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theme/themeOverride2.xml" ContentType="application/vnd.openxmlformats-officedocument.themeOverride+xml"/>
  <Override PartName="/xl/drawings/drawing3.xml" ContentType="application/vnd.openxmlformats-officedocument.drawing+xml"/>
  <Override PartName="/xl/charts/chart3.xml" ContentType="application/vnd.openxmlformats-officedocument.drawingml.chart+xml"/>
  <Override PartName="/xl/theme/themeOverride3.xml" ContentType="application/vnd.openxmlformats-officedocument.themeOverride+xml"/>
  <Override PartName="/xl/drawings/drawing4.xml" ContentType="application/vnd.openxmlformats-officedocument.drawing+xml"/>
  <Override PartName="/xl/charts/chart4.xml" ContentType="application/vnd.openxmlformats-officedocument.drawingml.chart+xml"/>
  <Override PartName="/xl/theme/themeOverride4.xml" ContentType="application/vnd.openxmlformats-officedocument.themeOverride+xml"/>
  <Override PartName="/xl/drawings/drawing5.xml" ContentType="application/vnd.openxmlformats-officedocument.drawing+xml"/>
  <Override PartName="/xl/charts/chart5.xml" ContentType="application/vnd.openxmlformats-officedocument.drawingml.chart+xml"/>
  <Override PartName="/xl/theme/themeOverride5.xml" ContentType="application/vnd.openxmlformats-officedocument.themeOverride+xml"/>
  <Override PartName="/xl/drawings/drawing6.xml" ContentType="application/vnd.openxmlformats-officedocument.drawing+xml"/>
  <Override PartName="/xl/charts/chart6.xml" ContentType="application/vnd.openxmlformats-officedocument.drawingml.chart+xml"/>
  <Override PartName="/xl/theme/themeOverride6.xml" ContentType="application/vnd.openxmlformats-officedocument.themeOverride+xml"/>
  <Override PartName="/xl/drawings/drawing7.xml" ContentType="application/vnd.openxmlformats-officedocument.drawing+xml"/>
  <Override PartName="/xl/charts/chart7.xml" ContentType="application/vnd.openxmlformats-officedocument.drawingml.chart+xml"/>
  <Override PartName="/xl/theme/themeOverride7.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theme/themeOverride8.xml" ContentType="application/vnd.openxmlformats-officedocument.themeOverride+xml"/>
  <Override PartName="/xl/drawings/drawing9.xml" ContentType="application/vnd.openxmlformats-officedocument.drawing+xml"/>
  <Override PartName="/xl/charts/chart9.xml" ContentType="application/vnd.openxmlformats-officedocument.drawingml.chart+xml"/>
  <Override PartName="/xl/theme/themeOverride9.xml" ContentType="application/vnd.openxmlformats-officedocument.themeOverride+xml"/>
  <Override PartName="/xl/drawings/drawing10.xml" ContentType="application/vnd.openxmlformats-officedocument.drawing+xml"/>
  <Override PartName="/xl/charts/chart10.xml" ContentType="application/vnd.openxmlformats-officedocument.drawingml.chart+xml"/>
  <Override PartName="/xl/theme/themeOverride10.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ain_Comp" sheetId="10" r:id="rId1"/>
    <sheet name="1MHz_IMD#_Comparison" sheetId="13" r:id="rId2"/>
    <sheet name="10MHz_IMD#_Comparison" sheetId="27" r:id="rId3"/>
    <sheet name="10p24_SRG#_Comparison" sheetId="14" r:id="rId4"/>
    <sheet name="PAE_Comparison" sheetId="15" r:id="rId5"/>
    <sheet name="Pdiss_Comparison" sheetId="16" r:id="rId6"/>
    <sheet name="DC_Power_Comparison" sheetId="17" r:id="rId7"/>
    <sheet name="Output_Flange_Temp_Comparison" sheetId="11" r:id="rId8"/>
    <sheet name="Driver_Flange_Temp_Comparison" sheetId="12" r:id="rId9"/>
    <sheet name="10MHz_IMD#_LIN_OPR_Comparison" sheetId="28" r:id="rId10"/>
    <sheet name="13p75GHz_60WS" sheetId="6" r:id="rId11"/>
    <sheet name="14GHz_60WS" sheetId="7" r:id="rId12"/>
    <sheet name="14p25GHz_60WS" sheetId="8" r:id="rId13"/>
    <sheet name="14p5GHz_60WS" sheetId="9" r:id="rId14"/>
    <sheet name="13p75GHz_50WT" sheetId="2" r:id="rId15"/>
    <sheet name="14GHz_50WT" sheetId="3" r:id="rId16"/>
    <sheet name="14p25GHz_50WT" sheetId="4" r:id="rId17"/>
    <sheet name="14p5GHz_50WT" sheetId="5" r:id="rId18"/>
    <sheet name="13p75GHz_WLIN_S" sheetId="22" r:id="rId19"/>
    <sheet name="14GHz_WLIN_S" sheetId="23" r:id="rId20"/>
    <sheet name="14p25GHz_WLIN_S" sheetId="24" r:id="rId21"/>
    <sheet name="14p5GHz_WLIN_S" sheetId="25" r:id="rId22"/>
    <sheet name="13p75GHz_WLIN_OPT_T" sheetId="18" r:id="rId23"/>
    <sheet name="14GHz_WLIN_OPT_T" sheetId="19" r:id="rId24"/>
    <sheet name="14p25GHz_WLIN_OPT_T" sheetId="20" r:id="rId25"/>
    <sheet name="14p5GHz_WLIN_OPT_T" sheetId="21" r:id="rId26"/>
  </sheets>
  <externalReferences>
    <externalReference r:id="rId27"/>
    <externalReference r:id="rId28"/>
  </externalReferences>
  <calcPr calcId="152511"/>
</workbook>
</file>

<file path=xl/calcChain.xml><?xml version="1.0" encoding="utf-8"?>
<calcChain xmlns="http://schemas.openxmlformats.org/spreadsheetml/2006/main">
  <c r="AJ44" i="25" l="1"/>
  <c r="AJ45" i="25" s="1"/>
  <c r="AJ46" i="25" s="1"/>
  <c r="AJ47" i="25" s="1"/>
  <c r="AJ48" i="25" s="1"/>
  <c r="AJ49" i="25" s="1"/>
  <c r="AJ50" i="25" s="1"/>
  <c r="AJ51" i="25" s="1"/>
  <c r="AJ52" i="25" s="1"/>
  <c r="AJ53" i="25" s="1"/>
  <c r="AJ54" i="25" s="1"/>
  <c r="AJ55" i="25" s="1"/>
  <c r="AJ56" i="25" s="1"/>
  <c r="AJ57" i="25" s="1"/>
  <c r="AJ58" i="25" s="1"/>
  <c r="AJ59" i="25" s="1"/>
  <c r="AJ60" i="25" s="1"/>
  <c r="AJ61" i="25" s="1"/>
  <c r="AI44" i="25"/>
  <c r="AI45" i="25" s="1"/>
  <c r="AI46" i="25" s="1"/>
  <c r="AI47" i="25" s="1"/>
  <c r="AI48" i="25" s="1"/>
  <c r="AI49" i="25" s="1"/>
  <c r="AI50" i="25" s="1"/>
  <c r="AI51" i="25" s="1"/>
  <c r="AI52" i="25" s="1"/>
  <c r="AI53" i="25" s="1"/>
  <c r="AI54" i="25" s="1"/>
  <c r="AI55" i="25" s="1"/>
  <c r="AI56" i="25" s="1"/>
  <c r="AI57" i="25" s="1"/>
  <c r="AI58" i="25" s="1"/>
  <c r="AI59" i="25" s="1"/>
  <c r="AI60" i="25" s="1"/>
  <c r="AI61" i="25" s="1"/>
  <c r="AH44" i="25"/>
  <c r="AH45" i="25" s="1"/>
  <c r="AH46" i="25" s="1"/>
  <c r="AH47" i="25" s="1"/>
  <c r="AH48" i="25" s="1"/>
  <c r="AH49" i="25" s="1"/>
  <c r="AH50" i="25" s="1"/>
  <c r="AH51" i="25" s="1"/>
  <c r="AH52" i="25" s="1"/>
  <c r="AH53" i="25" s="1"/>
  <c r="AH54" i="25" s="1"/>
  <c r="AH55" i="25" s="1"/>
  <c r="AH56" i="25" s="1"/>
  <c r="AH57" i="25" s="1"/>
  <c r="AH58" i="25" s="1"/>
  <c r="AH59" i="25" s="1"/>
  <c r="AH60" i="25" s="1"/>
  <c r="AH61" i="25" s="1"/>
  <c r="AJ26" i="25"/>
  <c r="AJ27" i="25" s="1"/>
  <c r="AJ28" i="25" s="1"/>
  <c r="AJ29" i="25" s="1"/>
  <c r="AJ30" i="25" s="1"/>
  <c r="AJ31" i="25" s="1"/>
  <c r="AJ32" i="25" s="1"/>
  <c r="AJ33" i="25" s="1"/>
  <c r="AJ34" i="25" s="1"/>
  <c r="AJ35" i="25" s="1"/>
  <c r="AJ36" i="25" s="1"/>
  <c r="AJ37" i="25" s="1"/>
  <c r="AJ38" i="25" s="1"/>
  <c r="AJ39" i="25" s="1"/>
  <c r="AJ40" i="25" s="1"/>
  <c r="AJ41" i="25" s="1"/>
  <c r="AJ25" i="25"/>
  <c r="AI25" i="25"/>
  <c r="AI26" i="25" s="1"/>
  <c r="AI27" i="25" s="1"/>
  <c r="AI28" i="25" s="1"/>
  <c r="AI29" i="25" s="1"/>
  <c r="AI30" i="25" s="1"/>
  <c r="AI31" i="25" s="1"/>
  <c r="AI32" i="25" s="1"/>
  <c r="AI33" i="25" s="1"/>
  <c r="AI34" i="25" s="1"/>
  <c r="AI35" i="25" s="1"/>
  <c r="AI36" i="25" s="1"/>
  <c r="AI37" i="25" s="1"/>
  <c r="AI38" i="25" s="1"/>
  <c r="AI39" i="25" s="1"/>
  <c r="AI40" i="25" s="1"/>
  <c r="AI41" i="25" s="1"/>
  <c r="AJ24" i="25"/>
  <c r="AI24" i="25"/>
  <c r="AH24" i="25"/>
  <c r="AH25" i="25" s="1"/>
  <c r="AH26" i="25" s="1"/>
  <c r="AH27" i="25" s="1"/>
  <c r="AH28" i="25" s="1"/>
  <c r="AH29" i="25" s="1"/>
  <c r="AH30" i="25" s="1"/>
  <c r="AH31" i="25" s="1"/>
  <c r="AH32" i="25" s="1"/>
  <c r="AH33" i="25" s="1"/>
  <c r="AH34" i="25" s="1"/>
  <c r="AH35" i="25" s="1"/>
  <c r="AH36" i="25" s="1"/>
  <c r="AH37" i="25" s="1"/>
  <c r="AH38" i="25" s="1"/>
  <c r="AH39" i="25" s="1"/>
  <c r="AH40" i="25" s="1"/>
  <c r="AH41" i="25" s="1"/>
  <c r="AJ44" i="24"/>
  <c r="AJ45" i="24" s="1"/>
  <c r="AJ46" i="24" s="1"/>
  <c r="AJ47" i="24" s="1"/>
  <c r="AJ48" i="24" s="1"/>
  <c r="AJ49" i="24" s="1"/>
  <c r="AJ50" i="24" s="1"/>
  <c r="AJ51" i="24" s="1"/>
  <c r="AJ52" i="24" s="1"/>
  <c r="AJ53" i="24" s="1"/>
  <c r="AJ54" i="24" s="1"/>
  <c r="AJ55" i="24" s="1"/>
  <c r="AJ56" i="24" s="1"/>
  <c r="AJ57" i="24" s="1"/>
  <c r="AJ58" i="24" s="1"/>
  <c r="AJ59" i="24" s="1"/>
  <c r="AJ60" i="24" s="1"/>
  <c r="AJ61" i="24" s="1"/>
  <c r="AI44" i="24"/>
  <c r="AI45" i="24" s="1"/>
  <c r="AI46" i="24" s="1"/>
  <c r="AI47" i="24" s="1"/>
  <c r="AI48" i="24" s="1"/>
  <c r="AI49" i="24" s="1"/>
  <c r="AI50" i="24" s="1"/>
  <c r="AI51" i="24" s="1"/>
  <c r="AI52" i="24" s="1"/>
  <c r="AI53" i="24" s="1"/>
  <c r="AI54" i="24" s="1"/>
  <c r="AI55" i="24" s="1"/>
  <c r="AI56" i="24" s="1"/>
  <c r="AI57" i="24" s="1"/>
  <c r="AI58" i="24" s="1"/>
  <c r="AI59" i="24" s="1"/>
  <c r="AI60" i="24" s="1"/>
  <c r="AI61" i="24" s="1"/>
  <c r="AH44" i="24"/>
  <c r="AH45" i="24" s="1"/>
  <c r="AH46" i="24" s="1"/>
  <c r="AH47" i="24" s="1"/>
  <c r="AH48" i="24" s="1"/>
  <c r="AH49" i="24" s="1"/>
  <c r="AH50" i="24" s="1"/>
  <c r="AH51" i="24" s="1"/>
  <c r="AH52" i="24" s="1"/>
  <c r="AH53" i="24" s="1"/>
  <c r="AH54" i="24" s="1"/>
  <c r="AH55" i="24" s="1"/>
  <c r="AH56" i="24" s="1"/>
  <c r="AH57" i="24" s="1"/>
  <c r="AH58" i="24" s="1"/>
  <c r="AH59" i="24" s="1"/>
  <c r="AH60" i="24" s="1"/>
  <c r="AH61" i="24" s="1"/>
  <c r="AJ25" i="24"/>
  <c r="AJ26" i="24" s="1"/>
  <c r="AJ27" i="24" s="1"/>
  <c r="AJ28" i="24" s="1"/>
  <c r="AJ29" i="24" s="1"/>
  <c r="AJ30" i="24" s="1"/>
  <c r="AJ31" i="24" s="1"/>
  <c r="AJ32" i="24" s="1"/>
  <c r="AJ33" i="24" s="1"/>
  <c r="AJ34" i="24" s="1"/>
  <c r="AJ35" i="24" s="1"/>
  <c r="AJ36" i="24" s="1"/>
  <c r="AJ37" i="24" s="1"/>
  <c r="AJ38" i="24" s="1"/>
  <c r="AJ39" i="24" s="1"/>
  <c r="AJ40" i="24" s="1"/>
  <c r="AJ41" i="24" s="1"/>
  <c r="AI25" i="24"/>
  <c r="AI26" i="24" s="1"/>
  <c r="AI27" i="24" s="1"/>
  <c r="AI28" i="24" s="1"/>
  <c r="AI29" i="24" s="1"/>
  <c r="AI30" i="24" s="1"/>
  <c r="AI31" i="24" s="1"/>
  <c r="AI32" i="24" s="1"/>
  <c r="AI33" i="24" s="1"/>
  <c r="AI34" i="24" s="1"/>
  <c r="AI35" i="24" s="1"/>
  <c r="AI36" i="24" s="1"/>
  <c r="AI37" i="24" s="1"/>
  <c r="AI38" i="24" s="1"/>
  <c r="AI39" i="24" s="1"/>
  <c r="AI40" i="24" s="1"/>
  <c r="AI41" i="24" s="1"/>
  <c r="AJ24" i="24"/>
  <c r="AI24" i="24"/>
  <c r="AH24" i="24"/>
  <c r="AH25" i="24" s="1"/>
  <c r="AH26" i="24" s="1"/>
  <c r="AH27" i="24" s="1"/>
  <c r="AH28" i="24" s="1"/>
  <c r="AH29" i="24" s="1"/>
  <c r="AH30" i="24" s="1"/>
  <c r="AH31" i="24" s="1"/>
  <c r="AH32" i="24" s="1"/>
  <c r="AH33" i="24" s="1"/>
  <c r="AH34" i="24" s="1"/>
  <c r="AH35" i="24" s="1"/>
  <c r="AH36" i="24" s="1"/>
  <c r="AH37" i="24" s="1"/>
  <c r="AH38" i="24" s="1"/>
  <c r="AH39" i="24" s="1"/>
  <c r="AH40" i="24" s="1"/>
  <c r="AH41" i="24" s="1"/>
  <c r="AJ44" i="23"/>
  <c r="AJ45" i="23" s="1"/>
  <c r="AJ46" i="23" s="1"/>
  <c r="AJ47" i="23" s="1"/>
  <c r="AJ48" i="23" s="1"/>
  <c r="AJ49" i="23" s="1"/>
  <c r="AJ50" i="23" s="1"/>
  <c r="AJ51" i="23" s="1"/>
  <c r="AJ52" i="23" s="1"/>
  <c r="AJ53" i="23" s="1"/>
  <c r="AJ54" i="23" s="1"/>
  <c r="AJ55" i="23" s="1"/>
  <c r="AJ56" i="23" s="1"/>
  <c r="AJ57" i="23" s="1"/>
  <c r="AJ58" i="23" s="1"/>
  <c r="AJ59" i="23" s="1"/>
  <c r="AJ60" i="23" s="1"/>
  <c r="AJ61" i="23" s="1"/>
  <c r="AI44" i="23"/>
  <c r="AI45" i="23" s="1"/>
  <c r="AI46" i="23" s="1"/>
  <c r="AI47" i="23" s="1"/>
  <c r="AI48" i="23" s="1"/>
  <c r="AI49" i="23" s="1"/>
  <c r="AI50" i="23" s="1"/>
  <c r="AI51" i="23" s="1"/>
  <c r="AI52" i="23" s="1"/>
  <c r="AI53" i="23" s="1"/>
  <c r="AI54" i="23" s="1"/>
  <c r="AI55" i="23" s="1"/>
  <c r="AI56" i="23" s="1"/>
  <c r="AI57" i="23" s="1"/>
  <c r="AI58" i="23" s="1"/>
  <c r="AI59" i="23" s="1"/>
  <c r="AI60" i="23" s="1"/>
  <c r="AI61" i="23" s="1"/>
  <c r="AH44" i="23"/>
  <c r="AH45" i="23" s="1"/>
  <c r="AH46" i="23" s="1"/>
  <c r="AH47" i="23" s="1"/>
  <c r="AH48" i="23" s="1"/>
  <c r="AH49" i="23" s="1"/>
  <c r="AH50" i="23" s="1"/>
  <c r="AH51" i="23" s="1"/>
  <c r="AH52" i="23" s="1"/>
  <c r="AH53" i="23" s="1"/>
  <c r="AH54" i="23" s="1"/>
  <c r="AH55" i="23" s="1"/>
  <c r="AH56" i="23" s="1"/>
  <c r="AH57" i="23" s="1"/>
  <c r="AH58" i="23" s="1"/>
  <c r="AH59" i="23" s="1"/>
  <c r="AH60" i="23" s="1"/>
  <c r="AH61" i="23" s="1"/>
  <c r="AJ25" i="23"/>
  <c r="AJ26" i="23" s="1"/>
  <c r="AJ27" i="23" s="1"/>
  <c r="AJ28" i="23" s="1"/>
  <c r="AJ29" i="23" s="1"/>
  <c r="AJ30" i="23" s="1"/>
  <c r="AJ31" i="23" s="1"/>
  <c r="AJ32" i="23" s="1"/>
  <c r="AJ33" i="23" s="1"/>
  <c r="AJ34" i="23" s="1"/>
  <c r="AJ35" i="23" s="1"/>
  <c r="AJ36" i="23" s="1"/>
  <c r="AJ37" i="23" s="1"/>
  <c r="AJ38" i="23" s="1"/>
  <c r="AJ39" i="23" s="1"/>
  <c r="AJ40" i="23" s="1"/>
  <c r="AJ41" i="23" s="1"/>
  <c r="AI25" i="23"/>
  <c r="AI26" i="23" s="1"/>
  <c r="AI27" i="23" s="1"/>
  <c r="AI28" i="23" s="1"/>
  <c r="AI29" i="23" s="1"/>
  <c r="AI30" i="23" s="1"/>
  <c r="AI31" i="23" s="1"/>
  <c r="AI32" i="23" s="1"/>
  <c r="AI33" i="23" s="1"/>
  <c r="AI34" i="23" s="1"/>
  <c r="AI35" i="23" s="1"/>
  <c r="AI36" i="23" s="1"/>
  <c r="AI37" i="23" s="1"/>
  <c r="AI38" i="23" s="1"/>
  <c r="AI39" i="23" s="1"/>
  <c r="AI40" i="23" s="1"/>
  <c r="AI41" i="23" s="1"/>
  <c r="AJ24" i="23"/>
  <c r="AI24" i="23"/>
  <c r="AH24" i="23"/>
  <c r="AH25" i="23" s="1"/>
  <c r="AH26" i="23" s="1"/>
  <c r="AH27" i="23" s="1"/>
  <c r="AH28" i="23" s="1"/>
  <c r="AH29" i="23" s="1"/>
  <c r="AH30" i="23" s="1"/>
  <c r="AH31" i="23" s="1"/>
  <c r="AH32" i="23" s="1"/>
  <c r="AH33" i="23" s="1"/>
  <c r="AH34" i="23" s="1"/>
  <c r="AH35" i="23" s="1"/>
  <c r="AH36" i="23" s="1"/>
  <c r="AH37" i="23" s="1"/>
  <c r="AH38" i="23" s="1"/>
  <c r="AH39" i="23" s="1"/>
  <c r="AH40" i="23" s="1"/>
  <c r="AH41" i="23" s="1"/>
  <c r="AI44" i="22"/>
  <c r="AI45" i="22" s="1"/>
  <c r="AI46" i="22" s="1"/>
  <c r="AI47" i="22" s="1"/>
  <c r="AI48" i="22" s="1"/>
  <c r="AI49" i="22" s="1"/>
  <c r="AI50" i="22" s="1"/>
  <c r="AI51" i="22" s="1"/>
  <c r="AI52" i="22" s="1"/>
  <c r="AI53" i="22" s="1"/>
  <c r="AI54" i="22" s="1"/>
  <c r="AI55" i="22" s="1"/>
  <c r="AI56" i="22" s="1"/>
  <c r="AI57" i="22" s="1"/>
  <c r="AI58" i="22" s="1"/>
  <c r="AI59" i="22" s="1"/>
  <c r="AH44" i="22"/>
  <c r="AH45" i="22" s="1"/>
  <c r="AH46" i="22" s="1"/>
  <c r="AH47" i="22" s="1"/>
  <c r="AH48" i="22" s="1"/>
  <c r="AH49" i="22" s="1"/>
  <c r="AH50" i="22" s="1"/>
  <c r="AH51" i="22" s="1"/>
  <c r="AH52" i="22" s="1"/>
  <c r="AH53" i="22" s="1"/>
  <c r="AH54" i="22" s="1"/>
  <c r="AH55" i="22" s="1"/>
  <c r="AH56" i="22" s="1"/>
  <c r="AH57" i="22" s="1"/>
  <c r="AH58" i="22" s="1"/>
  <c r="AH59" i="22" s="1"/>
  <c r="AJ43" i="22"/>
  <c r="AJ44" i="22" s="1"/>
  <c r="AJ45" i="22" s="1"/>
  <c r="AJ46" i="22" s="1"/>
  <c r="AJ47" i="22" s="1"/>
  <c r="AJ48" i="22" s="1"/>
  <c r="AJ49" i="22" s="1"/>
  <c r="AJ50" i="22" s="1"/>
  <c r="AJ51" i="22" s="1"/>
  <c r="AJ52" i="22" s="1"/>
  <c r="AJ53" i="22" s="1"/>
  <c r="AJ54" i="22" s="1"/>
  <c r="AJ55" i="22" s="1"/>
  <c r="AJ56" i="22" s="1"/>
  <c r="AJ57" i="22" s="1"/>
  <c r="AJ58" i="22" s="1"/>
  <c r="AJ59" i="22" s="1"/>
  <c r="AI43" i="22"/>
  <c r="AH43" i="22"/>
  <c r="AI26" i="22"/>
  <c r="AI27" i="22" s="1"/>
  <c r="AI28" i="22" s="1"/>
  <c r="AI29" i="22" s="1"/>
  <c r="AI30" i="22" s="1"/>
  <c r="AI31" i="22" s="1"/>
  <c r="AI32" i="22" s="1"/>
  <c r="AI33" i="22" s="1"/>
  <c r="AI34" i="22" s="1"/>
  <c r="AI35" i="22" s="1"/>
  <c r="AI36" i="22" s="1"/>
  <c r="AI37" i="22" s="1"/>
  <c r="AI38" i="22" s="1"/>
  <c r="AI39" i="22" s="1"/>
  <c r="AI40" i="22" s="1"/>
  <c r="AH26" i="22"/>
  <c r="AH27" i="22" s="1"/>
  <c r="AH28" i="22" s="1"/>
  <c r="AH29" i="22" s="1"/>
  <c r="AH30" i="22" s="1"/>
  <c r="AH31" i="22" s="1"/>
  <c r="AH32" i="22" s="1"/>
  <c r="AH33" i="22" s="1"/>
  <c r="AH34" i="22" s="1"/>
  <c r="AH35" i="22" s="1"/>
  <c r="AH36" i="22" s="1"/>
  <c r="AH37" i="22" s="1"/>
  <c r="AH38" i="22" s="1"/>
  <c r="AH39" i="22" s="1"/>
  <c r="AH40" i="22" s="1"/>
  <c r="AI25" i="22"/>
  <c r="AH25" i="22"/>
  <c r="AJ24" i="22"/>
  <c r="AJ25" i="22" s="1"/>
  <c r="AJ26" i="22" s="1"/>
  <c r="AJ27" i="22" s="1"/>
  <c r="AJ28" i="22" s="1"/>
  <c r="AJ29" i="22" s="1"/>
  <c r="AJ30" i="22" s="1"/>
  <c r="AJ31" i="22" s="1"/>
  <c r="AJ32" i="22" s="1"/>
  <c r="AJ33" i="22" s="1"/>
  <c r="AJ34" i="22" s="1"/>
  <c r="AJ35" i="22" s="1"/>
  <c r="AJ36" i="22" s="1"/>
  <c r="AJ37" i="22" s="1"/>
  <c r="AJ38" i="22" s="1"/>
  <c r="AJ39" i="22" s="1"/>
  <c r="AJ40" i="22" s="1"/>
  <c r="AI24" i="22"/>
  <c r="AH24" i="22"/>
  <c r="P61" i="25"/>
  <c r="O61" i="25"/>
  <c r="P60" i="25"/>
  <c r="O60" i="25"/>
  <c r="P59" i="25"/>
  <c r="O59" i="25"/>
  <c r="P58" i="25"/>
  <c r="O58" i="25"/>
  <c r="P57" i="25"/>
  <c r="O57" i="25"/>
  <c r="P56" i="25"/>
  <c r="O56" i="25"/>
  <c r="P55" i="25"/>
  <c r="O55" i="25"/>
  <c r="P54" i="25"/>
  <c r="O54" i="25"/>
  <c r="P53" i="25"/>
  <c r="O53" i="25"/>
  <c r="P52" i="25"/>
  <c r="O52" i="25"/>
  <c r="P51" i="25"/>
  <c r="O51" i="25"/>
  <c r="P50" i="25"/>
  <c r="O50" i="25"/>
  <c r="P49" i="25"/>
  <c r="O49" i="25"/>
  <c r="P48" i="25"/>
  <c r="O48" i="25"/>
  <c r="P47" i="25"/>
  <c r="O47" i="25"/>
  <c r="P41" i="25"/>
  <c r="O41" i="25"/>
  <c r="P40" i="25"/>
  <c r="O40" i="25"/>
  <c r="P39" i="25"/>
  <c r="O39" i="25"/>
  <c r="P38" i="25"/>
  <c r="O38" i="25"/>
  <c r="P37" i="25"/>
  <c r="O37" i="25"/>
  <c r="P36" i="25"/>
  <c r="O36" i="25"/>
  <c r="P35" i="25"/>
  <c r="O35" i="25"/>
  <c r="P34" i="25"/>
  <c r="O34" i="25"/>
  <c r="P33" i="25"/>
  <c r="O33" i="25"/>
  <c r="P32" i="25"/>
  <c r="O32" i="25"/>
  <c r="P31" i="25"/>
  <c r="O31" i="25"/>
  <c r="P30" i="25"/>
  <c r="O30" i="25"/>
  <c r="P29" i="25"/>
  <c r="O29" i="25"/>
  <c r="P28" i="25"/>
  <c r="O28" i="25"/>
  <c r="P27" i="25"/>
  <c r="O27" i="25"/>
  <c r="P61" i="24"/>
  <c r="O61" i="24"/>
  <c r="P60" i="24"/>
  <c r="O60" i="24"/>
  <c r="P59" i="24"/>
  <c r="O59" i="24"/>
  <c r="P58" i="24"/>
  <c r="O58" i="24"/>
  <c r="P57" i="24"/>
  <c r="O57" i="24"/>
  <c r="P56" i="24"/>
  <c r="O56" i="24"/>
  <c r="P55" i="24"/>
  <c r="O55" i="24"/>
  <c r="P54" i="24"/>
  <c r="O54" i="24"/>
  <c r="P53" i="24"/>
  <c r="O53" i="24"/>
  <c r="P52" i="24"/>
  <c r="O52" i="24"/>
  <c r="P51" i="24"/>
  <c r="O51" i="24"/>
  <c r="P50" i="24"/>
  <c r="O50" i="24"/>
  <c r="P49" i="24"/>
  <c r="O49" i="24"/>
  <c r="P48" i="24"/>
  <c r="O48" i="24"/>
  <c r="P47" i="24"/>
  <c r="O47" i="24"/>
  <c r="P41" i="24"/>
  <c r="O41" i="24"/>
  <c r="P40" i="24"/>
  <c r="O40" i="24"/>
  <c r="P39" i="24"/>
  <c r="O39" i="24"/>
  <c r="P38" i="24"/>
  <c r="O38" i="24"/>
  <c r="P37" i="24"/>
  <c r="O37" i="24"/>
  <c r="P36" i="24"/>
  <c r="O36" i="24"/>
  <c r="P35" i="24"/>
  <c r="O35" i="24"/>
  <c r="P34" i="24"/>
  <c r="O34" i="24"/>
  <c r="P33" i="24"/>
  <c r="O33" i="24"/>
  <c r="P32" i="24"/>
  <c r="O32" i="24"/>
  <c r="P31" i="24"/>
  <c r="O31" i="24"/>
  <c r="P30" i="24"/>
  <c r="O30" i="24"/>
  <c r="P29" i="24"/>
  <c r="O29" i="24"/>
  <c r="P28" i="24"/>
  <c r="O28" i="24"/>
  <c r="P27" i="24"/>
  <c r="O27" i="24"/>
  <c r="P61" i="23"/>
  <c r="O61" i="23"/>
  <c r="P60" i="23"/>
  <c r="O60" i="23"/>
  <c r="P59" i="23"/>
  <c r="O59" i="23"/>
  <c r="P58" i="23"/>
  <c r="O58" i="23"/>
  <c r="P57" i="23"/>
  <c r="O57" i="23"/>
  <c r="P56" i="23"/>
  <c r="O56" i="23"/>
  <c r="P55" i="23"/>
  <c r="O55" i="23"/>
  <c r="P54" i="23"/>
  <c r="O54" i="23"/>
  <c r="P53" i="23"/>
  <c r="O53" i="23"/>
  <c r="P52" i="23"/>
  <c r="O52" i="23"/>
  <c r="P51" i="23"/>
  <c r="O51" i="23"/>
  <c r="P50" i="23"/>
  <c r="O50" i="23"/>
  <c r="P49" i="23"/>
  <c r="O49" i="23"/>
  <c r="P48" i="23"/>
  <c r="O48" i="23"/>
  <c r="P47" i="23"/>
  <c r="O47" i="23"/>
  <c r="P41" i="23"/>
  <c r="O41" i="23"/>
  <c r="P40" i="23"/>
  <c r="O40" i="23"/>
  <c r="P39" i="23"/>
  <c r="O39" i="23"/>
  <c r="P38" i="23"/>
  <c r="O38" i="23"/>
  <c r="P37" i="23"/>
  <c r="O37" i="23"/>
  <c r="P36" i="23"/>
  <c r="O36" i="23"/>
  <c r="P35" i="23"/>
  <c r="O35" i="23"/>
  <c r="P34" i="23"/>
  <c r="O34" i="23"/>
  <c r="P33" i="23"/>
  <c r="O33" i="23"/>
  <c r="P32" i="23"/>
  <c r="O32" i="23"/>
  <c r="P31" i="23"/>
  <c r="O31" i="23"/>
  <c r="P30" i="23"/>
  <c r="O30" i="23"/>
  <c r="P29" i="23"/>
  <c r="O29" i="23"/>
  <c r="P28" i="23"/>
  <c r="O28" i="23"/>
  <c r="P27" i="23"/>
  <c r="O27" i="23"/>
  <c r="P59" i="22"/>
  <c r="O59" i="22"/>
  <c r="P58" i="22"/>
  <c r="O58" i="22"/>
  <c r="P57" i="22"/>
  <c r="O57" i="22"/>
  <c r="P56" i="22"/>
  <c r="O56" i="22"/>
  <c r="P55" i="22"/>
  <c r="O55" i="22"/>
  <c r="P54" i="22"/>
  <c r="O54" i="22"/>
  <c r="P53" i="22"/>
  <c r="O53" i="22"/>
  <c r="P52" i="22"/>
  <c r="O52" i="22"/>
  <c r="P51" i="22"/>
  <c r="O51" i="22"/>
  <c r="P50" i="22"/>
  <c r="O50" i="22"/>
  <c r="P49" i="22"/>
  <c r="O49" i="22"/>
  <c r="P48" i="22"/>
  <c r="O48" i="22"/>
  <c r="P47" i="22"/>
  <c r="O47" i="22"/>
  <c r="P46" i="22"/>
  <c r="O46" i="22"/>
  <c r="P45" i="22"/>
  <c r="O45" i="22"/>
  <c r="O27" i="22"/>
  <c r="P27" i="22"/>
  <c r="O28" i="22"/>
  <c r="P28" i="22"/>
  <c r="O29" i="22"/>
  <c r="P29" i="22"/>
  <c r="O30" i="22"/>
  <c r="P30" i="22"/>
  <c r="O31" i="22"/>
  <c r="P31" i="22"/>
  <c r="O32" i="22"/>
  <c r="P32" i="22"/>
  <c r="O33" i="22"/>
  <c r="P33" i="22"/>
  <c r="O34" i="22"/>
  <c r="P34" i="22"/>
  <c r="O35" i="22"/>
  <c r="P35" i="22"/>
  <c r="O36" i="22"/>
  <c r="P36" i="22"/>
  <c r="O37" i="22"/>
  <c r="P37" i="22"/>
  <c r="O38" i="22"/>
  <c r="P38" i="22"/>
  <c r="O39" i="22"/>
  <c r="P39" i="22"/>
  <c r="O40" i="22"/>
  <c r="P40" i="22"/>
  <c r="P26" i="22"/>
  <c r="O26" i="22"/>
  <c r="A23" i="22"/>
  <c r="A42" i="6"/>
  <c r="A43" i="7"/>
  <c r="AB78" i="21" l="1"/>
  <c r="AB78" i="20"/>
  <c r="AB78" i="19"/>
  <c r="AB75" i="18"/>
  <c r="AB78" i="25"/>
  <c r="AB89" i="25"/>
  <c r="AB78" i="24"/>
  <c r="AB89" i="24"/>
  <c r="AB89" i="23"/>
  <c r="AB78" i="23"/>
  <c r="AB87" i="22"/>
  <c r="AB76" i="22"/>
  <c r="O99" i="25" l="1"/>
  <c r="P99" i="25"/>
  <c r="O88" i="25"/>
  <c r="P88" i="25"/>
  <c r="Q130" i="25"/>
  <c r="M130" i="25"/>
  <c r="Q129" i="25"/>
  <c r="M129" i="25"/>
  <c r="Q128" i="25"/>
  <c r="M128" i="25"/>
  <c r="Q127" i="25"/>
  <c r="M127" i="25"/>
  <c r="AB121" i="25"/>
  <c r="V121" i="25"/>
  <c r="Q121" i="25"/>
  <c r="L121" i="25"/>
  <c r="H121" i="25"/>
  <c r="AB120" i="25"/>
  <c r="V120" i="25"/>
  <c r="Q120" i="25"/>
  <c r="L120" i="25"/>
  <c r="H120" i="25"/>
  <c r="AB119" i="25"/>
  <c r="V119" i="25"/>
  <c r="Q119" i="25"/>
  <c r="L119" i="25"/>
  <c r="H119" i="25"/>
  <c r="AB118" i="25"/>
  <c r="V118" i="25"/>
  <c r="Q118" i="25"/>
  <c r="L118" i="25"/>
  <c r="H118" i="25"/>
  <c r="AB117" i="25"/>
  <c r="V117" i="25"/>
  <c r="W117" i="25" s="1"/>
  <c r="Q117" i="25"/>
  <c r="L117" i="25"/>
  <c r="H117" i="25"/>
  <c r="AB116" i="25"/>
  <c r="V116" i="25"/>
  <c r="W116" i="25" s="1"/>
  <c r="Q116" i="25"/>
  <c r="L116" i="25"/>
  <c r="H116" i="25"/>
  <c r="AB115" i="25"/>
  <c r="V115" i="25"/>
  <c r="W115" i="25" s="1"/>
  <c r="Q115" i="25"/>
  <c r="L115" i="25"/>
  <c r="H115" i="25"/>
  <c r="AB114" i="25"/>
  <c r="V114" i="25"/>
  <c r="Q114" i="25"/>
  <c r="L114" i="25"/>
  <c r="H114" i="25"/>
  <c r="AB113" i="25"/>
  <c r="V113" i="25"/>
  <c r="Q113" i="25"/>
  <c r="L113" i="25"/>
  <c r="H113" i="25"/>
  <c r="AB112" i="25"/>
  <c r="V112" i="25"/>
  <c r="W112" i="25" s="1"/>
  <c r="Q112" i="25"/>
  <c r="L112" i="25"/>
  <c r="H112" i="25"/>
  <c r="AB110" i="25"/>
  <c r="V110" i="25"/>
  <c r="Q110" i="25"/>
  <c r="L110" i="25"/>
  <c r="Y110" i="25" s="1"/>
  <c r="H110" i="25"/>
  <c r="AB109" i="25"/>
  <c r="V109" i="25"/>
  <c r="Q109" i="25"/>
  <c r="L109" i="25"/>
  <c r="Y109" i="25" s="1"/>
  <c r="H109" i="25"/>
  <c r="AB108" i="25"/>
  <c r="V108" i="25"/>
  <c r="Q108" i="25"/>
  <c r="L108" i="25"/>
  <c r="Y108" i="25" s="1"/>
  <c r="H108" i="25"/>
  <c r="AB107" i="25"/>
  <c r="V107" i="25"/>
  <c r="W107" i="25" s="1"/>
  <c r="Q107" i="25"/>
  <c r="L107" i="25"/>
  <c r="Y107" i="25" s="1"/>
  <c r="H107" i="25"/>
  <c r="AB106" i="25"/>
  <c r="V106" i="25"/>
  <c r="W106" i="25" s="1"/>
  <c r="Q106" i="25"/>
  <c r="L106" i="25"/>
  <c r="Y106" i="25" s="1"/>
  <c r="H106" i="25"/>
  <c r="AB105" i="25"/>
  <c r="V105" i="25"/>
  <c r="W105" i="25" s="1"/>
  <c r="Q105" i="25"/>
  <c r="L105" i="25"/>
  <c r="Y105" i="25" s="1"/>
  <c r="H105" i="25"/>
  <c r="AB104" i="25"/>
  <c r="V104" i="25"/>
  <c r="W104" i="25" s="1"/>
  <c r="Q104" i="25"/>
  <c r="L104" i="25"/>
  <c r="Y104" i="25" s="1"/>
  <c r="H104" i="25"/>
  <c r="AB103" i="25"/>
  <c r="V103" i="25"/>
  <c r="W103" i="25" s="1"/>
  <c r="Q103" i="25"/>
  <c r="L103" i="25"/>
  <c r="Y103" i="25" s="1"/>
  <c r="H103" i="25"/>
  <c r="AB102" i="25"/>
  <c r="V102" i="25"/>
  <c r="W102" i="25" s="1"/>
  <c r="Q102" i="25"/>
  <c r="L102" i="25"/>
  <c r="Y102" i="25" s="1"/>
  <c r="H102" i="25"/>
  <c r="AB101" i="25"/>
  <c r="V101" i="25"/>
  <c r="W101" i="25" s="1"/>
  <c r="Q101" i="25"/>
  <c r="L101" i="25"/>
  <c r="Y101" i="25" s="1"/>
  <c r="H101" i="25"/>
  <c r="V99" i="25"/>
  <c r="H99" i="25"/>
  <c r="AJ98" i="25"/>
  <c r="AI98" i="25"/>
  <c r="AH98" i="25"/>
  <c r="V98" i="25"/>
  <c r="P98" i="25"/>
  <c r="O98" i="25"/>
  <c r="AB98" i="25" s="1"/>
  <c r="H98" i="25"/>
  <c r="AJ97" i="25"/>
  <c r="AI97" i="25"/>
  <c r="AH97" i="25"/>
  <c r="V97" i="25"/>
  <c r="P97" i="25"/>
  <c r="O97" i="25"/>
  <c r="AB97" i="25" s="1"/>
  <c r="H97" i="25"/>
  <c r="AJ96" i="25"/>
  <c r="AI96" i="25"/>
  <c r="AH96" i="25"/>
  <c r="V96" i="25"/>
  <c r="P96" i="25"/>
  <c r="O96" i="25"/>
  <c r="AB96" i="25" s="1"/>
  <c r="H96" i="25"/>
  <c r="AJ95" i="25"/>
  <c r="AI95" i="25"/>
  <c r="AH95" i="25"/>
  <c r="V95" i="25"/>
  <c r="P95" i="25"/>
  <c r="O95" i="25"/>
  <c r="AB95" i="25" s="1"/>
  <c r="H95" i="25"/>
  <c r="AJ94" i="25"/>
  <c r="AI94" i="25"/>
  <c r="AH94" i="25"/>
  <c r="V94" i="25"/>
  <c r="P94" i="25"/>
  <c r="O94" i="25"/>
  <c r="H94" i="25"/>
  <c r="AJ93" i="25"/>
  <c r="AI93" i="25"/>
  <c r="AH93" i="25"/>
  <c r="V93" i="25"/>
  <c r="P93" i="25"/>
  <c r="O93" i="25"/>
  <c r="AB93" i="25" s="1"/>
  <c r="H93" i="25"/>
  <c r="AJ92" i="25"/>
  <c r="AI92" i="25"/>
  <c r="AH92" i="25"/>
  <c r="V92" i="25"/>
  <c r="P92" i="25"/>
  <c r="O92" i="25"/>
  <c r="AB92" i="25" s="1"/>
  <c r="I92" i="25"/>
  <c r="Q92" i="25" s="1"/>
  <c r="H92" i="25"/>
  <c r="AJ91" i="25"/>
  <c r="AI91" i="25"/>
  <c r="AH91" i="25"/>
  <c r="V91" i="25"/>
  <c r="P91" i="25"/>
  <c r="O91" i="25"/>
  <c r="AB91" i="25" s="1"/>
  <c r="L91" i="25"/>
  <c r="I91" i="25"/>
  <c r="Q91" i="25" s="1"/>
  <c r="H91" i="25"/>
  <c r="AJ90" i="25"/>
  <c r="AI90" i="25"/>
  <c r="AH90" i="25"/>
  <c r="V90" i="25"/>
  <c r="Q90" i="25"/>
  <c r="P90" i="25"/>
  <c r="O90" i="25"/>
  <c r="AB90" i="25" s="1"/>
  <c r="L90" i="25"/>
  <c r="H90" i="25"/>
  <c r="V88" i="25"/>
  <c r="H88" i="25"/>
  <c r="AB87" i="25"/>
  <c r="V87" i="25"/>
  <c r="P87" i="25"/>
  <c r="O87" i="25"/>
  <c r="H87" i="25"/>
  <c r="V86" i="25"/>
  <c r="P86" i="25"/>
  <c r="O86" i="25"/>
  <c r="AB86" i="25" s="1"/>
  <c r="H86" i="25"/>
  <c r="V85" i="25"/>
  <c r="P85" i="25"/>
  <c r="O85" i="25"/>
  <c r="AB85" i="25" s="1"/>
  <c r="H85" i="25"/>
  <c r="AB84" i="25"/>
  <c r="V84" i="25"/>
  <c r="P84" i="25"/>
  <c r="O84" i="25"/>
  <c r="H84" i="25"/>
  <c r="V83" i="25"/>
  <c r="P83" i="25"/>
  <c r="O83" i="25"/>
  <c r="AB83" i="25" s="1"/>
  <c r="H83" i="25"/>
  <c r="V82" i="25"/>
  <c r="P82" i="25"/>
  <c r="O82" i="25"/>
  <c r="AB82" i="25" s="1"/>
  <c r="H82" i="25"/>
  <c r="V81" i="25"/>
  <c r="P81" i="25"/>
  <c r="O81" i="25"/>
  <c r="AB81" i="25" s="1"/>
  <c r="H81" i="25"/>
  <c r="V80" i="25"/>
  <c r="Q80" i="25"/>
  <c r="P80" i="25"/>
  <c r="O80" i="25"/>
  <c r="AB80" i="25" s="1"/>
  <c r="I80" i="25"/>
  <c r="L80" i="25" s="1"/>
  <c r="H80" i="25"/>
  <c r="V79" i="25"/>
  <c r="Q79" i="25"/>
  <c r="P79" i="25"/>
  <c r="O79" i="25"/>
  <c r="AB79" i="25" s="1"/>
  <c r="L79" i="25"/>
  <c r="H79" i="25"/>
  <c r="AB77" i="25"/>
  <c r="V77" i="25"/>
  <c r="H77" i="25"/>
  <c r="AB76" i="25"/>
  <c r="V76" i="25"/>
  <c r="H76" i="25"/>
  <c r="AB75" i="25"/>
  <c r="V75" i="25"/>
  <c r="H75" i="25"/>
  <c r="AB74" i="25"/>
  <c r="V74" i="25"/>
  <c r="H74" i="25"/>
  <c r="AB73" i="25"/>
  <c r="V73" i="25"/>
  <c r="H73" i="25"/>
  <c r="AB72" i="25"/>
  <c r="V72" i="25"/>
  <c r="H72" i="25"/>
  <c r="AB71" i="25"/>
  <c r="V71" i="25"/>
  <c r="H71" i="25"/>
  <c r="AB70" i="25"/>
  <c r="V70" i="25"/>
  <c r="H70" i="25"/>
  <c r="AB69" i="25"/>
  <c r="V69" i="25"/>
  <c r="H69" i="25"/>
  <c r="AB68" i="25"/>
  <c r="V68" i="25"/>
  <c r="H68" i="25"/>
  <c r="AB67" i="25"/>
  <c r="V67" i="25"/>
  <c r="H67" i="25"/>
  <c r="AB66" i="25"/>
  <c r="V66" i="25"/>
  <c r="H66" i="25"/>
  <c r="AG65" i="25"/>
  <c r="AG66" i="25" s="1"/>
  <c r="AG67" i="25" s="1"/>
  <c r="AG68" i="25" s="1"/>
  <c r="AG69" i="25" s="1"/>
  <c r="AB65" i="25"/>
  <c r="V65" i="25"/>
  <c r="W65" i="25" s="1"/>
  <c r="L65" i="25"/>
  <c r="J65" i="25"/>
  <c r="J66" i="25" s="1"/>
  <c r="H65" i="25"/>
  <c r="AG64" i="25"/>
  <c r="AB64" i="25"/>
  <c r="V64" i="25"/>
  <c r="W64" i="25" s="1"/>
  <c r="Q64" i="25"/>
  <c r="L64" i="25"/>
  <c r="J64" i="25"/>
  <c r="H64" i="25"/>
  <c r="AB63" i="25"/>
  <c r="W63" i="25"/>
  <c r="V63" i="25"/>
  <c r="X63" i="25" s="1"/>
  <c r="Q63" i="25"/>
  <c r="L63" i="25"/>
  <c r="H63" i="25"/>
  <c r="Y63" i="25" s="1"/>
  <c r="AB61" i="25"/>
  <c r="V61" i="25"/>
  <c r="H61" i="25"/>
  <c r="AB60" i="25"/>
  <c r="V60" i="25"/>
  <c r="H60" i="25"/>
  <c r="AB59" i="25"/>
  <c r="V59" i="25"/>
  <c r="H59" i="25"/>
  <c r="AB58" i="25"/>
  <c r="V58" i="25"/>
  <c r="H58" i="25"/>
  <c r="AB57" i="25"/>
  <c r="V57" i="25"/>
  <c r="H57" i="25"/>
  <c r="AB56" i="25"/>
  <c r="V56" i="25"/>
  <c r="H56" i="25"/>
  <c r="AB55" i="25"/>
  <c r="V55" i="25"/>
  <c r="H55" i="25"/>
  <c r="AB54" i="25"/>
  <c r="V54" i="25"/>
  <c r="H54" i="25"/>
  <c r="AB53" i="25"/>
  <c r="V53" i="25"/>
  <c r="H53" i="25"/>
  <c r="AB52" i="25"/>
  <c r="V52" i="25"/>
  <c r="H52" i="25"/>
  <c r="AB51" i="25"/>
  <c r="V51" i="25"/>
  <c r="H51" i="25"/>
  <c r="AB50" i="25"/>
  <c r="V50" i="25"/>
  <c r="H50" i="25"/>
  <c r="AB49" i="25"/>
  <c r="V49" i="25"/>
  <c r="H49" i="25"/>
  <c r="AB48" i="25"/>
  <c r="V48" i="25"/>
  <c r="Q48" i="25"/>
  <c r="L48" i="25"/>
  <c r="I48" i="25"/>
  <c r="I49" i="25" s="1"/>
  <c r="H48" i="25"/>
  <c r="AB47" i="25"/>
  <c r="V47" i="25"/>
  <c r="Q47" i="25"/>
  <c r="L47" i="25"/>
  <c r="H47" i="25"/>
  <c r="B43" i="25"/>
  <c r="B63" i="25" s="1"/>
  <c r="V41" i="25"/>
  <c r="H41" i="25"/>
  <c r="AB40" i="25"/>
  <c r="V40" i="25"/>
  <c r="H40" i="25"/>
  <c r="AB39" i="25"/>
  <c r="V39" i="25"/>
  <c r="H39" i="25"/>
  <c r="AB38" i="25"/>
  <c r="V38" i="25"/>
  <c r="H38" i="25"/>
  <c r="AB37" i="25"/>
  <c r="V37" i="25"/>
  <c r="H37" i="25"/>
  <c r="AB36" i="25"/>
  <c r="V36" i="25"/>
  <c r="H36" i="25"/>
  <c r="AB35" i="25"/>
  <c r="V35" i="25"/>
  <c r="H35" i="25"/>
  <c r="AB34" i="25"/>
  <c r="V34" i="25"/>
  <c r="H34" i="25"/>
  <c r="AB33" i="25"/>
  <c r="V33" i="25"/>
  <c r="H33" i="25"/>
  <c r="AB32" i="25"/>
  <c r="V32" i="25"/>
  <c r="H32" i="25"/>
  <c r="AB31" i="25"/>
  <c r="V31" i="25"/>
  <c r="H31" i="25"/>
  <c r="AB30" i="25"/>
  <c r="V30" i="25"/>
  <c r="H30" i="25"/>
  <c r="AB29" i="25"/>
  <c r="V29" i="25"/>
  <c r="H29" i="25"/>
  <c r="AB28" i="25"/>
  <c r="V28" i="25"/>
  <c r="L28" i="25"/>
  <c r="I28" i="25"/>
  <c r="Q28" i="25" s="1"/>
  <c r="H28" i="25"/>
  <c r="AB27" i="25"/>
  <c r="V27" i="25"/>
  <c r="Q27" i="25"/>
  <c r="L27" i="25"/>
  <c r="H27" i="25"/>
  <c r="B23" i="25"/>
  <c r="AB22" i="25" s="1"/>
  <c r="A23" i="25"/>
  <c r="A43" i="25" s="1"/>
  <c r="A63" i="25" s="1"/>
  <c r="AX21" i="25"/>
  <c r="AS21" i="25"/>
  <c r="V21" i="25"/>
  <c r="H21" i="25"/>
  <c r="AX20" i="25"/>
  <c r="V20" i="25"/>
  <c r="H20" i="25"/>
  <c r="AX19" i="25"/>
  <c r="V19" i="25"/>
  <c r="H19" i="25"/>
  <c r="AX18" i="25"/>
  <c r="V18" i="25"/>
  <c r="H18" i="25"/>
  <c r="AX17" i="25"/>
  <c r="V17" i="25"/>
  <c r="H17" i="25"/>
  <c r="AX16" i="25"/>
  <c r="V16" i="25"/>
  <c r="H16" i="25"/>
  <c r="AX15" i="25"/>
  <c r="V15" i="25"/>
  <c r="H15" i="25"/>
  <c r="AX14" i="25"/>
  <c r="V14" i="25"/>
  <c r="H14" i="25"/>
  <c r="AX13" i="25"/>
  <c r="V13" i="25"/>
  <c r="H13" i="25"/>
  <c r="AX12" i="25"/>
  <c r="V12" i="25"/>
  <c r="H12" i="25"/>
  <c r="AX11" i="25"/>
  <c r="V11" i="25"/>
  <c r="H11" i="25"/>
  <c r="AX10" i="25"/>
  <c r="V10" i="25"/>
  <c r="J10" i="25"/>
  <c r="H10" i="25"/>
  <c r="AX9" i="25"/>
  <c r="V9" i="25"/>
  <c r="J9" i="25"/>
  <c r="H9" i="25"/>
  <c r="AX8" i="25"/>
  <c r="AJ8" i="25"/>
  <c r="Y8" i="25"/>
  <c r="X8" i="25"/>
  <c r="V8" i="25"/>
  <c r="W8" i="25" s="1"/>
  <c r="Q8" i="25"/>
  <c r="L8" i="25"/>
  <c r="J8" i="25"/>
  <c r="H8" i="25"/>
  <c r="AX7" i="25"/>
  <c r="Y7" i="25"/>
  <c r="X7" i="25"/>
  <c r="W7" i="25"/>
  <c r="V7" i="25"/>
  <c r="Q7" i="25"/>
  <c r="AJ7" i="25" s="1"/>
  <c r="L7" i="25"/>
  <c r="H7" i="25"/>
  <c r="AX6" i="25"/>
  <c r="V6" i="25"/>
  <c r="Q6" i="25"/>
  <c r="AJ6" i="25" s="1"/>
  <c r="J6" i="25"/>
  <c r="L6" i="25" s="1"/>
  <c r="H6" i="25"/>
  <c r="AX5" i="25"/>
  <c r="V5" i="25"/>
  <c r="W5" i="25" s="1"/>
  <c r="Q5" i="25"/>
  <c r="AJ5" i="25" s="1"/>
  <c r="L5" i="25"/>
  <c r="Y5" i="25" s="1"/>
  <c r="H5" i="25"/>
  <c r="AX4" i="25"/>
  <c r="AJ4" i="25"/>
  <c r="V4" i="25"/>
  <c r="W4" i="25" s="1"/>
  <c r="Q4" i="25"/>
  <c r="L4" i="25"/>
  <c r="Y4" i="25" s="1"/>
  <c r="H4" i="25"/>
  <c r="AX3" i="25"/>
  <c r="AZ3" i="25" s="1"/>
  <c r="AS3" i="25"/>
  <c r="AJ3" i="25"/>
  <c r="AU3" i="25" s="1"/>
  <c r="AD3" i="25"/>
  <c r="Y3" i="25"/>
  <c r="X3" i="25"/>
  <c r="W3" i="25"/>
  <c r="V3" i="25"/>
  <c r="Q3" i="25"/>
  <c r="L3" i="25"/>
  <c r="H3" i="25"/>
  <c r="Q130" i="24"/>
  <c r="M130" i="24"/>
  <c r="Q129" i="24"/>
  <c r="M129" i="24"/>
  <c r="Q128" i="24"/>
  <c r="M128" i="24"/>
  <c r="Q127" i="24"/>
  <c r="M127" i="24"/>
  <c r="AB121" i="24"/>
  <c r="Y121" i="24"/>
  <c r="X121" i="24"/>
  <c r="W121" i="24"/>
  <c r="V121" i="24"/>
  <c r="Q121" i="24"/>
  <c r="L121" i="24"/>
  <c r="H121" i="24"/>
  <c r="AB120" i="24"/>
  <c r="Y120" i="24"/>
  <c r="X120" i="24"/>
  <c r="W120" i="24"/>
  <c r="V120" i="24"/>
  <c r="Q120" i="24"/>
  <c r="L120" i="24"/>
  <c r="H120" i="24"/>
  <c r="AB119" i="24"/>
  <c r="Y119" i="24"/>
  <c r="X119" i="24"/>
  <c r="W119" i="24"/>
  <c r="V119" i="24"/>
  <c r="Q119" i="24"/>
  <c r="L119" i="24"/>
  <c r="H119" i="24"/>
  <c r="AB118" i="24"/>
  <c r="Y118" i="24"/>
  <c r="X118" i="24"/>
  <c r="W118" i="24"/>
  <c r="V118" i="24"/>
  <c r="Q118" i="24"/>
  <c r="L118" i="24"/>
  <c r="H118" i="24"/>
  <c r="AB117" i="24"/>
  <c r="Y117" i="24"/>
  <c r="X117" i="24"/>
  <c r="W117" i="24"/>
  <c r="V117" i="24"/>
  <c r="Q117" i="24"/>
  <c r="L117" i="24"/>
  <c r="H117" i="24"/>
  <c r="AB116" i="24"/>
  <c r="Y116" i="24"/>
  <c r="X116" i="24"/>
  <c r="W116" i="24"/>
  <c r="V116" i="24"/>
  <c r="Q116" i="24"/>
  <c r="L116" i="24"/>
  <c r="H116" i="24"/>
  <c r="AB115" i="24"/>
  <c r="Y115" i="24"/>
  <c r="X115" i="24"/>
  <c r="W115" i="24"/>
  <c r="V115" i="24"/>
  <c r="Q115" i="24"/>
  <c r="L115" i="24"/>
  <c r="H115" i="24"/>
  <c r="AB114" i="24"/>
  <c r="Y114" i="24"/>
  <c r="X114" i="24"/>
  <c r="W114" i="24"/>
  <c r="V114" i="24"/>
  <c r="Q114" i="24"/>
  <c r="L114" i="24"/>
  <c r="H114" i="24"/>
  <c r="AB113" i="24"/>
  <c r="Y113" i="24"/>
  <c r="X113" i="24"/>
  <c r="W113" i="24"/>
  <c r="V113" i="24"/>
  <c r="Q113" i="24"/>
  <c r="L113" i="24"/>
  <c r="H113" i="24"/>
  <c r="AB112" i="24"/>
  <c r="Y112" i="24"/>
  <c r="X112" i="24"/>
  <c r="W112" i="24"/>
  <c r="V112" i="24"/>
  <c r="Q112" i="24"/>
  <c r="L112" i="24"/>
  <c r="H112" i="24"/>
  <c r="AB110" i="24"/>
  <c r="Y110" i="24"/>
  <c r="X110" i="24"/>
  <c r="V110" i="24"/>
  <c r="Q110" i="24"/>
  <c r="L110" i="24"/>
  <c r="W110" i="24" s="1"/>
  <c r="H110" i="24"/>
  <c r="AB109" i="24"/>
  <c r="Y109" i="24"/>
  <c r="X109" i="24"/>
  <c r="V109" i="24"/>
  <c r="Q109" i="24"/>
  <c r="L109" i="24"/>
  <c r="W109" i="24" s="1"/>
  <c r="H109" i="24"/>
  <c r="AB108" i="24"/>
  <c r="Y108" i="24"/>
  <c r="X108" i="24"/>
  <c r="V108" i="24"/>
  <c r="Q108" i="24"/>
  <c r="L108" i="24"/>
  <c r="W108" i="24" s="1"/>
  <c r="H108" i="24"/>
  <c r="AB107" i="24"/>
  <c r="Y107" i="24"/>
  <c r="X107" i="24"/>
  <c r="V107" i="24"/>
  <c r="Q107" i="24"/>
  <c r="L107" i="24"/>
  <c r="W107" i="24" s="1"/>
  <c r="H107" i="24"/>
  <c r="AB106" i="24"/>
  <c r="X106" i="24"/>
  <c r="V106" i="24"/>
  <c r="Q106" i="24"/>
  <c r="L106" i="24"/>
  <c r="W106" i="24" s="1"/>
  <c r="H106" i="24"/>
  <c r="Y106" i="24" s="1"/>
  <c r="AB105" i="24"/>
  <c r="X105" i="24"/>
  <c r="V105" i="24"/>
  <c r="Q105" i="24"/>
  <c r="L105" i="24"/>
  <c r="W105" i="24" s="1"/>
  <c r="H105" i="24"/>
  <c r="Y105" i="24" s="1"/>
  <c r="AB104" i="24"/>
  <c r="X104" i="24"/>
  <c r="V104" i="24"/>
  <c r="W104" i="24" s="1"/>
  <c r="Q104" i="24"/>
  <c r="L104" i="24"/>
  <c r="H104" i="24"/>
  <c r="Y104" i="24" s="1"/>
  <c r="AB103" i="24"/>
  <c r="Y103" i="24"/>
  <c r="X103" i="24"/>
  <c r="V103" i="24"/>
  <c r="W103" i="24" s="1"/>
  <c r="Q103" i="24"/>
  <c r="L103" i="24"/>
  <c r="H103" i="24"/>
  <c r="AB102" i="24"/>
  <c r="Y102" i="24"/>
  <c r="X102" i="24"/>
  <c r="V102" i="24"/>
  <c r="W102" i="24" s="1"/>
  <c r="Q102" i="24"/>
  <c r="L102" i="24"/>
  <c r="H102" i="24"/>
  <c r="AB101" i="24"/>
  <c r="Y101" i="24"/>
  <c r="V101" i="24"/>
  <c r="W101" i="24" s="1"/>
  <c r="Q101" i="24"/>
  <c r="L101" i="24"/>
  <c r="X101" i="24" s="1"/>
  <c r="H101" i="24"/>
  <c r="V99" i="24"/>
  <c r="P99" i="24"/>
  <c r="O99" i="24"/>
  <c r="H99" i="24"/>
  <c r="AJ98" i="24"/>
  <c r="AI98" i="24"/>
  <c r="AH98" i="24"/>
  <c r="V98" i="24"/>
  <c r="P98" i="24"/>
  <c r="O98" i="24"/>
  <c r="AB98" i="24" s="1"/>
  <c r="H98" i="24"/>
  <c r="AJ97" i="24"/>
  <c r="AI97" i="24"/>
  <c r="AH97" i="24"/>
  <c r="V97" i="24"/>
  <c r="P97" i="24"/>
  <c r="O97" i="24"/>
  <c r="AB97" i="24" s="1"/>
  <c r="H97" i="24"/>
  <c r="AJ96" i="24"/>
  <c r="AI96" i="24"/>
  <c r="AH96" i="24"/>
  <c r="V96" i="24"/>
  <c r="P96" i="24"/>
  <c r="O96" i="24"/>
  <c r="AB96" i="24" s="1"/>
  <c r="H96" i="24"/>
  <c r="AJ95" i="24"/>
  <c r="AI95" i="24"/>
  <c r="AH95" i="24"/>
  <c r="V95" i="24"/>
  <c r="P95" i="24"/>
  <c r="O95" i="24"/>
  <c r="H95" i="24"/>
  <c r="AJ94" i="24"/>
  <c r="AI94" i="24"/>
  <c r="AH94" i="24"/>
  <c r="V94" i="24"/>
  <c r="P94" i="24"/>
  <c r="O94" i="24"/>
  <c r="AB94" i="24" s="1"/>
  <c r="H94" i="24"/>
  <c r="AJ93" i="24"/>
  <c r="AI93" i="24"/>
  <c r="AH93" i="24"/>
  <c r="V93" i="24"/>
  <c r="P93" i="24"/>
  <c r="O93" i="24"/>
  <c r="AB93" i="24" s="1"/>
  <c r="I93" i="24"/>
  <c r="H93" i="24"/>
  <c r="AJ92" i="24"/>
  <c r="AI92" i="24"/>
  <c r="AH92" i="24"/>
  <c r="V92" i="24"/>
  <c r="P92" i="24"/>
  <c r="O92" i="24"/>
  <c r="AB92" i="24" s="1"/>
  <c r="H92" i="24"/>
  <c r="AJ91" i="24"/>
  <c r="AI91" i="24"/>
  <c r="AH91" i="24"/>
  <c r="V91" i="24"/>
  <c r="Q91" i="24"/>
  <c r="P91" i="24"/>
  <c r="O91" i="24"/>
  <c r="AB91" i="24" s="1"/>
  <c r="I91" i="24"/>
  <c r="I92" i="24" s="1"/>
  <c r="H91" i="24"/>
  <c r="AJ90" i="24"/>
  <c r="AI90" i="24"/>
  <c r="AH90" i="24"/>
  <c r="V90" i="24"/>
  <c r="Q90" i="24"/>
  <c r="P90" i="24"/>
  <c r="O90" i="24"/>
  <c r="L90" i="24"/>
  <c r="H90" i="24"/>
  <c r="V88" i="24"/>
  <c r="P88" i="24"/>
  <c r="O88" i="24"/>
  <c r="H88" i="24"/>
  <c r="V87" i="24"/>
  <c r="P87" i="24"/>
  <c r="O87" i="24"/>
  <c r="AB87" i="24" s="1"/>
  <c r="H87" i="24"/>
  <c r="V86" i="24"/>
  <c r="P86" i="24"/>
  <c r="O86" i="24"/>
  <c r="AB86" i="24" s="1"/>
  <c r="H86" i="24"/>
  <c r="V85" i="24"/>
  <c r="P85" i="24"/>
  <c r="O85" i="24"/>
  <c r="AB85" i="24" s="1"/>
  <c r="H85" i="24"/>
  <c r="V84" i="24"/>
  <c r="P84" i="24"/>
  <c r="O84" i="24"/>
  <c r="AB84" i="24" s="1"/>
  <c r="H84" i="24"/>
  <c r="V83" i="24"/>
  <c r="P83" i="24"/>
  <c r="O83" i="24"/>
  <c r="AB83" i="24" s="1"/>
  <c r="H83" i="24"/>
  <c r="V82" i="24"/>
  <c r="P82" i="24"/>
  <c r="O82" i="24"/>
  <c r="AB82" i="24" s="1"/>
  <c r="H82" i="24"/>
  <c r="V81" i="24"/>
  <c r="P81" i="24"/>
  <c r="O81" i="24"/>
  <c r="AB81" i="24" s="1"/>
  <c r="H81" i="24"/>
  <c r="V80" i="24"/>
  <c r="P80" i="24"/>
  <c r="O80" i="24"/>
  <c r="AB80" i="24" s="1"/>
  <c r="L80" i="24"/>
  <c r="I80" i="24"/>
  <c r="Q80" i="24" s="1"/>
  <c r="H80" i="24"/>
  <c r="V79" i="24"/>
  <c r="Q79" i="24"/>
  <c r="P79" i="24"/>
  <c r="O79" i="24"/>
  <c r="AB79" i="24" s="1"/>
  <c r="L79" i="24"/>
  <c r="H79" i="24"/>
  <c r="AB77" i="24"/>
  <c r="V77" i="24"/>
  <c r="H77" i="24"/>
  <c r="AB76" i="24"/>
  <c r="V76" i="24"/>
  <c r="H76" i="24"/>
  <c r="AB75" i="24"/>
  <c r="V75" i="24"/>
  <c r="H75" i="24"/>
  <c r="AB74" i="24"/>
  <c r="V74" i="24"/>
  <c r="H74" i="24"/>
  <c r="AB73" i="24"/>
  <c r="V73" i="24"/>
  <c r="H73" i="24"/>
  <c r="AB72" i="24"/>
  <c r="V72" i="24"/>
  <c r="H72" i="24"/>
  <c r="AB71" i="24"/>
  <c r="V71" i="24"/>
  <c r="H71" i="24"/>
  <c r="AB70" i="24"/>
  <c r="V70" i="24"/>
  <c r="H70" i="24"/>
  <c r="AB69" i="24"/>
  <c r="V69" i="24"/>
  <c r="H69" i="24"/>
  <c r="AB68" i="24"/>
  <c r="V68" i="24"/>
  <c r="H68" i="24"/>
  <c r="AG67" i="24"/>
  <c r="AG68" i="24" s="1"/>
  <c r="AG69" i="24" s="1"/>
  <c r="AB67" i="24"/>
  <c r="V67" i="24"/>
  <c r="H67" i="24"/>
  <c r="AB66" i="24"/>
  <c r="V66" i="24"/>
  <c r="H66" i="24"/>
  <c r="AG65" i="24"/>
  <c r="AG66" i="24" s="1"/>
  <c r="AB65" i="24"/>
  <c r="X65" i="24"/>
  <c r="W65" i="24"/>
  <c r="V65" i="24"/>
  <c r="L65" i="24"/>
  <c r="Y65" i="24" s="1"/>
  <c r="J65" i="24"/>
  <c r="J66" i="24" s="1"/>
  <c r="H65" i="24"/>
  <c r="AG64" i="24"/>
  <c r="AB64" i="24"/>
  <c r="V64" i="24"/>
  <c r="W64" i="24" s="1"/>
  <c r="Q64" i="24"/>
  <c r="L64" i="24"/>
  <c r="X64" i="24" s="1"/>
  <c r="J64" i="24"/>
  <c r="H64" i="24"/>
  <c r="AB63" i="24"/>
  <c r="W63" i="24"/>
  <c r="V63" i="24"/>
  <c r="Q63" i="24"/>
  <c r="L63" i="24"/>
  <c r="X63" i="24" s="1"/>
  <c r="H63" i="24"/>
  <c r="Y63" i="24" s="1"/>
  <c r="B63" i="24"/>
  <c r="AB61" i="24"/>
  <c r="V61" i="24"/>
  <c r="H61" i="24"/>
  <c r="AB60" i="24"/>
  <c r="V60" i="24"/>
  <c r="H60" i="24"/>
  <c r="AB59" i="24"/>
  <c r="V59" i="24"/>
  <c r="H59" i="24"/>
  <c r="AB58" i="24"/>
  <c r="V58" i="24"/>
  <c r="H58" i="24"/>
  <c r="AB57" i="24"/>
  <c r="V57" i="24"/>
  <c r="H57" i="24"/>
  <c r="AB56" i="24"/>
  <c r="V56" i="24"/>
  <c r="H56" i="24"/>
  <c r="AB55" i="24"/>
  <c r="V55" i="24"/>
  <c r="H55" i="24"/>
  <c r="AB54" i="24"/>
  <c r="V54" i="24"/>
  <c r="H54" i="24"/>
  <c r="AB53" i="24"/>
  <c r="V53" i="24"/>
  <c r="H53" i="24"/>
  <c r="AB52" i="24"/>
  <c r="V52" i="24"/>
  <c r="H52" i="24"/>
  <c r="AB51" i="24"/>
  <c r="V51" i="24"/>
  <c r="H51" i="24"/>
  <c r="AB50" i="24"/>
  <c r="V50" i="24"/>
  <c r="H50" i="24"/>
  <c r="AB49" i="24"/>
  <c r="V49" i="24"/>
  <c r="I49" i="24"/>
  <c r="H49" i="24"/>
  <c r="AB48" i="24"/>
  <c r="V48" i="24"/>
  <c r="I48" i="24"/>
  <c r="H48" i="24"/>
  <c r="AB47" i="24"/>
  <c r="V47" i="24"/>
  <c r="Q47" i="24"/>
  <c r="L47" i="24"/>
  <c r="H47" i="24"/>
  <c r="V41" i="24"/>
  <c r="H41" i="24"/>
  <c r="AB40" i="24"/>
  <c r="V40" i="24"/>
  <c r="H40" i="24"/>
  <c r="AB39" i="24"/>
  <c r="V39" i="24"/>
  <c r="H39" i="24"/>
  <c r="AB38" i="24"/>
  <c r="V38" i="24"/>
  <c r="H38" i="24"/>
  <c r="AB37" i="24"/>
  <c r="V37" i="24"/>
  <c r="H37" i="24"/>
  <c r="AB36" i="24"/>
  <c r="V36" i="24"/>
  <c r="H36" i="24"/>
  <c r="AB35" i="24"/>
  <c r="V35" i="24"/>
  <c r="H35" i="24"/>
  <c r="AB34" i="24"/>
  <c r="V34" i="24"/>
  <c r="H34" i="24"/>
  <c r="AB33" i="24"/>
  <c r="V33" i="24"/>
  <c r="H33" i="24"/>
  <c r="AB32" i="24"/>
  <c r="V32" i="24"/>
  <c r="H32" i="24"/>
  <c r="AB31" i="24"/>
  <c r="V31" i="24"/>
  <c r="H31" i="24"/>
  <c r="AB30" i="24"/>
  <c r="V30" i="24"/>
  <c r="H30" i="24"/>
  <c r="AB29" i="24"/>
  <c r="V29" i="24"/>
  <c r="H29" i="24"/>
  <c r="AB28" i="24"/>
  <c r="V28" i="24"/>
  <c r="I28" i="24"/>
  <c r="H28" i="24"/>
  <c r="AB27" i="24"/>
  <c r="V27" i="24"/>
  <c r="Q27" i="24"/>
  <c r="L27" i="24"/>
  <c r="H27" i="24"/>
  <c r="B23" i="24"/>
  <c r="B43" i="24" s="1"/>
  <c r="A23" i="24"/>
  <c r="A43" i="24" s="1"/>
  <c r="A63" i="24" s="1"/>
  <c r="AB22" i="24"/>
  <c r="AX21" i="24"/>
  <c r="AS21" i="24"/>
  <c r="V21" i="24"/>
  <c r="H21" i="24"/>
  <c r="AX20" i="24"/>
  <c r="V20" i="24"/>
  <c r="H20" i="24"/>
  <c r="AX19" i="24"/>
  <c r="V19" i="24"/>
  <c r="H19" i="24"/>
  <c r="AX18" i="24"/>
  <c r="V18" i="24"/>
  <c r="H18" i="24"/>
  <c r="AX17" i="24"/>
  <c r="V17" i="24"/>
  <c r="H17" i="24"/>
  <c r="AX16" i="24"/>
  <c r="V16" i="24"/>
  <c r="H16" i="24"/>
  <c r="AX15" i="24"/>
  <c r="V15" i="24"/>
  <c r="H15" i="24"/>
  <c r="AX14" i="24"/>
  <c r="V14" i="24"/>
  <c r="H14" i="24"/>
  <c r="AX13" i="24"/>
  <c r="V13" i="24"/>
  <c r="H13" i="24"/>
  <c r="AX12" i="24"/>
  <c r="V12" i="24"/>
  <c r="H12" i="24"/>
  <c r="AX11" i="24"/>
  <c r="V11" i="24"/>
  <c r="H11" i="24"/>
  <c r="AX10" i="24"/>
  <c r="V10" i="24"/>
  <c r="H10" i="24"/>
  <c r="AX9" i="24"/>
  <c r="V9" i="24"/>
  <c r="H9" i="24"/>
  <c r="AX8" i="24"/>
  <c r="AZ8" i="24" s="1"/>
  <c r="V8" i="24"/>
  <c r="Q8" i="24"/>
  <c r="AJ8" i="24" s="1"/>
  <c r="L8" i="24"/>
  <c r="J8" i="24"/>
  <c r="H8" i="24"/>
  <c r="AX7" i="24"/>
  <c r="AJ7" i="24"/>
  <c r="AZ7" i="24" s="1"/>
  <c r="BA7" i="24" s="1"/>
  <c r="V7" i="24"/>
  <c r="W7" i="24" s="1"/>
  <c r="Q7" i="24"/>
  <c r="L7" i="24"/>
  <c r="H7" i="24"/>
  <c r="AX6" i="24"/>
  <c r="AJ6" i="24"/>
  <c r="X6" i="24"/>
  <c r="V6" i="24"/>
  <c r="Q6" i="24"/>
  <c r="L6" i="24"/>
  <c r="J6" i="24"/>
  <c r="H6" i="24"/>
  <c r="Y6" i="24" s="1"/>
  <c r="AX5" i="24"/>
  <c r="AZ5" i="24" s="1"/>
  <c r="BA5" i="24" s="1"/>
  <c r="X5" i="24"/>
  <c r="W5" i="24"/>
  <c r="V5" i="24"/>
  <c r="Q5" i="24"/>
  <c r="AJ5" i="24" s="1"/>
  <c r="L5" i="24"/>
  <c r="H5" i="24"/>
  <c r="Y5" i="24" s="1"/>
  <c r="AX4" i="24"/>
  <c r="W4" i="24"/>
  <c r="V4" i="24"/>
  <c r="Y4" i="24" s="1"/>
  <c r="Q4" i="24"/>
  <c r="AJ4" i="24" s="1"/>
  <c r="L4" i="24"/>
  <c r="X4" i="24" s="1"/>
  <c r="H4" i="24"/>
  <c r="AX3" i="24"/>
  <c r="AS3" i="24"/>
  <c r="AJ3" i="24"/>
  <c r="AD3" i="24"/>
  <c r="V3" i="24"/>
  <c r="Q3" i="24"/>
  <c r="L3" i="24"/>
  <c r="H3" i="24"/>
  <c r="Q130" i="23"/>
  <c r="M130" i="23"/>
  <c r="Q129" i="23"/>
  <c r="M129" i="23"/>
  <c r="Q128" i="23"/>
  <c r="M128" i="23"/>
  <c r="Q127" i="23"/>
  <c r="M127" i="23"/>
  <c r="AB121" i="23"/>
  <c r="V121" i="23"/>
  <c r="Q121" i="23"/>
  <c r="L121" i="23"/>
  <c r="H121" i="23"/>
  <c r="AB120" i="23"/>
  <c r="V120" i="23"/>
  <c r="W120" i="23" s="1"/>
  <c r="Q120" i="23"/>
  <c r="L120" i="23"/>
  <c r="H120" i="23"/>
  <c r="AB119" i="23"/>
  <c r="V119" i="23"/>
  <c r="W119" i="23" s="1"/>
  <c r="Q119" i="23"/>
  <c r="L119" i="23"/>
  <c r="H119" i="23"/>
  <c r="AB118" i="23"/>
  <c r="V118" i="23"/>
  <c r="Q118" i="23"/>
  <c r="L118" i="23"/>
  <c r="H118" i="23"/>
  <c r="AB117" i="23"/>
  <c r="V117" i="23"/>
  <c r="W117" i="23" s="1"/>
  <c r="Q117" i="23"/>
  <c r="L117" i="23"/>
  <c r="H117" i="23"/>
  <c r="AB116" i="23"/>
  <c r="V116" i="23"/>
  <c r="Q116" i="23"/>
  <c r="L116" i="23"/>
  <c r="H116" i="23"/>
  <c r="AB115" i="23"/>
  <c r="V115" i="23"/>
  <c r="Q115" i="23"/>
  <c r="L115" i="23"/>
  <c r="H115" i="23"/>
  <c r="AB114" i="23"/>
  <c r="V114" i="23"/>
  <c r="Q114" i="23"/>
  <c r="L114" i="23"/>
  <c r="H114" i="23"/>
  <c r="AB113" i="23"/>
  <c r="V113" i="23"/>
  <c r="Q113" i="23"/>
  <c r="L113" i="23"/>
  <c r="H113" i="23"/>
  <c r="AB112" i="23"/>
  <c r="V112" i="23"/>
  <c r="W112" i="23" s="1"/>
  <c r="Q112" i="23"/>
  <c r="L112" i="23"/>
  <c r="H112" i="23"/>
  <c r="AB110" i="23"/>
  <c r="W110" i="23"/>
  <c r="V110" i="23"/>
  <c r="Q110" i="23"/>
  <c r="L110" i="23"/>
  <c r="H110" i="23"/>
  <c r="AB109" i="23"/>
  <c r="V109" i="23"/>
  <c r="Q109" i="23"/>
  <c r="L109" i="23"/>
  <c r="H109" i="23"/>
  <c r="AB108" i="23"/>
  <c r="V108" i="23"/>
  <c r="Q108" i="23"/>
  <c r="L108" i="23"/>
  <c r="H108" i="23"/>
  <c r="AB107" i="23"/>
  <c r="W107" i="23"/>
  <c r="V107" i="23"/>
  <c r="Q107" i="23"/>
  <c r="L107" i="23"/>
  <c r="H107" i="23"/>
  <c r="AB106" i="23"/>
  <c r="W106" i="23"/>
  <c r="V106" i="23"/>
  <c r="Q106" i="23"/>
  <c r="L106" i="23"/>
  <c r="H106" i="23"/>
  <c r="AB105" i="23"/>
  <c r="X105" i="23"/>
  <c r="W105" i="23"/>
  <c r="V105" i="23"/>
  <c r="Y105" i="23" s="1"/>
  <c r="Q105" i="23"/>
  <c r="L105" i="23"/>
  <c r="H105" i="23"/>
  <c r="AB104" i="23"/>
  <c r="X104" i="23"/>
  <c r="V104" i="23"/>
  <c r="Y104" i="23" s="1"/>
  <c r="Q104" i="23"/>
  <c r="L104" i="23"/>
  <c r="H104" i="23"/>
  <c r="AB103" i="23"/>
  <c r="X103" i="23"/>
  <c r="V103" i="23"/>
  <c r="Y103" i="23" s="1"/>
  <c r="Q103" i="23"/>
  <c r="L103" i="23"/>
  <c r="H103" i="23"/>
  <c r="AB102" i="23"/>
  <c r="X102" i="23"/>
  <c r="V102" i="23"/>
  <c r="Y102" i="23" s="1"/>
  <c r="Q102" i="23"/>
  <c r="L102" i="23"/>
  <c r="H102" i="23"/>
  <c r="AB101" i="23"/>
  <c r="X101" i="23"/>
  <c r="V101" i="23"/>
  <c r="Y101" i="23" s="1"/>
  <c r="Q101" i="23"/>
  <c r="L101" i="23"/>
  <c r="H101" i="23"/>
  <c r="V99" i="23"/>
  <c r="P99" i="23"/>
  <c r="O99" i="23"/>
  <c r="H99" i="23"/>
  <c r="AJ98" i="23"/>
  <c r="AI98" i="23"/>
  <c r="AH98" i="23"/>
  <c r="V98" i="23"/>
  <c r="P98" i="23"/>
  <c r="O98" i="23"/>
  <c r="AB98" i="23" s="1"/>
  <c r="H98" i="23"/>
  <c r="AJ97" i="23"/>
  <c r="AI97" i="23"/>
  <c r="AH97" i="23"/>
  <c r="V97" i="23"/>
  <c r="P97" i="23"/>
  <c r="O97" i="23"/>
  <c r="AB97" i="23" s="1"/>
  <c r="H97" i="23"/>
  <c r="AJ96" i="23"/>
  <c r="AI96" i="23"/>
  <c r="AH96" i="23"/>
  <c r="V96" i="23"/>
  <c r="P96" i="23"/>
  <c r="AB96" i="23" s="1"/>
  <c r="O96" i="23"/>
  <c r="H96" i="23"/>
  <c r="AJ95" i="23"/>
  <c r="AI95" i="23"/>
  <c r="AH95" i="23"/>
  <c r="V95" i="23"/>
  <c r="P95" i="23"/>
  <c r="O95" i="23"/>
  <c r="AB95" i="23" s="1"/>
  <c r="H95" i="23"/>
  <c r="AJ94" i="23"/>
  <c r="AI94" i="23"/>
  <c r="AH94" i="23"/>
  <c r="V94" i="23"/>
  <c r="P94" i="23"/>
  <c r="O94" i="23"/>
  <c r="AB94" i="23" s="1"/>
  <c r="H94" i="23"/>
  <c r="AJ93" i="23"/>
  <c r="AI93" i="23"/>
  <c r="AH93" i="23"/>
  <c r="V93" i="23"/>
  <c r="P93" i="23"/>
  <c r="O93" i="23"/>
  <c r="AB93" i="23" s="1"/>
  <c r="H93" i="23"/>
  <c r="AJ92" i="23"/>
  <c r="AI92" i="23"/>
  <c r="AH92" i="23"/>
  <c r="V92" i="23"/>
  <c r="P92" i="23"/>
  <c r="O92" i="23"/>
  <c r="AB92" i="23" s="1"/>
  <c r="I92" i="23"/>
  <c r="Q92" i="23" s="1"/>
  <c r="H92" i="23"/>
  <c r="AJ91" i="23"/>
  <c r="AI91" i="23"/>
  <c r="AH91" i="23"/>
  <c r="V91" i="23"/>
  <c r="Q91" i="23"/>
  <c r="P91" i="23"/>
  <c r="O91" i="23"/>
  <c r="AB91" i="23" s="1"/>
  <c r="L91" i="23"/>
  <c r="I91" i="23"/>
  <c r="H91" i="23"/>
  <c r="AJ90" i="23"/>
  <c r="AI90" i="23"/>
  <c r="AH90" i="23"/>
  <c r="V90" i="23"/>
  <c r="Q90" i="23"/>
  <c r="P90" i="23"/>
  <c r="AB90" i="23" s="1"/>
  <c r="O90" i="23"/>
  <c r="L90" i="23"/>
  <c r="H90" i="23"/>
  <c r="V88" i="23"/>
  <c r="P88" i="23"/>
  <c r="O88" i="23"/>
  <c r="H88" i="23"/>
  <c r="V87" i="23"/>
  <c r="P87" i="23"/>
  <c r="AB87" i="23" s="1"/>
  <c r="O87" i="23"/>
  <c r="H87" i="23"/>
  <c r="V86" i="23"/>
  <c r="P86" i="23"/>
  <c r="O86" i="23"/>
  <c r="AB86" i="23" s="1"/>
  <c r="H86" i="23"/>
  <c r="AB85" i="23"/>
  <c r="V85" i="23"/>
  <c r="P85" i="23"/>
  <c r="O85" i="23"/>
  <c r="H85" i="23"/>
  <c r="V84" i="23"/>
  <c r="P84" i="23"/>
  <c r="O84" i="23"/>
  <c r="AB84" i="23" s="1"/>
  <c r="H84" i="23"/>
  <c r="V83" i="23"/>
  <c r="P83" i="23"/>
  <c r="O83" i="23"/>
  <c r="AB83" i="23" s="1"/>
  <c r="H83" i="23"/>
  <c r="V82" i="23"/>
  <c r="P82" i="23"/>
  <c r="O82" i="23"/>
  <c r="AB82" i="23" s="1"/>
  <c r="H82" i="23"/>
  <c r="V81" i="23"/>
  <c r="P81" i="23"/>
  <c r="O81" i="23"/>
  <c r="AB81" i="23" s="1"/>
  <c r="H81" i="23"/>
  <c r="V80" i="23"/>
  <c r="P80" i="23"/>
  <c r="O80" i="23"/>
  <c r="AB80" i="23" s="1"/>
  <c r="L80" i="23"/>
  <c r="I80" i="23"/>
  <c r="Q80" i="23" s="1"/>
  <c r="H80" i="23"/>
  <c r="AB79" i="23"/>
  <c r="V79" i="23"/>
  <c r="Q79" i="23"/>
  <c r="P79" i="23"/>
  <c r="O79" i="23"/>
  <c r="L79" i="23"/>
  <c r="H79" i="23"/>
  <c r="AB77" i="23"/>
  <c r="V77" i="23"/>
  <c r="H77" i="23"/>
  <c r="AB76" i="23"/>
  <c r="V76" i="23"/>
  <c r="H76" i="23"/>
  <c r="AB75" i="23"/>
  <c r="V75" i="23"/>
  <c r="H75" i="23"/>
  <c r="AB74" i="23"/>
  <c r="V74" i="23"/>
  <c r="H74" i="23"/>
  <c r="AB73" i="23"/>
  <c r="V73" i="23"/>
  <c r="H73" i="23"/>
  <c r="AB72" i="23"/>
  <c r="V72" i="23"/>
  <c r="H72" i="23"/>
  <c r="AB71" i="23"/>
  <c r="V71" i="23"/>
  <c r="H71" i="23"/>
  <c r="AB70" i="23"/>
  <c r="V70" i="23"/>
  <c r="H70" i="23"/>
  <c r="AB69" i="23"/>
  <c r="V69" i="23"/>
  <c r="H69" i="23"/>
  <c r="AB68" i="23"/>
  <c r="V68" i="23"/>
  <c r="H68" i="23"/>
  <c r="AB67" i="23"/>
  <c r="V67" i="23"/>
  <c r="H67" i="23"/>
  <c r="AB66" i="23"/>
  <c r="V66" i="23"/>
  <c r="H66" i="23"/>
  <c r="AB65" i="23"/>
  <c r="V65" i="23"/>
  <c r="H65" i="23"/>
  <c r="AG64" i="23"/>
  <c r="AG65" i="23" s="1"/>
  <c r="AG66" i="23" s="1"/>
  <c r="AG67" i="23" s="1"/>
  <c r="AG68" i="23" s="1"/>
  <c r="AG69" i="23" s="1"/>
  <c r="AB64" i="23"/>
  <c r="V64" i="23"/>
  <c r="J64" i="23"/>
  <c r="L64" i="23" s="1"/>
  <c r="H64" i="23"/>
  <c r="AB63" i="23"/>
  <c r="X63" i="23"/>
  <c r="W63" i="23"/>
  <c r="V63" i="23"/>
  <c r="Q63" i="23"/>
  <c r="L63" i="23"/>
  <c r="H63" i="23"/>
  <c r="Y63" i="23" s="1"/>
  <c r="AB61" i="23"/>
  <c r="V61" i="23"/>
  <c r="H61" i="23"/>
  <c r="AB60" i="23"/>
  <c r="V60" i="23"/>
  <c r="H60" i="23"/>
  <c r="AB59" i="23"/>
  <c r="V59" i="23"/>
  <c r="H59" i="23"/>
  <c r="AB58" i="23"/>
  <c r="V58" i="23"/>
  <c r="H58" i="23"/>
  <c r="AB57" i="23"/>
  <c r="V57" i="23"/>
  <c r="H57" i="23"/>
  <c r="AB56" i="23"/>
  <c r="V56" i="23"/>
  <c r="H56" i="23"/>
  <c r="AB55" i="23"/>
  <c r="V55" i="23"/>
  <c r="H55" i="23"/>
  <c r="AB54" i="23"/>
  <c r="V54" i="23"/>
  <c r="H54" i="23"/>
  <c r="AB53" i="23"/>
  <c r="V53" i="23"/>
  <c r="H53" i="23"/>
  <c r="AB52" i="23"/>
  <c r="V52" i="23"/>
  <c r="H52" i="23"/>
  <c r="AB51" i="23"/>
  <c r="V51" i="23"/>
  <c r="H51" i="23"/>
  <c r="AB50" i="23"/>
  <c r="V50" i="23"/>
  <c r="H50" i="23"/>
  <c r="AB49" i="23"/>
  <c r="V49" i="23"/>
  <c r="H49" i="23"/>
  <c r="AB48" i="23"/>
  <c r="V48" i="23"/>
  <c r="Q48" i="23"/>
  <c r="I48" i="23"/>
  <c r="I49" i="23" s="1"/>
  <c r="H48" i="23"/>
  <c r="AB47" i="23"/>
  <c r="V47" i="23"/>
  <c r="Q47" i="23"/>
  <c r="L47" i="23"/>
  <c r="H47" i="23"/>
  <c r="V41" i="23"/>
  <c r="H41" i="23"/>
  <c r="AB40" i="23"/>
  <c r="V40" i="23"/>
  <c r="H40" i="23"/>
  <c r="AB39" i="23"/>
  <c r="V39" i="23"/>
  <c r="H39" i="23"/>
  <c r="AB38" i="23"/>
  <c r="V38" i="23"/>
  <c r="H38" i="23"/>
  <c r="AB37" i="23"/>
  <c r="V37" i="23"/>
  <c r="H37" i="23"/>
  <c r="AB36" i="23"/>
  <c r="V36" i="23"/>
  <c r="H36" i="23"/>
  <c r="AB35" i="23"/>
  <c r="V35" i="23"/>
  <c r="H35" i="23"/>
  <c r="AB34" i="23"/>
  <c r="V34" i="23"/>
  <c r="H34" i="23"/>
  <c r="AB33" i="23"/>
  <c r="V33" i="23"/>
  <c r="H33" i="23"/>
  <c r="AB32" i="23"/>
  <c r="V32" i="23"/>
  <c r="H32" i="23"/>
  <c r="AB31" i="23"/>
  <c r="V31" i="23"/>
  <c r="H31" i="23"/>
  <c r="AB30" i="23"/>
  <c r="V30" i="23"/>
  <c r="H30" i="23"/>
  <c r="AB29" i="23"/>
  <c r="V29" i="23"/>
  <c r="H29" i="23"/>
  <c r="AB28" i="23"/>
  <c r="V28" i="23"/>
  <c r="L28" i="23"/>
  <c r="I28" i="23"/>
  <c r="Q28" i="23" s="1"/>
  <c r="H28" i="23"/>
  <c r="AB27" i="23"/>
  <c r="V27" i="23"/>
  <c r="Q27" i="23"/>
  <c r="L27" i="23"/>
  <c r="H27" i="23"/>
  <c r="B23" i="23"/>
  <c r="B43" i="23" s="1"/>
  <c r="B63" i="23" s="1"/>
  <c r="A23" i="23"/>
  <c r="A43" i="23" s="1"/>
  <c r="A63" i="23" s="1"/>
  <c r="AB22" i="23"/>
  <c r="AX21" i="23"/>
  <c r="AS21" i="23"/>
  <c r="V21" i="23"/>
  <c r="H21" i="23"/>
  <c r="AX20" i="23"/>
  <c r="V20" i="23"/>
  <c r="H20" i="23"/>
  <c r="AX19" i="23"/>
  <c r="V19" i="23"/>
  <c r="H19" i="23"/>
  <c r="AX18" i="23"/>
  <c r="V18" i="23"/>
  <c r="H18" i="23"/>
  <c r="AX17" i="23"/>
  <c r="V17" i="23"/>
  <c r="H17" i="23"/>
  <c r="AX16" i="23"/>
  <c r="V16" i="23"/>
  <c r="H16" i="23"/>
  <c r="AX15" i="23"/>
  <c r="V15" i="23"/>
  <c r="H15" i="23"/>
  <c r="AX14" i="23"/>
  <c r="V14" i="23"/>
  <c r="H14" i="23"/>
  <c r="AX13" i="23"/>
  <c r="V13" i="23"/>
  <c r="H13" i="23"/>
  <c r="AX12" i="23"/>
  <c r="V12" i="23"/>
  <c r="H12" i="23"/>
  <c r="AX11" i="23"/>
  <c r="V11" i="23"/>
  <c r="H11" i="23"/>
  <c r="AX10" i="23"/>
  <c r="V10" i="23"/>
  <c r="H10" i="23"/>
  <c r="AX9" i="23"/>
  <c r="V9" i="23"/>
  <c r="J9" i="23"/>
  <c r="H9" i="23"/>
  <c r="AX8" i="23"/>
  <c r="AJ8" i="23"/>
  <c r="X8" i="23"/>
  <c r="V8" i="23"/>
  <c r="W8" i="23" s="1"/>
  <c r="Q8" i="23"/>
  <c r="L8" i="23"/>
  <c r="Y8" i="23" s="1"/>
  <c r="J8" i="23"/>
  <c r="H8" i="23"/>
  <c r="AX7" i="23"/>
  <c r="AZ7" i="23" s="1"/>
  <c r="BA7" i="23" s="1"/>
  <c r="V7" i="23"/>
  <c r="Q7" i="23"/>
  <c r="AJ7" i="23" s="1"/>
  <c r="L7" i="23"/>
  <c r="H7" i="23"/>
  <c r="AX6" i="23"/>
  <c r="V6" i="23"/>
  <c r="W6" i="23" s="1"/>
  <c r="L6" i="23"/>
  <c r="J6" i="23"/>
  <c r="H6" i="23"/>
  <c r="AX5" i="23"/>
  <c r="V5" i="23"/>
  <c r="X5" i="23" s="1"/>
  <c r="Q5" i="23"/>
  <c r="AJ5" i="23" s="1"/>
  <c r="L5" i="23"/>
  <c r="H5" i="23"/>
  <c r="Y5" i="23" s="1"/>
  <c r="AX4" i="23"/>
  <c r="Y4" i="23"/>
  <c r="V4" i="23"/>
  <c r="W4" i="23" s="1"/>
  <c r="Q4" i="23"/>
  <c r="AJ4" i="23" s="1"/>
  <c r="L4" i="23"/>
  <c r="X4" i="23" s="1"/>
  <c r="H4" i="23"/>
  <c r="AX3" i="23"/>
  <c r="AS3" i="23"/>
  <c r="AJ3" i="23"/>
  <c r="AU3" i="23" s="1"/>
  <c r="AD3" i="23"/>
  <c r="V3" i="23"/>
  <c r="Q3" i="23"/>
  <c r="L3" i="23"/>
  <c r="Y3" i="23" s="1"/>
  <c r="H3" i="23"/>
  <c r="Q117" i="22"/>
  <c r="M117" i="22"/>
  <c r="Q116" i="22"/>
  <c r="M116" i="22"/>
  <c r="Q115" i="22"/>
  <c r="M115" i="22"/>
  <c r="Q114" i="22"/>
  <c r="M114" i="22"/>
  <c r="AB108" i="22"/>
  <c r="V108" i="22"/>
  <c r="Q108" i="22"/>
  <c r="L108" i="22"/>
  <c r="Y108" i="22" s="1"/>
  <c r="H108" i="22"/>
  <c r="AB107" i="22"/>
  <c r="V107" i="22"/>
  <c r="Q107" i="22"/>
  <c r="L107" i="22"/>
  <c r="Y107" i="22" s="1"/>
  <c r="H107" i="22"/>
  <c r="AB106" i="22"/>
  <c r="V106" i="22"/>
  <c r="Q106" i="22"/>
  <c r="L106" i="22"/>
  <c r="H106" i="22"/>
  <c r="AB105" i="22"/>
  <c r="V105" i="22"/>
  <c r="Q105" i="22"/>
  <c r="L105" i="22"/>
  <c r="H105" i="22"/>
  <c r="AB104" i="22"/>
  <c r="V104" i="22"/>
  <c r="Q104" i="22"/>
  <c r="L104" i="22"/>
  <c r="H104" i="22"/>
  <c r="AB103" i="22"/>
  <c r="V103" i="22"/>
  <c r="Q103" i="22"/>
  <c r="L103" i="22"/>
  <c r="H103" i="22"/>
  <c r="AB102" i="22"/>
  <c r="V102" i="22"/>
  <c r="Q102" i="22"/>
  <c r="L102" i="22"/>
  <c r="Y102" i="22" s="1"/>
  <c r="H102" i="22"/>
  <c r="AB101" i="22"/>
  <c r="V101" i="22"/>
  <c r="Q101" i="22"/>
  <c r="L101" i="22"/>
  <c r="Y101" i="22" s="1"/>
  <c r="H101" i="22"/>
  <c r="AB100" i="22"/>
  <c r="V100" i="22"/>
  <c r="Q100" i="22"/>
  <c r="L100" i="22"/>
  <c r="Y100" i="22" s="1"/>
  <c r="H100" i="22"/>
  <c r="AB99" i="22"/>
  <c r="V99" i="22"/>
  <c r="Q99" i="22"/>
  <c r="L99" i="22"/>
  <c r="Y99" i="22" s="1"/>
  <c r="H99" i="22"/>
  <c r="AJ97" i="22"/>
  <c r="AI97" i="22"/>
  <c r="AH97" i="22"/>
  <c r="AB97" i="22"/>
  <c r="V97" i="22"/>
  <c r="P97" i="22"/>
  <c r="O97" i="22"/>
  <c r="H97" i="22"/>
  <c r="AJ96" i="22"/>
  <c r="AI96" i="22"/>
  <c r="AH96" i="22"/>
  <c r="V96" i="22"/>
  <c r="P96" i="22"/>
  <c r="AB96" i="22" s="1"/>
  <c r="O96" i="22"/>
  <c r="H96" i="22"/>
  <c r="AJ95" i="22"/>
  <c r="AI95" i="22"/>
  <c r="AH95" i="22"/>
  <c r="V95" i="22"/>
  <c r="P95" i="22"/>
  <c r="AB95" i="22" s="1"/>
  <c r="O95" i="22"/>
  <c r="H95" i="22"/>
  <c r="AJ94" i="22"/>
  <c r="AI94" i="22"/>
  <c r="AH94" i="22"/>
  <c r="V94" i="22"/>
  <c r="P94" i="22"/>
  <c r="AB94" i="22" s="1"/>
  <c r="O94" i="22"/>
  <c r="H94" i="22"/>
  <c r="AJ93" i="22"/>
  <c r="AI93" i="22"/>
  <c r="AH93" i="22"/>
  <c r="V93" i="22"/>
  <c r="P93" i="22"/>
  <c r="O93" i="22"/>
  <c r="AB93" i="22" s="1"/>
  <c r="H93" i="22"/>
  <c r="AJ92" i="22"/>
  <c r="AI92" i="22"/>
  <c r="AH92" i="22"/>
  <c r="V92" i="22"/>
  <c r="P92" i="22"/>
  <c r="O92" i="22"/>
  <c r="AB92" i="22" s="1"/>
  <c r="H92" i="22"/>
  <c r="AJ91" i="22"/>
  <c r="AI91" i="22"/>
  <c r="AH91" i="22"/>
  <c r="V91" i="22"/>
  <c r="P91" i="22"/>
  <c r="O91" i="22"/>
  <c r="AB91" i="22" s="1"/>
  <c r="H91" i="22"/>
  <c r="AJ90" i="22"/>
  <c r="AI90" i="22"/>
  <c r="AH90" i="22"/>
  <c r="V90" i="22"/>
  <c r="P90" i="22"/>
  <c r="O90" i="22"/>
  <c r="AB90" i="22" s="1"/>
  <c r="H90" i="22"/>
  <c r="AJ89" i="22"/>
  <c r="AI89" i="22"/>
  <c r="AH89" i="22"/>
  <c r="AB89" i="22"/>
  <c r="V89" i="22"/>
  <c r="P89" i="22"/>
  <c r="O89" i="22"/>
  <c r="I89" i="22"/>
  <c r="Q89" i="22" s="1"/>
  <c r="H89" i="22"/>
  <c r="AJ88" i="22"/>
  <c r="AI88" i="22"/>
  <c r="AH88" i="22"/>
  <c r="V88" i="22"/>
  <c r="Q88" i="22"/>
  <c r="P88" i="22"/>
  <c r="AB88" i="22" s="1"/>
  <c r="O88" i="22"/>
  <c r="L88" i="22"/>
  <c r="H88" i="22"/>
  <c r="V86" i="22"/>
  <c r="P86" i="22"/>
  <c r="O86" i="22"/>
  <c r="AB86" i="22" s="1"/>
  <c r="H86" i="22"/>
  <c r="V85" i="22"/>
  <c r="P85" i="22"/>
  <c r="O85" i="22"/>
  <c r="AB85" i="22" s="1"/>
  <c r="H85" i="22"/>
  <c r="V84" i="22"/>
  <c r="P84" i="22"/>
  <c r="O84" i="22"/>
  <c r="AB84" i="22" s="1"/>
  <c r="H84" i="22"/>
  <c r="V83" i="22"/>
  <c r="P83" i="22"/>
  <c r="O83" i="22"/>
  <c r="AB83" i="22" s="1"/>
  <c r="H83" i="22"/>
  <c r="V82" i="22"/>
  <c r="P82" i="22"/>
  <c r="O82" i="22"/>
  <c r="AB82" i="22" s="1"/>
  <c r="H82" i="22"/>
  <c r="V81" i="22"/>
  <c r="P81" i="22"/>
  <c r="O81" i="22"/>
  <c r="AB81" i="22" s="1"/>
  <c r="H81" i="22"/>
  <c r="V80" i="22"/>
  <c r="P80" i="22"/>
  <c r="O80" i="22"/>
  <c r="AB80" i="22" s="1"/>
  <c r="H80" i="22"/>
  <c r="V79" i="22"/>
  <c r="P79" i="22"/>
  <c r="O79" i="22"/>
  <c r="AB79" i="22" s="1"/>
  <c r="H79" i="22"/>
  <c r="V78" i="22"/>
  <c r="Q78" i="22"/>
  <c r="P78" i="22"/>
  <c r="O78" i="22"/>
  <c r="AB78" i="22" s="1"/>
  <c r="L78" i="22"/>
  <c r="I78" i="22"/>
  <c r="I79" i="22" s="1"/>
  <c r="H78" i="22"/>
  <c r="V77" i="22"/>
  <c r="Q77" i="22"/>
  <c r="P77" i="22"/>
  <c r="O77" i="22"/>
  <c r="AB77" i="22" s="1"/>
  <c r="L77" i="22"/>
  <c r="H77" i="22"/>
  <c r="AB75" i="22"/>
  <c r="V75" i="22"/>
  <c r="H75" i="22"/>
  <c r="AB74" i="22"/>
  <c r="V74" i="22"/>
  <c r="H74" i="22"/>
  <c r="AB73" i="22"/>
  <c r="V73" i="22"/>
  <c r="H73" i="22"/>
  <c r="AB72" i="22"/>
  <c r="V72" i="22"/>
  <c r="H72" i="22"/>
  <c r="AB71" i="22"/>
  <c r="V71" i="22"/>
  <c r="H71" i="22"/>
  <c r="AB70" i="22"/>
  <c r="V70" i="22"/>
  <c r="H70" i="22"/>
  <c r="AB69" i="22"/>
  <c r="V69" i="22"/>
  <c r="H69" i="22"/>
  <c r="AB68" i="22"/>
  <c r="V68" i="22"/>
  <c r="H68" i="22"/>
  <c r="AB67" i="22"/>
  <c r="V67" i="22"/>
  <c r="H67" i="22"/>
  <c r="AB66" i="22"/>
  <c r="V66" i="22"/>
  <c r="H66" i="22"/>
  <c r="AB65" i="22"/>
  <c r="V65" i="22"/>
  <c r="H65" i="22"/>
  <c r="AB64" i="22"/>
  <c r="V64" i="22"/>
  <c r="H64" i="22"/>
  <c r="AG63" i="22"/>
  <c r="AG64" i="22" s="1"/>
  <c r="AG65" i="22" s="1"/>
  <c r="AG66" i="22" s="1"/>
  <c r="AG67" i="22" s="1"/>
  <c r="AB63" i="22"/>
  <c r="X63" i="22"/>
  <c r="V63" i="22"/>
  <c r="W63" i="22" s="1"/>
  <c r="L63" i="22"/>
  <c r="J63" i="22"/>
  <c r="J64" i="22" s="1"/>
  <c r="H63" i="22"/>
  <c r="AG62" i="22"/>
  <c r="AB62" i="22"/>
  <c r="V62" i="22"/>
  <c r="Q62" i="22"/>
  <c r="L62" i="22"/>
  <c r="J62" i="22"/>
  <c r="H62" i="22"/>
  <c r="AB61" i="22"/>
  <c r="W61" i="22"/>
  <c r="V61" i="22"/>
  <c r="X61" i="22" s="1"/>
  <c r="Q61" i="22"/>
  <c r="L61" i="22"/>
  <c r="H61" i="22"/>
  <c r="Y61" i="22" s="1"/>
  <c r="AB60" i="22"/>
  <c r="AB59" i="22"/>
  <c r="V59" i="22"/>
  <c r="H59" i="22"/>
  <c r="AB58" i="22"/>
  <c r="V58" i="22"/>
  <c r="H58" i="22"/>
  <c r="AB57" i="22"/>
  <c r="V57" i="22"/>
  <c r="H57" i="22"/>
  <c r="AB56" i="22"/>
  <c r="V56" i="22"/>
  <c r="H56" i="22"/>
  <c r="AB55" i="22"/>
  <c r="V55" i="22"/>
  <c r="H55" i="22"/>
  <c r="AB54" i="22"/>
  <c r="V54" i="22"/>
  <c r="H54" i="22"/>
  <c r="AB53" i="22"/>
  <c r="V53" i="22"/>
  <c r="H53" i="22"/>
  <c r="AB52" i="22"/>
  <c r="V52" i="22"/>
  <c r="H52" i="22"/>
  <c r="AB51" i="22"/>
  <c r="V51" i="22"/>
  <c r="H51" i="22"/>
  <c r="AB50" i="22"/>
  <c r="V50" i="22"/>
  <c r="H50" i="22"/>
  <c r="AB49" i="22"/>
  <c r="V49" i="22"/>
  <c r="H49" i="22"/>
  <c r="AB48" i="22"/>
  <c r="V48" i="22"/>
  <c r="H48" i="22"/>
  <c r="AB47" i="22"/>
  <c r="V47" i="22"/>
  <c r="H47" i="22"/>
  <c r="AB46" i="22"/>
  <c r="V46" i="22"/>
  <c r="I46" i="22"/>
  <c r="H46" i="22"/>
  <c r="AB45" i="22"/>
  <c r="V45" i="22"/>
  <c r="Q45" i="22"/>
  <c r="L45" i="22"/>
  <c r="H45" i="22"/>
  <c r="A42" i="22"/>
  <c r="A61" i="22" s="1"/>
  <c r="AB40" i="22"/>
  <c r="V40" i="22"/>
  <c r="H40" i="22"/>
  <c r="AB39" i="22"/>
  <c r="V39" i="22"/>
  <c r="H39" i="22"/>
  <c r="AB38" i="22"/>
  <c r="V38" i="22"/>
  <c r="H38" i="22"/>
  <c r="AB37" i="22"/>
  <c r="V37" i="22"/>
  <c r="H37" i="22"/>
  <c r="AB36" i="22"/>
  <c r="V36" i="22"/>
  <c r="H36" i="22"/>
  <c r="AB35" i="22"/>
  <c r="V35" i="22"/>
  <c r="H35" i="22"/>
  <c r="AB34" i="22"/>
  <c r="V34" i="22"/>
  <c r="H34" i="22"/>
  <c r="AB33" i="22"/>
  <c r="V33" i="22"/>
  <c r="H33" i="22"/>
  <c r="AB32" i="22"/>
  <c r="V32" i="22"/>
  <c r="H32" i="22"/>
  <c r="AB31" i="22"/>
  <c r="V31" i="22"/>
  <c r="H31" i="22"/>
  <c r="AB30" i="22"/>
  <c r="V30" i="22"/>
  <c r="H30" i="22"/>
  <c r="AB29" i="22"/>
  <c r="V29" i="22"/>
  <c r="H29" i="22"/>
  <c r="AB28" i="22"/>
  <c r="V28" i="22"/>
  <c r="I28" i="22"/>
  <c r="Q28" i="22" s="1"/>
  <c r="H28" i="22"/>
  <c r="AB27" i="22"/>
  <c r="V27" i="22"/>
  <c r="Q27" i="22"/>
  <c r="L27" i="22"/>
  <c r="I27" i="22"/>
  <c r="H27" i="22"/>
  <c r="AB26" i="22"/>
  <c r="V26" i="22"/>
  <c r="Q26" i="22"/>
  <c r="L26" i="22"/>
  <c r="H26" i="22"/>
  <c r="AG24" i="22"/>
  <c r="AG25" i="22" s="1"/>
  <c r="AG26" i="22" s="1"/>
  <c r="AG27" i="22" s="1"/>
  <c r="AG28" i="22" s="1"/>
  <c r="AG29" i="22" s="1"/>
  <c r="AG30" i="22" s="1"/>
  <c r="AG31" i="22" s="1"/>
  <c r="AG32" i="22" s="1"/>
  <c r="AG33" i="22" s="1"/>
  <c r="AG34" i="22" s="1"/>
  <c r="AG35" i="22" s="1"/>
  <c r="AG36" i="22" s="1"/>
  <c r="AG37" i="22" s="1"/>
  <c r="AG38" i="22" s="1"/>
  <c r="AG39" i="22" s="1"/>
  <c r="AG40" i="22" s="1"/>
  <c r="B23" i="22"/>
  <c r="B42" i="22" s="1"/>
  <c r="B61" i="22" s="1"/>
  <c r="B77" i="22" s="1"/>
  <c r="AB22" i="22"/>
  <c r="V21" i="22"/>
  <c r="H21" i="22"/>
  <c r="V20" i="22"/>
  <c r="H20" i="22"/>
  <c r="V19" i="22"/>
  <c r="H19" i="22"/>
  <c r="V18" i="22"/>
  <c r="H18" i="22"/>
  <c r="V17" i="22"/>
  <c r="H17" i="22"/>
  <c r="V16" i="22"/>
  <c r="H16" i="22"/>
  <c r="V15" i="22"/>
  <c r="H15" i="22"/>
  <c r="V14" i="22"/>
  <c r="H14" i="22"/>
  <c r="V13" i="22"/>
  <c r="H13" i="22"/>
  <c r="V12" i="22"/>
  <c r="H12" i="22"/>
  <c r="V11" i="22"/>
  <c r="H11" i="22"/>
  <c r="V10" i="22"/>
  <c r="H10" i="22"/>
  <c r="V9" i="22"/>
  <c r="H9" i="22"/>
  <c r="V8" i="22"/>
  <c r="H8" i="22"/>
  <c r="V7" i="22"/>
  <c r="H7" i="22"/>
  <c r="V6" i="22"/>
  <c r="H6" i="22"/>
  <c r="AH5" i="22"/>
  <c r="AH6" i="22" s="1"/>
  <c r="AH7" i="22" s="1"/>
  <c r="AH8" i="22" s="1"/>
  <c r="AH9" i="22" s="1"/>
  <c r="AH10" i="22" s="1"/>
  <c r="AH11" i="22" s="1"/>
  <c r="AH12" i="22" s="1"/>
  <c r="AH13" i="22" s="1"/>
  <c r="AH14" i="22" s="1"/>
  <c r="AH15" i="22" s="1"/>
  <c r="AH16" i="22" s="1"/>
  <c r="AH17" i="22" s="1"/>
  <c r="AH18" i="22" s="1"/>
  <c r="AH19" i="22" s="1"/>
  <c r="AH20" i="22" s="1"/>
  <c r="AH21" i="22" s="1"/>
  <c r="V5" i="22"/>
  <c r="W5" i="22" s="1"/>
  <c r="Q5" i="22"/>
  <c r="AJ5" i="22" s="1"/>
  <c r="L5" i="22"/>
  <c r="Y5" i="22" s="1"/>
  <c r="J5" i="22"/>
  <c r="H5" i="22"/>
  <c r="AX4" i="22"/>
  <c r="AX5" i="22" s="1"/>
  <c r="AX6" i="22" s="1"/>
  <c r="AX7" i="22" s="1"/>
  <c r="AX8" i="22" s="1"/>
  <c r="AX9" i="22" s="1"/>
  <c r="AX10" i="22" s="1"/>
  <c r="AX11" i="22" s="1"/>
  <c r="AX12" i="22" s="1"/>
  <c r="AX13" i="22" s="1"/>
  <c r="AX14" i="22" s="1"/>
  <c r="AX15" i="22" s="1"/>
  <c r="AX16" i="22" s="1"/>
  <c r="AX17" i="22" s="1"/>
  <c r="AX18" i="22" s="1"/>
  <c r="AX19" i="22" s="1"/>
  <c r="AX20" i="22" s="1"/>
  <c r="AS4" i="22"/>
  <c r="AH4" i="22"/>
  <c r="V4" i="22"/>
  <c r="W4" i="22" s="1"/>
  <c r="Q4" i="22"/>
  <c r="AJ4" i="22" s="1"/>
  <c r="L4" i="22"/>
  <c r="Y4" i="22" s="1"/>
  <c r="H4" i="22"/>
  <c r="AJ3" i="22"/>
  <c r="AZ3" i="22" s="1"/>
  <c r="BA3" i="22" s="1"/>
  <c r="AD3" i="22"/>
  <c r="W3" i="22"/>
  <c r="V3" i="22"/>
  <c r="Q3" i="22"/>
  <c r="L3" i="22"/>
  <c r="X3" i="22" s="1"/>
  <c r="H3" i="22"/>
  <c r="Y3" i="22" s="1"/>
  <c r="AZ8" i="23" l="1"/>
  <c r="BA8" i="23" s="1"/>
  <c r="AZ4" i="25"/>
  <c r="BA4" i="25" s="1"/>
  <c r="AZ4" i="24"/>
  <c r="BA4" i="24" s="1"/>
  <c r="AZ8" i="25"/>
  <c r="BA8" i="25" s="1"/>
  <c r="AZ6" i="24"/>
  <c r="BA6" i="24" s="1"/>
  <c r="AB94" i="25"/>
  <c r="AB90" i="24"/>
  <c r="AB95" i="24"/>
  <c r="AZ4" i="22"/>
  <c r="BA4" i="22" s="1"/>
  <c r="AU4" i="22"/>
  <c r="AV4" i="22" s="1"/>
  <c r="AZ5" i="22"/>
  <c r="BA5" i="22" s="1"/>
  <c r="J6" i="22"/>
  <c r="J65" i="22"/>
  <c r="Q64" i="22"/>
  <c r="L64" i="22"/>
  <c r="X103" i="22"/>
  <c r="W103" i="22"/>
  <c r="Y105" i="22"/>
  <c r="X7" i="23"/>
  <c r="W7" i="23"/>
  <c r="I29" i="22"/>
  <c r="L28" i="22"/>
  <c r="AS4" i="24"/>
  <c r="AS4" i="25"/>
  <c r="AU4" i="25" s="1"/>
  <c r="AV4" i="25" s="1"/>
  <c r="AS4" i="23"/>
  <c r="AS5" i="22"/>
  <c r="AU5" i="22" s="1"/>
  <c r="AV5" i="22" s="1"/>
  <c r="B88" i="22"/>
  <c r="Q46" i="22"/>
  <c r="L46" i="22"/>
  <c r="Y63" i="22"/>
  <c r="X100" i="22"/>
  <c r="W100" i="22"/>
  <c r="X108" i="22"/>
  <c r="W108" i="22"/>
  <c r="Y6" i="23"/>
  <c r="X6" i="23"/>
  <c r="AG76" i="23"/>
  <c r="AG72" i="23"/>
  <c r="AG75" i="23"/>
  <c r="AG71" i="23"/>
  <c r="AG74" i="23"/>
  <c r="AG70" i="23"/>
  <c r="AG77" i="23" s="1"/>
  <c r="AG73" i="23"/>
  <c r="X105" i="22"/>
  <c r="W105" i="22"/>
  <c r="X102" i="22"/>
  <c r="W102" i="22"/>
  <c r="Y104" i="22"/>
  <c r="AZ5" i="23"/>
  <c r="BA5" i="23" s="1"/>
  <c r="W62" i="22"/>
  <c r="L79" i="22"/>
  <c r="I80" i="22"/>
  <c r="Q79" i="22"/>
  <c r="X99" i="22"/>
  <c r="W99" i="22"/>
  <c r="X107" i="22"/>
  <c r="W107" i="22"/>
  <c r="L9" i="23"/>
  <c r="J10" i="23"/>
  <c r="Q9" i="23"/>
  <c r="AJ9" i="23" s="1"/>
  <c r="Y62" i="22"/>
  <c r="X62" i="22"/>
  <c r="X4" i="22"/>
  <c r="X5" i="22"/>
  <c r="I47" i="22"/>
  <c r="AG73" i="22"/>
  <c r="AG69" i="22"/>
  <c r="AG72" i="22"/>
  <c r="AG68" i="22"/>
  <c r="AG75" i="22" s="1"/>
  <c r="AG71" i="22"/>
  <c r="AG74" i="22"/>
  <c r="AG70" i="22"/>
  <c r="X104" i="22"/>
  <c r="W104" i="22"/>
  <c r="Y106" i="22"/>
  <c r="AZ4" i="23"/>
  <c r="BA4" i="23" s="1"/>
  <c r="AU4" i="23"/>
  <c r="AV4" i="23" s="1"/>
  <c r="X106" i="22"/>
  <c r="W106" i="22"/>
  <c r="AU3" i="22"/>
  <c r="AV3" i="22" s="1"/>
  <c r="X101" i="22"/>
  <c r="W101" i="22"/>
  <c r="Y103" i="22"/>
  <c r="X3" i="23"/>
  <c r="W3" i="23"/>
  <c r="Y7" i="23"/>
  <c r="AZ3" i="23"/>
  <c r="Q6" i="23"/>
  <c r="AJ6" i="23" s="1"/>
  <c r="Y8" i="24"/>
  <c r="X8" i="24"/>
  <c r="W8" i="24"/>
  <c r="L89" i="22"/>
  <c r="W5" i="23"/>
  <c r="Q49" i="23"/>
  <c r="L49" i="23"/>
  <c r="I50" i="23"/>
  <c r="Y114" i="23"/>
  <c r="X114" i="23"/>
  <c r="Y3" i="24"/>
  <c r="X3" i="24"/>
  <c r="Q63" i="22"/>
  <c r="I90" i="22"/>
  <c r="Y64" i="23"/>
  <c r="X64" i="23"/>
  <c r="L66" i="24"/>
  <c r="J67" i="24"/>
  <c r="Q66" i="24"/>
  <c r="W64" i="23"/>
  <c r="B79" i="24"/>
  <c r="AB62" i="24"/>
  <c r="B79" i="23"/>
  <c r="AB62" i="23"/>
  <c r="L48" i="23"/>
  <c r="Q64" i="23"/>
  <c r="J65" i="23"/>
  <c r="Y106" i="23"/>
  <c r="X106" i="23"/>
  <c r="Y110" i="23"/>
  <c r="X110" i="23"/>
  <c r="W115" i="23"/>
  <c r="Y117" i="23"/>
  <c r="X117" i="23"/>
  <c r="W6" i="24"/>
  <c r="Y7" i="24"/>
  <c r="X7" i="24"/>
  <c r="J9" i="24"/>
  <c r="BA8" i="24"/>
  <c r="Y109" i="23"/>
  <c r="X109" i="23"/>
  <c r="Y119" i="23"/>
  <c r="X119" i="23"/>
  <c r="AU4" i="24"/>
  <c r="AV4" i="24" s="1"/>
  <c r="L49" i="24"/>
  <c r="I50" i="24"/>
  <c r="W66" i="24"/>
  <c r="AG74" i="24"/>
  <c r="AG70" i="24"/>
  <c r="AG77" i="24" s="1"/>
  <c r="AG73" i="24"/>
  <c r="AG76" i="24"/>
  <c r="AG72" i="24"/>
  <c r="I29" i="23"/>
  <c r="I81" i="23"/>
  <c r="L92" i="23"/>
  <c r="W101" i="23"/>
  <c r="W102" i="23"/>
  <c r="W103" i="23"/>
  <c r="W104" i="23"/>
  <c r="W114" i="23"/>
  <c r="Y116" i="23"/>
  <c r="X116" i="23"/>
  <c r="W3" i="24"/>
  <c r="Q49" i="24"/>
  <c r="AG75" i="24"/>
  <c r="Q92" i="24"/>
  <c r="L92" i="24"/>
  <c r="Y108" i="23"/>
  <c r="X108" i="23"/>
  <c r="Y113" i="23"/>
  <c r="X113" i="23"/>
  <c r="Y121" i="23"/>
  <c r="X121" i="23"/>
  <c r="L28" i="24"/>
  <c r="I29" i="24"/>
  <c r="Q93" i="24"/>
  <c r="I94" i="24"/>
  <c r="L93" i="24"/>
  <c r="I93" i="23"/>
  <c r="W109" i="23"/>
  <c r="W116" i="23"/>
  <c r="Y118" i="23"/>
  <c r="X118" i="23"/>
  <c r="AZ3" i="24"/>
  <c r="AU3" i="24"/>
  <c r="Q28" i="24"/>
  <c r="Y64" i="24"/>
  <c r="Y107" i="23"/>
  <c r="X107" i="23"/>
  <c r="W113" i="23"/>
  <c r="Y115" i="23"/>
  <c r="X115" i="23"/>
  <c r="W121" i="23"/>
  <c r="Q48" i="24"/>
  <c r="L48" i="24"/>
  <c r="Q10" i="25"/>
  <c r="AJ10" i="25" s="1"/>
  <c r="L10" i="25"/>
  <c r="J11" i="25"/>
  <c r="W108" i="23"/>
  <c r="Y112" i="23"/>
  <c r="X112" i="23"/>
  <c r="W118" i="23"/>
  <c r="Y120" i="23"/>
  <c r="X120" i="23"/>
  <c r="AG71" i="24"/>
  <c r="I81" i="24"/>
  <c r="AZ5" i="25"/>
  <c r="BA5" i="25" s="1"/>
  <c r="Y64" i="25"/>
  <c r="Y117" i="25"/>
  <c r="X117" i="25"/>
  <c r="Y114" i="25"/>
  <c r="X114" i="25"/>
  <c r="W10" i="25"/>
  <c r="AG76" i="25"/>
  <c r="AG72" i="25"/>
  <c r="AG75" i="25"/>
  <c r="AG71" i="25"/>
  <c r="AG74" i="25"/>
  <c r="AG70" i="25"/>
  <c r="AG77" i="25" s="1"/>
  <c r="AG73" i="25"/>
  <c r="Y119" i="25"/>
  <c r="X119" i="25"/>
  <c r="AZ7" i="25"/>
  <c r="BA7" i="25" s="1"/>
  <c r="W114" i="25"/>
  <c r="Y116" i="25"/>
  <c r="X116" i="25"/>
  <c r="W66" i="25"/>
  <c r="Y113" i="25"/>
  <c r="X113" i="25"/>
  <c r="W119" i="25"/>
  <c r="Y121" i="25"/>
  <c r="X121" i="25"/>
  <c r="W121" i="25"/>
  <c r="L91" i="24"/>
  <c r="Y6" i="25"/>
  <c r="X6" i="25"/>
  <c r="Y118" i="25"/>
  <c r="X118" i="25"/>
  <c r="AZ6" i="25"/>
  <c r="BA6" i="25" s="1"/>
  <c r="Q49" i="25"/>
  <c r="L49" i="25"/>
  <c r="I50" i="25"/>
  <c r="J67" i="25"/>
  <c r="Q66" i="25"/>
  <c r="L66" i="25"/>
  <c r="W113" i="25"/>
  <c r="Y115" i="25"/>
  <c r="X115" i="25"/>
  <c r="Q65" i="24"/>
  <c r="W6" i="25"/>
  <c r="B79" i="25"/>
  <c r="AB62" i="25"/>
  <c r="Y65" i="25"/>
  <c r="X65" i="25"/>
  <c r="Y112" i="25"/>
  <c r="X112" i="25"/>
  <c r="W118" i="25"/>
  <c r="Y120" i="25"/>
  <c r="X120" i="25"/>
  <c r="W120" i="25"/>
  <c r="Q65" i="25"/>
  <c r="L9" i="25"/>
  <c r="I29" i="25"/>
  <c r="X64" i="25"/>
  <c r="I81" i="25"/>
  <c r="L92" i="25"/>
  <c r="W108" i="25"/>
  <c r="W109" i="25"/>
  <c r="W110" i="25"/>
  <c r="X5" i="25"/>
  <c r="Q9" i="25"/>
  <c r="AJ9" i="25" s="1"/>
  <c r="X101" i="25"/>
  <c r="X102" i="25"/>
  <c r="X103" i="25"/>
  <c r="X104" i="25"/>
  <c r="X105" i="25"/>
  <c r="X106" i="25"/>
  <c r="X107" i="25"/>
  <c r="X108" i="25"/>
  <c r="X109" i="25"/>
  <c r="X110" i="25"/>
  <c r="I93" i="25"/>
  <c r="X4" i="25"/>
  <c r="Q81" i="25" l="1"/>
  <c r="L81" i="25"/>
  <c r="I82" i="25"/>
  <c r="AZ9" i="25"/>
  <c r="BA9" i="25" s="1"/>
  <c r="B90" i="25"/>
  <c r="J66" i="23"/>
  <c r="Q65" i="23"/>
  <c r="L65" i="23"/>
  <c r="AZ6" i="23"/>
  <c r="BA6" i="23" s="1"/>
  <c r="I30" i="22"/>
  <c r="Q29" i="22"/>
  <c r="L29" i="22"/>
  <c r="X9" i="25"/>
  <c r="Y9" i="25"/>
  <c r="Q29" i="23"/>
  <c r="L29" i="23"/>
  <c r="I30" i="23"/>
  <c r="I51" i="24"/>
  <c r="L50" i="24"/>
  <c r="Q50" i="24"/>
  <c r="J68" i="24"/>
  <c r="Q67" i="24"/>
  <c r="L67" i="24"/>
  <c r="J66" i="22"/>
  <c r="Q65" i="22"/>
  <c r="L65" i="22"/>
  <c r="J68" i="25"/>
  <c r="Q67" i="25"/>
  <c r="L67" i="25"/>
  <c r="W9" i="23"/>
  <c r="Y9" i="23"/>
  <c r="X9" i="23"/>
  <c r="Y64" i="22"/>
  <c r="X64" i="22"/>
  <c r="Q50" i="25"/>
  <c r="L50" i="25"/>
  <c r="I51" i="25"/>
  <c r="L93" i="25"/>
  <c r="I94" i="25"/>
  <c r="Q93" i="25"/>
  <c r="W9" i="25"/>
  <c r="J12" i="25"/>
  <c r="Q11" i="25"/>
  <c r="AJ11" i="25" s="1"/>
  <c r="L11" i="25"/>
  <c r="I30" i="24"/>
  <c r="Q29" i="24"/>
  <c r="L29" i="24"/>
  <c r="B90" i="23"/>
  <c r="Y66" i="24"/>
  <c r="X66" i="24"/>
  <c r="Q6" i="22"/>
  <c r="AJ6" i="22" s="1"/>
  <c r="L6" i="22"/>
  <c r="J7" i="22"/>
  <c r="Q29" i="25"/>
  <c r="L29" i="25"/>
  <c r="I30" i="25"/>
  <c r="Y10" i="25"/>
  <c r="X10" i="25"/>
  <c r="J10" i="24"/>
  <c r="Q9" i="24"/>
  <c r="AJ9" i="24" s="1"/>
  <c r="L9" i="24"/>
  <c r="AZ9" i="23"/>
  <c r="BA9" i="23" s="1"/>
  <c r="W64" i="22"/>
  <c r="Q81" i="24"/>
  <c r="I82" i="24"/>
  <c r="L81" i="24"/>
  <c r="L94" i="24"/>
  <c r="I95" i="24"/>
  <c r="Q94" i="24"/>
  <c r="Q50" i="23"/>
  <c r="L50" i="23"/>
  <c r="I51" i="23"/>
  <c r="Q81" i="23"/>
  <c r="L81" i="23"/>
  <c r="I82" i="23"/>
  <c r="AZ10" i="25"/>
  <c r="BA10" i="25" s="1"/>
  <c r="B99" i="22"/>
  <c r="L90" i="22"/>
  <c r="Q90" i="22"/>
  <c r="I91" i="22"/>
  <c r="AS5" i="25"/>
  <c r="AU5" i="25" s="1"/>
  <c r="AV5" i="25" s="1"/>
  <c r="AS5" i="24"/>
  <c r="AU5" i="24" s="1"/>
  <c r="AV5" i="24" s="1"/>
  <c r="AS5" i="23"/>
  <c r="AU5" i="23" s="1"/>
  <c r="AV5" i="23" s="1"/>
  <c r="AS6" i="22"/>
  <c r="X66" i="25"/>
  <c r="Y66" i="25"/>
  <c r="L93" i="23"/>
  <c r="I94" i="23"/>
  <c r="Q93" i="23"/>
  <c r="B90" i="24"/>
  <c r="I48" i="22"/>
  <c r="L47" i="22"/>
  <c r="Q47" i="22"/>
  <c r="Q10" i="23"/>
  <c r="AJ10" i="23" s="1"/>
  <c r="J11" i="23"/>
  <c r="L10" i="23"/>
  <c r="L80" i="22"/>
  <c r="I81" i="22"/>
  <c r="Q80" i="22"/>
  <c r="Y10" i="23" l="1"/>
  <c r="X10" i="23"/>
  <c r="W10" i="23"/>
  <c r="B101" i="24"/>
  <c r="B112" i="24" s="1"/>
  <c r="I31" i="25"/>
  <c r="Q30" i="25"/>
  <c r="L30" i="25"/>
  <c r="AZ11" i="25"/>
  <c r="BA11" i="25" s="1"/>
  <c r="I52" i="25"/>
  <c r="Q51" i="25"/>
  <c r="L51" i="25"/>
  <c r="Y67" i="25"/>
  <c r="W67" i="25"/>
  <c r="X67" i="25"/>
  <c r="J69" i="24"/>
  <c r="Q68" i="24"/>
  <c r="L68" i="24"/>
  <c r="J67" i="23"/>
  <c r="Q66" i="23"/>
  <c r="L66" i="23"/>
  <c r="J12" i="23"/>
  <c r="Q11" i="23"/>
  <c r="AJ11" i="23" s="1"/>
  <c r="L11" i="23"/>
  <c r="Q95" i="24"/>
  <c r="I96" i="24"/>
  <c r="L95" i="24"/>
  <c r="AZ10" i="23"/>
  <c r="BA10" i="23" s="1"/>
  <c r="Q82" i="23"/>
  <c r="L82" i="23"/>
  <c r="I83" i="23"/>
  <c r="L68" i="25"/>
  <c r="J69" i="25"/>
  <c r="Q68" i="25"/>
  <c r="B101" i="25"/>
  <c r="B112" i="25" s="1"/>
  <c r="Q94" i="23"/>
  <c r="I95" i="23"/>
  <c r="L94" i="23"/>
  <c r="Q91" i="22"/>
  <c r="I92" i="22"/>
  <c r="L91" i="22"/>
  <c r="Y9" i="24"/>
  <c r="X9" i="24"/>
  <c r="W9" i="24"/>
  <c r="Q7" i="22"/>
  <c r="AJ7" i="22" s="1"/>
  <c r="L7" i="22"/>
  <c r="J8" i="22"/>
  <c r="B101" i="23"/>
  <c r="B112" i="23" s="1"/>
  <c r="J13" i="25"/>
  <c r="L12" i="25"/>
  <c r="Q12" i="25"/>
  <c r="AJ12" i="25" s="1"/>
  <c r="Y65" i="22"/>
  <c r="X65" i="22"/>
  <c r="W65" i="22"/>
  <c r="L51" i="24"/>
  <c r="Q51" i="24"/>
  <c r="I52" i="24"/>
  <c r="L30" i="22"/>
  <c r="I31" i="22"/>
  <c r="Q30" i="22"/>
  <c r="Q82" i="24"/>
  <c r="I83" i="24"/>
  <c r="L82" i="24"/>
  <c r="AZ9" i="24"/>
  <c r="BA9" i="24" s="1"/>
  <c r="Y6" i="22"/>
  <c r="X6" i="22"/>
  <c r="W6" i="22"/>
  <c r="I31" i="23"/>
  <c r="Q30" i="23"/>
  <c r="L30" i="23"/>
  <c r="I52" i="23"/>
  <c r="Q51" i="23"/>
  <c r="L51" i="23"/>
  <c r="L10" i="24"/>
  <c r="J11" i="24"/>
  <c r="Q10" i="24"/>
  <c r="AJ10" i="24" s="1"/>
  <c r="AZ6" i="22"/>
  <c r="BA6" i="22" s="1"/>
  <c r="AU6" i="22"/>
  <c r="AV6" i="22" s="1"/>
  <c r="J67" i="22"/>
  <c r="Q66" i="22"/>
  <c r="L66" i="22"/>
  <c r="Q82" i="25"/>
  <c r="L82" i="25"/>
  <c r="I83" i="25"/>
  <c r="L81" i="22"/>
  <c r="I82" i="22"/>
  <c r="Q81" i="22"/>
  <c r="L30" i="24"/>
  <c r="Q30" i="24"/>
  <c r="I31" i="24"/>
  <c r="Q94" i="25"/>
  <c r="I95" i="25"/>
  <c r="L94" i="25"/>
  <c r="Y67" i="24"/>
  <c r="X67" i="24"/>
  <c r="W67" i="24"/>
  <c r="Y65" i="23"/>
  <c r="X65" i="23"/>
  <c r="W65" i="23"/>
  <c r="L48" i="22"/>
  <c r="I49" i="22"/>
  <c r="Q48" i="22"/>
  <c r="AS6" i="25"/>
  <c r="AU6" i="25" s="1"/>
  <c r="AV6" i="25" s="1"/>
  <c r="AS6" i="24"/>
  <c r="AU6" i="24" s="1"/>
  <c r="AV6" i="24" s="1"/>
  <c r="AS6" i="23"/>
  <c r="AU6" i="23" s="1"/>
  <c r="AV6" i="23" s="1"/>
  <c r="AS7" i="22"/>
  <c r="Y11" i="25"/>
  <c r="X11" i="25"/>
  <c r="W11" i="25"/>
  <c r="M136" i="21"/>
  <c r="M135" i="21"/>
  <c r="M134" i="21"/>
  <c r="M133" i="21"/>
  <c r="AB127" i="21"/>
  <c r="V127" i="21"/>
  <c r="Q127" i="21"/>
  <c r="L127" i="21"/>
  <c r="Y127" i="21" s="1"/>
  <c r="H127" i="21"/>
  <c r="AB126" i="21"/>
  <c r="V126" i="21"/>
  <c r="Q126" i="21"/>
  <c r="L126" i="21"/>
  <c r="Y126" i="21" s="1"/>
  <c r="H126" i="21"/>
  <c r="AB125" i="21"/>
  <c r="V125" i="21"/>
  <c r="H125" i="21"/>
  <c r="AB124" i="21"/>
  <c r="V124" i="21"/>
  <c r="H124" i="21"/>
  <c r="AB123" i="21"/>
  <c r="V123" i="21"/>
  <c r="H123" i="21"/>
  <c r="AB122" i="21"/>
  <c r="V122" i="21"/>
  <c r="H122" i="21"/>
  <c r="AB121" i="21"/>
  <c r="V121" i="21"/>
  <c r="J121" i="21"/>
  <c r="Q121" i="21" s="1"/>
  <c r="H121" i="21"/>
  <c r="AB120" i="21"/>
  <c r="W120" i="21"/>
  <c r="V120" i="21"/>
  <c r="Q120" i="21"/>
  <c r="L120" i="21"/>
  <c r="Y120" i="21" s="1"/>
  <c r="J120" i="21"/>
  <c r="H120" i="21"/>
  <c r="AB119" i="21"/>
  <c r="X119" i="21"/>
  <c r="V119" i="21"/>
  <c r="Y119" i="21" s="1"/>
  <c r="Q119" i="21"/>
  <c r="L119" i="21"/>
  <c r="H119" i="21"/>
  <c r="AB117" i="21"/>
  <c r="Y117" i="21"/>
  <c r="V117" i="21"/>
  <c r="X117" i="21" s="1"/>
  <c r="Q117" i="21"/>
  <c r="L117" i="21"/>
  <c r="H117" i="21"/>
  <c r="AB116" i="21"/>
  <c r="Y116" i="21"/>
  <c r="V116" i="21"/>
  <c r="X116" i="21" s="1"/>
  <c r="Q116" i="21"/>
  <c r="L116" i="21"/>
  <c r="H116" i="21"/>
  <c r="AB115" i="21"/>
  <c r="V115" i="21"/>
  <c r="H115" i="21"/>
  <c r="AB114" i="21"/>
  <c r="V114" i="21"/>
  <c r="H114" i="21"/>
  <c r="AB113" i="21"/>
  <c r="V113" i="21"/>
  <c r="H113" i="21"/>
  <c r="AB112" i="21"/>
  <c r="V112" i="21"/>
  <c r="H112" i="21"/>
  <c r="AB111" i="21"/>
  <c r="V111" i="21"/>
  <c r="H111" i="21"/>
  <c r="AB110" i="21"/>
  <c r="V110" i="21"/>
  <c r="J110" i="21"/>
  <c r="Q110" i="21" s="1"/>
  <c r="H110" i="21"/>
  <c r="AB109" i="21"/>
  <c r="W109" i="21"/>
  <c r="V109" i="21"/>
  <c r="Q109" i="21"/>
  <c r="L109" i="21"/>
  <c r="Y109" i="21" s="1"/>
  <c r="H109" i="21"/>
  <c r="AB107" i="21"/>
  <c r="Y107" i="21"/>
  <c r="X107" i="21"/>
  <c r="V107" i="21"/>
  <c r="W107" i="21" s="1"/>
  <c r="Q107" i="21"/>
  <c r="L107" i="21"/>
  <c r="H107" i="21"/>
  <c r="AB106" i="21"/>
  <c r="Y106" i="21"/>
  <c r="X106" i="21"/>
  <c r="V106" i="21"/>
  <c r="W106" i="21" s="1"/>
  <c r="Q106" i="21"/>
  <c r="L106" i="21"/>
  <c r="H106" i="21"/>
  <c r="AB105" i="21"/>
  <c r="V105" i="21"/>
  <c r="H105" i="21"/>
  <c r="AB104" i="21"/>
  <c r="V104" i="21"/>
  <c r="H104" i="21"/>
  <c r="AB103" i="21"/>
  <c r="V103" i="21"/>
  <c r="H103" i="21"/>
  <c r="AB102" i="21"/>
  <c r="V102" i="21"/>
  <c r="J102" i="21"/>
  <c r="H102" i="21"/>
  <c r="AB101" i="21"/>
  <c r="V101" i="21"/>
  <c r="L101" i="21"/>
  <c r="H101" i="21"/>
  <c r="AB100" i="21"/>
  <c r="V100" i="21"/>
  <c r="Q100" i="21"/>
  <c r="J100" i="21"/>
  <c r="J101" i="21" s="1"/>
  <c r="Q101" i="21" s="1"/>
  <c r="H100" i="21"/>
  <c r="AB99" i="21"/>
  <c r="V99" i="21"/>
  <c r="Q99" i="21"/>
  <c r="L99" i="21"/>
  <c r="H99" i="21"/>
  <c r="AB97" i="21"/>
  <c r="W97" i="21"/>
  <c r="V97" i="21"/>
  <c r="Q97" i="21"/>
  <c r="L97" i="21"/>
  <c r="Y97" i="21" s="1"/>
  <c r="H97" i="21"/>
  <c r="AB96" i="21"/>
  <c r="W96" i="21"/>
  <c r="V96" i="21"/>
  <c r="Q96" i="21"/>
  <c r="L96" i="21"/>
  <c r="Y96" i="21" s="1"/>
  <c r="H96" i="21"/>
  <c r="AB95" i="21"/>
  <c r="V95" i="21"/>
  <c r="H95" i="21"/>
  <c r="AB94" i="21"/>
  <c r="V94" i="21"/>
  <c r="H94" i="21"/>
  <c r="AB93" i="21"/>
  <c r="V93" i="21"/>
  <c r="H93" i="21"/>
  <c r="AB92" i="21"/>
  <c r="V92" i="21"/>
  <c r="H92" i="21"/>
  <c r="AB91" i="21"/>
  <c r="V91" i="21"/>
  <c r="J91" i="21"/>
  <c r="H91" i="21"/>
  <c r="AB90" i="21"/>
  <c r="V90" i="21"/>
  <c r="W90" i="21" s="1"/>
  <c r="L90" i="21"/>
  <c r="J90" i="21"/>
  <c r="Q90" i="21" s="1"/>
  <c r="H90" i="21"/>
  <c r="AB89" i="21"/>
  <c r="V89" i="21"/>
  <c r="Q89" i="21"/>
  <c r="L89" i="21"/>
  <c r="Y89" i="21" s="1"/>
  <c r="H89" i="21"/>
  <c r="AB87" i="21"/>
  <c r="W87" i="21"/>
  <c r="V87" i="21"/>
  <c r="Q87" i="21"/>
  <c r="L87" i="21"/>
  <c r="Y87" i="21" s="1"/>
  <c r="H87" i="21"/>
  <c r="AB86" i="21"/>
  <c r="V86" i="21"/>
  <c r="H86" i="21"/>
  <c r="AB85" i="21"/>
  <c r="V85" i="21"/>
  <c r="H85" i="21"/>
  <c r="AB84" i="21"/>
  <c r="V84" i="21"/>
  <c r="H84" i="21"/>
  <c r="AB83" i="21"/>
  <c r="V83" i="21"/>
  <c r="H83" i="21"/>
  <c r="AB82" i="21"/>
  <c r="V82" i="21"/>
  <c r="I82" i="21"/>
  <c r="H82" i="21"/>
  <c r="AB81" i="21"/>
  <c r="V81" i="21"/>
  <c r="L81" i="21"/>
  <c r="H81" i="21"/>
  <c r="AB80" i="21"/>
  <c r="V80" i="21"/>
  <c r="Q80" i="21"/>
  <c r="I80" i="21"/>
  <c r="I81" i="21" s="1"/>
  <c r="Q81" i="21" s="1"/>
  <c r="H80" i="21"/>
  <c r="AB79" i="21"/>
  <c r="V79" i="21"/>
  <c r="W79" i="21" s="1"/>
  <c r="Q79" i="21"/>
  <c r="L79" i="21"/>
  <c r="H79" i="21"/>
  <c r="V77" i="21"/>
  <c r="N77" i="21"/>
  <c r="M77" i="21"/>
  <c r="AB77" i="21" s="1"/>
  <c r="H77" i="21"/>
  <c r="E77" i="21"/>
  <c r="D77" i="21"/>
  <c r="V76" i="21"/>
  <c r="N76" i="21"/>
  <c r="M76" i="21"/>
  <c r="H76" i="21"/>
  <c r="E76" i="21"/>
  <c r="D76" i="21"/>
  <c r="V75" i="21"/>
  <c r="N75" i="21"/>
  <c r="M75" i="21"/>
  <c r="AB75" i="21" s="1"/>
  <c r="H75" i="21"/>
  <c r="E75" i="21"/>
  <c r="D75" i="21"/>
  <c r="V74" i="21"/>
  <c r="N74" i="21"/>
  <c r="M74" i="21"/>
  <c r="G74" i="21"/>
  <c r="H74" i="21" s="1"/>
  <c r="E74" i="21"/>
  <c r="D74" i="21"/>
  <c r="AB73" i="21"/>
  <c r="V73" i="21"/>
  <c r="H73" i="21"/>
  <c r="AB72" i="21"/>
  <c r="V72" i="21"/>
  <c r="H72" i="21"/>
  <c r="AB71" i="21"/>
  <c r="V71" i="21"/>
  <c r="H71" i="21"/>
  <c r="AB70" i="21"/>
  <c r="V70" i="21"/>
  <c r="H70" i="21"/>
  <c r="AB69" i="21"/>
  <c r="V69" i="21"/>
  <c r="H69" i="21"/>
  <c r="AB68" i="21"/>
  <c r="V68" i="21"/>
  <c r="H68" i="21"/>
  <c r="AB67" i="21"/>
  <c r="V67" i="21"/>
  <c r="H67" i="21"/>
  <c r="AB66" i="21"/>
  <c r="V66" i="21"/>
  <c r="H66" i="21"/>
  <c r="AB65" i="21"/>
  <c r="V65" i="21"/>
  <c r="J65" i="21"/>
  <c r="H65" i="21"/>
  <c r="AG64" i="21"/>
  <c r="AG65" i="21" s="1"/>
  <c r="AG66" i="21" s="1"/>
  <c r="AG67" i="21" s="1"/>
  <c r="AG68" i="21" s="1"/>
  <c r="AG69" i="21" s="1"/>
  <c r="AB64" i="21"/>
  <c r="Y64" i="21"/>
  <c r="V64" i="21"/>
  <c r="W64" i="21" s="1"/>
  <c r="Q64" i="21"/>
  <c r="L64" i="21"/>
  <c r="H64" i="21"/>
  <c r="AB63" i="21"/>
  <c r="V63" i="21"/>
  <c r="Q63" i="21"/>
  <c r="L63" i="21"/>
  <c r="X63" i="21" s="1"/>
  <c r="H63" i="21"/>
  <c r="V61" i="21"/>
  <c r="P61" i="21"/>
  <c r="O61" i="21"/>
  <c r="AB61" i="21" s="1"/>
  <c r="H61" i="21"/>
  <c r="E61" i="21"/>
  <c r="D61" i="21"/>
  <c r="V60" i="21"/>
  <c r="P60" i="21"/>
  <c r="O60" i="21"/>
  <c r="H60" i="21"/>
  <c r="E60" i="21"/>
  <c r="D60" i="21"/>
  <c r="V59" i="21"/>
  <c r="P59" i="21"/>
  <c r="O59" i="21"/>
  <c r="AB59" i="21" s="1"/>
  <c r="H59" i="21"/>
  <c r="E59" i="21"/>
  <c r="D59" i="21"/>
  <c r="V58" i="21"/>
  <c r="P58" i="21"/>
  <c r="O58" i="21"/>
  <c r="AB58" i="21" s="1"/>
  <c r="I58" i="21"/>
  <c r="Q58" i="21" s="1"/>
  <c r="H58" i="21"/>
  <c r="F58" i="21"/>
  <c r="E58" i="21"/>
  <c r="D58" i="21"/>
  <c r="AB57" i="21"/>
  <c r="V57" i="21"/>
  <c r="H57" i="21"/>
  <c r="AB56" i="21"/>
  <c r="V56" i="21"/>
  <c r="H56" i="21"/>
  <c r="AB55" i="21"/>
  <c r="V55" i="21"/>
  <c r="H55" i="21"/>
  <c r="AB54" i="21"/>
  <c r="V54" i="21"/>
  <c r="H54" i="21"/>
  <c r="AB53" i="21"/>
  <c r="V53" i="21"/>
  <c r="H53" i="21"/>
  <c r="AB52" i="21"/>
  <c r="V52" i="21"/>
  <c r="H52" i="21"/>
  <c r="AB51" i="21"/>
  <c r="V51" i="21"/>
  <c r="H51" i="21"/>
  <c r="AB50" i="21"/>
  <c r="V50" i="21"/>
  <c r="H50" i="21"/>
  <c r="AB49" i="21"/>
  <c r="V49" i="21"/>
  <c r="I49" i="21"/>
  <c r="H49" i="21"/>
  <c r="AB48" i="21"/>
  <c r="V48" i="21"/>
  <c r="I48" i="21"/>
  <c r="Q48" i="21" s="1"/>
  <c r="H48" i="21"/>
  <c r="AB47" i="21"/>
  <c r="V47" i="21"/>
  <c r="Q47" i="21"/>
  <c r="L47" i="21"/>
  <c r="H47" i="21"/>
  <c r="V41" i="21"/>
  <c r="X41" i="21" s="1"/>
  <c r="P41" i="21"/>
  <c r="O41" i="21"/>
  <c r="AB41" i="21" s="1"/>
  <c r="H41" i="21"/>
  <c r="Y41" i="21" s="1"/>
  <c r="E41" i="21"/>
  <c r="D41" i="21"/>
  <c r="X40" i="21"/>
  <c r="V40" i="21"/>
  <c r="P40" i="21"/>
  <c r="O40" i="21"/>
  <c r="AB40" i="21" s="1"/>
  <c r="H40" i="21"/>
  <c r="Y40" i="21" s="1"/>
  <c r="E40" i="21"/>
  <c r="D40" i="21"/>
  <c r="X39" i="21"/>
  <c r="V39" i="21"/>
  <c r="P39" i="21"/>
  <c r="O39" i="21"/>
  <c r="AB39" i="21" s="1"/>
  <c r="H39" i="21"/>
  <c r="Y39" i="21" s="1"/>
  <c r="E39" i="21"/>
  <c r="D39" i="21"/>
  <c r="AB38" i="21"/>
  <c r="V38" i="21"/>
  <c r="P38" i="21"/>
  <c r="O38" i="21"/>
  <c r="J38" i="21"/>
  <c r="F38" i="21"/>
  <c r="H38" i="21" s="1"/>
  <c r="E38" i="21"/>
  <c r="D38" i="21"/>
  <c r="AB37" i="21"/>
  <c r="Y37" i="21"/>
  <c r="V37" i="21"/>
  <c r="X37" i="21" s="1"/>
  <c r="F37" i="21"/>
  <c r="H37" i="21" s="1"/>
  <c r="AB36" i="21"/>
  <c r="V36" i="21"/>
  <c r="X36" i="21" s="1"/>
  <c r="F36" i="21"/>
  <c r="H36" i="21" s="1"/>
  <c r="Y36" i="21" s="1"/>
  <c r="AB35" i="21"/>
  <c r="X35" i="21"/>
  <c r="V35" i="21"/>
  <c r="F35" i="21"/>
  <c r="H35" i="21" s="1"/>
  <c r="Y35" i="21" s="1"/>
  <c r="AB34" i="21"/>
  <c r="V34" i="21"/>
  <c r="H34" i="21"/>
  <c r="F34" i="21"/>
  <c r="AB33" i="21"/>
  <c r="Y33" i="21"/>
  <c r="X33" i="21"/>
  <c r="V33" i="21"/>
  <c r="F33" i="21"/>
  <c r="H33" i="21" s="1"/>
  <c r="AB32" i="21"/>
  <c r="X32" i="21"/>
  <c r="V32" i="21"/>
  <c r="F32" i="21"/>
  <c r="H32" i="21" s="1"/>
  <c r="Y32" i="21" s="1"/>
  <c r="AB31" i="21"/>
  <c r="X31" i="21"/>
  <c r="V31" i="21"/>
  <c r="F31" i="21"/>
  <c r="H31" i="21" s="1"/>
  <c r="Y31" i="21" s="1"/>
  <c r="AB30" i="21"/>
  <c r="V30" i="21"/>
  <c r="X30" i="21" s="1"/>
  <c r="H30" i="21"/>
  <c r="AB29" i="21"/>
  <c r="Y29" i="21"/>
  <c r="X29" i="21"/>
  <c r="V29" i="21"/>
  <c r="I29" i="21"/>
  <c r="Q29" i="21" s="1"/>
  <c r="H29" i="21"/>
  <c r="AB28" i="21"/>
  <c r="Y28" i="21"/>
  <c r="X28" i="21"/>
  <c r="V28" i="21"/>
  <c r="Q28" i="21"/>
  <c r="L28" i="21"/>
  <c r="W28" i="21" s="1"/>
  <c r="I28" i="21"/>
  <c r="H28" i="21"/>
  <c r="AB27" i="21"/>
  <c r="Y27" i="21"/>
  <c r="V27" i="21"/>
  <c r="X27" i="21" s="1"/>
  <c r="Q27" i="21"/>
  <c r="L27" i="21"/>
  <c r="H27" i="21"/>
  <c r="B23" i="21"/>
  <c r="V21" i="21"/>
  <c r="H21" i="21"/>
  <c r="E21" i="21"/>
  <c r="D21" i="21"/>
  <c r="V20" i="21"/>
  <c r="H20" i="21"/>
  <c r="E20" i="21"/>
  <c r="D20" i="21"/>
  <c r="V19" i="21"/>
  <c r="H19" i="21"/>
  <c r="E19" i="21"/>
  <c r="D19" i="21"/>
  <c r="V18" i="21"/>
  <c r="G18" i="21"/>
  <c r="H18" i="21" s="1"/>
  <c r="E18" i="21"/>
  <c r="D18" i="21"/>
  <c r="V17" i="21"/>
  <c r="H17" i="21"/>
  <c r="E17" i="21"/>
  <c r="D17" i="21"/>
  <c r="V16" i="21"/>
  <c r="H16" i="21"/>
  <c r="E16" i="21"/>
  <c r="D16" i="21"/>
  <c r="V15" i="21"/>
  <c r="H15" i="21"/>
  <c r="E15" i="21"/>
  <c r="D15" i="21"/>
  <c r="V14" i="21"/>
  <c r="H14" i="21"/>
  <c r="E14" i="21"/>
  <c r="D14" i="21"/>
  <c r="V13" i="21"/>
  <c r="H13" i="21"/>
  <c r="E13" i="21"/>
  <c r="D13" i="21"/>
  <c r="V12" i="21"/>
  <c r="H12" i="21"/>
  <c r="E12" i="21"/>
  <c r="D12" i="21"/>
  <c r="V11" i="21"/>
  <c r="H11" i="21"/>
  <c r="E11" i="21"/>
  <c r="D11" i="21"/>
  <c r="V10" i="21"/>
  <c r="H10" i="21"/>
  <c r="E10" i="21"/>
  <c r="D10" i="21"/>
  <c r="V9" i="21"/>
  <c r="H9" i="21"/>
  <c r="E9" i="21"/>
  <c r="D9" i="21"/>
  <c r="Y8" i="21"/>
  <c r="V8" i="21"/>
  <c r="W8" i="21" s="1"/>
  <c r="Q8" i="21"/>
  <c r="AJ8" i="21" s="1"/>
  <c r="L8" i="21"/>
  <c r="X8" i="21" s="1"/>
  <c r="J8" i="21"/>
  <c r="H8" i="21"/>
  <c r="E8" i="21"/>
  <c r="D8" i="21"/>
  <c r="AJ7" i="21"/>
  <c r="Y7" i="21"/>
  <c r="V7" i="21"/>
  <c r="W7" i="21" s="1"/>
  <c r="Q7" i="21"/>
  <c r="L7" i="21"/>
  <c r="X7" i="21" s="1"/>
  <c r="H7" i="21"/>
  <c r="E7" i="21"/>
  <c r="D7" i="21"/>
  <c r="Y6" i="21"/>
  <c r="X6" i="21"/>
  <c r="V6" i="21"/>
  <c r="W6" i="21" s="1"/>
  <c r="Q6" i="21"/>
  <c r="AJ6" i="21" s="1"/>
  <c r="L6" i="21"/>
  <c r="J6" i="21"/>
  <c r="H6" i="21"/>
  <c r="E6" i="21"/>
  <c r="D6" i="21"/>
  <c r="Y5" i="21"/>
  <c r="X5" i="21"/>
  <c r="V5" i="21"/>
  <c r="W5" i="21" s="1"/>
  <c r="Q5" i="21"/>
  <c r="AJ5" i="21" s="1"/>
  <c r="L5" i="21"/>
  <c r="H5" i="21"/>
  <c r="E5" i="21"/>
  <c r="D5" i="21"/>
  <c r="AX4" i="21"/>
  <c r="AS4" i="21"/>
  <c r="AJ4" i="21"/>
  <c r="AU4" i="21" s="1"/>
  <c r="AV4" i="21" s="1"/>
  <c r="X4" i="21"/>
  <c r="W4" i="21"/>
  <c r="V4" i="21"/>
  <c r="Q4" i="21"/>
  <c r="L4" i="21"/>
  <c r="H4" i="21"/>
  <c r="Y4" i="21" s="1"/>
  <c r="E4" i="21"/>
  <c r="D4" i="21"/>
  <c r="AZ3" i="21"/>
  <c r="AX3" i="21"/>
  <c r="AS3" i="21"/>
  <c r="AU3" i="21" s="1"/>
  <c r="AD3" i="21"/>
  <c r="V3" i="21"/>
  <c r="Q3" i="21"/>
  <c r="L3" i="21"/>
  <c r="H3" i="21"/>
  <c r="AJ2" i="21"/>
  <c r="M136" i="20"/>
  <c r="M135" i="20"/>
  <c r="M134" i="20"/>
  <c r="M133" i="20"/>
  <c r="AB127" i="20"/>
  <c r="V127" i="20"/>
  <c r="Q127" i="20"/>
  <c r="L127" i="20"/>
  <c r="Y127" i="20" s="1"/>
  <c r="H127" i="20"/>
  <c r="AB126" i="20"/>
  <c r="V126" i="20"/>
  <c r="Q126" i="20"/>
  <c r="L126" i="20"/>
  <c r="X126" i="20" s="1"/>
  <c r="H126" i="20"/>
  <c r="Y126" i="20" s="1"/>
  <c r="AB125" i="20"/>
  <c r="V125" i="20"/>
  <c r="H125" i="20"/>
  <c r="AB124" i="20"/>
  <c r="V124" i="20"/>
  <c r="H124" i="20"/>
  <c r="AB123" i="20"/>
  <c r="V123" i="20"/>
  <c r="H123" i="20"/>
  <c r="AB122" i="20"/>
  <c r="V122" i="20"/>
  <c r="H122" i="20"/>
  <c r="AB121" i="20"/>
  <c r="V121" i="20"/>
  <c r="J121" i="20"/>
  <c r="H121" i="20"/>
  <c r="AB120" i="20"/>
  <c r="V120" i="20"/>
  <c r="W120" i="20" s="1"/>
  <c r="L120" i="20"/>
  <c r="J120" i="20"/>
  <c r="Q120" i="20" s="1"/>
  <c r="H120" i="20"/>
  <c r="AB119" i="20"/>
  <c r="W119" i="20"/>
  <c r="V119" i="20"/>
  <c r="Q119" i="20"/>
  <c r="L119" i="20"/>
  <c r="Y119" i="20" s="1"/>
  <c r="H119" i="20"/>
  <c r="AB117" i="20"/>
  <c r="V117" i="20"/>
  <c r="Q117" i="20"/>
  <c r="L117" i="20"/>
  <c r="Y117" i="20" s="1"/>
  <c r="H117" i="20"/>
  <c r="AB116" i="20"/>
  <c r="V116" i="20"/>
  <c r="Q116" i="20"/>
  <c r="L116" i="20"/>
  <c r="Y116" i="20" s="1"/>
  <c r="H116" i="20"/>
  <c r="AB115" i="20"/>
  <c r="V115" i="20"/>
  <c r="H115" i="20"/>
  <c r="AB114" i="20"/>
  <c r="V114" i="20"/>
  <c r="H114" i="20"/>
  <c r="AB113" i="20"/>
  <c r="V113" i="20"/>
  <c r="H113" i="20"/>
  <c r="AB112" i="20"/>
  <c r="V112" i="20"/>
  <c r="H112" i="20"/>
  <c r="AB111" i="20"/>
  <c r="V111" i="20"/>
  <c r="H111" i="20"/>
  <c r="AB110" i="20"/>
  <c r="V110" i="20"/>
  <c r="J110" i="20"/>
  <c r="H110" i="20"/>
  <c r="AB109" i="20"/>
  <c r="V109" i="20"/>
  <c r="Q109" i="20"/>
  <c r="L109" i="20"/>
  <c r="H109" i="20"/>
  <c r="AB107" i="20"/>
  <c r="W107" i="20"/>
  <c r="V107" i="20"/>
  <c r="Q107" i="20"/>
  <c r="L107" i="20"/>
  <c r="Y107" i="20" s="1"/>
  <c r="H107" i="20"/>
  <c r="AB106" i="20"/>
  <c r="W106" i="20"/>
  <c r="V106" i="20"/>
  <c r="Q106" i="20"/>
  <c r="L106" i="20"/>
  <c r="Y106" i="20" s="1"/>
  <c r="H106" i="20"/>
  <c r="AB105" i="20"/>
  <c r="V105" i="20"/>
  <c r="H105" i="20"/>
  <c r="AB104" i="20"/>
  <c r="V104" i="20"/>
  <c r="H104" i="20"/>
  <c r="AB103" i="20"/>
  <c r="V103" i="20"/>
  <c r="H103" i="20"/>
  <c r="AB102" i="20"/>
  <c r="V102" i="20"/>
  <c r="H102" i="20"/>
  <c r="AB101" i="20"/>
  <c r="V101" i="20"/>
  <c r="J101" i="20"/>
  <c r="Q101" i="20" s="1"/>
  <c r="H101" i="20"/>
  <c r="AB100" i="20"/>
  <c r="V100" i="20"/>
  <c r="W100" i="20" s="1"/>
  <c r="L100" i="20"/>
  <c r="X100" i="20" s="1"/>
  <c r="J100" i="20"/>
  <c r="Q100" i="20" s="1"/>
  <c r="H100" i="20"/>
  <c r="AB99" i="20"/>
  <c r="V99" i="20"/>
  <c r="W99" i="20" s="1"/>
  <c r="Q99" i="20"/>
  <c r="L99" i="20"/>
  <c r="H99" i="20"/>
  <c r="AB97" i="20"/>
  <c r="V97" i="20"/>
  <c r="W97" i="20" s="1"/>
  <c r="Q97" i="20"/>
  <c r="L97" i="20"/>
  <c r="H97" i="20"/>
  <c r="AB96" i="20"/>
  <c r="V96" i="20"/>
  <c r="W96" i="20" s="1"/>
  <c r="Q96" i="20"/>
  <c r="L96" i="20"/>
  <c r="H96" i="20"/>
  <c r="AB95" i="20"/>
  <c r="V95" i="20"/>
  <c r="H95" i="20"/>
  <c r="AB94" i="20"/>
  <c r="V94" i="20"/>
  <c r="H94" i="20"/>
  <c r="AB93" i="20"/>
  <c r="V93" i="20"/>
  <c r="H93" i="20"/>
  <c r="AB92" i="20"/>
  <c r="V92" i="20"/>
  <c r="H92" i="20"/>
  <c r="AB91" i="20"/>
  <c r="V91" i="20"/>
  <c r="H91" i="20"/>
  <c r="AB90" i="20"/>
  <c r="V90" i="20"/>
  <c r="J90" i="20"/>
  <c r="H90" i="20"/>
  <c r="AB89" i="20"/>
  <c r="V89" i="20"/>
  <c r="W89" i="20" s="1"/>
  <c r="Q89" i="20"/>
  <c r="L89" i="20"/>
  <c r="H89" i="20"/>
  <c r="AB87" i="20"/>
  <c r="V87" i="20"/>
  <c r="Q87" i="20"/>
  <c r="L87" i="20"/>
  <c r="H87" i="20"/>
  <c r="AB86" i="20"/>
  <c r="V86" i="20"/>
  <c r="H86" i="20"/>
  <c r="AB85" i="20"/>
  <c r="V85" i="20"/>
  <c r="H85" i="20"/>
  <c r="AB84" i="20"/>
  <c r="V84" i="20"/>
  <c r="H84" i="20"/>
  <c r="AB83" i="20"/>
  <c r="V83" i="20"/>
  <c r="H83" i="20"/>
  <c r="AB82" i="20"/>
  <c r="V82" i="20"/>
  <c r="H82" i="20"/>
  <c r="AB81" i="20"/>
  <c r="V81" i="20"/>
  <c r="I81" i="20"/>
  <c r="I82" i="20" s="1"/>
  <c r="H81" i="20"/>
  <c r="AB80" i="20"/>
  <c r="Y80" i="20"/>
  <c r="W80" i="20"/>
  <c r="V80" i="20"/>
  <c r="L80" i="20"/>
  <c r="X80" i="20" s="1"/>
  <c r="I80" i="20"/>
  <c r="Q80" i="20" s="1"/>
  <c r="H80" i="20"/>
  <c r="AB79" i="20"/>
  <c r="X79" i="20"/>
  <c r="W79" i="20"/>
  <c r="V79" i="20"/>
  <c r="Q79" i="20"/>
  <c r="L79" i="20"/>
  <c r="H79" i="20"/>
  <c r="Y79" i="20" s="1"/>
  <c r="V77" i="20"/>
  <c r="N77" i="20"/>
  <c r="M77" i="20"/>
  <c r="AB77" i="20" s="1"/>
  <c r="H77" i="20"/>
  <c r="E77" i="20"/>
  <c r="D77" i="20"/>
  <c r="V76" i="20"/>
  <c r="N76" i="20"/>
  <c r="M76" i="20"/>
  <c r="AB76" i="20" s="1"/>
  <c r="H76" i="20"/>
  <c r="E76" i="20"/>
  <c r="D76" i="20"/>
  <c r="V75" i="20"/>
  <c r="N75" i="20"/>
  <c r="AB75" i="20" s="1"/>
  <c r="M75" i="20"/>
  <c r="H75" i="20"/>
  <c r="E75" i="20"/>
  <c r="D75" i="20"/>
  <c r="AB74" i="20"/>
  <c r="V74" i="20"/>
  <c r="N74" i="20"/>
  <c r="M74" i="20"/>
  <c r="G74" i="20"/>
  <c r="H74" i="20" s="1"/>
  <c r="E74" i="20"/>
  <c r="D74" i="20"/>
  <c r="AB73" i="20"/>
  <c r="V73" i="20"/>
  <c r="H73" i="20"/>
  <c r="AB72" i="20"/>
  <c r="V72" i="20"/>
  <c r="H72" i="20"/>
  <c r="AB71" i="20"/>
  <c r="V71" i="20"/>
  <c r="H71" i="20"/>
  <c r="AB70" i="20"/>
  <c r="V70" i="20"/>
  <c r="H70" i="20"/>
  <c r="AB69" i="20"/>
  <c r="V69" i="20"/>
  <c r="H69" i="20"/>
  <c r="AB68" i="20"/>
  <c r="V68" i="20"/>
  <c r="H68" i="20"/>
  <c r="AB67" i="20"/>
  <c r="V67" i="20"/>
  <c r="H67" i="20"/>
  <c r="AB66" i="20"/>
  <c r="V66" i="20"/>
  <c r="H66" i="20"/>
  <c r="AB65" i="20"/>
  <c r="V65" i="20"/>
  <c r="W65" i="20" s="1"/>
  <c r="L65" i="20"/>
  <c r="J65" i="20"/>
  <c r="J66" i="20" s="1"/>
  <c r="H65" i="20"/>
  <c r="AG64" i="20"/>
  <c r="AG65" i="20" s="1"/>
  <c r="AG66" i="20" s="1"/>
  <c r="AG67" i="20" s="1"/>
  <c r="AG68" i="20" s="1"/>
  <c r="AG69" i="20" s="1"/>
  <c r="AB64" i="20"/>
  <c r="V64" i="20"/>
  <c r="Q64" i="20"/>
  <c r="L64" i="20"/>
  <c r="H64" i="20"/>
  <c r="AB63" i="20"/>
  <c r="V63" i="20"/>
  <c r="Q63" i="20"/>
  <c r="L63" i="20"/>
  <c r="H63" i="20"/>
  <c r="Y63" i="20" s="1"/>
  <c r="AB61" i="20"/>
  <c r="V61" i="20"/>
  <c r="P61" i="20"/>
  <c r="O61" i="20"/>
  <c r="H61" i="20"/>
  <c r="E61" i="20"/>
  <c r="D61" i="20"/>
  <c r="AB60" i="20"/>
  <c r="V60" i="20"/>
  <c r="P60" i="20"/>
  <c r="O60" i="20"/>
  <c r="H60" i="20"/>
  <c r="E60" i="20"/>
  <c r="D60" i="20"/>
  <c r="V59" i="20"/>
  <c r="P59" i="20"/>
  <c r="O59" i="20"/>
  <c r="I59" i="20"/>
  <c r="H59" i="20"/>
  <c r="E59" i="20"/>
  <c r="D59" i="20"/>
  <c r="V58" i="20"/>
  <c r="Q58" i="20"/>
  <c r="P58" i="20"/>
  <c r="O58" i="20"/>
  <c r="L58" i="20"/>
  <c r="I58" i="20"/>
  <c r="F58" i="20"/>
  <c r="H58" i="20" s="1"/>
  <c r="E58" i="20"/>
  <c r="D58" i="20"/>
  <c r="AB57" i="20"/>
  <c r="V57" i="20"/>
  <c r="H57" i="20"/>
  <c r="AB56" i="20"/>
  <c r="V56" i="20"/>
  <c r="H56" i="20"/>
  <c r="AB55" i="20"/>
  <c r="V55" i="20"/>
  <c r="H55" i="20"/>
  <c r="AB54" i="20"/>
  <c r="V54" i="20"/>
  <c r="H54" i="20"/>
  <c r="AB53" i="20"/>
  <c r="V53" i="20"/>
  <c r="H53" i="20"/>
  <c r="AB52" i="20"/>
  <c r="V52" i="20"/>
  <c r="H52" i="20"/>
  <c r="AB51" i="20"/>
  <c r="V51" i="20"/>
  <c r="H51" i="20"/>
  <c r="AB50" i="20"/>
  <c r="V50" i="20"/>
  <c r="H50" i="20"/>
  <c r="AB49" i="20"/>
  <c r="V49" i="20"/>
  <c r="I49" i="20"/>
  <c r="L49" i="20" s="1"/>
  <c r="H49" i="20"/>
  <c r="AB48" i="20"/>
  <c r="V48" i="20"/>
  <c r="L48" i="20"/>
  <c r="I48" i="20"/>
  <c r="Q48" i="20" s="1"/>
  <c r="H48" i="20"/>
  <c r="AB47" i="20"/>
  <c r="V47" i="20"/>
  <c r="Q47" i="20"/>
  <c r="L47" i="20"/>
  <c r="H47" i="20"/>
  <c r="V41" i="20"/>
  <c r="X41" i="20" s="1"/>
  <c r="P41" i="20"/>
  <c r="O41" i="20"/>
  <c r="AB41" i="20" s="1"/>
  <c r="H41" i="20"/>
  <c r="Y41" i="20" s="1"/>
  <c r="E41" i="20"/>
  <c r="D41" i="20"/>
  <c r="X40" i="20"/>
  <c r="V40" i="20"/>
  <c r="P40" i="20"/>
  <c r="O40" i="20"/>
  <c r="AB40" i="20" s="1"/>
  <c r="H40" i="20"/>
  <c r="Y40" i="20" s="1"/>
  <c r="E40" i="20"/>
  <c r="D40" i="20"/>
  <c r="X39" i="20"/>
  <c r="V39" i="20"/>
  <c r="P39" i="20"/>
  <c r="O39" i="20"/>
  <c r="AB39" i="20" s="1"/>
  <c r="H39" i="20"/>
  <c r="Y39" i="20" s="1"/>
  <c r="E39" i="20"/>
  <c r="D39" i="20"/>
  <c r="V38" i="20"/>
  <c r="P38" i="20"/>
  <c r="O38" i="20"/>
  <c r="AB38" i="20" s="1"/>
  <c r="J38" i="20"/>
  <c r="X38" i="20" s="1"/>
  <c r="F38" i="20"/>
  <c r="H38" i="20" s="1"/>
  <c r="E38" i="20"/>
  <c r="D38" i="20"/>
  <c r="AB37" i="20"/>
  <c r="V37" i="20"/>
  <c r="F37" i="20"/>
  <c r="H37" i="20" s="1"/>
  <c r="Y37" i="20" s="1"/>
  <c r="AB36" i="20"/>
  <c r="X36" i="20"/>
  <c r="V36" i="20"/>
  <c r="H36" i="20"/>
  <c r="Y36" i="20" s="1"/>
  <c r="F36" i="20"/>
  <c r="AB35" i="20"/>
  <c r="X35" i="20"/>
  <c r="V35" i="20"/>
  <c r="H35" i="20"/>
  <c r="Y35" i="20" s="1"/>
  <c r="F35" i="20"/>
  <c r="AB34" i="20"/>
  <c r="V34" i="20"/>
  <c r="X34" i="20" s="1"/>
  <c r="F34" i="20"/>
  <c r="H34" i="20" s="1"/>
  <c r="Y34" i="20" s="1"/>
  <c r="AB33" i="20"/>
  <c r="Y33" i="20"/>
  <c r="V33" i="20"/>
  <c r="F33" i="20"/>
  <c r="H33" i="20" s="1"/>
  <c r="AB32" i="20"/>
  <c r="X32" i="20"/>
  <c r="V32" i="20"/>
  <c r="H32" i="20"/>
  <c r="Y32" i="20" s="1"/>
  <c r="F32" i="20"/>
  <c r="AB31" i="20"/>
  <c r="X31" i="20"/>
  <c r="V31" i="20"/>
  <c r="H31" i="20"/>
  <c r="Y31" i="20" s="1"/>
  <c r="F31" i="20"/>
  <c r="AB30" i="20"/>
  <c r="Y30" i="20"/>
  <c r="V30" i="20"/>
  <c r="X30" i="20" s="1"/>
  <c r="H30" i="20"/>
  <c r="AB29" i="20"/>
  <c r="X29" i="20"/>
  <c r="V29" i="20"/>
  <c r="H29" i="20"/>
  <c r="Y29" i="20" s="1"/>
  <c r="AB28" i="20"/>
  <c r="Y28" i="20"/>
  <c r="V28" i="20"/>
  <c r="I28" i="20"/>
  <c r="Q28" i="20" s="1"/>
  <c r="H28" i="20"/>
  <c r="AB27" i="20"/>
  <c r="V27" i="20"/>
  <c r="X27" i="20" s="1"/>
  <c r="Q27" i="20"/>
  <c r="L27" i="20"/>
  <c r="W27" i="20" s="1"/>
  <c r="H27" i="20"/>
  <c r="Y27" i="20" s="1"/>
  <c r="B23" i="20"/>
  <c r="AB22" i="20" s="1"/>
  <c r="V21" i="20"/>
  <c r="H21" i="20"/>
  <c r="E21" i="20"/>
  <c r="D21" i="20"/>
  <c r="V20" i="20"/>
  <c r="H20" i="20"/>
  <c r="E20" i="20"/>
  <c r="D20" i="20"/>
  <c r="V19" i="20"/>
  <c r="H19" i="20"/>
  <c r="E19" i="20"/>
  <c r="D19" i="20"/>
  <c r="V18" i="20"/>
  <c r="H18" i="20"/>
  <c r="G18" i="20"/>
  <c r="E18" i="20"/>
  <c r="D18" i="20"/>
  <c r="V17" i="20"/>
  <c r="H17" i="20"/>
  <c r="E17" i="20"/>
  <c r="D17" i="20"/>
  <c r="V16" i="20"/>
  <c r="H16" i="20"/>
  <c r="E16" i="20"/>
  <c r="D16" i="20"/>
  <c r="V15" i="20"/>
  <c r="H15" i="20"/>
  <c r="E15" i="20"/>
  <c r="D15" i="20"/>
  <c r="V14" i="20"/>
  <c r="H14" i="20"/>
  <c r="E14" i="20"/>
  <c r="D14" i="20"/>
  <c r="V13" i="20"/>
  <c r="H13" i="20"/>
  <c r="E13" i="20"/>
  <c r="D13" i="20"/>
  <c r="V12" i="20"/>
  <c r="H12" i="20"/>
  <c r="E12" i="20"/>
  <c r="D12" i="20"/>
  <c r="V11" i="20"/>
  <c r="H11" i="20"/>
  <c r="E11" i="20"/>
  <c r="D11" i="20"/>
  <c r="V10" i="20"/>
  <c r="H10" i="20"/>
  <c r="E10" i="20"/>
  <c r="D10" i="20"/>
  <c r="V9" i="20"/>
  <c r="H9" i="20"/>
  <c r="E9" i="20"/>
  <c r="D9" i="20"/>
  <c r="V8" i="20"/>
  <c r="J8" i="20"/>
  <c r="H8" i="20"/>
  <c r="E8" i="20"/>
  <c r="D8" i="20"/>
  <c r="AJ7" i="20"/>
  <c r="Y7" i="20"/>
  <c r="V7" i="20"/>
  <c r="W7" i="20" s="1"/>
  <c r="Q7" i="20"/>
  <c r="L7" i="20"/>
  <c r="X7" i="20" s="1"/>
  <c r="H7" i="20"/>
  <c r="E7" i="20"/>
  <c r="D7" i="20"/>
  <c r="V6" i="20"/>
  <c r="J6" i="20"/>
  <c r="H6" i="20"/>
  <c r="E6" i="20"/>
  <c r="D6" i="20"/>
  <c r="AJ5" i="20"/>
  <c r="V5" i="20"/>
  <c r="Q5" i="20"/>
  <c r="L5" i="20"/>
  <c r="X5" i="20" s="1"/>
  <c r="H5" i="20"/>
  <c r="E5" i="20"/>
  <c r="D5" i="20"/>
  <c r="AX4" i="20"/>
  <c r="AS4" i="20"/>
  <c r="AJ4" i="20"/>
  <c r="V4" i="20"/>
  <c r="Q4" i="20"/>
  <c r="L4" i="20"/>
  <c r="X4" i="20" s="1"/>
  <c r="H4" i="20"/>
  <c r="E4" i="20"/>
  <c r="D4" i="20"/>
  <c r="AX3" i="20"/>
  <c r="AZ3" i="20" s="1"/>
  <c r="AS3" i="20"/>
  <c r="AU3" i="20" s="1"/>
  <c r="AD3" i="20"/>
  <c r="X3" i="20"/>
  <c r="V3" i="20"/>
  <c r="W3" i="20" s="1"/>
  <c r="Q3" i="20"/>
  <c r="L3" i="20"/>
  <c r="Y3" i="20" s="1"/>
  <c r="H3" i="20"/>
  <c r="AJ2" i="20"/>
  <c r="M136" i="19"/>
  <c r="M135" i="19"/>
  <c r="M134" i="19"/>
  <c r="M133" i="19"/>
  <c r="AB127" i="19"/>
  <c r="X127" i="19"/>
  <c r="W127" i="19"/>
  <c r="V127" i="19"/>
  <c r="Q127" i="19"/>
  <c r="L127" i="19"/>
  <c r="Y127" i="19" s="1"/>
  <c r="H127" i="19"/>
  <c r="AB126" i="19"/>
  <c r="X126" i="19"/>
  <c r="W126" i="19"/>
  <c r="V126" i="19"/>
  <c r="Q126" i="19"/>
  <c r="L126" i="19"/>
  <c r="Y126" i="19" s="1"/>
  <c r="H126" i="19"/>
  <c r="AB125" i="19"/>
  <c r="V125" i="19"/>
  <c r="H125" i="19"/>
  <c r="AB124" i="19"/>
  <c r="V124" i="19"/>
  <c r="H124" i="19"/>
  <c r="AB123" i="19"/>
  <c r="V123" i="19"/>
  <c r="H123" i="19"/>
  <c r="AB122" i="19"/>
  <c r="V122" i="19"/>
  <c r="H122" i="19"/>
  <c r="AB121" i="19"/>
  <c r="V121" i="19"/>
  <c r="J121" i="19"/>
  <c r="H121" i="19"/>
  <c r="AB120" i="19"/>
  <c r="W120" i="19"/>
  <c r="V120" i="19"/>
  <c r="Q120" i="19"/>
  <c r="L120" i="19"/>
  <c r="J120" i="19"/>
  <c r="H120" i="19"/>
  <c r="AB119" i="19"/>
  <c r="X119" i="19"/>
  <c r="V119" i="19"/>
  <c r="W119" i="19" s="1"/>
  <c r="Q119" i="19"/>
  <c r="L119" i="19"/>
  <c r="Y119" i="19" s="1"/>
  <c r="H119" i="19"/>
  <c r="AB117" i="19"/>
  <c r="V117" i="19"/>
  <c r="Q117" i="19"/>
  <c r="L117" i="19"/>
  <c r="H117" i="19"/>
  <c r="AB116" i="19"/>
  <c r="V116" i="19"/>
  <c r="Q116" i="19"/>
  <c r="L116" i="19"/>
  <c r="X116" i="19" s="1"/>
  <c r="H116" i="19"/>
  <c r="AB115" i="19"/>
  <c r="V115" i="19"/>
  <c r="H115" i="19"/>
  <c r="AB114" i="19"/>
  <c r="V114" i="19"/>
  <c r="H114" i="19"/>
  <c r="AB113" i="19"/>
  <c r="V113" i="19"/>
  <c r="H113" i="19"/>
  <c r="AB112" i="19"/>
  <c r="V112" i="19"/>
  <c r="H112" i="19"/>
  <c r="AB111" i="19"/>
  <c r="V111" i="19"/>
  <c r="Q111" i="19"/>
  <c r="J111" i="19"/>
  <c r="J112" i="19" s="1"/>
  <c r="Q112" i="19" s="1"/>
  <c r="H111" i="19"/>
  <c r="AB110" i="19"/>
  <c r="W110" i="19"/>
  <c r="V110" i="19"/>
  <c r="X110" i="19" s="1"/>
  <c r="L110" i="19"/>
  <c r="Y110" i="19" s="1"/>
  <c r="J110" i="19"/>
  <c r="Q110" i="19" s="1"/>
  <c r="H110" i="19"/>
  <c r="AB109" i="19"/>
  <c r="Y109" i="19"/>
  <c r="X109" i="19"/>
  <c r="W109" i="19"/>
  <c r="V109" i="19"/>
  <c r="Q109" i="19"/>
  <c r="L109" i="19"/>
  <c r="H109" i="19"/>
  <c r="AB107" i="19"/>
  <c r="Y107" i="19"/>
  <c r="X107" i="19"/>
  <c r="V107" i="19"/>
  <c r="W107" i="19" s="1"/>
  <c r="Q107" i="19"/>
  <c r="L107" i="19"/>
  <c r="H107" i="19"/>
  <c r="AB106" i="19"/>
  <c r="Y106" i="19"/>
  <c r="X106" i="19"/>
  <c r="V106" i="19"/>
  <c r="W106" i="19" s="1"/>
  <c r="Q106" i="19"/>
  <c r="L106" i="19"/>
  <c r="H106" i="19"/>
  <c r="AB105" i="19"/>
  <c r="V105" i="19"/>
  <c r="H105" i="19"/>
  <c r="AB104" i="19"/>
  <c r="V104" i="19"/>
  <c r="H104" i="19"/>
  <c r="AB103" i="19"/>
  <c r="V103" i="19"/>
  <c r="H103" i="19"/>
  <c r="AB102" i="19"/>
  <c r="V102" i="19"/>
  <c r="H102" i="19"/>
  <c r="AB101" i="19"/>
  <c r="V101" i="19"/>
  <c r="Q101" i="19"/>
  <c r="H101" i="19"/>
  <c r="AB100" i="19"/>
  <c r="V100" i="19"/>
  <c r="Q100" i="19"/>
  <c r="J100" i="19"/>
  <c r="J101" i="19" s="1"/>
  <c r="H100" i="19"/>
  <c r="AB99" i="19"/>
  <c r="W99" i="19"/>
  <c r="V99" i="19"/>
  <c r="X99" i="19" s="1"/>
  <c r="Q99" i="19"/>
  <c r="L99" i="19"/>
  <c r="Y99" i="19" s="1"/>
  <c r="H99" i="19"/>
  <c r="AB97" i="19"/>
  <c r="Y97" i="19"/>
  <c r="X97" i="19"/>
  <c r="W97" i="19"/>
  <c r="V97" i="19"/>
  <c r="Q97" i="19"/>
  <c r="L97" i="19"/>
  <c r="H97" i="19"/>
  <c r="AB96" i="19"/>
  <c r="Y96" i="19"/>
  <c r="X96" i="19"/>
  <c r="W96" i="19"/>
  <c r="V96" i="19"/>
  <c r="Q96" i="19"/>
  <c r="L96" i="19"/>
  <c r="H96" i="19"/>
  <c r="AB95" i="19"/>
  <c r="V95" i="19"/>
  <c r="H95" i="19"/>
  <c r="AB94" i="19"/>
  <c r="V94" i="19"/>
  <c r="H94" i="19"/>
  <c r="AB93" i="19"/>
  <c r="V93" i="19"/>
  <c r="H93" i="19"/>
  <c r="AB92" i="19"/>
  <c r="V92" i="19"/>
  <c r="J92" i="19"/>
  <c r="H92" i="19"/>
  <c r="AB91" i="19"/>
  <c r="V91" i="19"/>
  <c r="W91" i="19" s="1"/>
  <c r="L91" i="19"/>
  <c r="J91" i="19"/>
  <c r="Q91" i="19" s="1"/>
  <c r="H91" i="19"/>
  <c r="AB90" i="19"/>
  <c r="V90" i="19"/>
  <c r="W90" i="19" s="1"/>
  <c r="Q90" i="19"/>
  <c r="L90" i="19"/>
  <c r="Y90" i="19" s="1"/>
  <c r="J90" i="19"/>
  <c r="H90" i="19"/>
  <c r="AB89" i="19"/>
  <c r="V89" i="19"/>
  <c r="Q89" i="19"/>
  <c r="L89" i="19"/>
  <c r="H89" i="19"/>
  <c r="AB87" i="19"/>
  <c r="Y87" i="19"/>
  <c r="X87" i="19"/>
  <c r="W87" i="19"/>
  <c r="V87" i="19"/>
  <c r="Q87" i="19"/>
  <c r="L87" i="19"/>
  <c r="H87" i="19"/>
  <c r="AB86" i="19"/>
  <c r="V86" i="19"/>
  <c r="H86" i="19"/>
  <c r="AB85" i="19"/>
  <c r="V85" i="19"/>
  <c r="H85" i="19"/>
  <c r="AB84" i="19"/>
  <c r="V84" i="19"/>
  <c r="H84" i="19"/>
  <c r="AB83" i="19"/>
  <c r="V83" i="19"/>
  <c r="H83" i="19"/>
  <c r="AB82" i="19"/>
  <c r="V82" i="19"/>
  <c r="H82" i="19"/>
  <c r="AB81" i="19"/>
  <c r="V81" i="19"/>
  <c r="Q81" i="19"/>
  <c r="H81" i="19"/>
  <c r="AB80" i="19"/>
  <c r="V80" i="19"/>
  <c r="Q80" i="19"/>
  <c r="I80" i="19"/>
  <c r="I81" i="19" s="1"/>
  <c r="H80" i="19"/>
  <c r="AB79" i="19"/>
  <c r="W79" i="19"/>
  <c r="V79" i="19"/>
  <c r="X79" i="19" s="1"/>
  <c r="Q79" i="19"/>
  <c r="L79" i="19"/>
  <c r="Y79" i="19" s="1"/>
  <c r="H79" i="19"/>
  <c r="V77" i="19"/>
  <c r="N77" i="19"/>
  <c r="M77" i="19"/>
  <c r="AB77" i="19" s="1"/>
  <c r="H77" i="19"/>
  <c r="E77" i="19"/>
  <c r="D77" i="19"/>
  <c r="V76" i="19"/>
  <c r="N76" i="19"/>
  <c r="M76" i="19"/>
  <c r="AB76" i="19" s="1"/>
  <c r="H76" i="19"/>
  <c r="E76" i="19"/>
  <c r="D76" i="19"/>
  <c r="V75" i="19"/>
  <c r="N75" i="19"/>
  <c r="M75" i="19"/>
  <c r="AB75" i="19" s="1"/>
  <c r="H75" i="19"/>
  <c r="E75" i="19"/>
  <c r="D75" i="19"/>
  <c r="V74" i="19"/>
  <c r="N74" i="19"/>
  <c r="M74" i="19"/>
  <c r="G74" i="19"/>
  <c r="H74" i="19" s="1"/>
  <c r="E74" i="19"/>
  <c r="D74" i="19"/>
  <c r="AB73" i="19"/>
  <c r="V73" i="19"/>
  <c r="H73" i="19"/>
  <c r="AB72" i="19"/>
  <c r="V72" i="19"/>
  <c r="H72" i="19"/>
  <c r="AB71" i="19"/>
  <c r="V71" i="19"/>
  <c r="H71" i="19"/>
  <c r="AB70" i="19"/>
  <c r="V70" i="19"/>
  <c r="H70" i="19"/>
  <c r="AB69" i="19"/>
  <c r="V69" i="19"/>
  <c r="H69" i="19"/>
  <c r="AB68" i="19"/>
  <c r="V68" i="19"/>
  <c r="H68" i="19"/>
  <c r="AB67" i="19"/>
  <c r="V67" i="19"/>
  <c r="H67" i="19"/>
  <c r="AB66" i="19"/>
  <c r="V66" i="19"/>
  <c r="H66" i="19"/>
  <c r="AG65" i="19"/>
  <c r="AG66" i="19" s="1"/>
  <c r="AG67" i="19" s="1"/>
  <c r="AG68" i="19" s="1"/>
  <c r="AG69" i="19" s="1"/>
  <c r="AB65" i="19"/>
  <c r="V65" i="19"/>
  <c r="J65" i="19"/>
  <c r="H65" i="19"/>
  <c r="AG64" i="19"/>
  <c r="AB64" i="19"/>
  <c r="V64" i="19"/>
  <c r="W64" i="19" s="1"/>
  <c r="Q64" i="19"/>
  <c r="L64" i="19"/>
  <c r="Y64" i="19" s="1"/>
  <c r="H64" i="19"/>
  <c r="AB63" i="19"/>
  <c r="V63" i="19"/>
  <c r="W63" i="19" s="1"/>
  <c r="Q63" i="19"/>
  <c r="L63" i="19"/>
  <c r="Y63" i="19" s="1"/>
  <c r="H63" i="19"/>
  <c r="V61" i="19"/>
  <c r="P61" i="19"/>
  <c r="O61" i="19"/>
  <c r="AB61" i="19" s="1"/>
  <c r="H61" i="19"/>
  <c r="E61" i="19"/>
  <c r="D61" i="19"/>
  <c r="AB60" i="19"/>
  <c r="V60" i="19"/>
  <c r="P60" i="19"/>
  <c r="O60" i="19"/>
  <c r="H60" i="19"/>
  <c r="E60" i="19"/>
  <c r="D60" i="19"/>
  <c r="AB59" i="19"/>
  <c r="V59" i="19"/>
  <c r="P59" i="19"/>
  <c r="O59" i="19"/>
  <c r="H59" i="19"/>
  <c r="E59" i="19"/>
  <c r="D59" i="19"/>
  <c r="V58" i="19"/>
  <c r="P58" i="19"/>
  <c r="O58" i="19"/>
  <c r="AB58" i="19" s="1"/>
  <c r="I58" i="19"/>
  <c r="Q58" i="19" s="1"/>
  <c r="F58" i="19"/>
  <c r="H58" i="19" s="1"/>
  <c r="E58" i="19"/>
  <c r="D58" i="19"/>
  <c r="AB57" i="19"/>
  <c r="V57" i="19"/>
  <c r="H57" i="19"/>
  <c r="AB56" i="19"/>
  <c r="V56" i="19"/>
  <c r="H56" i="19"/>
  <c r="AB55" i="19"/>
  <c r="V55" i="19"/>
  <c r="H55" i="19"/>
  <c r="AB54" i="19"/>
  <c r="V54" i="19"/>
  <c r="H54" i="19"/>
  <c r="AB53" i="19"/>
  <c r="V53" i="19"/>
  <c r="H53" i="19"/>
  <c r="AB52" i="19"/>
  <c r="V52" i="19"/>
  <c r="H52" i="19"/>
  <c r="AB51" i="19"/>
  <c r="V51" i="19"/>
  <c r="H51" i="19"/>
  <c r="AB50" i="19"/>
  <c r="V50" i="19"/>
  <c r="H50" i="19"/>
  <c r="AB49" i="19"/>
  <c r="V49" i="19"/>
  <c r="H49" i="19"/>
  <c r="AB48" i="19"/>
  <c r="V48" i="19"/>
  <c r="I48" i="19"/>
  <c r="H48" i="19"/>
  <c r="AB47" i="19"/>
  <c r="V47" i="19"/>
  <c r="Q47" i="19"/>
  <c r="L47" i="19"/>
  <c r="H47" i="19"/>
  <c r="Y41" i="19"/>
  <c r="V41" i="19"/>
  <c r="X41" i="19" s="1"/>
  <c r="P41" i="19"/>
  <c r="AB41" i="19" s="1"/>
  <c r="O41" i="19"/>
  <c r="H41" i="19"/>
  <c r="E41" i="19"/>
  <c r="D41" i="19"/>
  <c r="V40" i="19"/>
  <c r="X40" i="19" s="1"/>
  <c r="P40" i="19"/>
  <c r="O40" i="19"/>
  <c r="AB40" i="19" s="1"/>
  <c r="H40" i="19"/>
  <c r="Y40" i="19" s="1"/>
  <c r="E40" i="19"/>
  <c r="D40" i="19"/>
  <c r="Y39" i="19"/>
  <c r="V39" i="19"/>
  <c r="X39" i="19" s="1"/>
  <c r="P39" i="19"/>
  <c r="O39" i="19"/>
  <c r="H39" i="19"/>
  <c r="E39" i="19"/>
  <c r="D39" i="19"/>
  <c r="V38" i="19"/>
  <c r="P38" i="19"/>
  <c r="O38" i="19"/>
  <c r="AB38" i="19" s="1"/>
  <c r="J38" i="19"/>
  <c r="X38" i="19" s="1"/>
  <c r="F38" i="19"/>
  <c r="H38" i="19" s="1"/>
  <c r="E38" i="19"/>
  <c r="D38" i="19"/>
  <c r="AB37" i="19"/>
  <c r="Y37" i="19"/>
  <c r="X37" i="19"/>
  <c r="V37" i="19"/>
  <c r="F37" i="19"/>
  <c r="H37" i="19" s="1"/>
  <c r="AB36" i="19"/>
  <c r="Y36" i="19"/>
  <c r="V36" i="19"/>
  <c r="X36" i="19" s="1"/>
  <c r="H36" i="19"/>
  <c r="F36" i="19"/>
  <c r="AB35" i="19"/>
  <c r="Y35" i="19"/>
  <c r="V35" i="19"/>
  <c r="X35" i="19" s="1"/>
  <c r="F35" i="19"/>
  <c r="H35" i="19" s="1"/>
  <c r="AB34" i="19"/>
  <c r="V34" i="19"/>
  <c r="X34" i="19" s="1"/>
  <c r="H34" i="19"/>
  <c r="Y34" i="19" s="1"/>
  <c r="F34" i="19"/>
  <c r="AB33" i="19"/>
  <c r="X33" i="19"/>
  <c r="V33" i="19"/>
  <c r="F33" i="19"/>
  <c r="H33" i="19" s="1"/>
  <c r="Y33" i="19" s="1"/>
  <c r="AB32" i="19"/>
  <c r="V32" i="19"/>
  <c r="X32" i="19" s="1"/>
  <c r="F32" i="19"/>
  <c r="H32" i="19" s="1"/>
  <c r="Y32" i="19" s="1"/>
  <c r="AB31" i="19"/>
  <c r="Y31" i="19"/>
  <c r="V31" i="19"/>
  <c r="X31" i="19" s="1"/>
  <c r="F31" i="19"/>
  <c r="H31" i="19" s="1"/>
  <c r="AB30" i="19"/>
  <c r="X30" i="19"/>
  <c r="V30" i="19"/>
  <c r="H30" i="19"/>
  <c r="Y30" i="19" s="1"/>
  <c r="AB29" i="19"/>
  <c r="Y29" i="19"/>
  <c r="X29" i="19"/>
  <c r="V29" i="19"/>
  <c r="I29" i="19"/>
  <c r="Q29" i="19" s="1"/>
  <c r="H29" i="19"/>
  <c r="AB28" i="19"/>
  <c r="Y28" i="19"/>
  <c r="X28" i="19"/>
  <c r="W28" i="19"/>
  <c r="V28" i="19"/>
  <c r="Q28" i="19"/>
  <c r="L28" i="19"/>
  <c r="I28" i="19"/>
  <c r="H28" i="19"/>
  <c r="AB27" i="19"/>
  <c r="Y27" i="19"/>
  <c r="X27" i="19"/>
  <c r="V27" i="19"/>
  <c r="W27" i="19" s="1"/>
  <c r="Q27" i="19"/>
  <c r="L27" i="19"/>
  <c r="H27" i="19"/>
  <c r="B23" i="19"/>
  <c r="B43" i="19" s="1"/>
  <c r="B63" i="19" s="1"/>
  <c r="AB22" i="19"/>
  <c r="V21" i="19"/>
  <c r="H21" i="19"/>
  <c r="E21" i="19"/>
  <c r="D21" i="19"/>
  <c r="V20" i="19"/>
  <c r="H20" i="19"/>
  <c r="E20" i="19"/>
  <c r="D20" i="19"/>
  <c r="V19" i="19"/>
  <c r="H19" i="19"/>
  <c r="E19" i="19"/>
  <c r="D19" i="19"/>
  <c r="V18" i="19"/>
  <c r="G18" i="19"/>
  <c r="H18" i="19" s="1"/>
  <c r="E18" i="19"/>
  <c r="D18" i="19"/>
  <c r="V17" i="19"/>
  <c r="H17" i="19"/>
  <c r="E17" i="19"/>
  <c r="D17" i="19"/>
  <c r="V16" i="19"/>
  <c r="H16" i="19"/>
  <c r="E16" i="19"/>
  <c r="D16" i="19"/>
  <c r="V15" i="19"/>
  <c r="H15" i="19"/>
  <c r="E15" i="19"/>
  <c r="D15" i="19"/>
  <c r="V14" i="19"/>
  <c r="H14" i="19"/>
  <c r="E14" i="19"/>
  <c r="D14" i="19"/>
  <c r="V13" i="19"/>
  <c r="H13" i="19"/>
  <c r="E13" i="19"/>
  <c r="D13" i="19"/>
  <c r="V12" i="19"/>
  <c r="H12" i="19"/>
  <c r="E12" i="19"/>
  <c r="D12" i="19"/>
  <c r="V11" i="19"/>
  <c r="H11" i="19"/>
  <c r="E11" i="19"/>
  <c r="D11" i="19"/>
  <c r="V10" i="19"/>
  <c r="W10" i="19" s="1"/>
  <c r="H10" i="19"/>
  <c r="E10" i="19"/>
  <c r="D10" i="19"/>
  <c r="V9" i="19"/>
  <c r="W9" i="19" s="1"/>
  <c r="L9" i="19"/>
  <c r="Y9" i="19" s="1"/>
  <c r="J9" i="19"/>
  <c r="J10" i="19" s="1"/>
  <c r="L10" i="19" s="1"/>
  <c r="H9" i="19"/>
  <c r="E9" i="19"/>
  <c r="D9" i="19"/>
  <c r="V8" i="19"/>
  <c r="Q8" i="19"/>
  <c r="AJ8" i="19" s="1"/>
  <c r="L8" i="19"/>
  <c r="Y8" i="19" s="1"/>
  <c r="J8" i="19"/>
  <c r="H8" i="19"/>
  <c r="E8" i="19"/>
  <c r="D8" i="19"/>
  <c r="V7" i="19"/>
  <c r="X7" i="19" s="1"/>
  <c r="Q7" i="19"/>
  <c r="AJ7" i="19" s="1"/>
  <c r="L7" i="19"/>
  <c r="Y7" i="19" s="1"/>
  <c r="H7" i="19"/>
  <c r="E7" i="19"/>
  <c r="D7" i="19"/>
  <c r="V6" i="19"/>
  <c r="X6" i="19" s="1"/>
  <c r="Q6" i="19"/>
  <c r="AJ6" i="19" s="1"/>
  <c r="L6" i="19"/>
  <c r="Y6" i="19" s="1"/>
  <c r="J6" i="19"/>
  <c r="H6" i="19"/>
  <c r="E6" i="19"/>
  <c r="D6" i="19"/>
  <c r="W5" i="19"/>
  <c r="V5" i="19"/>
  <c r="Y5" i="19" s="1"/>
  <c r="Q5" i="19"/>
  <c r="AJ5" i="19" s="1"/>
  <c r="L5" i="19"/>
  <c r="X5" i="19" s="1"/>
  <c r="H5" i="19"/>
  <c r="E5" i="19"/>
  <c r="D5" i="19"/>
  <c r="AX4" i="19"/>
  <c r="AS4" i="19"/>
  <c r="W4" i="19"/>
  <c r="V4" i="19"/>
  <c r="Y4" i="19" s="1"/>
  <c r="Q4" i="19"/>
  <c r="AJ4" i="19" s="1"/>
  <c r="L4" i="19"/>
  <c r="X4" i="19" s="1"/>
  <c r="H4" i="19"/>
  <c r="E4" i="19"/>
  <c r="D4" i="19"/>
  <c r="AX3" i="19"/>
  <c r="AZ3" i="19" s="1"/>
  <c r="AU3" i="19"/>
  <c r="AS3" i="19"/>
  <c r="AD3" i="19"/>
  <c r="V3" i="19"/>
  <c r="Q3" i="19"/>
  <c r="L3" i="19"/>
  <c r="Y3" i="19" s="1"/>
  <c r="H3" i="19"/>
  <c r="AJ2" i="19"/>
  <c r="M133" i="18"/>
  <c r="M132" i="18"/>
  <c r="M131" i="18"/>
  <c r="M130" i="18"/>
  <c r="AB124" i="18"/>
  <c r="Y124" i="18"/>
  <c r="V124" i="18"/>
  <c r="Q124" i="18"/>
  <c r="L124" i="18"/>
  <c r="X124" i="18" s="1"/>
  <c r="H124" i="18"/>
  <c r="AB123" i="18"/>
  <c r="Y123" i="18"/>
  <c r="V123" i="18"/>
  <c r="Q123" i="18"/>
  <c r="L123" i="18"/>
  <c r="X123" i="18" s="1"/>
  <c r="H123" i="18"/>
  <c r="AB122" i="18"/>
  <c r="V122" i="18"/>
  <c r="H122" i="18"/>
  <c r="AB121" i="18"/>
  <c r="V121" i="18"/>
  <c r="H121" i="18"/>
  <c r="AB120" i="18"/>
  <c r="V120" i="18"/>
  <c r="J120" i="18"/>
  <c r="Q120" i="18" s="1"/>
  <c r="H120" i="18"/>
  <c r="AB119" i="18"/>
  <c r="V119" i="18"/>
  <c r="Q119" i="18"/>
  <c r="L119" i="18"/>
  <c r="Y119" i="18" s="1"/>
  <c r="J119" i="18"/>
  <c r="H119" i="18"/>
  <c r="AB118" i="18"/>
  <c r="V118" i="18"/>
  <c r="X118" i="18" s="1"/>
  <c r="Q118" i="18"/>
  <c r="L118" i="18"/>
  <c r="Y118" i="18" s="1"/>
  <c r="J118" i="18"/>
  <c r="H118" i="18"/>
  <c r="AB117" i="18"/>
  <c r="V117" i="18"/>
  <c r="Y117" i="18" s="1"/>
  <c r="Q117" i="18"/>
  <c r="L117" i="18"/>
  <c r="X117" i="18" s="1"/>
  <c r="J117" i="18"/>
  <c r="H117" i="18"/>
  <c r="AB116" i="18"/>
  <c r="X116" i="18"/>
  <c r="W116" i="18"/>
  <c r="V116" i="18"/>
  <c r="Y116" i="18" s="1"/>
  <c r="Q116" i="18"/>
  <c r="L116" i="18"/>
  <c r="H116" i="18"/>
  <c r="AB114" i="18"/>
  <c r="Y114" i="18"/>
  <c r="X114" i="18"/>
  <c r="W114" i="18"/>
  <c r="V114" i="18"/>
  <c r="Q114" i="18"/>
  <c r="L114" i="18"/>
  <c r="H114" i="18"/>
  <c r="AB113" i="18"/>
  <c r="Y113" i="18"/>
  <c r="X113" i="18"/>
  <c r="W113" i="18"/>
  <c r="V113" i="18"/>
  <c r="Q113" i="18"/>
  <c r="L113" i="18"/>
  <c r="H113" i="18"/>
  <c r="AB112" i="18"/>
  <c r="V112" i="18"/>
  <c r="H112" i="18"/>
  <c r="AB111" i="18"/>
  <c r="V111" i="18"/>
  <c r="H111" i="18"/>
  <c r="AB110" i="18"/>
  <c r="V110" i="18"/>
  <c r="H110" i="18"/>
  <c r="AB109" i="18"/>
  <c r="V109" i="18"/>
  <c r="J109" i="18"/>
  <c r="Q109" i="18" s="1"/>
  <c r="H109" i="18"/>
  <c r="AB108" i="18"/>
  <c r="V108" i="18"/>
  <c r="Q108" i="18"/>
  <c r="L108" i="18"/>
  <c r="Y108" i="18" s="1"/>
  <c r="J108" i="18"/>
  <c r="H108" i="18"/>
  <c r="AB107" i="18"/>
  <c r="V107" i="18"/>
  <c r="X107" i="18" s="1"/>
  <c r="Q107" i="18"/>
  <c r="L107" i="18"/>
  <c r="Y107" i="18" s="1"/>
  <c r="J107" i="18"/>
  <c r="H107" i="18"/>
  <c r="AB106" i="18"/>
  <c r="V106" i="18"/>
  <c r="Y106" i="18" s="1"/>
  <c r="Q106" i="18"/>
  <c r="L106" i="18"/>
  <c r="X106" i="18" s="1"/>
  <c r="H106" i="18"/>
  <c r="AB104" i="18"/>
  <c r="X104" i="18"/>
  <c r="W104" i="18"/>
  <c r="V104" i="18"/>
  <c r="Y104" i="18" s="1"/>
  <c r="Q104" i="18"/>
  <c r="L104" i="18"/>
  <c r="H104" i="18"/>
  <c r="AB103" i="18"/>
  <c r="X103" i="18"/>
  <c r="W103" i="18"/>
  <c r="V103" i="18"/>
  <c r="Y103" i="18" s="1"/>
  <c r="Q103" i="18"/>
  <c r="L103" i="18"/>
  <c r="H103" i="18"/>
  <c r="AB102" i="18"/>
  <c r="V102" i="18"/>
  <c r="H102" i="18"/>
  <c r="AB101" i="18"/>
  <c r="V101" i="18"/>
  <c r="H101" i="18"/>
  <c r="AB100" i="18"/>
  <c r="V100" i="18"/>
  <c r="H100" i="18"/>
  <c r="AB99" i="18"/>
  <c r="V99" i="18"/>
  <c r="H99" i="18"/>
  <c r="AB98" i="18"/>
  <c r="V98" i="18"/>
  <c r="J98" i="18"/>
  <c r="Q98" i="18" s="1"/>
  <c r="H98" i="18"/>
  <c r="AB97" i="18"/>
  <c r="V97" i="18"/>
  <c r="Q97" i="18"/>
  <c r="L97" i="18"/>
  <c r="Y97" i="18" s="1"/>
  <c r="J97" i="18"/>
  <c r="H97" i="18"/>
  <c r="AB96" i="18"/>
  <c r="V96" i="18"/>
  <c r="W96" i="18" s="1"/>
  <c r="Q96" i="18"/>
  <c r="L96" i="18"/>
  <c r="Y96" i="18" s="1"/>
  <c r="H96" i="18"/>
  <c r="AB94" i="18"/>
  <c r="V94" i="18"/>
  <c r="Y94" i="18" s="1"/>
  <c r="Q94" i="18"/>
  <c r="L94" i="18"/>
  <c r="X94" i="18" s="1"/>
  <c r="H94" i="18"/>
  <c r="AB93" i="18"/>
  <c r="V93" i="18"/>
  <c r="Y93" i="18" s="1"/>
  <c r="Q93" i="18"/>
  <c r="L93" i="18"/>
  <c r="X93" i="18" s="1"/>
  <c r="H93" i="18"/>
  <c r="AB92" i="18"/>
  <c r="V92" i="18"/>
  <c r="H92" i="18"/>
  <c r="AB91" i="18"/>
  <c r="V91" i="18"/>
  <c r="H91" i="18"/>
  <c r="AB90" i="18"/>
  <c r="V90" i="18"/>
  <c r="H90" i="18"/>
  <c r="AB89" i="18"/>
  <c r="V89" i="18"/>
  <c r="H89" i="18"/>
  <c r="AB88" i="18"/>
  <c r="V88" i="18"/>
  <c r="H88" i="18"/>
  <c r="AB87" i="18"/>
  <c r="V87" i="18"/>
  <c r="J87" i="18"/>
  <c r="Q87" i="18" s="1"/>
  <c r="H87" i="18"/>
  <c r="AB86" i="18"/>
  <c r="V86" i="18"/>
  <c r="Q86" i="18"/>
  <c r="L86" i="18"/>
  <c r="Y86" i="18" s="1"/>
  <c r="H86" i="18"/>
  <c r="AB84" i="18"/>
  <c r="V84" i="18"/>
  <c r="Y84" i="18" s="1"/>
  <c r="Q84" i="18"/>
  <c r="L84" i="18"/>
  <c r="X84" i="18" s="1"/>
  <c r="H84" i="18"/>
  <c r="AB83" i="18"/>
  <c r="V83" i="18"/>
  <c r="H83" i="18"/>
  <c r="AB82" i="18"/>
  <c r="V82" i="18"/>
  <c r="H82" i="18"/>
  <c r="AB81" i="18"/>
  <c r="V81" i="18"/>
  <c r="H81" i="18"/>
  <c r="AB80" i="18"/>
  <c r="V80" i="18"/>
  <c r="H80" i="18"/>
  <c r="AB79" i="18"/>
  <c r="V79" i="18"/>
  <c r="H79" i="18"/>
  <c r="AB78" i="18"/>
  <c r="V78" i="18"/>
  <c r="I78" i="18"/>
  <c r="Q78" i="18" s="1"/>
  <c r="H78" i="18"/>
  <c r="AB77" i="18"/>
  <c r="V77" i="18"/>
  <c r="Q77" i="18"/>
  <c r="L77" i="18"/>
  <c r="Y77" i="18" s="1"/>
  <c r="I77" i="18"/>
  <c r="H77" i="18"/>
  <c r="AB76" i="18"/>
  <c r="V76" i="18"/>
  <c r="W76" i="18" s="1"/>
  <c r="Q76" i="18"/>
  <c r="L76" i="18"/>
  <c r="Y76" i="18" s="1"/>
  <c r="H76" i="18"/>
  <c r="V74" i="18"/>
  <c r="N74" i="18"/>
  <c r="M74" i="18"/>
  <c r="AB74" i="18" s="1"/>
  <c r="H74" i="18"/>
  <c r="E74" i="18"/>
  <c r="D74" i="18"/>
  <c r="V73" i="18"/>
  <c r="N73" i="18"/>
  <c r="AB73" i="18" s="1"/>
  <c r="M73" i="18"/>
  <c r="H73" i="18"/>
  <c r="E73" i="18"/>
  <c r="D73" i="18"/>
  <c r="V72" i="18"/>
  <c r="N72" i="18"/>
  <c r="M72" i="18"/>
  <c r="H72" i="18"/>
  <c r="E72" i="18"/>
  <c r="D72" i="18"/>
  <c r="AB71" i="18"/>
  <c r="V71" i="18"/>
  <c r="N71" i="18"/>
  <c r="M71" i="18"/>
  <c r="G71" i="18"/>
  <c r="H71" i="18" s="1"/>
  <c r="E71" i="18"/>
  <c r="D71" i="18"/>
  <c r="AB70" i="18"/>
  <c r="V70" i="18"/>
  <c r="H70" i="18"/>
  <c r="AB69" i="18"/>
  <c r="V69" i="18"/>
  <c r="H69" i="18"/>
  <c r="AB68" i="18"/>
  <c r="V68" i="18"/>
  <c r="H68" i="18"/>
  <c r="AB67" i="18"/>
  <c r="V67" i="18"/>
  <c r="H67" i="18"/>
  <c r="AB66" i="18"/>
  <c r="V66" i="18"/>
  <c r="H66" i="18"/>
  <c r="AB65" i="18"/>
  <c r="V65" i="18"/>
  <c r="H65" i="18"/>
  <c r="AB64" i="18"/>
  <c r="V64" i="18"/>
  <c r="H64" i="18"/>
  <c r="AB63" i="18"/>
  <c r="V63" i="18"/>
  <c r="H63" i="18"/>
  <c r="AB62" i="18"/>
  <c r="V62" i="18"/>
  <c r="H62" i="18"/>
  <c r="AG61" i="18"/>
  <c r="AG62" i="18" s="1"/>
  <c r="AG63" i="18" s="1"/>
  <c r="AG64" i="18" s="1"/>
  <c r="AG65" i="18" s="1"/>
  <c r="AG66" i="18" s="1"/>
  <c r="AB61" i="18"/>
  <c r="V61" i="18"/>
  <c r="J61" i="18"/>
  <c r="H61" i="18"/>
  <c r="AB60" i="18"/>
  <c r="V60" i="18"/>
  <c r="Q60" i="18"/>
  <c r="L60" i="18"/>
  <c r="H60" i="18"/>
  <c r="V58" i="18"/>
  <c r="P58" i="18"/>
  <c r="O58" i="18"/>
  <c r="AB58" i="18" s="1"/>
  <c r="H58" i="18"/>
  <c r="E58" i="18"/>
  <c r="D58" i="18"/>
  <c r="V57" i="18"/>
  <c r="P57" i="18"/>
  <c r="O57" i="18"/>
  <c r="AB57" i="18" s="1"/>
  <c r="H57" i="18"/>
  <c r="E57" i="18"/>
  <c r="D57" i="18"/>
  <c r="V56" i="18"/>
  <c r="P56" i="18"/>
  <c r="AB56" i="18" s="1"/>
  <c r="O56" i="18"/>
  <c r="H56" i="18"/>
  <c r="E56" i="18"/>
  <c r="D56" i="18"/>
  <c r="V55" i="18"/>
  <c r="P55" i="18"/>
  <c r="AB55" i="18" s="1"/>
  <c r="O55" i="18"/>
  <c r="H55" i="18"/>
  <c r="F55" i="18"/>
  <c r="E55" i="18"/>
  <c r="D55" i="18"/>
  <c r="AB54" i="18"/>
  <c r="V54" i="18"/>
  <c r="H54" i="18"/>
  <c r="AB53" i="18"/>
  <c r="V53" i="18"/>
  <c r="H53" i="18"/>
  <c r="AB52" i="18"/>
  <c r="V52" i="18"/>
  <c r="H52" i="18"/>
  <c r="AB51" i="18"/>
  <c r="V51" i="18"/>
  <c r="H51" i="18"/>
  <c r="AB50" i="18"/>
  <c r="V50" i="18"/>
  <c r="H50" i="18"/>
  <c r="AB49" i="18"/>
  <c r="V49" i="18"/>
  <c r="H49" i="18"/>
  <c r="AB48" i="18"/>
  <c r="V48" i="18"/>
  <c r="H48" i="18"/>
  <c r="AB47" i="18"/>
  <c r="V47" i="18"/>
  <c r="H47" i="18"/>
  <c r="AB46" i="18"/>
  <c r="V46" i="18"/>
  <c r="H46" i="18"/>
  <c r="AB45" i="18"/>
  <c r="V45" i="18"/>
  <c r="I45" i="18"/>
  <c r="L45" i="18" s="1"/>
  <c r="H45" i="18"/>
  <c r="AB44" i="18"/>
  <c r="V44" i="18"/>
  <c r="Q44" i="18"/>
  <c r="L44" i="18"/>
  <c r="H44" i="18"/>
  <c r="X39" i="18"/>
  <c r="V39" i="18"/>
  <c r="P39" i="18"/>
  <c r="O39" i="18"/>
  <c r="AB39" i="18" s="1"/>
  <c r="H39" i="18"/>
  <c r="Y39" i="18" s="1"/>
  <c r="E39" i="18"/>
  <c r="D39" i="18"/>
  <c r="X38" i="18"/>
  <c r="V38" i="18"/>
  <c r="P38" i="18"/>
  <c r="O38" i="18"/>
  <c r="AB38" i="18" s="1"/>
  <c r="H38" i="18"/>
  <c r="Y38" i="18" s="1"/>
  <c r="E38" i="18"/>
  <c r="D38" i="18"/>
  <c r="V37" i="18"/>
  <c r="X37" i="18" s="1"/>
  <c r="P37" i="18"/>
  <c r="O37" i="18"/>
  <c r="H37" i="18"/>
  <c r="Y37" i="18" s="1"/>
  <c r="E37" i="18"/>
  <c r="D37" i="18"/>
  <c r="V36" i="18"/>
  <c r="X36" i="18" s="1"/>
  <c r="P36" i="18"/>
  <c r="O36" i="18"/>
  <c r="J36" i="18"/>
  <c r="F36" i="18"/>
  <c r="H36" i="18" s="1"/>
  <c r="E36" i="18"/>
  <c r="D36" i="18"/>
  <c r="AB35" i="18"/>
  <c r="X35" i="18"/>
  <c r="V35" i="18"/>
  <c r="H35" i="18"/>
  <c r="F35" i="18"/>
  <c r="AB34" i="18"/>
  <c r="X34" i="18"/>
  <c r="V34" i="18"/>
  <c r="H34" i="18"/>
  <c r="Y34" i="18" s="1"/>
  <c r="F34" i="18"/>
  <c r="AB33" i="18"/>
  <c r="X33" i="18"/>
  <c r="V33" i="18"/>
  <c r="F33" i="18"/>
  <c r="H33" i="18" s="1"/>
  <c r="Y33" i="18" s="1"/>
  <c r="AB32" i="18"/>
  <c r="V32" i="18"/>
  <c r="X32" i="18" s="1"/>
  <c r="F32" i="18"/>
  <c r="H32" i="18" s="1"/>
  <c r="Y32" i="18" s="1"/>
  <c r="AB31" i="18"/>
  <c r="V31" i="18"/>
  <c r="X31" i="18" s="1"/>
  <c r="F31" i="18"/>
  <c r="H31" i="18" s="1"/>
  <c r="Y31" i="18" s="1"/>
  <c r="AB30" i="18"/>
  <c r="V30" i="18"/>
  <c r="X30" i="18" s="1"/>
  <c r="H30" i="18"/>
  <c r="Y30" i="18" s="1"/>
  <c r="F30" i="18"/>
  <c r="AB29" i="18"/>
  <c r="X29" i="18"/>
  <c r="V29" i="18"/>
  <c r="F29" i="18"/>
  <c r="H29" i="18" s="1"/>
  <c r="Y29" i="18" s="1"/>
  <c r="AB28" i="18"/>
  <c r="X28" i="18"/>
  <c r="V28" i="18"/>
  <c r="H28" i="18"/>
  <c r="Y28" i="18" s="1"/>
  <c r="AB27" i="18"/>
  <c r="V27" i="18"/>
  <c r="X27" i="18" s="1"/>
  <c r="I27" i="18"/>
  <c r="Q27" i="18" s="1"/>
  <c r="H27" i="18"/>
  <c r="Y27" i="18" s="1"/>
  <c r="AB26" i="18"/>
  <c r="V26" i="18"/>
  <c r="Y26" i="18" s="1"/>
  <c r="Q26" i="18"/>
  <c r="L26" i="18"/>
  <c r="I26" i="18"/>
  <c r="H26" i="18"/>
  <c r="AB25" i="18"/>
  <c r="X25" i="18"/>
  <c r="W25" i="18"/>
  <c r="V25" i="18"/>
  <c r="Q25" i="18"/>
  <c r="L25" i="18"/>
  <c r="H25" i="18"/>
  <c r="Y25" i="18" s="1"/>
  <c r="AG23" i="18"/>
  <c r="AG24" i="18" s="1"/>
  <c r="AG25" i="18" s="1"/>
  <c r="AG26" i="18" s="1"/>
  <c r="AG27" i="18" s="1"/>
  <c r="AG28" i="18" s="1"/>
  <c r="AG29" i="18" s="1"/>
  <c r="AG30" i="18" s="1"/>
  <c r="AG31" i="18" s="1"/>
  <c r="AG32" i="18" s="1"/>
  <c r="AG33" i="18" s="1"/>
  <c r="AG34" i="18" s="1"/>
  <c r="AG35" i="18" s="1"/>
  <c r="AG36" i="18" s="1"/>
  <c r="AG37" i="18" s="1"/>
  <c r="AG38" i="18" s="1"/>
  <c r="AG39" i="18" s="1"/>
  <c r="B22" i="18"/>
  <c r="B41" i="18" s="1"/>
  <c r="B60" i="18" s="1"/>
  <c r="AB21" i="18"/>
  <c r="V20" i="18"/>
  <c r="H20" i="18"/>
  <c r="E20" i="18"/>
  <c r="D20" i="18"/>
  <c r="V19" i="18"/>
  <c r="H19" i="18"/>
  <c r="E19" i="18"/>
  <c r="D19" i="18"/>
  <c r="V18" i="18"/>
  <c r="H18" i="18"/>
  <c r="E18" i="18"/>
  <c r="D18" i="18"/>
  <c r="V17" i="18"/>
  <c r="H17" i="18"/>
  <c r="G17" i="18"/>
  <c r="E17" i="18"/>
  <c r="D17" i="18"/>
  <c r="V16" i="18"/>
  <c r="H16" i="18"/>
  <c r="E16" i="18"/>
  <c r="D16" i="18"/>
  <c r="V15" i="18"/>
  <c r="H15" i="18"/>
  <c r="E15" i="18"/>
  <c r="D15" i="18"/>
  <c r="V14" i="18"/>
  <c r="H14" i="18"/>
  <c r="E14" i="18"/>
  <c r="D14" i="18"/>
  <c r="V13" i="18"/>
  <c r="H13" i="18"/>
  <c r="E13" i="18"/>
  <c r="D13" i="18"/>
  <c r="V12" i="18"/>
  <c r="H12" i="18"/>
  <c r="E12" i="18"/>
  <c r="D12" i="18"/>
  <c r="AP11" i="18"/>
  <c r="AP12" i="18" s="1"/>
  <c r="AP13" i="18" s="1"/>
  <c r="AP14" i="18" s="1"/>
  <c r="AO11" i="18"/>
  <c r="AO12" i="18" s="1"/>
  <c r="AO13" i="18" s="1"/>
  <c r="AO14" i="18" s="1"/>
  <c r="V11" i="18"/>
  <c r="H11" i="18"/>
  <c r="E11" i="18"/>
  <c r="D11" i="18"/>
  <c r="V10" i="18"/>
  <c r="H10" i="18"/>
  <c r="E10" i="18"/>
  <c r="D10" i="18"/>
  <c r="V9" i="18"/>
  <c r="H9" i="18"/>
  <c r="E9" i="18"/>
  <c r="D9" i="18"/>
  <c r="V8" i="18"/>
  <c r="J8" i="18"/>
  <c r="Q8" i="18" s="1"/>
  <c r="AJ8" i="18" s="1"/>
  <c r="H8" i="18"/>
  <c r="E8" i="18"/>
  <c r="D8" i="18"/>
  <c r="V7" i="18"/>
  <c r="J7" i="18"/>
  <c r="H7" i="18"/>
  <c r="E7" i="18"/>
  <c r="D7" i="18"/>
  <c r="AP6" i="18"/>
  <c r="AP7" i="18" s="1"/>
  <c r="AP8" i="18" s="1"/>
  <c r="Y6" i="18"/>
  <c r="V6" i="18"/>
  <c r="W6" i="18" s="1"/>
  <c r="Q6" i="18"/>
  <c r="AJ6" i="18" s="1"/>
  <c r="L6" i="18"/>
  <c r="X6" i="18" s="1"/>
  <c r="H6" i="18"/>
  <c r="E6" i="18"/>
  <c r="D6" i="18"/>
  <c r="AX5" i="18"/>
  <c r="AP5" i="18"/>
  <c r="AO5" i="18"/>
  <c r="AO6" i="18" s="1"/>
  <c r="AO7" i="18" s="1"/>
  <c r="AO8" i="18" s="1"/>
  <c r="V5" i="18"/>
  <c r="J5" i="18"/>
  <c r="Q5" i="18" s="1"/>
  <c r="AJ5" i="18" s="1"/>
  <c r="H5" i="18"/>
  <c r="E5" i="18"/>
  <c r="D5" i="18"/>
  <c r="BA4" i="18"/>
  <c r="AZ4" i="18"/>
  <c r="AX4" i="18"/>
  <c r="AU4" i="18"/>
  <c r="AV4" i="18" s="1"/>
  <c r="AS4" i="18"/>
  <c r="AJ4" i="18"/>
  <c r="X4" i="18"/>
  <c r="V4" i="18"/>
  <c r="Q4" i="18"/>
  <c r="L4" i="18"/>
  <c r="Y4" i="18" s="1"/>
  <c r="H4" i="18"/>
  <c r="E4" i="18"/>
  <c r="D4" i="18"/>
  <c r="AJ3" i="18"/>
  <c r="AU3" i="18" s="1"/>
  <c r="AV3" i="18" s="1"/>
  <c r="AD3" i="18"/>
  <c r="X3" i="18"/>
  <c r="W3" i="18"/>
  <c r="V3" i="18"/>
  <c r="Q3" i="18"/>
  <c r="L3" i="18"/>
  <c r="H3" i="18"/>
  <c r="Y3" i="18" s="1"/>
  <c r="E3" i="18"/>
  <c r="D3" i="18"/>
  <c r="AJ2" i="18"/>
  <c r="AB39" i="19" l="1"/>
  <c r="AB76" i="21"/>
  <c r="Y38" i="21"/>
  <c r="AB74" i="21"/>
  <c r="AB37" i="18"/>
  <c r="L58" i="19"/>
  <c r="Y38" i="19"/>
  <c r="AB36" i="18"/>
  <c r="AB58" i="20"/>
  <c r="AB59" i="20"/>
  <c r="X38" i="21"/>
  <c r="AB60" i="21"/>
  <c r="AZ10" i="24"/>
  <c r="BA10" i="24" s="1"/>
  <c r="Q83" i="24"/>
  <c r="I84" i="24"/>
  <c r="L83" i="24"/>
  <c r="AS7" i="25"/>
  <c r="AU7" i="25" s="1"/>
  <c r="AV7" i="25" s="1"/>
  <c r="AS7" i="24"/>
  <c r="AU7" i="24" s="1"/>
  <c r="AV7" i="24" s="1"/>
  <c r="AS7" i="23"/>
  <c r="AU7" i="23" s="1"/>
  <c r="AV7" i="23" s="1"/>
  <c r="AS8" i="22"/>
  <c r="Q31" i="24"/>
  <c r="L31" i="24"/>
  <c r="I32" i="24"/>
  <c r="I32" i="23"/>
  <c r="L31" i="23"/>
  <c r="Q31" i="23"/>
  <c r="J13" i="23"/>
  <c r="L12" i="23"/>
  <c r="Q12" i="23"/>
  <c r="AJ12" i="23" s="1"/>
  <c r="Y66" i="22"/>
  <c r="X66" i="22"/>
  <c r="W66" i="22"/>
  <c r="Q11" i="24"/>
  <c r="AJ11" i="24" s="1"/>
  <c r="L11" i="24"/>
  <c r="J12" i="24"/>
  <c r="Q8" i="22"/>
  <c r="AJ8" i="22" s="1"/>
  <c r="L8" i="22"/>
  <c r="J9" i="22"/>
  <c r="X66" i="23"/>
  <c r="Y66" i="23"/>
  <c r="W66" i="23"/>
  <c r="I32" i="25"/>
  <c r="L31" i="25"/>
  <c r="Q31" i="25"/>
  <c r="X10" i="24"/>
  <c r="Y10" i="24"/>
  <c r="W10" i="24"/>
  <c r="Q31" i="22"/>
  <c r="L31" i="22"/>
  <c r="I32" i="22"/>
  <c r="AZ12" i="25"/>
  <c r="BA12" i="25" s="1"/>
  <c r="Y7" i="22"/>
  <c r="X7" i="22"/>
  <c r="W7" i="22"/>
  <c r="Q92" i="22"/>
  <c r="I93" i="22"/>
  <c r="L92" i="22"/>
  <c r="J70" i="25"/>
  <c r="Q69" i="25"/>
  <c r="L69" i="25"/>
  <c r="I97" i="24"/>
  <c r="Q96" i="24"/>
  <c r="L96" i="24"/>
  <c r="J68" i="22"/>
  <c r="Q67" i="22"/>
  <c r="L67" i="22"/>
  <c r="AZ7" i="22"/>
  <c r="BA7" i="22" s="1"/>
  <c r="AU7" i="22"/>
  <c r="AV7" i="22" s="1"/>
  <c r="Y68" i="25"/>
  <c r="X68" i="25"/>
  <c r="W68" i="25"/>
  <c r="J68" i="23"/>
  <c r="Q67" i="23"/>
  <c r="L67" i="23"/>
  <c r="L82" i="22"/>
  <c r="I83" i="22"/>
  <c r="Q82" i="22"/>
  <c r="Q52" i="24"/>
  <c r="L52" i="24"/>
  <c r="I53" i="24"/>
  <c r="Y12" i="25"/>
  <c r="X12" i="25"/>
  <c r="W12" i="25"/>
  <c r="Q83" i="23"/>
  <c r="L83" i="23"/>
  <c r="I84" i="23"/>
  <c r="Y11" i="23"/>
  <c r="X11" i="23"/>
  <c r="W11" i="23"/>
  <c r="X68" i="24"/>
  <c r="Y68" i="24"/>
  <c r="W68" i="24"/>
  <c r="I53" i="25"/>
  <c r="L52" i="25"/>
  <c r="Q52" i="25"/>
  <c r="Q49" i="22"/>
  <c r="L49" i="22"/>
  <c r="I50" i="22"/>
  <c r="I53" i="23"/>
  <c r="L52" i="23"/>
  <c r="Q52" i="23"/>
  <c r="Q95" i="23"/>
  <c r="I96" i="23"/>
  <c r="L95" i="23"/>
  <c r="AZ11" i="23"/>
  <c r="BA11" i="23" s="1"/>
  <c r="Q95" i="25"/>
  <c r="I96" i="25"/>
  <c r="L95" i="25"/>
  <c r="Q83" i="25"/>
  <c r="L83" i="25"/>
  <c r="I84" i="25"/>
  <c r="L13" i="25"/>
  <c r="J14" i="25"/>
  <c r="Q13" i="25"/>
  <c r="AJ13" i="25" s="1"/>
  <c r="J70" i="24"/>
  <c r="Q69" i="24"/>
  <c r="L69" i="24"/>
  <c r="AG73" i="18"/>
  <c r="AG67" i="18"/>
  <c r="AG74" i="18" s="1"/>
  <c r="AG70" i="18"/>
  <c r="AG71" i="18"/>
  <c r="AG72" i="18"/>
  <c r="AG68" i="18"/>
  <c r="AG69" i="18"/>
  <c r="B76" i="18"/>
  <c r="AB59" i="18"/>
  <c r="B86" i="18"/>
  <c r="AZ5" i="18"/>
  <c r="BA5" i="18" s="1"/>
  <c r="AZ3" i="18"/>
  <c r="BA3" i="18" s="1"/>
  <c r="W4" i="18"/>
  <c r="J9" i="18"/>
  <c r="AB72" i="18"/>
  <c r="Y60" i="18"/>
  <c r="X60" i="18"/>
  <c r="W60" i="18"/>
  <c r="AX6" i="21"/>
  <c r="AX6" i="20"/>
  <c r="AX6" i="19"/>
  <c r="L27" i="18"/>
  <c r="W27" i="18" s="1"/>
  <c r="I28" i="18"/>
  <c r="L7" i="18"/>
  <c r="W26" i="18"/>
  <c r="Q45" i="18"/>
  <c r="AZ4" i="19"/>
  <c r="BA4" i="19" s="1"/>
  <c r="AU4" i="19"/>
  <c r="AV4" i="19" s="1"/>
  <c r="AS5" i="21"/>
  <c r="AS5" i="20"/>
  <c r="AS5" i="19"/>
  <c r="AX6" i="18"/>
  <c r="Q7" i="18"/>
  <c r="AJ7" i="18" s="1"/>
  <c r="X26" i="18"/>
  <c r="AU5" i="19"/>
  <c r="AV5" i="19" s="1"/>
  <c r="AZ6" i="19"/>
  <c r="BA6" i="19" s="1"/>
  <c r="Y36" i="18"/>
  <c r="L5" i="18"/>
  <c r="L8" i="18"/>
  <c r="J62" i="18"/>
  <c r="Q61" i="18"/>
  <c r="X10" i="19"/>
  <c r="Y10" i="19"/>
  <c r="AX5" i="21"/>
  <c r="AX5" i="20"/>
  <c r="AX5" i="19"/>
  <c r="AZ5" i="19" s="1"/>
  <c r="BA5" i="19" s="1"/>
  <c r="AS5" i="18"/>
  <c r="AU5" i="18" s="1"/>
  <c r="AV5" i="18" s="1"/>
  <c r="Y35" i="18"/>
  <c r="I46" i="18"/>
  <c r="L61" i="18"/>
  <c r="AG72" i="19"/>
  <c r="AG75" i="19"/>
  <c r="AG71" i="19"/>
  <c r="AG76" i="19"/>
  <c r="AG70" i="19"/>
  <c r="AG77" i="19" s="1"/>
  <c r="AG74" i="19"/>
  <c r="AG73" i="19"/>
  <c r="W123" i="18"/>
  <c r="W124" i="18"/>
  <c r="Q92" i="19"/>
  <c r="J93" i="19"/>
  <c r="L92" i="19"/>
  <c r="Q10" i="19"/>
  <c r="AJ10" i="19" s="1"/>
  <c r="J66" i="19"/>
  <c r="Q65" i="19"/>
  <c r="L65" i="19"/>
  <c r="X89" i="19"/>
  <c r="W89" i="19"/>
  <c r="X117" i="19"/>
  <c r="Y117" i="19"/>
  <c r="I83" i="20"/>
  <c r="L82" i="20"/>
  <c r="Q82" i="20"/>
  <c r="L78" i="18"/>
  <c r="I79" i="18"/>
  <c r="W84" i="18"/>
  <c r="L87" i="18"/>
  <c r="W87" i="18" s="1"/>
  <c r="J88" i="18"/>
  <c r="W93" i="18"/>
  <c r="W94" i="18"/>
  <c r="L98" i="18"/>
  <c r="J99" i="18"/>
  <c r="W106" i="18"/>
  <c r="L109" i="18"/>
  <c r="J110" i="18"/>
  <c r="W117" i="18"/>
  <c r="L120" i="18"/>
  <c r="W120" i="18" s="1"/>
  <c r="J121" i="18"/>
  <c r="W101" i="19"/>
  <c r="W107" i="18"/>
  <c r="W118" i="18"/>
  <c r="W6" i="19"/>
  <c r="W7" i="19"/>
  <c r="Q9" i="19"/>
  <c r="AJ9" i="19" s="1"/>
  <c r="AB62" i="19"/>
  <c r="B79" i="19"/>
  <c r="AB74" i="19"/>
  <c r="I82" i="19"/>
  <c r="L81" i="19"/>
  <c r="W81" i="19" s="1"/>
  <c r="Y91" i="19"/>
  <c r="X91" i="19"/>
  <c r="W117" i="19"/>
  <c r="X76" i="18"/>
  <c r="W77" i="18"/>
  <c r="W86" i="18"/>
  <c r="X96" i="18"/>
  <c r="W97" i="18"/>
  <c r="W108" i="18"/>
  <c r="W119" i="18"/>
  <c r="W3" i="19"/>
  <c r="W8" i="19"/>
  <c r="J102" i="19"/>
  <c r="L101" i="19"/>
  <c r="X77" i="18"/>
  <c r="X86" i="18"/>
  <c r="X97" i="18"/>
  <c r="X108" i="18"/>
  <c r="X119" i="18"/>
  <c r="X3" i="19"/>
  <c r="X8" i="19"/>
  <c r="J11" i="19"/>
  <c r="I30" i="19"/>
  <c r="X9" i="19"/>
  <c r="L29" i="19"/>
  <c r="W29" i="19" s="1"/>
  <c r="I49" i="19"/>
  <c r="Q48" i="19"/>
  <c r="L48" i="19"/>
  <c r="Y89" i="19"/>
  <c r="X64" i="20"/>
  <c r="W64" i="20"/>
  <c r="I59" i="19"/>
  <c r="AG74" i="20"/>
  <c r="AG72" i="20"/>
  <c r="AG75" i="20"/>
  <c r="AG71" i="20"/>
  <c r="AG76" i="20"/>
  <c r="AG70" i="20"/>
  <c r="AG77" i="20" s="1"/>
  <c r="AG73" i="20"/>
  <c r="X99" i="21"/>
  <c r="W99" i="21"/>
  <c r="X101" i="21"/>
  <c r="Y101" i="21"/>
  <c r="X63" i="20"/>
  <c r="W63" i="20"/>
  <c r="Q90" i="20"/>
  <c r="J91" i="20"/>
  <c r="L90" i="20"/>
  <c r="X63" i="19"/>
  <c r="X64" i="19"/>
  <c r="X90" i="19"/>
  <c r="AZ4" i="20"/>
  <c r="BA4" i="20" s="1"/>
  <c r="AU4" i="20"/>
  <c r="AV4" i="20" s="1"/>
  <c r="J67" i="20"/>
  <c r="Q66" i="20"/>
  <c r="L66" i="20"/>
  <c r="W116" i="19"/>
  <c r="Q121" i="19"/>
  <c r="J122" i="19"/>
  <c r="L121" i="19"/>
  <c r="W121" i="19" s="1"/>
  <c r="AZ5" i="20"/>
  <c r="BA5" i="20" s="1"/>
  <c r="AU5" i="20"/>
  <c r="AV5" i="20" s="1"/>
  <c r="Q59" i="20"/>
  <c r="I60" i="20"/>
  <c r="L59" i="20"/>
  <c r="Y64" i="20"/>
  <c r="Y65" i="20"/>
  <c r="X65" i="20"/>
  <c r="J113" i="19"/>
  <c r="Y116" i="19"/>
  <c r="L80" i="19"/>
  <c r="W80" i="19" s="1"/>
  <c r="L100" i="19"/>
  <c r="L111" i="19"/>
  <c r="L112" i="19"/>
  <c r="X120" i="19"/>
  <c r="Y120" i="19"/>
  <c r="B43" i="20"/>
  <c r="B63" i="20" s="1"/>
  <c r="Y4" i="20"/>
  <c r="Y5" i="20"/>
  <c r="X28" i="20"/>
  <c r="X33" i="20"/>
  <c r="X37" i="20"/>
  <c r="Y38" i="20"/>
  <c r="Q49" i="20"/>
  <c r="Q81" i="20"/>
  <c r="W87" i="20"/>
  <c r="W109" i="20"/>
  <c r="X117" i="20"/>
  <c r="W117" i="20"/>
  <c r="Q65" i="20"/>
  <c r="Y96" i="20"/>
  <c r="X96" i="20"/>
  <c r="Y120" i="20"/>
  <c r="X120" i="20"/>
  <c r="Y3" i="21"/>
  <c r="X3" i="21"/>
  <c r="W3" i="21"/>
  <c r="Q110" i="20"/>
  <c r="J111" i="20"/>
  <c r="L110" i="20"/>
  <c r="W110" i="20" s="1"/>
  <c r="X116" i="20"/>
  <c r="W116" i="20"/>
  <c r="AG76" i="21"/>
  <c r="AG70" i="21"/>
  <c r="AG77" i="21" s="1"/>
  <c r="AG73" i="21"/>
  <c r="AG75" i="21"/>
  <c r="AG74" i="21"/>
  <c r="AG72" i="21"/>
  <c r="AG71" i="21"/>
  <c r="L6" i="20"/>
  <c r="L28" i="20"/>
  <c r="W28" i="20" s="1"/>
  <c r="I29" i="20"/>
  <c r="I50" i="20"/>
  <c r="X89" i="20"/>
  <c r="Y89" i="20"/>
  <c r="Y99" i="20"/>
  <c r="B43" i="21"/>
  <c r="B63" i="21" s="1"/>
  <c r="AB22" i="21"/>
  <c r="X34" i="21"/>
  <c r="Q6" i="20"/>
  <c r="AJ6" i="20" s="1"/>
  <c r="L8" i="20"/>
  <c r="J9" i="20"/>
  <c r="W4" i="20"/>
  <c r="W5" i="20"/>
  <c r="Q8" i="20"/>
  <c r="AJ8" i="20" s="1"/>
  <c r="Y87" i="20"/>
  <c r="X87" i="20"/>
  <c r="Y109" i="20"/>
  <c r="X109" i="20"/>
  <c r="Q121" i="20"/>
  <c r="J122" i="20"/>
  <c r="L121" i="20"/>
  <c r="AU5" i="21"/>
  <c r="AV5" i="21" s="1"/>
  <c r="AZ5" i="21"/>
  <c r="BA5" i="21" s="1"/>
  <c r="I50" i="21"/>
  <c r="Q49" i="21"/>
  <c r="L49" i="21"/>
  <c r="X81" i="21"/>
  <c r="Y81" i="21"/>
  <c r="L81" i="20"/>
  <c r="Y97" i="20"/>
  <c r="X97" i="20"/>
  <c r="W121" i="20"/>
  <c r="AZ6" i="21"/>
  <c r="BA6" i="21" s="1"/>
  <c r="Y100" i="20"/>
  <c r="Q91" i="21"/>
  <c r="J92" i="21"/>
  <c r="L91" i="21"/>
  <c r="J9" i="21"/>
  <c r="W63" i="21"/>
  <c r="W81" i="21"/>
  <c r="W101" i="21"/>
  <c r="Y63" i="21"/>
  <c r="L101" i="20"/>
  <c r="J102" i="20"/>
  <c r="X106" i="20"/>
  <c r="X107" i="20"/>
  <c r="X119" i="20"/>
  <c r="Y30" i="21"/>
  <c r="X90" i="21"/>
  <c r="Y90" i="21"/>
  <c r="W127" i="20"/>
  <c r="L29" i="21"/>
  <c r="W29" i="21" s="1"/>
  <c r="I30" i="21"/>
  <c r="Y34" i="21"/>
  <c r="L48" i="21"/>
  <c r="L58" i="21"/>
  <c r="I59" i="21"/>
  <c r="J66" i="21"/>
  <c r="Q65" i="21"/>
  <c r="Q82" i="21"/>
  <c r="I83" i="21"/>
  <c r="L82" i="21"/>
  <c r="W82" i="21" s="1"/>
  <c r="Q102" i="21"/>
  <c r="J103" i="21"/>
  <c r="L102" i="21"/>
  <c r="X99" i="20"/>
  <c r="W126" i="20"/>
  <c r="X127" i="20"/>
  <c r="W27" i="21"/>
  <c r="X64" i="21"/>
  <c r="L65" i="21"/>
  <c r="AZ4" i="21"/>
  <c r="BA4" i="21" s="1"/>
  <c r="Y79" i="21"/>
  <c r="Y99" i="21"/>
  <c r="W126" i="21"/>
  <c r="W127" i="21"/>
  <c r="L110" i="21"/>
  <c r="W110" i="21" s="1"/>
  <c r="J111" i="21"/>
  <c r="W116" i="21"/>
  <c r="W117" i="21"/>
  <c r="L121" i="21"/>
  <c r="J122" i="21"/>
  <c r="X126" i="21"/>
  <c r="X127" i="21"/>
  <c r="L80" i="21"/>
  <c r="L100" i="21"/>
  <c r="W119" i="21"/>
  <c r="X87" i="21"/>
  <c r="X96" i="21"/>
  <c r="X97" i="21"/>
  <c r="X109" i="21"/>
  <c r="X120" i="21"/>
  <c r="X79" i="21"/>
  <c r="W89" i="21"/>
  <c r="X89" i="21"/>
  <c r="AD8" i="5"/>
  <c r="AD7" i="5"/>
  <c r="AD8" i="4"/>
  <c r="AD7" i="4"/>
  <c r="AD8" i="3"/>
  <c r="AD7" i="3"/>
  <c r="AD8" i="2"/>
  <c r="AD7" i="2"/>
  <c r="AD8" i="9"/>
  <c r="AD7" i="9"/>
  <c r="AD8" i="8"/>
  <c r="AD7" i="8"/>
  <c r="AD8" i="7"/>
  <c r="AD7" i="7"/>
  <c r="AD8" i="6"/>
  <c r="AD7" i="6"/>
  <c r="AD6" i="5"/>
  <c r="AD6" i="4"/>
  <c r="AD6" i="3"/>
  <c r="AD6" i="2"/>
  <c r="AD6" i="9"/>
  <c r="AD6" i="8"/>
  <c r="AD6" i="7"/>
  <c r="AD6" i="6"/>
  <c r="Q53" i="23" l="1"/>
  <c r="L53" i="23"/>
  <c r="I54" i="23"/>
  <c r="L96" i="25"/>
  <c r="Q96" i="25"/>
  <c r="I97" i="25"/>
  <c r="Y8" i="22"/>
  <c r="X8" i="22"/>
  <c r="W8" i="22"/>
  <c r="Q14" i="25"/>
  <c r="AJ14" i="25" s="1"/>
  <c r="L14" i="25"/>
  <c r="J15" i="25"/>
  <c r="Q50" i="22"/>
  <c r="L50" i="22"/>
  <c r="I51" i="22"/>
  <c r="Y67" i="23"/>
  <c r="W67" i="23"/>
  <c r="X67" i="23"/>
  <c r="Y67" i="22"/>
  <c r="X67" i="22"/>
  <c r="W67" i="22"/>
  <c r="J71" i="25"/>
  <c r="Q70" i="25"/>
  <c r="L70" i="25"/>
  <c r="AZ8" i="22"/>
  <c r="BA8" i="22" s="1"/>
  <c r="AU8" i="22"/>
  <c r="AV8" i="22" s="1"/>
  <c r="Y13" i="25"/>
  <c r="X13" i="25"/>
  <c r="W13" i="25"/>
  <c r="Q32" i="22"/>
  <c r="L32" i="22"/>
  <c r="I33" i="22"/>
  <c r="Q32" i="25"/>
  <c r="L32" i="25"/>
  <c r="I33" i="25"/>
  <c r="Q32" i="23"/>
  <c r="L32" i="23"/>
  <c r="I33" i="23"/>
  <c r="Y69" i="25"/>
  <c r="X69" i="25"/>
  <c r="W69" i="25"/>
  <c r="Y69" i="24"/>
  <c r="X69" i="24"/>
  <c r="W69" i="24"/>
  <c r="Q84" i="25"/>
  <c r="L84" i="25"/>
  <c r="I85" i="25"/>
  <c r="L53" i="24"/>
  <c r="I54" i="24"/>
  <c r="Q53" i="24"/>
  <c r="L68" i="23"/>
  <c r="J69" i="23"/>
  <c r="Q68" i="23"/>
  <c r="J69" i="22"/>
  <c r="Q68" i="22"/>
  <c r="L68" i="22"/>
  <c r="L93" i="22"/>
  <c r="Q93" i="22"/>
  <c r="I94" i="22"/>
  <c r="AZ12" i="23"/>
  <c r="BA12" i="23" s="1"/>
  <c r="L32" i="24"/>
  <c r="I33" i="24"/>
  <c r="Q32" i="24"/>
  <c r="Q84" i="24"/>
  <c r="I85" i="24"/>
  <c r="L84" i="24"/>
  <c r="L96" i="23"/>
  <c r="Q96" i="23"/>
  <c r="I97" i="23"/>
  <c r="Q12" i="24"/>
  <c r="AJ12" i="24" s="1"/>
  <c r="L12" i="24"/>
  <c r="J13" i="24"/>
  <c r="L83" i="22"/>
  <c r="I84" i="22"/>
  <c r="Q83" i="22"/>
  <c r="L70" i="24"/>
  <c r="Q70" i="24"/>
  <c r="J71" i="24"/>
  <c r="Q84" i="23"/>
  <c r="L84" i="23"/>
  <c r="I85" i="23"/>
  <c r="Y11" i="24"/>
  <c r="X11" i="24"/>
  <c r="W11" i="24"/>
  <c r="L13" i="23"/>
  <c r="J14" i="23"/>
  <c r="Q13" i="23"/>
  <c r="AJ13" i="23" s="1"/>
  <c r="AZ13" i="25"/>
  <c r="BA13" i="25" s="1"/>
  <c r="Q53" i="25"/>
  <c r="L53" i="25"/>
  <c r="I54" i="25"/>
  <c r="I98" i="24"/>
  <c r="L97" i="24"/>
  <c r="Q97" i="24"/>
  <c r="Q9" i="22"/>
  <c r="AJ9" i="22" s="1"/>
  <c r="J10" i="22"/>
  <c r="L9" i="22"/>
  <c r="AZ11" i="24"/>
  <c r="BA11" i="24" s="1"/>
  <c r="Y12" i="23"/>
  <c r="X12" i="23"/>
  <c r="W12" i="23"/>
  <c r="AS8" i="25"/>
  <c r="AU8" i="25" s="1"/>
  <c r="AV8" i="25" s="1"/>
  <c r="AS8" i="24"/>
  <c r="AU8" i="24" s="1"/>
  <c r="AV8" i="24" s="1"/>
  <c r="AS8" i="23"/>
  <c r="AU8" i="23" s="1"/>
  <c r="AV8" i="23" s="1"/>
  <c r="AS9" i="22"/>
  <c r="I51" i="21"/>
  <c r="L50" i="21"/>
  <c r="Q50" i="21"/>
  <c r="Q50" i="20"/>
  <c r="L50" i="20"/>
  <c r="I51" i="20"/>
  <c r="Y112" i="19"/>
  <c r="X112" i="19"/>
  <c r="W112" i="19"/>
  <c r="X66" i="20"/>
  <c r="W66" i="20"/>
  <c r="Y66" i="20"/>
  <c r="X109" i="18"/>
  <c r="Y109" i="18"/>
  <c r="Y92" i="19"/>
  <c r="X92" i="19"/>
  <c r="W92" i="19"/>
  <c r="B96" i="18"/>
  <c r="B106" i="18" s="1"/>
  <c r="B116" i="18" s="1"/>
  <c r="AB85" i="18"/>
  <c r="Y65" i="21"/>
  <c r="W65" i="21"/>
  <c r="X65" i="21"/>
  <c r="Q29" i="20"/>
  <c r="I30" i="20"/>
  <c r="L29" i="20"/>
  <c r="W29" i="20" s="1"/>
  <c r="AB62" i="20"/>
  <c r="B79" i="20"/>
  <c r="Y111" i="19"/>
  <c r="X111" i="19"/>
  <c r="B89" i="19"/>
  <c r="W111" i="19"/>
  <c r="Q79" i="18"/>
  <c r="I80" i="18"/>
  <c r="L79" i="18"/>
  <c r="Q93" i="19"/>
  <c r="J94" i="19"/>
  <c r="L93" i="19"/>
  <c r="AZ7" i="18"/>
  <c r="BA7" i="18" s="1"/>
  <c r="X7" i="18"/>
  <c r="Y7" i="18"/>
  <c r="J123" i="21"/>
  <c r="L122" i="21"/>
  <c r="Q122" i="21"/>
  <c r="Y102" i="21"/>
  <c r="X102" i="21"/>
  <c r="L66" i="21"/>
  <c r="Q66" i="21"/>
  <c r="J67" i="21"/>
  <c r="Y91" i="21"/>
  <c r="X91" i="21"/>
  <c r="Y81" i="20"/>
  <c r="X81" i="20"/>
  <c r="Q9" i="20"/>
  <c r="AJ9" i="20" s="1"/>
  <c r="J10" i="20"/>
  <c r="L9" i="20"/>
  <c r="B79" i="21"/>
  <c r="AB62" i="21"/>
  <c r="Y100" i="19"/>
  <c r="X100" i="19"/>
  <c r="J114" i="19"/>
  <c r="L113" i="19"/>
  <c r="Q113" i="19"/>
  <c r="J68" i="20"/>
  <c r="Q67" i="20"/>
  <c r="L67" i="20"/>
  <c r="Q99" i="18"/>
  <c r="J100" i="18"/>
  <c r="L99" i="18"/>
  <c r="X78" i="18"/>
  <c r="Y78" i="18"/>
  <c r="X61" i="18"/>
  <c r="Y61" i="18"/>
  <c r="Y8" i="18"/>
  <c r="X8" i="18"/>
  <c r="W8" i="18"/>
  <c r="AX7" i="21"/>
  <c r="AZ7" i="21" s="1"/>
  <c r="BA7" i="21" s="1"/>
  <c r="AX7" i="20"/>
  <c r="AZ7" i="20" s="1"/>
  <c r="BA7" i="20" s="1"/>
  <c r="AX7" i="19"/>
  <c r="AZ7" i="19" s="1"/>
  <c r="BA7" i="19" s="1"/>
  <c r="AX7" i="18"/>
  <c r="W61" i="18"/>
  <c r="Y121" i="21"/>
  <c r="X121" i="21"/>
  <c r="Q103" i="21"/>
  <c r="J104" i="21"/>
  <c r="L103" i="21"/>
  <c r="I60" i="21"/>
  <c r="L59" i="21"/>
  <c r="Q59" i="21"/>
  <c r="Q92" i="21"/>
  <c r="J93" i="21"/>
  <c r="L92" i="21"/>
  <c r="Y8" i="20"/>
  <c r="W8" i="20"/>
  <c r="X8" i="20"/>
  <c r="X6" i="20"/>
  <c r="Y6" i="20"/>
  <c r="Y80" i="19"/>
  <c r="X80" i="19"/>
  <c r="X121" i="19"/>
  <c r="Y121" i="19"/>
  <c r="W81" i="20"/>
  <c r="X98" i="18"/>
  <c r="Y98" i="18"/>
  <c r="I47" i="18"/>
  <c r="Q46" i="18"/>
  <c r="L46" i="18"/>
  <c r="Y5" i="18"/>
  <c r="X5" i="18"/>
  <c r="W5" i="18"/>
  <c r="Y121" i="20"/>
  <c r="X121" i="20"/>
  <c r="AZ6" i="20"/>
  <c r="BA6" i="20" s="1"/>
  <c r="Q122" i="19"/>
  <c r="J123" i="19"/>
  <c r="L122" i="19"/>
  <c r="W90" i="20"/>
  <c r="X90" i="20"/>
  <c r="Y90" i="20"/>
  <c r="W6" i="20"/>
  <c r="I50" i="19"/>
  <c r="L49" i="19"/>
  <c r="Q49" i="19"/>
  <c r="L30" i="19"/>
  <c r="W30" i="19" s="1"/>
  <c r="Q30" i="19"/>
  <c r="I31" i="19"/>
  <c r="Y81" i="19"/>
  <c r="X81" i="19"/>
  <c r="Q121" i="18"/>
  <c r="J122" i="18"/>
  <c r="L121" i="18"/>
  <c r="Y82" i="20"/>
  <c r="X82" i="20"/>
  <c r="W82" i="20"/>
  <c r="Y65" i="19"/>
  <c r="X65" i="19"/>
  <c r="W65" i="19"/>
  <c r="Q9" i="18"/>
  <c r="AJ9" i="18" s="1"/>
  <c r="J10" i="18"/>
  <c r="L9" i="18"/>
  <c r="Y82" i="21"/>
  <c r="X82" i="21"/>
  <c r="Q102" i="20"/>
  <c r="J103" i="20"/>
  <c r="L102" i="20"/>
  <c r="Q122" i="20"/>
  <c r="J123" i="20"/>
  <c r="L122" i="20"/>
  <c r="W121" i="21"/>
  <c r="Q91" i="20"/>
  <c r="J92" i="20"/>
  <c r="L91" i="20"/>
  <c r="L11" i="19"/>
  <c r="J12" i="19"/>
  <c r="Q11" i="19"/>
  <c r="AJ11" i="19" s="1"/>
  <c r="Y101" i="19"/>
  <c r="X101" i="19"/>
  <c r="Q82" i="19"/>
  <c r="L82" i="19"/>
  <c r="I83" i="19"/>
  <c r="X120" i="18"/>
  <c r="Y120" i="18"/>
  <c r="Q83" i="20"/>
  <c r="I84" i="20"/>
  <c r="L83" i="20"/>
  <c r="I29" i="18"/>
  <c r="Q28" i="18"/>
  <c r="L28" i="18"/>
  <c r="W28" i="18" s="1"/>
  <c r="W98" i="18"/>
  <c r="W7" i="18"/>
  <c r="Y100" i="21"/>
  <c r="X100" i="21"/>
  <c r="W100" i="21"/>
  <c r="J112" i="21"/>
  <c r="L111" i="21"/>
  <c r="Q111" i="21"/>
  <c r="Q83" i="21"/>
  <c r="I84" i="21"/>
  <c r="L83" i="21"/>
  <c r="W101" i="20"/>
  <c r="X101" i="20"/>
  <c r="Y101" i="20"/>
  <c r="W91" i="21"/>
  <c r="Y110" i="20"/>
  <c r="X110" i="20"/>
  <c r="Q59" i="19"/>
  <c r="I60" i="19"/>
  <c r="L59" i="19"/>
  <c r="W100" i="19"/>
  <c r="Q102" i="19"/>
  <c r="L102" i="19"/>
  <c r="J103" i="19"/>
  <c r="Q88" i="18"/>
  <c r="J89" i="18"/>
  <c r="L88" i="18"/>
  <c r="J67" i="19"/>
  <c r="Q66" i="19"/>
  <c r="L66" i="19"/>
  <c r="AS6" i="21"/>
  <c r="AU6" i="21" s="1"/>
  <c r="AV6" i="21" s="1"/>
  <c r="AS6" i="20"/>
  <c r="AU6" i="20" s="1"/>
  <c r="AV6" i="20" s="1"/>
  <c r="AS6" i="19"/>
  <c r="AU6" i="19" s="1"/>
  <c r="AV6" i="19" s="1"/>
  <c r="AS6" i="18"/>
  <c r="W78" i="18"/>
  <c r="W109" i="18"/>
  <c r="Y80" i="21"/>
  <c r="X80" i="21"/>
  <c r="W80" i="21"/>
  <c r="Y110" i="21"/>
  <c r="X110" i="21"/>
  <c r="W102" i="21"/>
  <c r="Q30" i="21"/>
  <c r="L30" i="21"/>
  <c r="W30" i="21" s="1"/>
  <c r="I31" i="21"/>
  <c r="Q9" i="21"/>
  <c r="AJ9" i="21" s="1"/>
  <c r="L9" i="21"/>
  <c r="J10" i="21"/>
  <c r="Q111" i="20"/>
  <c r="J112" i="20"/>
  <c r="L111" i="20"/>
  <c r="Q60" i="20"/>
  <c r="I61" i="20"/>
  <c r="L60" i="20"/>
  <c r="Q110" i="18"/>
  <c r="J111" i="18"/>
  <c r="L110" i="18"/>
  <c r="X87" i="18"/>
  <c r="Y87" i="18"/>
  <c r="J63" i="18"/>
  <c r="Q62" i="18"/>
  <c r="L62" i="18"/>
  <c r="AZ6" i="18"/>
  <c r="BA6" i="18" s="1"/>
  <c r="AD5" i="5"/>
  <c r="AD5" i="4"/>
  <c r="AD5" i="3"/>
  <c r="AD5" i="2"/>
  <c r="AD5" i="9"/>
  <c r="AD5" i="8"/>
  <c r="AD5" i="7"/>
  <c r="AD5" i="6"/>
  <c r="AD4" i="5"/>
  <c r="AD4" i="4"/>
  <c r="AD4" i="3"/>
  <c r="AD4" i="2"/>
  <c r="AD4" i="9"/>
  <c r="AD4" i="8"/>
  <c r="AD4" i="7"/>
  <c r="AD4" i="6"/>
  <c r="AD3" i="5"/>
  <c r="AD3" i="4"/>
  <c r="AD3" i="3"/>
  <c r="AD3" i="2"/>
  <c r="AD3" i="9"/>
  <c r="AD3" i="8"/>
  <c r="AD3" i="7"/>
  <c r="AD3" i="6"/>
  <c r="Q10" i="22" l="1"/>
  <c r="AJ10" i="22" s="1"/>
  <c r="J11" i="22"/>
  <c r="L10" i="22"/>
  <c r="Q97" i="23"/>
  <c r="I98" i="23"/>
  <c r="L97" i="23"/>
  <c r="J70" i="22"/>
  <c r="Q69" i="22"/>
  <c r="L69" i="22"/>
  <c r="Q33" i="23"/>
  <c r="L33" i="23"/>
  <c r="I34" i="23"/>
  <c r="J72" i="25"/>
  <c r="Q71" i="25"/>
  <c r="L71" i="25"/>
  <c r="L84" i="22"/>
  <c r="I85" i="22"/>
  <c r="Q84" i="22"/>
  <c r="J70" i="23"/>
  <c r="Q69" i="23"/>
  <c r="L69" i="23"/>
  <c r="Q97" i="25"/>
  <c r="I98" i="25"/>
  <c r="L97" i="25"/>
  <c r="Q94" i="22"/>
  <c r="I95" i="22"/>
  <c r="L94" i="22"/>
  <c r="Y68" i="23"/>
  <c r="X68" i="23"/>
  <c r="W68" i="23"/>
  <c r="Q33" i="25"/>
  <c r="L33" i="25"/>
  <c r="I34" i="25"/>
  <c r="Q15" i="25"/>
  <c r="AJ15" i="25" s="1"/>
  <c r="L15" i="25"/>
  <c r="J16" i="25"/>
  <c r="AZ13" i="23"/>
  <c r="BA13" i="23" s="1"/>
  <c r="AS9" i="25"/>
  <c r="AU9" i="25" s="1"/>
  <c r="AV9" i="25" s="1"/>
  <c r="AS9" i="24"/>
  <c r="AU9" i="24" s="1"/>
  <c r="AV9" i="24" s="1"/>
  <c r="AS9" i="23"/>
  <c r="AU9" i="23" s="1"/>
  <c r="AV9" i="23" s="1"/>
  <c r="AS10" i="22"/>
  <c r="Q98" i="24"/>
  <c r="I99" i="24"/>
  <c r="L98" i="24"/>
  <c r="Q13" i="24"/>
  <c r="AJ13" i="24" s="1"/>
  <c r="J14" i="24"/>
  <c r="L13" i="24"/>
  <c r="Q85" i="24"/>
  <c r="I86" i="24"/>
  <c r="L85" i="24"/>
  <c r="Y14" i="25"/>
  <c r="X14" i="25"/>
  <c r="W14" i="25"/>
  <c r="Y9" i="22"/>
  <c r="X9" i="22"/>
  <c r="W9" i="22"/>
  <c r="Q54" i="25"/>
  <c r="L54" i="25"/>
  <c r="I55" i="25"/>
  <c r="Q14" i="23"/>
  <c r="AJ14" i="23" s="1"/>
  <c r="L14" i="23"/>
  <c r="J15" i="23"/>
  <c r="J72" i="24"/>
  <c r="Q71" i="24"/>
  <c r="L71" i="24"/>
  <c r="X12" i="24"/>
  <c r="W12" i="24"/>
  <c r="Y12" i="24"/>
  <c r="I55" i="24"/>
  <c r="L54" i="24"/>
  <c r="Q54" i="24"/>
  <c r="AZ14" i="25"/>
  <c r="BA14" i="25" s="1"/>
  <c r="Q54" i="23"/>
  <c r="L54" i="23"/>
  <c r="I55" i="23"/>
  <c r="AU9" i="22"/>
  <c r="AV9" i="22" s="1"/>
  <c r="AZ9" i="22"/>
  <c r="BA9" i="22" s="1"/>
  <c r="Q85" i="23"/>
  <c r="L85" i="23"/>
  <c r="I86" i="23"/>
  <c r="X13" i="23"/>
  <c r="Y13" i="23"/>
  <c r="W13" i="23"/>
  <c r="AZ12" i="24"/>
  <c r="BA12" i="24" s="1"/>
  <c r="Y68" i="22"/>
  <c r="X68" i="22"/>
  <c r="W68" i="22"/>
  <c r="Q33" i="22"/>
  <c r="L33" i="22"/>
  <c r="I34" i="22"/>
  <c r="X70" i="25"/>
  <c r="Y70" i="25"/>
  <c r="W70" i="25"/>
  <c r="Y70" i="24"/>
  <c r="X70" i="24"/>
  <c r="W70" i="24"/>
  <c r="I34" i="24"/>
  <c r="Q33" i="24"/>
  <c r="L33" i="24"/>
  <c r="Q85" i="25"/>
  <c r="L85" i="25"/>
  <c r="I86" i="25"/>
  <c r="I52" i="22"/>
  <c r="L51" i="22"/>
  <c r="Q51" i="22"/>
  <c r="Q111" i="18"/>
  <c r="J112" i="18"/>
  <c r="L111" i="18"/>
  <c r="Q10" i="21"/>
  <c r="AJ10" i="21" s="1"/>
  <c r="L10" i="21"/>
  <c r="J11" i="21"/>
  <c r="AS7" i="21"/>
  <c r="AU7" i="21" s="1"/>
  <c r="AV7" i="21" s="1"/>
  <c r="AS7" i="20"/>
  <c r="AU7" i="20" s="1"/>
  <c r="AV7" i="20" s="1"/>
  <c r="AS7" i="19"/>
  <c r="AU7" i="19" s="1"/>
  <c r="AV7" i="19" s="1"/>
  <c r="AS7" i="18"/>
  <c r="AU6" i="18"/>
  <c r="AV6" i="18" s="1"/>
  <c r="Q89" i="18"/>
  <c r="J90" i="18"/>
  <c r="L89" i="18"/>
  <c r="Q84" i="21"/>
  <c r="I85" i="21"/>
  <c r="L84" i="21"/>
  <c r="X122" i="20"/>
  <c r="Y122" i="20"/>
  <c r="W122" i="20"/>
  <c r="Y9" i="18"/>
  <c r="X9" i="18"/>
  <c r="W9" i="18"/>
  <c r="Q31" i="19"/>
  <c r="L31" i="19"/>
  <c r="W31" i="19" s="1"/>
  <c r="I32" i="19"/>
  <c r="L47" i="18"/>
  <c r="Q47" i="18"/>
  <c r="I48" i="18"/>
  <c r="Q93" i="21"/>
  <c r="J94" i="21"/>
  <c r="L93" i="21"/>
  <c r="X93" i="19"/>
  <c r="W93" i="19"/>
  <c r="Y93" i="19"/>
  <c r="I31" i="20"/>
  <c r="Q30" i="20"/>
  <c r="L30" i="20"/>
  <c r="W30" i="20" s="1"/>
  <c r="Y9" i="21"/>
  <c r="X9" i="21"/>
  <c r="W9" i="21"/>
  <c r="Q12" i="19"/>
  <c r="AJ12" i="19" s="1"/>
  <c r="L12" i="19"/>
  <c r="J13" i="19"/>
  <c r="Q123" i="20"/>
  <c r="J124" i="20"/>
  <c r="L123" i="20"/>
  <c r="Q10" i="18"/>
  <c r="AJ10" i="18" s="1"/>
  <c r="J11" i="18"/>
  <c r="L10" i="18"/>
  <c r="Y67" i="20"/>
  <c r="W67" i="20"/>
  <c r="X67" i="20"/>
  <c r="Q94" i="19"/>
  <c r="J95" i="19"/>
  <c r="L94" i="19"/>
  <c r="X62" i="18"/>
  <c r="W62" i="18"/>
  <c r="Y62" i="18"/>
  <c r="Q103" i="19"/>
  <c r="J104" i="19"/>
  <c r="L103" i="19"/>
  <c r="Q83" i="19"/>
  <c r="I84" i="19"/>
  <c r="L83" i="19"/>
  <c r="Y122" i="19"/>
  <c r="X122" i="19"/>
  <c r="W122" i="19"/>
  <c r="B89" i="21"/>
  <c r="Y122" i="21"/>
  <c r="X122" i="21"/>
  <c r="W122" i="21"/>
  <c r="B99" i="19"/>
  <c r="B109" i="19" s="1"/>
  <c r="B119" i="19" s="1"/>
  <c r="AB88" i="19"/>
  <c r="Q51" i="20"/>
  <c r="L51" i="20"/>
  <c r="I52" i="20"/>
  <c r="L61" i="20"/>
  <c r="Q61" i="20"/>
  <c r="Y102" i="19"/>
  <c r="X102" i="19"/>
  <c r="W102" i="19"/>
  <c r="Y111" i="21"/>
  <c r="X111" i="21"/>
  <c r="W111" i="21"/>
  <c r="Y82" i="19"/>
  <c r="X82" i="19"/>
  <c r="W82" i="19"/>
  <c r="Y11" i="19"/>
  <c r="X11" i="19"/>
  <c r="W11" i="19"/>
  <c r="Y102" i="20"/>
  <c r="W102" i="20"/>
  <c r="X102" i="20"/>
  <c r="Y121" i="18"/>
  <c r="X121" i="18"/>
  <c r="W121" i="18"/>
  <c r="Q123" i="19"/>
  <c r="J124" i="19"/>
  <c r="L123" i="19"/>
  <c r="AX8" i="21"/>
  <c r="AZ8" i="21" s="1"/>
  <c r="BA8" i="21" s="1"/>
  <c r="AX8" i="20"/>
  <c r="AZ8" i="20" s="1"/>
  <c r="BA8" i="20" s="1"/>
  <c r="AX8" i="19"/>
  <c r="AZ8" i="19" s="1"/>
  <c r="BA8" i="19" s="1"/>
  <c r="AX8" i="18"/>
  <c r="L68" i="20"/>
  <c r="J69" i="20"/>
  <c r="Q68" i="20"/>
  <c r="Q123" i="21"/>
  <c r="J124" i="21"/>
  <c r="L123" i="21"/>
  <c r="L63" i="18"/>
  <c r="J64" i="18"/>
  <c r="Q63" i="18"/>
  <c r="X66" i="19"/>
  <c r="Y66" i="19"/>
  <c r="W66" i="19"/>
  <c r="Q112" i="21"/>
  <c r="J113" i="21"/>
  <c r="L112" i="21"/>
  <c r="I30" i="18"/>
  <c r="Q29" i="18"/>
  <c r="L29" i="18"/>
  <c r="W29" i="18" s="1"/>
  <c r="Y91" i="20"/>
  <c r="W91" i="20"/>
  <c r="X91" i="20"/>
  <c r="Q103" i="20"/>
  <c r="J104" i="20"/>
  <c r="L103" i="20"/>
  <c r="Q122" i="18"/>
  <c r="L122" i="18"/>
  <c r="I61" i="21"/>
  <c r="L60" i="21"/>
  <c r="Q60" i="21"/>
  <c r="Y9" i="20"/>
  <c r="X9" i="20"/>
  <c r="W9" i="20"/>
  <c r="Q67" i="21"/>
  <c r="J68" i="21"/>
  <c r="L67" i="21"/>
  <c r="X111" i="20"/>
  <c r="Y111" i="20"/>
  <c r="W111" i="20"/>
  <c r="Q31" i="21"/>
  <c r="I32" i="21"/>
  <c r="L31" i="21"/>
  <c r="W31" i="21" s="1"/>
  <c r="Y83" i="20"/>
  <c r="X83" i="20"/>
  <c r="W83" i="20"/>
  <c r="Q92" i="20"/>
  <c r="J93" i="20"/>
  <c r="L92" i="20"/>
  <c r="Q50" i="19"/>
  <c r="L50" i="19"/>
  <c r="I51" i="19"/>
  <c r="Y103" i="21"/>
  <c r="X103" i="21"/>
  <c r="W103" i="21"/>
  <c r="Y113" i="19"/>
  <c r="X113" i="19"/>
  <c r="W113" i="19"/>
  <c r="J11" i="20"/>
  <c r="L10" i="20"/>
  <c r="Q10" i="20"/>
  <c r="AJ10" i="20" s="1"/>
  <c r="Y79" i="18"/>
  <c r="X79" i="18"/>
  <c r="W79" i="18"/>
  <c r="B89" i="20"/>
  <c r="J68" i="19"/>
  <c r="Q67" i="19"/>
  <c r="L67" i="19"/>
  <c r="Q84" i="20"/>
  <c r="L84" i="20"/>
  <c r="I85" i="20"/>
  <c r="Q104" i="21"/>
  <c r="J105" i="21"/>
  <c r="L104" i="21"/>
  <c r="Y99" i="18"/>
  <c r="X99" i="18"/>
  <c r="W99" i="18"/>
  <c r="J115" i="19"/>
  <c r="L114" i="19"/>
  <c r="Q114" i="19"/>
  <c r="Y66" i="21"/>
  <c r="W66" i="21"/>
  <c r="X66" i="21"/>
  <c r="Q80" i="18"/>
  <c r="I81" i="18"/>
  <c r="L80" i="18"/>
  <c r="Q112" i="20"/>
  <c r="J113" i="20"/>
  <c r="L112" i="20"/>
  <c r="Y110" i="18"/>
  <c r="X110" i="18"/>
  <c r="W110" i="18"/>
  <c r="Y88" i="18"/>
  <c r="X88" i="18"/>
  <c r="W88" i="18"/>
  <c r="I61" i="19"/>
  <c r="L60" i="19"/>
  <c r="Q60" i="19"/>
  <c r="Y83" i="21"/>
  <c r="X83" i="21"/>
  <c r="W83" i="21"/>
  <c r="Y92" i="21"/>
  <c r="X92" i="21"/>
  <c r="W92" i="21"/>
  <c r="Q100" i="18"/>
  <c r="J101" i="18"/>
  <c r="L100" i="18"/>
  <c r="L51" i="21"/>
  <c r="Q51" i="21"/>
  <c r="I52" i="21"/>
  <c r="Q130" i="9"/>
  <c r="M130" i="9"/>
  <c r="Q129" i="9"/>
  <c r="M129" i="9"/>
  <c r="Q128" i="9"/>
  <c r="M128" i="9"/>
  <c r="Q127" i="9"/>
  <c r="M127" i="9"/>
  <c r="AB121" i="9"/>
  <c r="V121" i="9"/>
  <c r="W121" i="9" s="1"/>
  <c r="Q121" i="9"/>
  <c r="L121" i="9"/>
  <c r="Y121" i="9" s="1"/>
  <c r="H121" i="9"/>
  <c r="AB120" i="9"/>
  <c r="W120" i="9"/>
  <c r="V120" i="9"/>
  <c r="Q120" i="9"/>
  <c r="L120" i="9"/>
  <c r="Y120" i="9" s="1"/>
  <c r="H120" i="9"/>
  <c r="AB119" i="9"/>
  <c r="V119" i="9"/>
  <c r="W119" i="9" s="1"/>
  <c r="Q119" i="9"/>
  <c r="L119" i="9"/>
  <c r="H119" i="9"/>
  <c r="AB118" i="9"/>
  <c r="V118" i="9"/>
  <c r="W118" i="9" s="1"/>
  <c r="Q118" i="9"/>
  <c r="L118" i="9"/>
  <c r="H118" i="9"/>
  <c r="AB117" i="9"/>
  <c r="V117" i="9"/>
  <c r="W117" i="9" s="1"/>
  <c r="Q117" i="9"/>
  <c r="L117" i="9"/>
  <c r="Y117" i="9" s="1"/>
  <c r="H117" i="9"/>
  <c r="AB116" i="9"/>
  <c r="W116" i="9"/>
  <c r="V116" i="9"/>
  <c r="Q116" i="9"/>
  <c r="L116" i="9"/>
  <c r="Y116" i="9" s="1"/>
  <c r="H116" i="9"/>
  <c r="AB115" i="9"/>
  <c r="V115" i="9"/>
  <c r="W115" i="9" s="1"/>
  <c r="Q115" i="9"/>
  <c r="L115" i="9"/>
  <c r="H115" i="9"/>
  <c r="AB114" i="9"/>
  <c r="V114" i="9"/>
  <c r="W114" i="9" s="1"/>
  <c r="Q114" i="9"/>
  <c r="L114" i="9"/>
  <c r="H114" i="9"/>
  <c r="AB113" i="9"/>
  <c r="V113" i="9"/>
  <c r="W113" i="9" s="1"/>
  <c r="Q113" i="9"/>
  <c r="L113" i="9"/>
  <c r="Y113" i="9" s="1"/>
  <c r="H113" i="9"/>
  <c r="AB112" i="9"/>
  <c r="W112" i="9"/>
  <c r="V112" i="9"/>
  <c r="Q112" i="9"/>
  <c r="L112" i="9"/>
  <c r="Y112" i="9" s="1"/>
  <c r="H112" i="9"/>
  <c r="AB110" i="9"/>
  <c r="V110" i="9"/>
  <c r="X110" i="9" s="1"/>
  <c r="Q110" i="9"/>
  <c r="L110" i="9"/>
  <c r="H110" i="9"/>
  <c r="AB109" i="9"/>
  <c r="V109" i="9"/>
  <c r="X109" i="9" s="1"/>
  <c r="Q109" i="9"/>
  <c r="L109" i="9"/>
  <c r="H109" i="9"/>
  <c r="AB108" i="9"/>
  <c r="V108" i="9"/>
  <c r="Q108" i="9"/>
  <c r="L108" i="9"/>
  <c r="Y108" i="9" s="1"/>
  <c r="H108" i="9"/>
  <c r="AB107" i="9"/>
  <c r="V107" i="9"/>
  <c r="W107" i="9" s="1"/>
  <c r="Q107" i="9"/>
  <c r="L107" i="9"/>
  <c r="H107" i="9"/>
  <c r="AB106" i="9"/>
  <c r="W106" i="9"/>
  <c r="V106" i="9"/>
  <c r="Q106" i="9"/>
  <c r="L106" i="9"/>
  <c r="X106" i="9" s="1"/>
  <c r="H106" i="9"/>
  <c r="AB105" i="9"/>
  <c r="V105" i="9"/>
  <c r="W105" i="9" s="1"/>
  <c r="Q105" i="9"/>
  <c r="L105" i="9"/>
  <c r="X105" i="9" s="1"/>
  <c r="H105" i="9"/>
  <c r="AB104" i="9"/>
  <c r="X104" i="9"/>
  <c r="V104" i="9"/>
  <c r="Q104" i="9"/>
  <c r="L104" i="9"/>
  <c r="H104" i="9"/>
  <c r="AB103" i="9"/>
  <c r="X103" i="9"/>
  <c r="W103" i="9"/>
  <c r="V103" i="9"/>
  <c r="Q103" i="9"/>
  <c r="L103" i="9"/>
  <c r="H103" i="9"/>
  <c r="AB102" i="9"/>
  <c r="V102" i="9"/>
  <c r="W102" i="9" s="1"/>
  <c r="Q102" i="9"/>
  <c r="L102" i="9"/>
  <c r="X102" i="9" s="1"/>
  <c r="H102" i="9"/>
  <c r="AB101" i="9"/>
  <c r="V101" i="9"/>
  <c r="X101" i="9" s="1"/>
  <c r="Q101" i="9"/>
  <c r="L101" i="9"/>
  <c r="H101" i="9"/>
  <c r="AB99" i="9"/>
  <c r="V99" i="9"/>
  <c r="Q99" i="9"/>
  <c r="L99" i="9"/>
  <c r="X99" i="9" s="1"/>
  <c r="H99" i="9"/>
  <c r="AB98" i="9"/>
  <c r="V98" i="9"/>
  <c r="Q98" i="9"/>
  <c r="L98" i="9"/>
  <c r="H98" i="9"/>
  <c r="AB97" i="9"/>
  <c r="V97" i="9"/>
  <c r="Q97" i="9"/>
  <c r="L97" i="9"/>
  <c r="H97" i="9"/>
  <c r="AB96" i="9"/>
  <c r="V96" i="9"/>
  <c r="Q96" i="9"/>
  <c r="L96" i="9"/>
  <c r="H96" i="9"/>
  <c r="AB95" i="9"/>
  <c r="V95" i="9"/>
  <c r="Q95" i="9"/>
  <c r="L95" i="9"/>
  <c r="H95" i="9"/>
  <c r="AB94" i="9"/>
  <c r="Y94" i="9"/>
  <c r="X94" i="9"/>
  <c r="V94" i="9"/>
  <c r="Q94" i="9"/>
  <c r="L94" i="9"/>
  <c r="H94" i="9"/>
  <c r="AB93" i="9"/>
  <c r="V93" i="9"/>
  <c r="X93" i="9" s="1"/>
  <c r="Q93" i="9"/>
  <c r="L93" i="9"/>
  <c r="Y93" i="9" s="1"/>
  <c r="H93" i="9"/>
  <c r="AB92" i="9"/>
  <c r="V92" i="9"/>
  <c r="W92" i="9" s="1"/>
  <c r="Q92" i="9"/>
  <c r="L92" i="9"/>
  <c r="X92" i="9" s="1"/>
  <c r="H92" i="9"/>
  <c r="AB91" i="9"/>
  <c r="V91" i="9"/>
  <c r="Q91" i="9"/>
  <c r="L91" i="9"/>
  <c r="X91" i="9" s="1"/>
  <c r="H91" i="9"/>
  <c r="AB90" i="9"/>
  <c r="V90" i="9"/>
  <c r="Q90" i="9"/>
  <c r="L90" i="9"/>
  <c r="H90" i="9"/>
  <c r="AB88" i="9"/>
  <c r="V88" i="9"/>
  <c r="Q88" i="9"/>
  <c r="L88" i="9"/>
  <c r="H88" i="9"/>
  <c r="AB87" i="9"/>
  <c r="V87" i="9"/>
  <c r="Q87" i="9"/>
  <c r="L87" i="9"/>
  <c r="H87" i="9"/>
  <c r="AB86" i="9"/>
  <c r="V86" i="9"/>
  <c r="Q86" i="9"/>
  <c r="L86" i="9"/>
  <c r="X86" i="9" s="1"/>
  <c r="H86" i="9"/>
  <c r="AB85" i="9"/>
  <c r="V85" i="9"/>
  <c r="Q85" i="9"/>
  <c r="L85" i="9"/>
  <c r="H85" i="9"/>
  <c r="AB84" i="9"/>
  <c r="V84" i="9"/>
  <c r="W84" i="9" s="1"/>
  <c r="Q84" i="9"/>
  <c r="L84" i="9"/>
  <c r="H84" i="9"/>
  <c r="AB83" i="9"/>
  <c r="V83" i="9"/>
  <c r="W83" i="9" s="1"/>
  <c r="Q83" i="9"/>
  <c r="L83" i="9"/>
  <c r="X83" i="9" s="1"/>
  <c r="H83" i="9"/>
  <c r="AB82" i="9"/>
  <c r="X82" i="9"/>
  <c r="V82" i="9"/>
  <c r="Q82" i="9"/>
  <c r="L82" i="9"/>
  <c r="Y82" i="9" s="1"/>
  <c r="H82" i="9"/>
  <c r="AB81" i="9"/>
  <c r="V81" i="9"/>
  <c r="W81" i="9" s="1"/>
  <c r="Q81" i="9"/>
  <c r="L81" i="9"/>
  <c r="H81" i="9"/>
  <c r="AG80" i="9"/>
  <c r="AG81" i="9" s="1"/>
  <c r="AG82" i="9" s="1"/>
  <c r="AG83" i="9" s="1"/>
  <c r="AG84" i="9" s="1"/>
  <c r="AG85" i="9" s="1"/>
  <c r="AG86" i="9" s="1"/>
  <c r="AG88" i="9" s="1"/>
  <c r="AB80" i="9"/>
  <c r="V80" i="9"/>
  <c r="Q80" i="9"/>
  <c r="L80" i="9"/>
  <c r="H80" i="9"/>
  <c r="AB79" i="9"/>
  <c r="V79" i="9"/>
  <c r="Q79" i="9"/>
  <c r="L79" i="9"/>
  <c r="H79" i="9"/>
  <c r="AB77" i="9"/>
  <c r="V77" i="9"/>
  <c r="H77" i="9"/>
  <c r="AB76" i="9"/>
  <c r="V76" i="9"/>
  <c r="H76" i="9"/>
  <c r="AB75" i="9"/>
  <c r="V75" i="9"/>
  <c r="H75" i="9"/>
  <c r="AB74" i="9"/>
  <c r="V74" i="9"/>
  <c r="H74" i="9"/>
  <c r="AB73" i="9"/>
  <c r="V73" i="9"/>
  <c r="H73" i="9"/>
  <c r="AB72" i="9"/>
  <c r="V72" i="9"/>
  <c r="H72" i="9"/>
  <c r="AB71" i="9"/>
  <c r="V71" i="9"/>
  <c r="H71" i="9"/>
  <c r="AB70" i="9"/>
  <c r="V70" i="9"/>
  <c r="H70" i="9"/>
  <c r="AB69" i="9"/>
  <c r="V69" i="9"/>
  <c r="H69" i="9"/>
  <c r="AB68" i="9"/>
  <c r="V68" i="9"/>
  <c r="H68" i="9"/>
  <c r="AB67" i="9"/>
  <c r="V67" i="9"/>
  <c r="H67" i="9"/>
  <c r="AB66" i="9"/>
  <c r="V66" i="9"/>
  <c r="H66" i="9"/>
  <c r="AB65" i="9"/>
  <c r="V65" i="9"/>
  <c r="H65" i="9"/>
  <c r="AG64" i="9"/>
  <c r="AG65" i="9" s="1"/>
  <c r="AG66" i="9" s="1"/>
  <c r="AG67" i="9" s="1"/>
  <c r="AG68" i="9" s="1"/>
  <c r="AG69" i="9" s="1"/>
  <c r="AB64" i="9"/>
  <c r="V64" i="9"/>
  <c r="J64" i="9"/>
  <c r="H64" i="9"/>
  <c r="AB63" i="9"/>
  <c r="V63" i="9"/>
  <c r="Q63" i="9"/>
  <c r="L63" i="9"/>
  <c r="W63" i="9" s="1"/>
  <c r="H63" i="9"/>
  <c r="AB61" i="9"/>
  <c r="V61" i="9"/>
  <c r="H61" i="9"/>
  <c r="AB60" i="9"/>
  <c r="V60" i="9"/>
  <c r="H60" i="9"/>
  <c r="AB59" i="9"/>
  <c r="V59" i="9"/>
  <c r="H59" i="9"/>
  <c r="AB58" i="9"/>
  <c r="V58" i="9"/>
  <c r="H58" i="9"/>
  <c r="AB57" i="9"/>
  <c r="V57" i="9"/>
  <c r="H57" i="9"/>
  <c r="AB56" i="9"/>
  <c r="V56" i="9"/>
  <c r="H56" i="9"/>
  <c r="AB55" i="9"/>
  <c r="V55" i="9"/>
  <c r="H55" i="9"/>
  <c r="AB54" i="9"/>
  <c r="V54" i="9"/>
  <c r="H54" i="9"/>
  <c r="AB53" i="9"/>
  <c r="V53" i="9"/>
  <c r="H53" i="9"/>
  <c r="AB52" i="9"/>
  <c r="V52" i="9"/>
  <c r="H52" i="9"/>
  <c r="AB51" i="9"/>
  <c r="V51" i="9"/>
  <c r="H51" i="9"/>
  <c r="AB50" i="9"/>
  <c r="V50" i="9"/>
  <c r="H50" i="9"/>
  <c r="AB49" i="9"/>
  <c r="V49" i="9"/>
  <c r="H49" i="9"/>
  <c r="AB48" i="9"/>
  <c r="V48" i="9"/>
  <c r="I48" i="9"/>
  <c r="I49" i="9" s="1"/>
  <c r="H48" i="9"/>
  <c r="AB47" i="9"/>
  <c r="V47" i="9"/>
  <c r="Q47" i="9"/>
  <c r="L47" i="9"/>
  <c r="H47" i="9"/>
  <c r="V41" i="9"/>
  <c r="H41" i="9"/>
  <c r="AB40" i="9"/>
  <c r="V40" i="9"/>
  <c r="H40" i="9"/>
  <c r="AB39" i="9"/>
  <c r="V39" i="9"/>
  <c r="H39" i="9"/>
  <c r="AB38" i="9"/>
  <c r="V38" i="9"/>
  <c r="H38" i="9"/>
  <c r="AB37" i="9"/>
  <c r="V37" i="9"/>
  <c r="H37" i="9"/>
  <c r="AB36" i="9"/>
  <c r="V36" i="9"/>
  <c r="H36" i="9"/>
  <c r="AB35" i="9"/>
  <c r="V35" i="9"/>
  <c r="H35" i="9"/>
  <c r="AB34" i="9"/>
  <c r="V34" i="9"/>
  <c r="H34" i="9"/>
  <c r="AB33" i="9"/>
  <c r="V33" i="9"/>
  <c r="H33" i="9"/>
  <c r="AB32" i="9"/>
  <c r="V32" i="9"/>
  <c r="H32" i="9"/>
  <c r="AB31" i="9"/>
  <c r="V31" i="9"/>
  <c r="H31" i="9"/>
  <c r="AB30" i="9"/>
  <c r="V30" i="9"/>
  <c r="H30" i="9"/>
  <c r="AB29" i="9"/>
  <c r="V29" i="9"/>
  <c r="I29" i="9"/>
  <c r="H29" i="9"/>
  <c r="AB28" i="9"/>
  <c r="V28" i="9"/>
  <c r="L28" i="9"/>
  <c r="I28" i="9"/>
  <c r="Q28" i="9" s="1"/>
  <c r="H28" i="9"/>
  <c r="AB27" i="9"/>
  <c r="V27" i="9"/>
  <c r="Q27" i="9"/>
  <c r="L27" i="9"/>
  <c r="H27" i="9"/>
  <c r="B23" i="9"/>
  <c r="AB22" i="9" s="1"/>
  <c r="A23" i="9"/>
  <c r="A43" i="9" s="1"/>
  <c r="A63" i="9" s="1"/>
  <c r="V21" i="9"/>
  <c r="H21" i="9"/>
  <c r="V20" i="9"/>
  <c r="H20" i="9"/>
  <c r="V19" i="9"/>
  <c r="H19" i="9"/>
  <c r="V18" i="9"/>
  <c r="H18" i="9"/>
  <c r="V17" i="9"/>
  <c r="H17" i="9"/>
  <c r="V16" i="9"/>
  <c r="H16" i="9"/>
  <c r="V15" i="9"/>
  <c r="H15" i="9"/>
  <c r="V14" i="9"/>
  <c r="H14" i="9"/>
  <c r="V13" i="9"/>
  <c r="H13" i="9"/>
  <c r="V12" i="9"/>
  <c r="H12" i="9"/>
  <c r="V11" i="9"/>
  <c r="H11" i="9"/>
  <c r="V10" i="9"/>
  <c r="H10" i="9"/>
  <c r="V9" i="9"/>
  <c r="H9" i="9"/>
  <c r="Y8" i="9"/>
  <c r="V8" i="9"/>
  <c r="L8" i="9"/>
  <c r="X8" i="9" s="1"/>
  <c r="J8" i="9"/>
  <c r="J9" i="9" s="1"/>
  <c r="L9" i="9" s="1"/>
  <c r="Y9" i="9" s="1"/>
  <c r="H8" i="9"/>
  <c r="V7" i="9"/>
  <c r="Q7" i="9"/>
  <c r="L7" i="9"/>
  <c r="H7" i="9"/>
  <c r="V6" i="9"/>
  <c r="J6" i="9"/>
  <c r="H6" i="9"/>
  <c r="V5" i="9"/>
  <c r="X5" i="9" s="1"/>
  <c r="Q5" i="9"/>
  <c r="L5" i="9"/>
  <c r="H5" i="9"/>
  <c r="W4" i="9"/>
  <c r="V4" i="9"/>
  <c r="Q4" i="9"/>
  <c r="L4" i="9"/>
  <c r="H4" i="9"/>
  <c r="V3" i="9"/>
  <c r="W3" i="9" s="1"/>
  <c r="Q3" i="9"/>
  <c r="L3" i="9"/>
  <c r="H3" i="9"/>
  <c r="Q130" i="8"/>
  <c r="M130" i="8"/>
  <c r="Q129" i="8"/>
  <c r="M129" i="8"/>
  <c r="Q128" i="8"/>
  <c r="M128" i="8"/>
  <c r="Q127" i="8"/>
  <c r="M127" i="8"/>
  <c r="AB121" i="8"/>
  <c r="V121" i="8"/>
  <c r="Q121" i="8"/>
  <c r="L121" i="8"/>
  <c r="H121" i="8"/>
  <c r="AB120" i="8"/>
  <c r="V120" i="8"/>
  <c r="W120" i="8" s="1"/>
  <c r="Q120" i="8"/>
  <c r="L120" i="8"/>
  <c r="H120" i="8"/>
  <c r="AB119" i="8"/>
  <c r="W119" i="8"/>
  <c r="V119" i="8"/>
  <c r="Q119" i="8"/>
  <c r="L119" i="8"/>
  <c r="Y119" i="8" s="1"/>
  <c r="H119" i="8"/>
  <c r="AB118" i="8"/>
  <c r="V118" i="8"/>
  <c r="Q118" i="8"/>
  <c r="L118" i="8"/>
  <c r="Y118" i="8" s="1"/>
  <c r="H118" i="8"/>
  <c r="AB117" i="8"/>
  <c r="V117" i="8"/>
  <c r="W117" i="8" s="1"/>
  <c r="Q117" i="8"/>
  <c r="L117" i="8"/>
  <c r="H117" i="8"/>
  <c r="AB116" i="8"/>
  <c r="W116" i="8"/>
  <c r="V116" i="8"/>
  <c r="Q116" i="8"/>
  <c r="L116" i="8"/>
  <c r="H116" i="8"/>
  <c r="AB115" i="8"/>
  <c r="V115" i="8"/>
  <c r="W115" i="8" s="1"/>
  <c r="Q115" i="8"/>
  <c r="L115" i="8"/>
  <c r="H115" i="8"/>
  <c r="AB114" i="8"/>
  <c r="V114" i="8"/>
  <c r="Q114" i="8"/>
  <c r="L114" i="8"/>
  <c r="H114" i="8"/>
  <c r="AB113" i="8"/>
  <c r="V113" i="8"/>
  <c r="Q113" i="8"/>
  <c r="L113" i="8"/>
  <c r="H113" i="8"/>
  <c r="AB112" i="8"/>
  <c r="V112" i="8"/>
  <c r="Q112" i="8"/>
  <c r="L112" i="8"/>
  <c r="H112" i="8"/>
  <c r="AB110" i="8"/>
  <c r="V110" i="8"/>
  <c r="W110" i="8" s="1"/>
  <c r="Q110" i="8"/>
  <c r="L110" i="8"/>
  <c r="H110" i="8"/>
  <c r="AB109" i="8"/>
  <c r="W109" i="8"/>
  <c r="V109" i="8"/>
  <c r="Q109" i="8"/>
  <c r="L109" i="8"/>
  <c r="X109" i="8" s="1"/>
  <c r="H109" i="8"/>
  <c r="AB108" i="8"/>
  <c r="V108" i="8"/>
  <c r="W108" i="8" s="1"/>
  <c r="Q108" i="8"/>
  <c r="L108" i="8"/>
  <c r="H108" i="8"/>
  <c r="AB107" i="8"/>
  <c r="X107" i="8"/>
  <c r="V107" i="8"/>
  <c r="Q107" i="8"/>
  <c r="L107" i="8"/>
  <c r="W107" i="8" s="1"/>
  <c r="H107" i="8"/>
  <c r="AB106" i="8"/>
  <c r="X106" i="8"/>
  <c r="W106" i="8"/>
  <c r="V106" i="8"/>
  <c r="Q106" i="8"/>
  <c r="L106" i="8"/>
  <c r="H106" i="8"/>
  <c r="AB105" i="8"/>
  <c r="V105" i="8"/>
  <c r="Q105" i="8"/>
  <c r="L105" i="8"/>
  <c r="H105" i="8"/>
  <c r="AB104" i="8"/>
  <c r="V104" i="8"/>
  <c r="X104" i="8" s="1"/>
  <c r="Q104" i="8"/>
  <c r="L104" i="8"/>
  <c r="H104" i="8"/>
  <c r="AB103" i="8"/>
  <c r="V103" i="8"/>
  <c r="Q103" i="8"/>
  <c r="L103" i="8"/>
  <c r="H103" i="8"/>
  <c r="AB102" i="8"/>
  <c r="V102" i="8"/>
  <c r="W102" i="8" s="1"/>
  <c r="Q102" i="8"/>
  <c r="L102" i="8"/>
  <c r="H102" i="8"/>
  <c r="AB101" i="8"/>
  <c r="W101" i="8"/>
  <c r="V101" i="8"/>
  <c r="Q101" i="8"/>
  <c r="L101" i="8"/>
  <c r="X101" i="8" s="1"/>
  <c r="H101" i="8"/>
  <c r="AB99" i="8"/>
  <c r="V99" i="8"/>
  <c r="Q99" i="8"/>
  <c r="L99" i="8"/>
  <c r="Y99" i="8" s="1"/>
  <c r="H99" i="8"/>
  <c r="AB98" i="8"/>
  <c r="V98" i="8"/>
  <c r="Q98" i="8"/>
  <c r="L98" i="8"/>
  <c r="H98" i="8"/>
  <c r="AB97" i="8"/>
  <c r="V97" i="8"/>
  <c r="Q97" i="8"/>
  <c r="L97" i="8"/>
  <c r="X97" i="8" s="1"/>
  <c r="H97" i="8"/>
  <c r="Y97" i="8" s="1"/>
  <c r="AB96" i="8"/>
  <c r="V96" i="8"/>
  <c r="Q96" i="8"/>
  <c r="L96" i="8"/>
  <c r="H96" i="8"/>
  <c r="AB95" i="8"/>
  <c r="V95" i="8"/>
  <c r="W95" i="8" s="1"/>
  <c r="Q95" i="8"/>
  <c r="L95" i="8"/>
  <c r="Y95" i="8" s="1"/>
  <c r="H95" i="8"/>
  <c r="AB94" i="8"/>
  <c r="V94" i="8"/>
  <c r="Q94" i="8"/>
  <c r="L94" i="8"/>
  <c r="H94" i="8"/>
  <c r="AB93" i="8"/>
  <c r="V93" i="8"/>
  <c r="W93" i="8" s="1"/>
  <c r="Q93" i="8"/>
  <c r="L93" i="8"/>
  <c r="H93" i="8"/>
  <c r="AB92" i="8"/>
  <c r="Y92" i="8"/>
  <c r="V92" i="8"/>
  <c r="Q92" i="8"/>
  <c r="L92" i="8"/>
  <c r="H92" i="8"/>
  <c r="AB91" i="8"/>
  <c r="V91" i="8"/>
  <c r="Q91" i="8"/>
  <c r="L91" i="8"/>
  <c r="Y91" i="8" s="1"/>
  <c r="H91" i="8"/>
  <c r="AB90" i="8"/>
  <c r="V90" i="8"/>
  <c r="W90" i="8" s="1"/>
  <c r="Q90" i="8"/>
  <c r="L90" i="8"/>
  <c r="H90" i="8"/>
  <c r="AB88" i="8"/>
  <c r="V88" i="8"/>
  <c r="W88" i="8" s="1"/>
  <c r="Q88" i="8"/>
  <c r="L88" i="8"/>
  <c r="H88" i="8"/>
  <c r="AB87" i="8"/>
  <c r="V87" i="8"/>
  <c r="Q87" i="8"/>
  <c r="L87" i="8"/>
  <c r="X87" i="8" s="1"/>
  <c r="H87" i="8"/>
  <c r="AB86" i="8"/>
  <c r="V86" i="8"/>
  <c r="W86" i="8" s="1"/>
  <c r="Q86" i="8"/>
  <c r="L86" i="8"/>
  <c r="H86" i="8"/>
  <c r="AB85" i="8"/>
  <c r="Y85" i="8"/>
  <c r="V85" i="8"/>
  <c r="Q85" i="8"/>
  <c r="L85" i="8"/>
  <c r="X85" i="8" s="1"/>
  <c r="H85" i="8"/>
  <c r="AB84" i="8"/>
  <c r="V84" i="8"/>
  <c r="Q84" i="8"/>
  <c r="L84" i="8"/>
  <c r="H84" i="8"/>
  <c r="AB83" i="8"/>
  <c r="X83" i="8"/>
  <c r="V83" i="8"/>
  <c r="Q83" i="8"/>
  <c r="L83" i="8"/>
  <c r="H83" i="8"/>
  <c r="AB82" i="8"/>
  <c r="V82" i="8"/>
  <c r="Q82" i="8"/>
  <c r="L82" i="8"/>
  <c r="H82" i="8"/>
  <c r="AB81" i="8"/>
  <c r="X81" i="8"/>
  <c r="W81" i="8"/>
  <c r="V81" i="8"/>
  <c r="Q81" i="8"/>
  <c r="L81" i="8"/>
  <c r="Y81" i="8" s="1"/>
  <c r="H81" i="8"/>
  <c r="AG80" i="8"/>
  <c r="AG81" i="8" s="1"/>
  <c r="AG82" i="8" s="1"/>
  <c r="AG83" i="8" s="1"/>
  <c r="AG84" i="8" s="1"/>
  <c r="AG85" i="8" s="1"/>
  <c r="AG86" i="8" s="1"/>
  <c r="AG88" i="8" s="1"/>
  <c r="AB80" i="8"/>
  <c r="V80" i="8"/>
  <c r="Q80" i="8"/>
  <c r="L80" i="8"/>
  <c r="H80" i="8"/>
  <c r="AB79" i="8"/>
  <c r="V79" i="8"/>
  <c r="Q79" i="8"/>
  <c r="L79" i="8"/>
  <c r="X79" i="8" s="1"/>
  <c r="H79" i="8"/>
  <c r="AB77" i="8"/>
  <c r="V77" i="8"/>
  <c r="H77" i="8"/>
  <c r="AB76" i="8"/>
  <c r="V76" i="8"/>
  <c r="H76" i="8"/>
  <c r="AB75" i="8"/>
  <c r="V75" i="8"/>
  <c r="H75" i="8"/>
  <c r="AB74" i="8"/>
  <c r="V74" i="8"/>
  <c r="H74" i="8"/>
  <c r="AB73" i="8"/>
  <c r="V73" i="8"/>
  <c r="H73" i="8"/>
  <c r="AB72" i="8"/>
  <c r="V72" i="8"/>
  <c r="H72" i="8"/>
  <c r="AB71" i="8"/>
  <c r="V71" i="8"/>
  <c r="H71" i="8"/>
  <c r="AB70" i="8"/>
  <c r="V70" i="8"/>
  <c r="H70" i="8"/>
  <c r="AB69" i="8"/>
  <c r="V69" i="8"/>
  <c r="H69" i="8"/>
  <c r="AB68" i="8"/>
  <c r="V68" i="8"/>
  <c r="H68" i="8"/>
  <c r="AB67" i="8"/>
  <c r="V67" i="8"/>
  <c r="H67" i="8"/>
  <c r="AB66" i="8"/>
  <c r="V66" i="8"/>
  <c r="H66" i="8"/>
  <c r="AB65" i="8"/>
  <c r="V65" i="8"/>
  <c r="H65" i="8"/>
  <c r="AG64" i="8"/>
  <c r="AG65" i="8" s="1"/>
  <c r="AG66" i="8" s="1"/>
  <c r="AG67" i="8" s="1"/>
  <c r="AG68" i="8" s="1"/>
  <c r="AG69" i="8" s="1"/>
  <c r="AB64" i="8"/>
  <c r="V64" i="8"/>
  <c r="J64" i="8"/>
  <c r="H64" i="8"/>
  <c r="AB63" i="8"/>
  <c r="V63" i="8"/>
  <c r="W63" i="8" s="1"/>
  <c r="Q63" i="8"/>
  <c r="L63" i="8"/>
  <c r="H63" i="8"/>
  <c r="AB61" i="8"/>
  <c r="V61" i="8"/>
  <c r="H61" i="8"/>
  <c r="AB60" i="8"/>
  <c r="V60" i="8"/>
  <c r="H60" i="8"/>
  <c r="AB59" i="8"/>
  <c r="V59" i="8"/>
  <c r="H59" i="8"/>
  <c r="AB58" i="8"/>
  <c r="V58" i="8"/>
  <c r="H58" i="8"/>
  <c r="AB57" i="8"/>
  <c r="V57" i="8"/>
  <c r="H57" i="8"/>
  <c r="AB56" i="8"/>
  <c r="V56" i="8"/>
  <c r="H56" i="8"/>
  <c r="AB55" i="8"/>
  <c r="V55" i="8"/>
  <c r="H55" i="8"/>
  <c r="AB54" i="8"/>
  <c r="V54" i="8"/>
  <c r="H54" i="8"/>
  <c r="AB53" i="8"/>
  <c r="V53" i="8"/>
  <c r="H53" i="8"/>
  <c r="AB52" i="8"/>
  <c r="V52" i="8"/>
  <c r="H52" i="8"/>
  <c r="AB51" i="8"/>
  <c r="V51" i="8"/>
  <c r="H51" i="8"/>
  <c r="AB50" i="8"/>
  <c r="V50" i="8"/>
  <c r="H50" i="8"/>
  <c r="AB49" i="8"/>
  <c r="V49" i="8"/>
  <c r="H49" i="8"/>
  <c r="AB48" i="8"/>
  <c r="V48" i="8"/>
  <c r="I48" i="8"/>
  <c r="Q48" i="8" s="1"/>
  <c r="H48" i="8"/>
  <c r="AB47" i="8"/>
  <c r="V47" i="8"/>
  <c r="Q47" i="8"/>
  <c r="L47" i="8"/>
  <c r="H47" i="8"/>
  <c r="V41" i="8"/>
  <c r="H41" i="8"/>
  <c r="AB40" i="8"/>
  <c r="V40" i="8"/>
  <c r="H40" i="8"/>
  <c r="AB39" i="8"/>
  <c r="V39" i="8"/>
  <c r="H39" i="8"/>
  <c r="AB38" i="8"/>
  <c r="V38" i="8"/>
  <c r="H38" i="8"/>
  <c r="AB37" i="8"/>
  <c r="V37" i="8"/>
  <c r="H37" i="8"/>
  <c r="AB36" i="8"/>
  <c r="V36" i="8"/>
  <c r="H36" i="8"/>
  <c r="AB35" i="8"/>
  <c r="V35" i="8"/>
  <c r="H35" i="8"/>
  <c r="AB34" i="8"/>
  <c r="V34" i="8"/>
  <c r="H34" i="8"/>
  <c r="AB33" i="8"/>
  <c r="V33" i="8"/>
  <c r="H33" i="8"/>
  <c r="AB32" i="8"/>
  <c r="V32" i="8"/>
  <c r="H32" i="8"/>
  <c r="AB31" i="8"/>
  <c r="V31" i="8"/>
  <c r="H31" i="8"/>
  <c r="AB30" i="8"/>
  <c r="V30" i="8"/>
  <c r="H30" i="8"/>
  <c r="AB29" i="8"/>
  <c r="V29" i="8"/>
  <c r="H29" i="8"/>
  <c r="AB28" i="8"/>
  <c r="V28" i="8"/>
  <c r="Q28" i="8"/>
  <c r="L28" i="8"/>
  <c r="I28" i="8"/>
  <c r="I29" i="8" s="1"/>
  <c r="H28" i="8"/>
  <c r="AB27" i="8"/>
  <c r="V27" i="8"/>
  <c r="Q27" i="8"/>
  <c r="L27" i="8"/>
  <c r="H27" i="8"/>
  <c r="B23" i="8"/>
  <c r="AB22" i="8" s="1"/>
  <c r="A23" i="8"/>
  <c r="A43" i="8" s="1"/>
  <c r="A63" i="8" s="1"/>
  <c r="V21" i="8"/>
  <c r="H21" i="8"/>
  <c r="V20" i="8"/>
  <c r="H20" i="8"/>
  <c r="V19" i="8"/>
  <c r="H19" i="8"/>
  <c r="V18" i="8"/>
  <c r="H18" i="8"/>
  <c r="V17" i="8"/>
  <c r="H17" i="8"/>
  <c r="V16" i="8"/>
  <c r="Q16" i="8"/>
  <c r="L16" i="8"/>
  <c r="H16" i="8"/>
  <c r="V15" i="8"/>
  <c r="H15" i="8"/>
  <c r="V14" i="8"/>
  <c r="H14" i="8"/>
  <c r="V13" i="8"/>
  <c r="L13" i="8"/>
  <c r="H13" i="8"/>
  <c r="V12" i="8"/>
  <c r="H12" i="8"/>
  <c r="V11" i="8"/>
  <c r="Q11" i="8"/>
  <c r="H11" i="8"/>
  <c r="V10" i="8"/>
  <c r="H10" i="8"/>
  <c r="V9" i="8"/>
  <c r="H9" i="8"/>
  <c r="V8" i="8"/>
  <c r="L8" i="8"/>
  <c r="J8" i="8"/>
  <c r="J9" i="8" s="1"/>
  <c r="J10" i="8" s="1"/>
  <c r="J11" i="8" s="1"/>
  <c r="J12" i="8" s="1"/>
  <c r="J13" i="8" s="1"/>
  <c r="J14" i="8" s="1"/>
  <c r="J15" i="8" s="1"/>
  <c r="J16" i="8" s="1"/>
  <c r="J17" i="8" s="1"/>
  <c r="J18" i="8" s="1"/>
  <c r="J19" i="8" s="1"/>
  <c r="J20" i="8" s="1"/>
  <c r="J21" i="8" s="1"/>
  <c r="Q21" i="8" s="1"/>
  <c r="H8" i="8"/>
  <c r="V7" i="8"/>
  <c r="Q7" i="8"/>
  <c r="L7" i="8"/>
  <c r="H7" i="8"/>
  <c r="V6" i="8"/>
  <c r="L6" i="8"/>
  <c r="J6" i="8"/>
  <c r="Q6" i="8" s="1"/>
  <c r="H6" i="8"/>
  <c r="V5" i="8"/>
  <c r="Q5" i="8"/>
  <c r="L5" i="8"/>
  <c r="H5" i="8"/>
  <c r="V4" i="8"/>
  <c r="Q4" i="8"/>
  <c r="L4" i="8"/>
  <c r="H4" i="8"/>
  <c r="V3" i="8"/>
  <c r="W3" i="8" s="1"/>
  <c r="Q3" i="8"/>
  <c r="L3" i="8"/>
  <c r="H3" i="8"/>
  <c r="Q130" i="7"/>
  <c r="M130" i="7"/>
  <c r="Q129" i="7"/>
  <c r="M129" i="7"/>
  <c r="Q128" i="7"/>
  <c r="M128" i="7"/>
  <c r="Q127" i="7"/>
  <c r="M127" i="7"/>
  <c r="AB121" i="7"/>
  <c r="V121" i="7"/>
  <c r="Q121" i="7"/>
  <c r="L121" i="7"/>
  <c r="H121" i="7"/>
  <c r="AB120" i="7"/>
  <c r="V120" i="7"/>
  <c r="W120" i="7" s="1"/>
  <c r="Q120" i="7"/>
  <c r="L120" i="7"/>
  <c r="H120" i="7"/>
  <c r="AB119" i="7"/>
  <c r="V119" i="7"/>
  <c r="W119" i="7" s="1"/>
  <c r="Q119" i="7"/>
  <c r="L119" i="7"/>
  <c r="H119" i="7"/>
  <c r="AB118" i="7"/>
  <c r="V118" i="7"/>
  <c r="Q118" i="7"/>
  <c r="L118" i="7"/>
  <c r="H118" i="7"/>
  <c r="AB117" i="7"/>
  <c r="V117" i="7"/>
  <c r="Q117" i="7"/>
  <c r="L117" i="7"/>
  <c r="H117" i="7"/>
  <c r="AB116" i="7"/>
  <c r="V116" i="7"/>
  <c r="Q116" i="7"/>
  <c r="L116" i="7"/>
  <c r="H116" i="7"/>
  <c r="AB115" i="7"/>
  <c r="V115" i="7"/>
  <c r="W115" i="7" s="1"/>
  <c r="Q115" i="7"/>
  <c r="L115" i="7"/>
  <c r="H115" i="7"/>
  <c r="AB114" i="7"/>
  <c r="V114" i="7"/>
  <c r="Q114" i="7"/>
  <c r="L114" i="7"/>
  <c r="H114" i="7"/>
  <c r="AB113" i="7"/>
  <c r="V113" i="7"/>
  <c r="Q113" i="7"/>
  <c r="L113" i="7"/>
  <c r="H113" i="7"/>
  <c r="AB112" i="7"/>
  <c r="V112" i="7"/>
  <c r="Q112" i="7"/>
  <c r="L112" i="7"/>
  <c r="H112" i="7"/>
  <c r="AB110" i="7"/>
  <c r="V110" i="7"/>
  <c r="Q110" i="7"/>
  <c r="L110" i="7"/>
  <c r="H110" i="7"/>
  <c r="AB109" i="7"/>
  <c r="V109" i="7"/>
  <c r="Q109" i="7"/>
  <c r="L109" i="7"/>
  <c r="H109" i="7"/>
  <c r="AB108" i="7"/>
  <c r="V108" i="7"/>
  <c r="Q108" i="7"/>
  <c r="L108" i="7"/>
  <c r="H108" i="7"/>
  <c r="AB107" i="7"/>
  <c r="V107" i="7"/>
  <c r="Q107" i="7"/>
  <c r="L107" i="7"/>
  <c r="H107" i="7"/>
  <c r="AB106" i="7"/>
  <c r="V106" i="7"/>
  <c r="W106" i="7" s="1"/>
  <c r="Q106" i="7"/>
  <c r="L106" i="7"/>
  <c r="H106" i="7"/>
  <c r="AB105" i="7"/>
  <c r="V105" i="7"/>
  <c r="Q105" i="7"/>
  <c r="L105" i="7"/>
  <c r="H105" i="7"/>
  <c r="AB104" i="7"/>
  <c r="V104" i="7"/>
  <c r="Q104" i="7"/>
  <c r="L104" i="7"/>
  <c r="H104" i="7"/>
  <c r="AB103" i="7"/>
  <c r="V103" i="7"/>
  <c r="Q103" i="7"/>
  <c r="L103" i="7"/>
  <c r="H103" i="7"/>
  <c r="AB102" i="7"/>
  <c r="V102" i="7"/>
  <c r="Y102" i="7" s="1"/>
  <c r="Q102" i="7"/>
  <c r="L102" i="7"/>
  <c r="H102" i="7"/>
  <c r="AB101" i="7"/>
  <c r="V101" i="7"/>
  <c r="Q101" i="7"/>
  <c r="L101" i="7"/>
  <c r="H101" i="7"/>
  <c r="AB99" i="7"/>
  <c r="V99" i="7"/>
  <c r="Q99" i="7"/>
  <c r="L99" i="7"/>
  <c r="H99" i="7"/>
  <c r="AB98" i="7"/>
  <c r="V98" i="7"/>
  <c r="Q98" i="7"/>
  <c r="L98" i="7"/>
  <c r="H98" i="7"/>
  <c r="AB97" i="7"/>
  <c r="V97" i="7"/>
  <c r="W97" i="7" s="1"/>
  <c r="Q97" i="7"/>
  <c r="L97" i="7"/>
  <c r="H97" i="7"/>
  <c r="AB96" i="7"/>
  <c r="X96" i="7"/>
  <c r="V96" i="7"/>
  <c r="Q96" i="7"/>
  <c r="L96" i="7"/>
  <c r="H96" i="7"/>
  <c r="AB95" i="7"/>
  <c r="V95" i="7"/>
  <c r="Q95" i="7"/>
  <c r="L95" i="7"/>
  <c r="H95" i="7"/>
  <c r="AB94" i="7"/>
  <c r="V94" i="7"/>
  <c r="Q94" i="7"/>
  <c r="L94" i="7"/>
  <c r="H94" i="7"/>
  <c r="AB93" i="7"/>
  <c r="V93" i="7"/>
  <c r="X93" i="7" s="1"/>
  <c r="Q93" i="7"/>
  <c r="L93" i="7"/>
  <c r="H93" i="7"/>
  <c r="AB92" i="7"/>
  <c r="V92" i="7"/>
  <c r="Q92" i="7"/>
  <c r="L92" i="7"/>
  <c r="H92" i="7"/>
  <c r="AB91" i="7"/>
  <c r="V91" i="7"/>
  <c r="Q91" i="7"/>
  <c r="L91" i="7"/>
  <c r="H91" i="7"/>
  <c r="AB90" i="7"/>
  <c r="V90" i="7"/>
  <c r="Q90" i="7"/>
  <c r="L90" i="7"/>
  <c r="H90" i="7"/>
  <c r="AB88" i="7"/>
  <c r="V88" i="7"/>
  <c r="Q88" i="7"/>
  <c r="L88" i="7"/>
  <c r="H88" i="7"/>
  <c r="AB87" i="7"/>
  <c r="V87" i="7"/>
  <c r="X87" i="7" s="1"/>
  <c r="Q87" i="7"/>
  <c r="L87" i="7"/>
  <c r="Y87" i="7" s="1"/>
  <c r="H87" i="7"/>
  <c r="AB86" i="7"/>
  <c r="V86" i="7"/>
  <c r="Q86" i="7"/>
  <c r="L86" i="7"/>
  <c r="H86" i="7"/>
  <c r="AB85" i="7"/>
  <c r="V85" i="7"/>
  <c r="Q85" i="7"/>
  <c r="L85" i="7"/>
  <c r="H85" i="7"/>
  <c r="AB84" i="7"/>
  <c r="V84" i="7"/>
  <c r="Q84" i="7"/>
  <c r="L84" i="7"/>
  <c r="H84" i="7"/>
  <c r="AB83" i="7"/>
  <c r="V83" i="7"/>
  <c r="Q83" i="7"/>
  <c r="L83" i="7"/>
  <c r="H83" i="7"/>
  <c r="AB82" i="7"/>
  <c r="V82" i="7"/>
  <c r="Q82" i="7"/>
  <c r="L82" i="7"/>
  <c r="H82" i="7"/>
  <c r="AB81" i="7"/>
  <c r="V81" i="7"/>
  <c r="Q81" i="7"/>
  <c r="L81" i="7"/>
  <c r="H81" i="7"/>
  <c r="AG80" i="7"/>
  <c r="AG81" i="7" s="1"/>
  <c r="AG82" i="7" s="1"/>
  <c r="AG83" i="7" s="1"/>
  <c r="AG84" i="7" s="1"/>
  <c r="AG85" i="7" s="1"/>
  <c r="AB80" i="7"/>
  <c r="V80" i="7"/>
  <c r="Q80" i="7"/>
  <c r="L80" i="7"/>
  <c r="H80" i="7"/>
  <c r="AB79" i="7"/>
  <c r="V79" i="7"/>
  <c r="Q79" i="7"/>
  <c r="L79" i="7"/>
  <c r="H79" i="7"/>
  <c r="AB77" i="7"/>
  <c r="V77" i="7"/>
  <c r="H77" i="7"/>
  <c r="AB76" i="7"/>
  <c r="V76" i="7"/>
  <c r="H76" i="7"/>
  <c r="AB75" i="7"/>
  <c r="V75" i="7"/>
  <c r="H75" i="7"/>
  <c r="AB74" i="7"/>
  <c r="V74" i="7"/>
  <c r="H74" i="7"/>
  <c r="AB73" i="7"/>
  <c r="V73" i="7"/>
  <c r="H73" i="7"/>
  <c r="AB72" i="7"/>
  <c r="V72" i="7"/>
  <c r="H72" i="7"/>
  <c r="AB71" i="7"/>
  <c r="V71" i="7"/>
  <c r="H71" i="7"/>
  <c r="AB70" i="7"/>
  <c r="V70" i="7"/>
  <c r="H70" i="7"/>
  <c r="AB69" i="7"/>
  <c r="V69" i="7"/>
  <c r="H69" i="7"/>
  <c r="AB68" i="7"/>
  <c r="V68" i="7"/>
  <c r="H68" i="7"/>
  <c r="AB67" i="7"/>
  <c r="V67" i="7"/>
  <c r="H67" i="7"/>
  <c r="AB66" i="7"/>
  <c r="V66" i="7"/>
  <c r="H66" i="7"/>
  <c r="AB65" i="7"/>
  <c r="V65" i="7"/>
  <c r="H65" i="7"/>
  <c r="AG64" i="7"/>
  <c r="AG65" i="7" s="1"/>
  <c r="AG66" i="7" s="1"/>
  <c r="AG67" i="7" s="1"/>
  <c r="AG68" i="7" s="1"/>
  <c r="AG69" i="7" s="1"/>
  <c r="AG73" i="7" s="1"/>
  <c r="AB64" i="7"/>
  <c r="V64" i="7"/>
  <c r="J64" i="7"/>
  <c r="H64" i="7"/>
  <c r="AB63" i="7"/>
  <c r="V63" i="7"/>
  <c r="Q63" i="7"/>
  <c r="L63" i="7"/>
  <c r="H63" i="7"/>
  <c r="AB61" i="7"/>
  <c r="V61" i="7"/>
  <c r="H61" i="7"/>
  <c r="AB60" i="7"/>
  <c r="V60" i="7"/>
  <c r="H60" i="7"/>
  <c r="AB59" i="7"/>
  <c r="V59" i="7"/>
  <c r="H59" i="7"/>
  <c r="AB58" i="7"/>
  <c r="V58" i="7"/>
  <c r="H58" i="7"/>
  <c r="AB57" i="7"/>
  <c r="V57" i="7"/>
  <c r="H57" i="7"/>
  <c r="AB56" i="7"/>
  <c r="V56" i="7"/>
  <c r="H56" i="7"/>
  <c r="AB55" i="7"/>
  <c r="V55" i="7"/>
  <c r="H55" i="7"/>
  <c r="AB54" i="7"/>
  <c r="V54" i="7"/>
  <c r="H54" i="7"/>
  <c r="AB53" i="7"/>
  <c r="V53" i="7"/>
  <c r="H53" i="7"/>
  <c r="AB52" i="7"/>
  <c r="V52" i="7"/>
  <c r="H52" i="7"/>
  <c r="AB51" i="7"/>
  <c r="V51" i="7"/>
  <c r="H51" i="7"/>
  <c r="AB50" i="7"/>
  <c r="V50" i="7"/>
  <c r="H50" i="7"/>
  <c r="AB49" i="7"/>
  <c r="V49" i="7"/>
  <c r="H49" i="7"/>
  <c r="AB48" i="7"/>
  <c r="V48" i="7"/>
  <c r="I48" i="7"/>
  <c r="Q48" i="7" s="1"/>
  <c r="H48" i="7"/>
  <c r="AB47" i="7"/>
  <c r="V47" i="7"/>
  <c r="Q47" i="7"/>
  <c r="L47" i="7"/>
  <c r="H47" i="7"/>
  <c r="V41" i="7"/>
  <c r="H41" i="7"/>
  <c r="AB40" i="7"/>
  <c r="V40" i="7"/>
  <c r="H40" i="7"/>
  <c r="AB39" i="7"/>
  <c r="V39" i="7"/>
  <c r="H39" i="7"/>
  <c r="AB38" i="7"/>
  <c r="V38" i="7"/>
  <c r="H38" i="7"/>
  <c r="AB37" i="7"/>
  <c r="V37" i="7"/>
  <c r="H37" i="7"/>
  <c r="AB36" i="7"/>
  <c r="V36" i="7"/>
  <c r="H36" i="7"/>
  <c r="AB35" i="7"/>
  <c r="V35" i="7"/>
  <c r="H35" i="7"/>
  <c r="AB34" i="7"/>
  <c r="V34" i="7"/>
  <c r="H34" i="7"/>
  <c r="AB33" i="7"/>
  <c r="V33" i="7"/>
  <c r="H33" i="7"/>
  <c r="AB32" i="7"/>
  <c r="V32" i="7"/>
  <c r="H32" i="7"/>
  <c r="AB31" i="7"/>
  <c r="V31" i="7"/>
  <c r="H31" i="7"/>
  <c r="AB30" i="7"/>
  <c r="V30" i="7"/>
  <c r="H30" i="7"/>
  <c r="AB29" i="7"/>
  <c r="V29" i="7"/>
  <c r="H29" i="7"/>
  <c r="AB28" i="7"/>
  <c r="V28" i="7"/>
  <c r="I28" i="7"/>
  <c r="H28" i="7"/>
  <c r="AB27" i="7"/>
  <c r="V27" i="7"/>
  <c r="Q27" i="7"/>
  <c r="L27" i="7"/>
  <c r="H27" i="7"/>
  <c r="B23" i="7"/>
  <c r="A63" i="7"/>
  <c r="V21" i="7"/>
  <c r="H21" i="7"/>
  <c r="V20" i="7"/>
  <c r="H20" i="7"/>
  <c r="V19" i="7"/>
  <c r="H19" i="7"/>
  <c r="V18" i="7"/>
  <c r="H18" i="7"/>
  <c r="V17" i="7"/>
  <c r="H17" i="7"/>
  <c r="V16" i="7"/>
  <c r="H16" i="7"/>
  <c r="V15" i="7"/>
  <c r="H15" i="7"/>
  <c r="V14" i="7"/>
  <c r="H14" i="7"/>
  <c r="V13" i="7"/>
  <c r="H13" i="7"/>
  <c r="V12" i="7"/>
  <c r="H12" i="7"/>
  <c r="V11" i="7"/>
  <c r="H11" i="7"/>
  <c r="V10" i="7"/>
  <c r="H10" i="7"/>
  <c r="V9" i="7"/>
  <c r="H9" i="7"/>
  <c r="V8" i="7"/>
  <c r="L8" i="7"/>
  <c r="J8" i="7"/>
  <c r="Q8" i="7" s="1"/>
  <c r="H8" i="7"/>
  <c r="V7" i="7"/>
  <c r="Q7" i="7"/>
  <c r="L7" i="7"/>
  <c r="H7" i="7"/>
  <c r="V6" i="7"/>
  <c r="J6" i="7"/>
  <c r="H6" i="7"/>
  <c r="V5" i="7"/>
  <c r="Q5" i="7"/>
  <c r="L5" i="7"/>
  <c r="H5" i="7"/>
  <c r="Y5" i="7" s="1"/>
  <c r="Y4" i="7"/>
  <c r="V4" i="7"/>
  <c r="Q4" i="7"/>
  <c r="L4" i="7"/>
  <c r="X4" i="7" s="1"/>
  <c r="H4" i="7"/>
  <c r="V3" i="7"/>
  <c r="Q3" i="7"/>
  <c r="L3" i="7"/>
  <c r="H3" i="7"/>
  <c r="Q117" i="6"/>
  <c r="M117" i="6"/>
  <c r="Q116" i="6"/>
  <c r="M116" i="6"/>
  <c r="Q115" i="6"/>
  <c r="M115" i="6"/>
  <c r="Q114" i="6"/>
  <c r="M114" i="6"/>
  <c r="AB108" i="6"/>
  <c r="V108" i="6"/>
  <c r="W108" i="6" s="1"/>
  <c r="Q108" i="6"/>
  <c r="L108" i="6"/>
  <c r="X108" i="6" s="1"/>
  <c r="H108" i="6"/>
  <c r="AB107" i="6"/>
  <c r="V107" i="6"/>
  <c r="Q107" i="6"/>
  <c r="L107" i="6"/>
  <c r="H107" i="6"/>
  <c r="AB106" i="6"/>
  <c r="V106" i="6"/>
  <c r="Q106" i="6"/>
  <c r="L106" i="6"/>
  <c r="Y106" i="6" s="1"/>
  <c r="H106" i="6"/>
  <c r="AB105" i="6"/>
  <c r="X105" i="6"/>
  <c r="V105" i="6"/>
  <c r="W105" i="6" s="1"/>
  <c r="Q105" i="6"/>
  <c r="L105" i="6"/>
  <c r="Y105" i="6" s="1"/>
  <c r="H105" i="6"/>
  <c r="AB104" i="6"/>
  <c r="V104" i="6"/>
  <c r="W104" i="6" s="1"/>
  <c r="Q104" i="6"/>
  <c r="L104" i="6"/>
  <c r="Y104" i="6" s="1"/>
  <c r="H104" i="6"/>
  <c r="AB103" i="6"/>
  <c r="Y103" i="6"/>
  <c r="V103" i="6"/>
  <c r="Q103" i="6"/>
  <c r="L103" i="6"/>
  <c r="X103" i="6" s="1"/>
  <c r="H103" i="6"/>
  <c r="AB102" i="6"/>
  <c r="Y102" i="6"/>
  <c r="X102" i="6"/>
  <c r="V102" i="6"/>
  <c r="Q102" i="6"/>
  <c r="L102" i="6"/>
  <c r="H102" i="6"/>
  <c r="AB101" i="6"/>
  <c r="V101" i="6"/>
  <c r="Q101" i="6"/>
  <c r="L101" i="6"/>
  <c r="Y101" i="6" s="1"/>
  <c r="H101" i="6"/>
  <c r="AB100" i="6"/>
  <c r="V100" i="6"/>
  <c r="W100" i="6" s="1"/>
  <c r="Q100" i="6"/>
  <c r="L100" i="6"/>
  <c r="X100" i="6" s="1"/>
  <c r="H100" i="6"/>
  <c r="AB99" i="6"/>
  <c r="V99" i="6"/>
  <c r="Q99" i="6"/>
  <c r="L99" i="6"/>
  <c r="H99" i="6"/>
  <c r="AB97" i="6"/>
  <c r="V97" i="6"/>
  <c r="Q97" i="6"/>
  <c r="L97" i="6"/>
  <c r="H97" i="6"/>
  <c r="Y97" i="6" s="1"/>
  <c r="AB96" i="6"/>
  <c r="V96" i="6"/>
  <c r="Q96" i="6"/>
  <c r="L96" i="6"/>
  <c r="X96" i="6" s="1"/>
  <c r="H96" i="6"/>
  <c r="AB95" i="6"/>
  <c r="V95" i="6"/>
  <c r="Q95" i="6"/>
  <c r="L95" i="6"/>
  <c r="H95" i="6"/>
  <c r="AB94" i="6"/>
  <c r="V94" i="6"/>
  <c r="Q94" i="6"/>
  <c r="L94" i="6"/>
  <c r="H94" i="6"/>
  <c r="Y94" i="6" s="1"/>
  <c r="AB93" i="6"/>
  <c r="V93" i="6"/>
  <c r="Q93" i="6"/>
  <c r="L93" i="6"/>
  <c r="X93" i="6" s="1"/>
  <c r="H93" i="6"/>
  <c r="AB92" i="6"/>
  <c r="V92" i="6"/>
  <c r="Q92" i="6"/>
  <c r="L92" i="6"/>
  <c r="H92" i="6"/>
  <c r="AB91" i="6"/>
  <c r="V91" i="6"/>
  <c r="Q91" i="6"/>
  <c r="L91" i="6"/>
  <c r="H91" i="6"/>
  <c r="AB90" i="6"/>
  <c r="V90" i="6"/>
  <c r="Q90" i="6"/>
  <c r="L90" i="6"/>
  <c r="H90" i="6"/>
  <c r="AB89" i="6"/>
  <c r="V89" i="6"/>
  <c r="W89" i="6" s="1"/>
  <c r="Q89" i="6"/>
  <c r="L89" i="6"/>
  <c r="Y89" i="6" s="1"/>
  <c r="H89" i="6"/>
  <c r="AB88" i="6"/>
  <c r="V88" i="6"/>
  <c r="Q88" i="6"/>
  <c r="L88" i="6"/>
  <c r="H88" i="6"/>
  <c r="AB86" i="6"/>
  <c r="V86" i="6"/>
  <c r="Q86" i="6"/>
  <c r="L86" i="6"/>
  <c r="H86" i="6"/>
  <c r="AB85" i="6"/>
  <c r="V85" i="6"/>
  <c r="Q85" i="6"/>
  <c r="L85" i="6"/>
  <c r="H85" i="6"/>
  <c r="AB84" i="6"/>
  <c r="V84" i="6"/>
  <c r="Q84" i="6"/>
  <c r="L84" i="6"/>
  <c r="X84" i="6" s="1"/>
  <c r="H84" i="6"/>
  <c r="AB83" i="6"/>
  <c r="V83" i="6"/>
  <c r="Q83" i="6"/>
  <c r="L83" i="6"/>
  <c r="H83" i="6"/>
  <c r="AB82" i="6"/>
  <c r="V82" i="6"/>
  <c r="Q82" i="6"/>
  <c r="L82" i="6"/>
  <c r="H82" i="6"/>
  <c r="AB81" i="6"/>
  <c r="V81" i="6"/>
  <c r="Q81" i="6"/>
  <c r="L81" i="6"/>
  <c r="H81" i="6"/>
  <c r="AB80" i="6"/>
  <c r="V80" i="6"/>
  <c r="Q80" i="6"/>
  <c r="L80" i="6"/>
  <c r="X80" i="6" s="1"/>
  <c r="H80" i="6"/>
  <c r="AB79" i="6"/>
  <c r="V79" i="6"/>
  <c r="Q79" i="6"/>
  <c r="L79" i="6"/>
  <c r="H79" i="6"/>
  <c r="AB78" i="6"/>
  <c r="V78" i="6"/>
  <c r="Q78" i="6"/>
  <c r="L78" i="6"/>
  <c r="H78" i="6"/>
  <c r="AB77" i="6"/>
  <c r="V77" i="6"/>
  <c r="W77" i="6" s="1"/>
  <c r="Q77" i="6"/>
  <c r="L77" i="6"/>
  <c r="H77" i="6"/>
  <c r="AB75" i="6"/>
  <c r="V75" i="6"/>
  <c r="H75" i="6"/>
  <c r="AB74" i="6"/>
  <c r="V74" i="6"/>
  <c r="H74" i="6"/>
  <c r="AB73" i="6"/>
  <c r="V73" i="6"/>
  <c r="H73" i="6"/>
  <c r="AB72" i="6"/>
  <c r="V72" i="6"/>
  <c r="H72" i="6"/>
  <c r="AB71" i="6"/>
  <c r="V71" i="6"/>
  <c r="H71" i="6"/>
  <c r="AB70" i="6"/>
  <c r="V70" i="6"/>
  <c r="H70" i="6"/>
  <c r="AB69" i="6"/>
  <c r="V69" i="6"/>
  <c r="H69" i="6"/>
  <c r="AB68" i="6"/>
  <c r="V68" i="6"/>
  <c r="H68" i="6"/>
  <c r="AB67" i="6"/>
  <c r="V67" i="6"/>
  <c r="H67" i="6"/>
  <c r="AB66" i="6"/>
  <c r="V66" i="6"/>
  <c r="H66" i="6"/>
  <c r="AB65" i="6"/>
  <c r="V65" i="6"/>
  <c r="H65" i="6"/>
  <c r="AB64" i="6"/>
  <c r="V64" i="6"/>
  <c r="H64" i="6"/>
  <c r="AB63" i="6"/>
  <c r="V63" i="6"/>
  <c r="H63" i="6"/>
  <c r="AG62" i="6"/>
  <c r="AG63" i="6" s="1"/>
  <c r="AG64" i="6" s="1"/>
  <c r="AG65" i="6" s="1"/>
  <c r="AG66" i="6" s="1"/>
  <c r="AG67" i="6" s="1"/>
  <c r="AB62" i="6"/>
  <c r="V62" i="6"/>
  <c r="W62" i="6" s="1"/>
  <c r="L62" i="6"/>
  <c r="X62" i="6" s="1"/>
  <c r="J62" i="6"/>
  <c r="J63" i="6" s="1"/>
  <c r="H62" i="6"/>
  <c r="Y62" i="6" s="1"/>
  <c r="AB61" i="6"/>
  <c r="V61" i="6"/>
  <c r="W61" i="6" s="1"/>
  <c r="Q61" i="6"/>
  <c r="L61" i="6"/>
  <c r="X61" i="6" s="1"/>
  <c r="H61" i="6"/>
  <c r="AB59" i="6"/>
  <c r="V59" i="6"/>
  <c r="H59" i="6"/>
  <c r="AB58" i="6"/>
  <c r="V58" i="6"/>
  <c r="H58" i="6"/>
  <c r="AB57" i="6"/>
  <c r="V57" i="6"/>
  <c r="H57" i="6"/>
  <c r="AB56" i="6"/>
  <c r="V56" i="6"/>
  <c r="H56" i="6"/>
  <c r="AB55" i="6"/>
  <c r="V55" i="6"/>
  <c r="H55" i="6"/>
  <c r="AB54" i="6"/>
  <c r="V54" i="6"/>
  <c r="H54" i="6"/>
  <c r="AB53" i="6"/>
  <c r="V53" i="6"/>
  <c r="H53" i="6"/>
  <c r="AB52" i="6"/>
  <c r="V52" i="6"/>
  <c r="H52" i="6"/>
  <c r="AB51" i="6"/>
  <c r="V51" i="6"/>
  <c r="H51" i="6"/>
  <c r="AB50" i="6"/>
  <c r="V50" i="6"/>
  <c r="H50" i="6"/>
  <c r="AB49" i="6"/>
  <c r="V49" i="6"/>
  <c r="H49" i="6"/>
  <c r="AB48" i="6"/>
  <c r="V48" i="6"/>
  <c r="H48" i="6"/>
  <c r="AB47" i="6"/>
  <c r="V47" i="6"/>
  <c r="H47" i="6"/>
  <c r="AB46" i="6"/>
  <c r="V46" i="6"/>
  <c r="I46" i="6"/>
  <c r="Q46" i="6" s="1"/>
  <c r="H46" i="6"/>
  <c r="AB45" i="6"/>
  <c r="V45" i="6"/>
  <c r="Q45" i="6"/>
  <c r="L45" i="6"/>
  <c r="H45" i="6"/>
  <c r="AB40" i="6"/>
  <c r="V40" i="6"/>
  <c r="H40" i="6"/>
  <c r="AB39" i="6"/>
  <c r="V39" i="6"/>
  <c r="H39" i="6"/>
  <c r="AB38" i="6"/>
  <c r="V38" i="6"/>
  <c r="H38" i="6"/>
  <c r="AB37" i="6"/>
  <c r="V37" i="6"/>
  <c r="H37" i="6"/>
  <c r="AB36" i="6"/>
  <c r="V36" i="6"/>
  <c r="H36" i="6"/>
  <c r="AB35" i="6"/>
  <c r="V35" i="6"/>
  <c r="H35" i="6"/>
  <c r="AB34" i="6"/>
  <c r="V34" i="6"/>
  <c r="H34" i="6"/>
  <c r="AB33" i="6"/>
  <c r="V33" i="6"/>
  <c r="H33" i="6"/>
  <c r="AB32" i="6"/>
  <c r="V32" i="6"/>
  <c r="H32" i="6"/>
  <c r="AB31" i="6"/>
  <c r="V31" i="6"/>
  <c r="H31" i="6"/>
  <c r="AB30" i="6"/>
  <c r="V30" i="6"/>
  <c r="H30" i="6"/>
  <c r="AB29" i="6"/>
  <c r="V29" i="6"/>
  <c r="H29" i="6"/>
  <c r="AB28" i="6"/>
  <c r="V28" i="6"/>
  <c r="I28" i="6"/>
  <c r="Q28" i="6" s="1"/>
  <c r="H28" i="6"/>
  <c r="AB27" i="6"/>
  <c r="V27" i="6"/>
  <c r="Q27" i="6"/>
  <c r="I27" i="6"/>
  <c r="L27" i="6" s="1"/>
  <c r="H27" i="6"/>
  <c r="AB26" i="6"/>
  <c r="V26" i="6"/>
  <c r="Q26" i="6"/>
  <c r="L26" i="6"/>
  <c r="H26" i="6"/>
  <c r="AG24" i="6"/>
  <c r="AG25" i="6" s="1"/>
  <c r="AG26" i="6" s="1"/>
  <c r="AG27" i="6" s="1"/>
  <c r="AG28" i="6" s="1"/>
  <c r="AG29" i="6" s="1"/>
  <c r="AG30" i="6" s="1"/>
  <c r="AG31" i="6" s="1"/>
  <c r="AG32" i="6" s="1"/>
  <c r="AG33" i="6" s="1"/>
  <c r="AG34" i="6" s="1"/>
  <c r="AG35" i="6" s="1"/>
  <c r="AG36" i="6" s="1"/>
  <c r="AG37" i="6" s="1"/>
  <c r="AG38" i="6" s="1"/>
  <c r="AG39" i="6" s="1"/>
  <c r="AG40" i="6" s="1"/>
  <c r="B23" i="6"/>
  <c r="A61" i="6"/>
  <c r="AJ21" i="6"/>
  <c r="V21" i="6"/>
  <c r="H21" i="6"/>
  <c r="AJ20" i="6"/>
  <c r="V20" i="6"/>
  <c r="H20" i="6"/>
  <c r="AJ19" i="6"/>
  <c r="V19" i="6"/>
  <c r="H19" i="6"/>
  <c r="AJ18" i="6"/>
  <c r="V18" i="6"/>
  <c r="H18" i="6"/>
  <c r="AJ17" i="6"/>
  <c r="V17" i="6"/>
  <c r="H17" i="6"/>
  <c r="AJ16" i="6"/>
  <c r="V16" i="6"/>
  <c r="H16" i="6"/>
  <c r="AJ15" i="6"/>
  <c r="V15" i="6"/>
  <c r="H15" i="6"/>
  <c r="AJ14" i="6"/>
  <c r="V14" i="6"/>
  <c r="H14" i="6"/>
  <c r="AJ13" i="6"/>
  <c r="V13" i="6"/>
  <c r="H13" i="6"/>
  <c r="AJ12" i="6"/>
  <c r="V12" i="6"/>
  <c r="H12" i="6"/>
  <c r="AJ11" i="6"/>
  <c r="V11" i="6"/>
  <c r="H11" i="6"/>
  <c r="AJ10" i="6"/>
  <c r="V10" i="6"/>
  <c r="H10" i="6"/>
  <c r="AJ9" i="6"/>
  <c r="V9" i="6"/>
  <c r="H9" i="6"/>
  <c r="AJ8" i="6"/>
  <c r="V8" i="6"/>
  <c r="H8" i="6"/>
  <c r="AJ7" i="6"/>
  <c r="V7" i="6"/>
  <c r="H7" i="6"/>
  <c r="AJ6" i="6"/>
  <c r="V6" i="6"/>
  <c r="H6" i="6"/>
  <c r="AJ5" i="6"/>
  <c r="V5" i="6"/>
  <c r="J5" i="6"/>
  <c r="Q5" i="6" s="1"/>
  <c r="H5" i="6"/>
  <c r="AJ4" i="6"/>
  <c r="AH4" i="6"/>
  <c r="AH5" i="6" s="1"/>
  <c r="AH6" i="6" s="1"/>
  <c r="AH7" i="6" s="1"/>
  <c r="AH8" i="6" s="1"/>
  <c r="AH9" i="6" s="1"/>
  <c r="AH10" i="6" s="1"/>
  <c r="AH11" i="6" s="1"/>
  <c r="AH12" i="6" s="1"/>
  <c r="AH13" i="6" s="1"/>
  <c r="AH14" i="6" s="1"/>
  <c r="AH15" i="6" s="1"/>
  <c r="AH16" i="6" s="1"/>
  <c r="AH17" i="6" s="1"/>
  <c r="AH18" i="6" s="1"/>
  <c r="AH19" i="6" s="1"/>
  <c r="AH20" i="6" s="1"/>
  <c r="AH21" i="6" s="1"/>
  <c r="V4" i="6"/>
  <c r="W4" i="6" s="1"/>
  <c r="Q4" i="6"/>
  <c r="L4" i="6"/>
  <c r="H4" i="6"/>
  <c r="AJ3" i="6"/>
  <c r="V3" i="6"/>
  <c r="X3" i="6" s="1"/>
  <c r="Q3" i="6"/>
  <c r="L3" i="6"/>
  <c r="Y3" i="6" s="1"/>
  <c r="H3" i="6"/>
  <c r="M130" i="5"/>
  <c r="M129" i="5"/>
  <c r="M128" i="5"/>
  <c r="M127" i="5"/>
  <c r="AB121" i="5"/>
  <c r="W121" i="5"/>
  <c r="V121" i="5"/>
  <c r="Q121" i="5"/>
  <c r="L121" i="5"/>
  <c r="Y121" i="5" s="1"/>
  <c r="H121" i="5"/>
  <c r="AB120" i="5"/>
  <c r="V120" i="5"/>
  <c r="W120" i="5" s="1"/>
  <c r="Q120" i="5"/>
  <c r="L120" i="5"/>
  <c r="H120" i="5"/>
  <c r="AB119" i="5"/>
  <c r="V119" i="5"/>
  <c r="W119" i="5" s="1"/>
  <c r="Q119" i="5"/>
  <c r="L119" i="5"/>
  <c r="H119" i="5"/>
  <c r="AB118" i="5"/>
  <c r="V118" i="5"/>
  <c r="W118" i="5" s="1"/>
  <c r="Q118" i="5"/>
  <c r="L118" i="5"/>
  <c r="H118" i="5"/>
  <c r="AB117" i="5"/>
  <c r="W117" i="5"/>
  <c r="V117" i="5"/>
  <c r="Q117" i="5"/>
  <c r="L117" i="5"/>
  <c r="Y117" i="5" s="1"/>
  <c r="H117" i="5"/>
  <c r="AB116" i="5"/>
  <c r="V116" i="5"/>
  <c r="W116" i="5" s="1"/>
  <c r="Q116" i="5"/>
  <c r="L116" i="5"/>
  <c r="H116" i="5"/>
  <c r="AB115" i="5"/>
  <c r="V115" i="5"/>
  <c r="W115" i="5" s="1"/>
  <c r="Q115" i="5"/>
  <c r="L115" i="5"/>
  <c r="H115" i="5"/>
  <c r="AB114" i="5"/>
  <c r="V114" i="5"/>
  <c r="W114" i="5" s="1"/>
  <c r="Q114" i="5"/>
  <c r="L114" i="5"/>
  <c r="H114" i="5"/>
  <c r="AB113" i="5"/>
  <c r="W113" i="5"/>
  <c r="V113" i="5"/>
  <c r="Q113" i="5"/>
  <c r="L113" i="5"/>
  <c r="Y113" i="5" s="1"/>
  <c r="H113" i="5"/>
  <c r="AB112" i="5"/>
  <c r="V112" i="5"/>
  <c r="W112" i="5" s="1"/>
  <c r="Q112" i="5"/>
  <c r="L112" i="5"/>
  <c r="H112" i="5"/>
  <c r="AB110" i="5"/>
  <c r="V110" i="5"/>
  <c r="Q110" i="5"/>
  <c r="L110" i="5"/>
  <c r="W110" i="5" s="1"/>
  <c r="H110" i="5"/>
  <c r="AB109" i="5"/>
  <c r="V109" i="5"/>
  <c r="Q109" i="5"/>
  <c r="L109" i="5"/>
  <c r="H109" i="5"/>
  <c r="AB108" i="5"/>
  <c r="X108" i="5"/>
  <c r="V108" i="5"/>
  <c r="Q108" i="5"/>
  <c r="L108" i="5"/>
  <c r="W108" i="5" s="1"/>
  <c r="H108" i="5"/>
  <c r="AB107" i="5"/>
  <c r="V107" i="5"/>
  <c r="Q107" i="5"/>
  <c r="L107" i="5"/>
  <c r="X107" i="5" s="1"/>
  <c r="H107" i="5"/>
  <c r="AB106" i="5"/>
  <c r="V106" i="5"/>
  <c r="Q106" i="5"/>
  <c r="L106" i="5"/>
  <c r="W106" i="5" s="1"/>
  <c r="H106" i="5"/>
  <c r="AB105" i="5"/>
  <c r="V105" i="5"/>
  <c r="Q105" i="5"/>
  <c r="L105" i="5"/>
  <c r="H105" i="5"/>
  <c r="AB104" i="5"/>
  <c r="X104" i="5"/>
  <c r="V104" i="5"/>
  <c r="Q104" i="5"/>
  <c r="L104" i="5"/>
  <c r="W104" i="5" s="1"/>
  <c r="H104" i="5"/>
  <c r="AB103" i="5"/>
  <c r="V103" i="5"/>
  <c r="W103" i="5" s="1"/>
  <c r="Q103" i="5"/>
  <c r="L103" i="5"/>
  <c r="X103" i="5" s="1"/>
  <c r="H103" i="5"/>
  <c r="AB102" i="5"/>
  <c r="V102" i="5"/>
  <c r="Q102" i="5"/>
  <c r="L102" i="5"/>
  <c r="X102" i="5" s="1"/>
  <c r="H102" i="5"/>
  <c r="AB101" i="5"/>
  <c r="V101" i="5"/>
  <c r="W101" i="5" s="1"/>
  <c r="Q101" i="5"/>
  <c r="L101" i="5"/>
  <c r="X101" i="5" s="1"/>
  <c r="H101" i="5"/>
  <c r="AB99" i="5"/>
  <c r="Y99" i="5"/>
  <c r="V99" i="5"/>
  <c r="Q99" i="5"/>
  <c r="L99" i="5"/>
  <c r="X99" i="5" s="1"/>
  <c r="H99" i="5"/>
  <c r="AB98" i="5"/>
  <c r="V98" i="5"/>
  <c r="Q98" i="5"/>
  <c r="L98" i="5"/>
  <c r="Y98" i="5" s="1"/>
  <c r="H98" i="5"/>
  <c r="AB97" i="5"/>
  <c r="V97" i="5"/>
  <c r="Q97" i="5"/>
  <c r="L97" i="5"/>
  <c r="X97" i="5" s="1"/>
  <c r="H97" i="5"/>
  <c r="AB96" i="5"/>
  <c r="V96" i="5"/>
  <c r="Q96" i="5"/>
  <c r="L96" i="5"/>
  <c r="X96" i="5" s="1"/>
  <c r="H96" i="5"/>
  <c r="AB95" i="5"/>
  <c r="V95" i="5"/>
  <c r="W95" i="5" s="1"/>
  <c r="Q95" i="5"/>
  <c r="L95" i="5"/>
  <c r="Y95" i="5" s="1"/>
  <c r="H95" i="5"/>
  <c r="AB94" i="5"/>
  <c r="V94" i="5"/>
  <c r="Q94" i="5"/>
  <c r="L94" i="5"/>
  <c r="H94" i="5"/>
  <c r="AB93" i="5"/>
  <c r="V93" i="5"/>
  <c r="Q93" i="5"/>
  <c r="L93" i="5"/>
  <c r="X93" i="5" s="1"/>
  <c r="H93" i="5"/>
  <c r="AB92" i="5"/>
  <c r="V92" i="5"/>
  <c r="Q92" i="5"/>
  <c r="L92" i="5"/>
  <c r="X92" i="5" s="1"/>
  <c r="H92" i="5"/>
  <c r="AB91" i="5"/>
  <c r="V91" i="5"/>
  <c r="Q91" i="5"/>
  <c r="L91" i="5"/>
  <c r="X91" i="5" s="1"/>
  <c r="H91" i="5"/>
  <c r="Y91" i="5" s="1"/>
  <c r="AB90" i="5"/>
  <c r="V90" i="5"/>
  <c r="Q90" i="5"/>
  <c r="L90" i="5"/>
  <c r="X90" i="5" s="1"/>
  <c r="H90" i="5"/>
  <c r="Y90" i="5" s="1"/>
  <c r="AB88" i="5"/>
  <c r="V88" i="5"/>
  <c r="Q88" i="5"/>
  <c r="L88" i="5"/>
  <c r="H88" i="5"/>
  <c r="AB87" i="5"/>
  <c r="V87" i="5"/>
  <c r="Q87" i="5"/>
  <c r="L87" i="5"/>
  <c r="H87" i="5"/>
  <c r="AB86" i="5"/>
  <c r="W86" i="5"/>
  <c r="V86" i="5"/>
  <c r="Q86" i="5"/>
  <c r="L86" i="5"/>
  <c r="X86" i="5" s="1"/>
  <c r="H86" i="5"/>
  <c r="Y86" i="5" s="1"/>
  <c r="AB85" i="5"/>
  <c r="V85" i="5"/>
  <c r="Q85" i="5"/>
  <c r="L85" i="5"/>
  <c r="H85" i="5"/>
  <c r="AB84" i="5"/>
  <c r="V84" i="5"/>
  <c r="W84" i="5" s="1"/>
  <c r="Q84" i="5"/>
  <c r="L84" i="5"/>
  <c r="H84" i="5"/>
  <c r="AB83" i="5"/>
  <c r="V83" i="5"/>
  <c r="Q83" i="5"/>
  <c r="L83" i="5"/>
  <c r="X83" i="5" s="1"/>
  <c r="H83" i="5"/>
  <c r="AB82" i="5"/>
  <c r="V82" i="5"/>
  <c r="Q82" i="5"/>
  <c r="L82" i="5"/>
  <c r="H82" i="5"/>
  <c r="AB81" i="5"/>
  <c r="V81" i="5"/>
  <c r="W81" i="5" s="1"/>
  <c r="Q81" i="5"/>
  <c r="L81" i="5"/>
  <c r="H81" i="5"/>
  <c r="AG80" i="5"/>
  <c r="AG81" i="5" s="1"/>
  <c r="AG82" i="5" s="1"/>
  <c r="AG83" i="5" s="1"/>
  <c r="AG84" i="5" s="1"/>
  <c r="AG85" i="5" s="1"/>
  <c r="AB80" i="5"/>
  <c r="V80" i="5"/>
  <c r="Q80" i="5"/>
  <c r="L80" i="5"/>
  <c r="H80" i="5"/>
  <c r="AB79" i="5"/>
  <c r="V79" i="5"/>
  <c r="Q79" i="5"/>
  <c r="L79" i="5"/>
  <c r="H79" i="5"/>
  <c r="AB77" i="5"/>
  <c r="V77" i="5"/>
  <c r="H77" i="5"/>
  <c r="AB76" i="5"/>
  <c r="V76" i="5"/>
  <c r="H76" i="5"/>
  <c r="AB75" i="5"/>
  <c r="V75" i="5"/>
  <c r="H75" i="5"/>
  <c r="AB74" i="5"/>
  <c r="V74" i="5"/>
  <c r="H74" i="5"/>
  <c r="AB73" i="5"/>
  <c r="V73" i="5"/>
  <c r="H73" i="5"/>
  <c r="AB72" i="5"/>
  <c r="V72" i="5"/>
  <c r="H72" i="5"/>
  <c r="AB71" i="5"/>
  <c r="V71" i="5"/>
  <c r="H71" i="5"/>
  <c r="AB70" i="5"/>
  <c r="V70" i="5"/>
  <c r="H70" i="5"/>
  <c r="AB69" i="5"/>
  <c r="V69" i="5"/>
  <c r="H69" i="5"/>
  <c r="AB68" i="5"/>
  <c r="V68" i="5"/>
  <c r="H68" i="5"/>
  <c r="AB67" i="5"/>
  <c r="V67" i="5"/>
  <c r="H67" i="5"/>
  <c r="AB66" i="5"/>
  <c r="V66" i="5"/>
  <c r="H66" i="5"/>
  <c r="AB65" i="5"/>
  <c r="V65" i="5"/>
  <c r="H65" i="5"/>
  <c r="AG64" i="5"/>
  <c r="AG65" i="5" s="1"/>
  <c r="AG66" i="5" s="1"/>
  <c r="AG67" i="5" s="1"/>
  <c r="AG68" i="5" s="1"/>
  <c r="AG69" i="5" s="1"/>
  <c r="AB64" i="5"/>
  <c r="V64" i="5"/>
  <c r="J64" i="5"/>
  <c r="H64" i="5"/>
  <c r="AB63" i="5"/>
  <c r="V63" i="5"/>
  <c r="W63" i="5" s="1"/>
  <c r="Q63" i="5"/>
  <c r="L63" i="5"/>
  <c r="X63" i="5" s="1"/>
  <c r="H63" i="5"/>
  <c r="AB61" i="5"/>
  <c r="V61" i="5"/>
  <c r="H61" i="5"/>
  <c r="AB60" i="5"/>
  <c r="V60" i="5"/>
  <c r="H60" i="5"/>
  <c r="AB59" i="5"/>
  <c r="V59" i="5"/>
  <c r="H59" i="5"/>
  <c r="AB58" i="5"/>
  <c r="V58" i="5"/>
  <c r="H58" i="5"/>
  <c r="AB57" i="5"/>
  <c r="V57" i="5"/>
  <c r="H57" i="5"/>
  <c r="AB56" i="5"/>
  <c r="V56" i="5"/>
  <c r="H56" i="5"/>
  <c r="AB55" i="5"/>
  <c r="V55" i="5"/>
  <c r="H55" i="5"/>
  <c r="AB54" i="5"/>
  <c r="V54" i="5"/>
  <c r="H54" i="5"/>
  <c r="AB53" i="5"/>
  <c r="V53" i="5"/>
  <c r="H53" i="5"/>
  <c r="AB52" i="5"/>
  <c r="V52" i="5"/>
  <c r="H52" i="5"/>
  <c r="AB51" i="5"/>
  <c r="V51" i="5"/>
  <c r="H51" i="5"/>
  <c r="AB50" i="5"/>
  <c r="V50" i="5"/>
  <c r="H50" i="5"/>
  <c r="AB49" i="5"/>
  <c r="V49" i="5"/>
  <c r="H49" i="5"/>
  <c r="AB48" i="5"/>
  <c r="V48" i="5"/>
  <c r="I48" i="5"/>
  <c r="Q48" i="5" s="1"/>
  <c r="H48" i="5"/>
  <c r="AB47" i="5"/>
  <c r="V47" i="5"/>
  <c r="Q47" i="5"/>
  <c r="L47" i="5"/>
  <c r="H47" i="5"/>
  <c r="V41" i="5"/>
  <c r="H41" i="5"/>
  <c r="AB40" i="5"/>
  <c r="V40" i="5"/>
  <c r="H40" i="5"/>
  <c r="AB39" i="5"/>
  <c r="V39" i="5"/>
  <c r="H39" i="5"/>
  <c r="AB38" i="5"/>
  <c r="V38" i="5"/>
  <c r="H38" i="5"/>
  <c r="AB37" i="5"/>
  <c r="V37" i="5"/>
  <c r="H37" i="5"/>
  <c r="AB36" i="5"/>
  <c r="V36" i="5"/>
  <c r="H36" i="5"/>
  <c r="AB35" i="5"/>
  <c r="V35" i="5"/>
  <c r="H35" i="5"/>
  <c r="AB34" i="5"/>
  <c r="V34" i="5"/>
  <c r="H34" i="5"/>
  <c r="AB33" i="5"/>
  <c r="V33" i="5"/>
  <c r="H33" i="5"/>
  <c r="AB32" i="5"/>
  <c r="V32" i="5"/>
  <c r="H32" i="5"/>
  <c r="AB31" i="5"/>
  <c r="V31" i="5"/>
  <c r="H31" i="5"/>
  <c r="AB30" i="5"/>
  <c r="V30" i="5"/>
  <c r="H30" i="5"/>
  <c r="AB29" i="5"/>
  <c r="V29" i="5"/>
  <c r="H29" i="5"/>
  <c r="AB28" i="5"/>
  <c r="V28" i="5"/>
  <c r="I28" i="5"/>
  <c r="Q28" i="5" s="1"/>
  <c r="H28" i="5"/>
  <c r="AB27" i="5"/>
  <c r="V27" i="5"/>
  <c r="Q27" i="5"/>
  <c r="L27" i="5"/>
  <c r="H27" i="5"/>
  <c r="B23" i="5"/>
  <c r="V21" i="5"/>
  <c r="H21" i="5"/>
  <c r="V20" i="5"/>
  <c r="H20" i="5"/>
  <c r="V19" i="5"/>
  <c r="H19" i="5"/>
  <c r="V18" i="5"/>
  <c r="H18" i="5"/>
  <c r="V17" i="5"/>
  <c r="H17" i="5"/>
  <c r="V16" i="5"/>
  <c r="H16" i="5"/>
  <c r="V15" i="5"/>
  <c r="H15" i="5"/>
  <c r="V14" i="5"/>
  <c r="H14" i="5"/>
  <c r="V13" i="5"/>
  <c r="H13" i="5"/>
  <c r="V12" i="5"/>
  <c r="H12" i="5"/>
  <c r="V11" i="5"/>
  <c r="H11" i="5"/>
  <c r="V10" i="5"/>
  <c r="H10" i="5"/>
  <c r="V9" i="5"/>
  <c r="H9" i="5"/>
  <c r="V8" i="5"/>
  <c r="J8" i="5"/>
  <c r="Q8" i="5" s="1"/>
  <c r="H8" i="5"/>
  <c r="V7" i="5"/>
  <c r="Q7" i="5"/>
  <c r="L7" i="5"/>
  <c r="H7" i="5"/>
  <c r="V6" i="5"/>
  <c r="Q6" i="5"/>
  <c r="J6" i="5"/>
  <c r="L6" i="5" s="1"/>
  <c r="H6" i="5"/>
  <c r="Y6" i="5" s="1"/>
  <c r="Y5" i="5"/>
  <c r="V5" i="5"/>
  <c r="W5" i="5" s="1"/>
  <c r="Q5" i="5"/>
  <c r="L5" i="5"/>
  <c r="X5" i="5" s="1"/>
  <c r="H5" i="5"/>
  <c r="X4" i="5"/>
  <c r="W4" i="5"/>
  <c r="V4" i="5"/>
  <c r="Q4" i="5"/>
  <c r="L4" i="5"/>
  <c r="Y4" i="5" s="1"/>
  <c r="H4" i="5"/>
  <c r="V3" i="5"/>
  <c r="Q3" i="5"/>
  <c r="L3" i="5"/>
  <c r="W3" i="5" s="1"/>
  <c r="H3" i="5"/>
  <c r="M130" i="4"/>
  <c r="M129" i="4"/>
  <c r="M128" i="4"/>
  <c r="M127" i="4"/>
  <c r="AB121" i="4"/>
  <c r="V121" i="4"/>
  <c r="Q121" i="4"/>
  <c r="L121" i="4"/>
  <c r="H121" i="4"/>
  <c r="AB120" i="4"/>
  <c r="V120" i="4"/>
  <c r="Q120" i="4"/>
  <c r="L120" i="4"/>
  <c r="H120" i="4"/>
  <c r="AB119" i="4"/>
  <c r="V119" i="4"/>
  <c r="Q119" i="4"/>
  <c r="L119" i="4"/>
  <c r="H119" i="4"/>
  <c r="AB118" i="4"/>
  <c r="V118" i="4"/>
  <c r="Q118" i="4"/>
  <c r="L118" i="4"/>
  <c r="H118" i="4"/>
  <c r="AB117" i="4"/>
  <c r="V117" i="4"/>
  <c r="Q117" i="4"/>
  <c r="L117" i="4"/>
  <c r="H117" i="4"/>
  <c r="AB116" i="4"/>
  <c r="V116" i="4"/>
  <c r="Q116" i="4"/>
  <c r="L116" i="4"/>
  <c r="Y116" i="4" s="1"/>
  <c r="H116" i="4"/>
  <c r="AB115" i="4"/>
  <c r="V115" i="4"/>
  <c r="Q115" i="4"/>
  <c r="L115" i="4"/>
  <c r="H115" i="4"/>
  <c r="AB114" i="4"/>
  <c r="V114" i="4"/>
  <c r="W114" i="4" s="1"/>
  <c r="Q114" i="4"/>
  <c r="L114" i="4"/>
  <c r="H114" i="4"/>
  <c r="AB113" i="4"/>
  <c r="V113" i="4"/>
  <c r="Q113" i="4"/>
  <c r="L113" i="4"/>
  <c r="H113" i="4"/>
  <c r="AB112" i="4"/>
  <c r="V112" i="4"/>
  <c r="Q112" i="4"/>
  <c r="L112" i="4"/>
  <c r="H112" i="4"/>
  <c r="AB110" i="4"/>
  <c r="W110" i="4"/>
  <c r="V110" i="4"/>
  <c r="Q110" i="4"/>
  <c r="L110" i="4"/>
  <c r="H110" i="4"/>
  <c r="AB109" i="4"/>
  <c r="V109" i="4"/>
  <c r="Q109" i="4"/>
  <c r="L109" i="4"/>
  <c r="H109" i="4"/>
  <c r="AB108" i="4"/>
  <c r="V108" i="4"/>
  <c r="Q108" i="4"/>
  <c r="L108" i="4"/>
  <c r="H108" i="4"/>
  <c r="AB107" i="4"/>
  <c r="V107" i="4"/>
  <c r="Q107" i="4"/>
  <c r="L107" i="4"/>
  <c r="H107" i="4"/>
  <c r="AB106" i="4"/>
  <c r="V106" i="4"/>
  <c r="W106" i="4" s="1"/>
  <c r="Q106" i="4"/>
  <c r="L106" i="4"/>
  <c r="H106" i="4"/>
  <c r="AB105" i="4"/>
  <c r="V105" i="4"/>
  <c r="Q105" i="4"/>
  <c r="L105" i="4"/>
  <c r="H105" i="4"/>
  <c r="AB104" i="4"/>
  <c r="V104" i="4"/>
  <c r="W104" i="4" s="1"/>
  <c r="Q104" i="4"/>
  <c r="L104" i="4"/>
  <c r="H104" i="4"/>
  <c r="AB103" i="4"/>
  <c r="V103" i="4"/>
  <c r="Q103" i="4"/>
  <c r="L103" i="4"/>
  <c r="H103" i="4"/>
  <c r="AB102" i="4"/>
  <c r="V102" i="4"/>
  <c r="Q102" i="4"/>
  <c r="L102" i="4"/>
  <c r="X102" i="4" s="1"/>
  <c r="H102" i="4"/>
  <c r="AB101" i="4"/>
  <c r="V101" i="4"/>
  <c r="W101" i="4" s="1"/>
  <c r="Q101" i="4"/>
  <c r="L101" i="4"/>
  <c r="H101" i="4"/>
  <c r="AB99" i="4"/>
  <c r="X99" i="4"/>
  <c r="W99" i="4"/>
  <c r="V99" i="4"/>
  <c r="Q99" i="4"/>
  <c r="L99" i="4"/>
  <c r="H99" i="4"/>
  <c r="Y99" i="4" s="1"/>
  <c r="AB98" i="4"/>
  <c r="X98" i="4"/>
  <c r="W98" i="4"/>
  <c r="V98" i="4"/>
  <c r="Q98" i="4"/>
  <c r="L98" i="4"/>
  <c r="H98" i="4"/>
  <c r="AB97" i="4"/>
  <c r="V97" i="4"/>
  <c r="Q97" i="4"/>
  <c r="L97" i="4"/>
  <c r="H97" i="4"/>
  <c r="AB96" i="4"/>
  <c r="V96" i="4"/>
  <c r="X96" i="4" s="1"/>
  <c r="Q96" i="4"/>
  <c r="L96" i="4"/>
  <c r="H96" i="4"/>
  <c r="AB95" i="4"/>
  <c r="V95" i="4"/>
  <c r="Q95" i="4"/>
  <c r="L95" i="4"/>
  <c r="H95" i="4"/>
  <c r="AB94" i="4"/>
  <c r="V94" i="4"/>
  <c r="W94" i="4" s="1"/>
  <c r="Q94" i="4"/>
  <c r="L94" i="4"/>
  <c r="X94" i="4" s="1"/>
  <c r="H94" i="4"/>
  <c r="Y94" i="4" s="1"/>
  <c r="AB93" i="4"/>
  <c r="W93" i="4"/>
  <c r="V93" i="4"/>
  <c r="Q93" i="4"/>
  <c r="L93" i="4"/>
  <c r="X93" i="4" s="1"/>
  <c r="H93" i="4"/>
  <c r="Y93" i="4" s="1"/>
  <c r="AB92" i="4"/>
  <c r="V92" i="4"/>
  <c r="W92" i="4" s="1"/>
  <c r="Q92" i="4"/>
  <c r="L92" i="4"/>
  <c r="X92" i="4" s="1"/>
  <c r="H92" i="4"/>
  <c r="AB91" i="4"/>
  <c r="X91" i="4"/>
  <c r="W91" i="4"/>
  <c r="V91" i="4"/>
  <c r="Q91" i="4"/>
  <c r="L91" i="4"/>
  <c r="H91" i="4"/>
  <c r="Y91" i="4" s="1"/>
  <c r="AB90" i="4"/>
  <c r="X90" i="4"/>
  <c r="W90" i="4"/>
  <c r="V90" i="4"/>
  <c r="Q90" i="4"/>
  <c r="L90" i="4"/>
  <c r="H90" i="4"/>
  <c r="AB88" i="4"/>
  <c r="V88" i="4"/>
  <c r="Q88" i="4"/>
  <c r="L88" i="4"/>
  <c r="Y88" i="4" s="1"/>
  <c r="H88" i="4"/>
  <c r="AB87" i="4"/>
  <c r="V87" i="4"/>
  <c r="Q87" i="4"/>
  <c r="L87" i="4"/>
  <c r="H87" i="4"/>
  <c r="AB86" i="4"/>
  <c r="V86" i="4"/>
  <c r="Q86" i="4"/>
  <c r="L86" i="4"/>
  <c r="H86" i="4"/>
  <c r="AB85" i="4"/>
  <c r="V85" i="4"/>
  <c r="Q85" i="4"/>
  <c r="L85" i="4"/>
  <c r="W85" i="4" s="1"/>
  <c r="H85" i="4"/>
  <c r="AB84" i="4"/>
  <c r="V84" i="4"/>
  <c r="Q84" i="4"/>
  <c r="L84" i="4"/>
  <c r="Y84" i="4" s="1"/>
  <c r="H84" i="4"/>
  <c r="AB83" i="4"/>
  <c r="V83" i="4"/>
  <c r="Q83" i="4"/>
  <c r="L83" i="4"/>
  <c r="H83" i="4"/>
  <c r="AB82" i="4"/>
  <c r="X82" i="4"/>
  <c r="W82" i="4"/>
  <c r="V82" i="4"/>
  <c r="Q82" i="4"/>
  <c r="L82" i="4"/>
  <c r="H82" i="4"/>
  <c r="AG81" i="4"/>
  <c r="AG82" i="4" s="1"/>
  <c r="AG83" i="4" s="1"/>
  <c r="AG84" i="4" s="1"/>
  <c r="AG85" i="4" s="1"/>
  <c r="AG87" i="4" s="1"/>
  <c r="AB81" i="4"/>
  <c r="V81" i="4"/>
  <c r="Q81" i="4"/>
  <c r="L81" i="4"/>
  <c r="H81" i="4"/>
  <c r="AG80" i="4"/>
  <c r="AB80" i="4"/>
  <c r="V80" i="4"/>
  <c r="Q80" i="4"/>
  <c r="L80" i="4"/>
  <c r="Y80" i="4" s="1"/>
  <c r="H80" i="4"/>
  <c r="AB79" i="4"/>
  <c r="V79" i="4"/>
  <c r="Q79" i="4"/>
  <c r="L79" i="4"/>
  <c r="H79" i="4"/>
  <c r="AB77" i="4"/>
  <c r="V77" i="4"/>
  <c r="H77" i="4"/>
  <c r="AB76" i="4"/>
  <c r="V76" i="4"/>
  <c r="H76" i="4"/>
  <c r="AB75" i="4"/>
  <c r="V75" i="4"/>
  <c r="H75" i="4"/>
  <c r="AB74" i="4"/>
  <c r="V74" i="4"/>
  <c r="H74" i="4"/>
  <c r="AB73" i="4"/>
  <c r="V73" i="4"/>
  <c r="H73" i="4"/>
  <c r="AB72" i="4"/>
  <c r="V72" i="4"/>
  <c r="H72" i="4"/>
  <c r="AB71" i="4"/>
  <c r="V71" i="4"/>
  <c r="H71" i="4"/>
  <c r="AB70" i="4"/>
  <c r="V70" i="4"/>
  <c r="H70" i="4"/>
  <c r="AB69" i="4"/>
  <c r="V69" i="4"/>
  <c r="H69" i="4"/>
  <c r="AB68" i="4"/>
  <c r="V68" i="4"/>
  <c r="H68" i="4"/>
  <c r="AG67" i="4"/>
  <c r="AG68" i="4" s="1"/>
  <c r="AG69" i="4" s="1"/>
  <c r="AB67" i="4"/>
  <c r="V67" i="4"/>
  <c r="H67" i="4"/>
  <c r="AB66" i="4"/>
  <c r="V66" i="4"/>
  <c r="H66" i="4"/>
  <c r="AB65" i="4"/>
  <c r="V65" i="4"/>
  <c r="H65" i="4"/>
  <c r="AG64" i="4"/>
  <c r="AG65" i="4" s="1"/>
  <c r="AG66" i="4" s="1"/>
  <c r="AB64" i="4"/>
  <c r="V64" i="4"/>
  <c r="J64" i="4"/>
  <c r="J65" i="4" s="1"/>
  <c r="L65" i="4" s="1"/>
  <c r="H64" i="4"/>
  <c r="AB63" i="4"/>
  <c r="W63" i="4"/>
  <c r="V63" i="4"/>
  <c r="Q63" i="4"/>
  <c r="L63" i="4"/>
  <c r="X63" i="4" s="1"/>
  <c r="H63" i="4"/>
  <c r="Y63" i="4" s="1"/>
  <c r="B63" i="4"/>
  <c r="AB62" i="4" s="1"/>
  <c r="AB61" i="4"/>
  <c r="V61" i="4"/>
  <c r="H61" i="4"/>
  <c r="AB60" i="4"/>
  <c r="V60" i="4"/>
  <c r="H60" i="4"/>
  <c r="AB59" i="4"/>
  <c r="V59" i="4"/>
  <c r="H59" i="4"/>
  <c r="AB58" i="4"/>
  <c r="V58" i="4"/>
  <c r="H58" i="4"/>
  <c r="AB57" i="4"/>
  <c r="V57" i="4"/>
  <c r="H57" i="4"/>
  <c r="AB56" i="4"/>
  <c r="V56" i="4"/>
  <c r="H56" i="4"/>
  <c r="AB55" i="4"/>
  <c r="V55" i="4"/>
  <c r="H55" i="4"/>
  <c r="AB54" i="4"/>
  <c r="V54" i="4"/>
  <c r="H54" i="4"/>
  <c r="AB53" i="4"/>
  <c r="V53" i="4"/>
  <c r="H53" i="4"/>
  <c r="AB52" i="4"/>
  <c r="V52" i="4"/>
  <c r="H52" i="4"/>
  <c r="AB51" i="4"/>
  <c r="V51" i="4"/>
  <c r="H51" i="4"/>
  <c r="AB50" i="4"/>
  <c r="V50" i="4"/>
  <c r="H50" i="4"/>
  <c r="AB49" i="4"/>
  <c r="V49" i="4"/>
  <c r="H49" i="4"/>
  <c r="AB48" i="4"/>
  <c r="V48" i="4"/>
  <c r="L48" i="4"/>
  <c r="I48" i="4"/>
  <c r="I49" i="4" s="1"/>
  <c r="H48" i="4"/>
  <c r="AB47" i="4"/>
  <c r="V47" i="4"/>
  <c r="Q47" i="4"/>
  <c r="L47" i="4"/>
  <c r="H47" i="4"/>
  <c r="B43" i="4"/>
  <c r="B79" i="4" s="1"/>
  <c r="B90" i="4" s="1"/>
  <c r="B101" i="4" s="1"/>
  <c r="B112" i="4" s="1"/>
  <c r="V41" i="4"/>
  <c r="H41" i="4"/>
  <c r="AB40" i="4"/>
  <c r="V40" i="4"/>
  <c r="H40" i="4"/>
  <c r="AB39" i="4"/>
  <c r="V39" i="4"/>
  <c r="H39" i="4"/>
  <c r="AB38" i="4"/>
  <c r="V38" i="4"/>
  <c r="H38" i="4"/>
  <c r="AB37" i="4"/>
  <c r="V37" i="4"/>
  <c r="H37" i="4"/>
  <c r="AB36" i="4"/>
  <c r="V36" i="4"/>
  <c r="H36" i="4"/>
  <c r="AB35" i="4"/>
  <c r="V35" i="4"/>
  <c r="H35" i="4"/>
  <c r="AB34" i="4"/>
  <c r="V34" i="4"/>
  <c r="H34" i="4"/>
  <c r="AB33" i="4"/>
  <c r="V33" i="4"/>
  <c r="H33" i="4"/>
  <c r="AB32" i="4"/>
  <c r="V32" i="4"/>
  <c r="H32" i="4"/>
  <c r="AB31" i="4"/>
  <c r="V31" i="4"/>
  <c r="H31" i="4"/>
  <c r="AB30" i="4"/>
  <c r="V30" i="4"/>
  <c r="H30" i="4"/>
  <c r="AB29" i="4"/>
  <c r="V29" i="4"/>
  <c r="I29" i="4"/>
  <c r="Q29" i="4" s="1"/>
  <c r="H29" i="4"/>
  <c r="AB28" i="4"/>
  <c r="V28" i="4"/>
  <c r="Q28" i="4"/>
  <c r="I28" i="4"/>
  <c r="L28" i="4" s="1"/>
  <c r="H28" i="4"/>
  <c r="AB27" i="4"/>
  <c r="V27" i="4"/>
  <c r="Q27" i="4"/>
  <c r="L27" i="4"/>
  <c r="H27" i="4"/>
  <c r="B23" i="4"/>
  <c r="AB22" i="4" s="1"/>
  <c r="V21" i="4"/>
  <c r="H21" i="4"/>
  <c r="V20" i="4"/>
  <c r="H20" i="4"/>
  <c r="V19" i="4"/>
  <c r="H19" i="4"/>
  <c r="V18" i="4"/>
  <c r="H18" i="4"/>
  <c r="V17" i="4"/>
  <c r="H17" i="4"/>
  <c r="V16" i="4"/>
  <c r="H16" i="4"/>
  <c r="V15" i="4"/>
  <c r="H15" i="4"/>
  <c r="V14" i="4"/>
  <c r="H14" i="4"/>
  <c r="V13" i="4"/>
  <c r="H13" i="4"/>
  <c r="V12" i="4"/>
  <c r="H12" i="4"/>
  <c r="V11" i="4"/>
  <c r="H11" i="4"/>
  <c r="V10" i="4"/>
  <c r="H10" i="4"/>
  <c r="V9" i="4"/>
  <c r="L9" i="4"/>
  <c r="H9" i="4"/>
  <c r="V8" i="4"/>
  <c r="Q8" i="4"/>
  <c r="J8" i="4"/>
  <c r="J9" i="4" s="1"/>
  <c r="H8" i="4"/>
  <c r="V7" i="4"/>
  <c r="W7" i="4" s="1"/>
  <c r="Q7" i="4"/>
  <c r="L7" i="4"/>
  <c r="H7" i="4"/>
  <c r="V6" i="4"/>
  <c r="J6" i="4"/>
  <c r="H6" i="4"/>
  <c r="V5" i="4"/>
  <c r="W5" i="4" s="1"/>
  <c r="Q5" i="4"/>
  <c r="L5" i="4"/>
  <c r="H5" i="4"/>
  <c r="X4" i="4"/>
  <c r="V4" i="4"/>
  <c r="Q4" i="4"/>
  <c r="L4" i="4"/>
  <c r="H4" i="4"/>
  <c r="X3" i="4"/>
  <c r="V3" i="4"/>
  <c r="Q3" i="4"/>
  <c r="L3" i="4"/>
  <c r="Y3" i="4" s="1"/>
  <c r="H3" i="4"/>
  <c r="M130" i="3"/>
  <c r="M129" i="3"/>
  <c r="M128" i="3"/>
  <c r="M127" i="3"/>
  <c r="AB121" i="3"/>
  <c r="V121" i="3"/>
  <c r="Q121" i="3"/>
  <c r="L121" i="3"/>
  <c r="H121" i="3"/>
  <c r="AB120" i="3"/>
  <c r="V120" i="3"/>
  <c r="Q120" i="3"/>
  <c r="L120" i="3"/>
  <c r="H120" i="3"/>
  <c r="AB119" i="3"/>
  <c r="V119" i="3"/>
  <c r="Q119" i="3"/>
  <c r="L119" i="3"/>
  <c r="H119" i="3"/>
  <c r="AB118" i="3"/>
  <c r="V118" i="3"/>
  <c r="Q118" i="3"/>
  <c r="L118" i="3"/>
  <c r="Y118" i="3" s="1"/>
  <c r="H118" i="3"/>
  <c r="AB117" i="3"/>
  <c r="V117" i="3"/>
  <c r="Q117" i="3"/>
  <c r="L117" i="3"/>
  <c r="H117" i="3"/>
  <c r="AB116" i="3"/>
  <c r="V116" i="3"/>
  <c r="Q116" i="3"/>
  <c r="L116" i="3"/>
  <c r="X116" i="3" s="1"/>
  <c r="H116" i="3"/>
  <c r="Y116" i="3" s="1"/>
  <c r="AB115" i="3"/>
  <c r="V115" i="3"/>
  <c r="Q115" i="3"/>
  <c r="L115" i="3"/>
  <c r="Y115" i="3" s="1"/>
  <c r="H115" i="3"/>
  <c r="AB114" i="3"/>
  <c r="V114" i="3"/>
  <c r="Q114" i="3"/>
  <c r="L114" i="3"/>
  <c r="H114" i="3"/>
  <c r="AB113" i="3"/>
  <c r="V113" i="3"/>
  <c r="Q113" i="3"/>
  <c r="L113" i="3"/>
  <c r="H113" i="3"/>
  <c r="AB112" i="3"/>
  <c r="V112" i="3"/>
  <c r="Q112" i="3"/>
  <c r="L112" i="3"/>
  <c r="H112" i="3"/>
  <c r="AB110" i="3"/>
  <c r="Y110" i="3"/>
  <c r="V110" i="3"/>
  <c r="W110" i="3" s="1"/>
  <c r="Q110" i="3"/>
  <c r="L110" i="3"/>
  <c r="X110" i="3" s="1"/>
  <c r="H110" i="3"/>
  <c r="AB109" i="3"/>
  <c r="Y109" i="3"/>
  <c r="V109" i="3"/>
  <c r="W109" i="3" s="1"/>
  <c r="Q109" i="3"/>
  <c r="L109" i="3"/>
  <c r="X109" i="3" s="1"/>
  <c r="H109" i="3"/>
  <c r="AB108" i="3"/>
  <c r="Y108" i="3"/>
  <c r="V108" i="3"/>
  <c r="W108" i="3" s="1"/>
  <c r="Q108" i="3"/>
  <c r="L108" i="3"/>
  <c r="X108" i="3" s="1"/>
  <c r="H108" i="3"/>
  <c r="AB107" i="3"/>
  <c r="Y107" i="3"/>
  <c r="V107" i="3"/>
  <c r="W107" i="3" s="1"/>
  <c r="Q107" i="3"/>
  <c r="L107" i="3"/>
  <c r="X107" i="3" s="1"/>
  <c r="H107" i="3"/>
  <c r="AB106" i="3"/>
  <c r="Y106" i="3"/>
  <c r="V106" i="3"/>
  <c r="W106" i="3" s="1"/>
  <c r="Q106" i="3"/>
  <c r="L106" i="3"/>
  <c r="X106" i="3" s="1"/>
  <c r="H106" i="3"/>
  <c r="AB105" i="3"/>
  <c r="Y105" i="3"/>
  <c r="V105" i="3"/>
  <c r="W105" i="3" s="1"/>
  <c r="Q105" i="3"/>
  <c r="L105" i="3"/>
  <c r="X105" i="3" s="1"/>
  <c r="H105" i="3"/>
  <c r="AB104" i="3"/>
  <c r="Y104" i="3"/>
  <c r="V104" i="3"/>
  <c r="W104" i="3" s="1"/>
  <c r="Q104" i="3"/>
  <c r="L104" i="3"/>
  <c r="X104" i="3" s="1"/>
  <c r="H104" i="3"/>
  <c r="AB103" i="3"/>
  <c r="Y103" i="3"/>
  <c r="V103" i="3"/>
  <c r="W103" i="3" s="1"/>
  <c r="Q103" i="3"/>
  <c r="L103" i="3"/>
  <c r="X103" i="3" s="1"/>
  <c r="H103" i="3"/>
  <c r="AB102" i="3"/>
  <c r="Y102" i="3"/>
  <c r="V102" i="3"/>
  <c r="W102" i="3" s="1"/>
  <c r="Q102" i="3"/>
  <c r="L102" i="3"/>
  <c r="X102" i="3" s="1"/>
  <c r="H102" i="3"/>
  <c r="AB101" i="3"/>
  <c r="Y101" i="3"/>
  <c r="V101" i="3"/>
  <c r="W101" i="3" s="1"/>
  <c r="Q101" i="3"/>
  <c r="L101" i="3"/>
  <c r="X101" i="3" s="1"/>
  <c r="H101" i="3"/>
  <c r="AB99" i="3"/>
  <c r="V99" i="3"/>
  <c r="W99" i="3" s="1"/>
  <c r="Q99" i="3"/>
  <c r="L99" i="3"/>
  <c r="H99" i="3"/>
  <c r="AB98" i="3"/>
  <c r="V98" i="3"/>
  <c r="Q98" i="3"/>
  <c r="L98" i="3"/>
  <c r="H98" i="3"/>
  <c r="AB97" i="3"/>
  <c r="V97" i="3"/>
  <c r="Q97" i="3"/>
  <c r="L97" i="3"/>
  <c r="H97" i="3"/>
  <c r="AB96" i="3"/>
  <c r="V96" i="3"/>
  <c r="W96" i="3" s="1"/>
  <c r="Q96" i="3"/>
  <c r="L96" i="3"/>
  <c r="H96" i="3"/>
  <c r="AB95" i="3"/>
  <c r="V95" i="3"/>
  <c r="Q95" i="3"/>
  <c r="L95" i="3"/>
  <c r="H95" i="3"/>
  <c r="AB94" i="3"/>
  <c r="V94" i="3"/>
  <c r="Q94" i="3"/>
  <c r="L94" i="3"/>
  <c r="H94" i="3"/>
  <c r="AB93" i="3"/>
  <c r="V93" i="3"/>
  <c r="X93" i="3" s="1"/>
  <c r="Q93" i="3"/>
  <c r="L93" i="3"/>
  <c r="H93" i="3"/>
  <c r="AB92" i="3"/>
  <c r="V92" i="3"/>
  <c r="Q92" i="3"/>
  <c r="L92" i="3"/>
  <c r="H92" i="3"/>
  <c r="Y92" i="3" s="1"/>
  <c r="AB91" i="3"/>
  <c r="V91" i="3"/>
  <c r="W91" i="3" s="1"/>
  <c r="Q91" i="3"/>
  <c r="L91" i="3"/>
  <c r="H91" i="3"/>
  <c r="AB90" i="3"/>
  <c r="X90" i="3"/>
  <c r="V90" i="3"/>
  <c r="Q90" i="3"/>
  <c r="L90" i="3"/>
  <c r="Y90" i="3" s="1"/>
  <c r="H90" i="3"/>
  <c r="AB88" i="3"/>
  <c r="V88" i="3"/>
  <c r="Q88" i="3"/>
  <c r="L88" i="3"/>
  <c r="Y88" i="3" s="1"/>
  <c r="H88" i="3"/>
  <c r="AB87" i="3"/>
  <c r="V87" i="3"/>
  <c r="Q87" i="3"/>
  <c r="L87" i="3"/>
  <c r="H87" i="3"/>
  <c r="AB86" i="3"/>
  <c r="V86" i="3"/>
  <c r="Q86" i="3"/>
  <c r="L86" i="3"/>
  <c r="H86" i="3"/>
  <c r="AB85" i="3"/>
  <c r="V85" i="3"/>
  <c r="Q85" i="3"/>
  <c r="L85" i="3"/>
  <c r="H85" i="3"/>
  <c r="AB84" i="3"/>
  <c r="V84" i="3"/>
  <c r="Y84" i="3" s="1"/>
  <c r="Q84" i="3"/>
  <c r="L84" i="3"/>
  <c r="H84" i="3"/>
  <c r="AB83" i="3"/>
  <c r="X83" i="3"/>
  <c r="V83" i="3"/>
  <c r="W83" i="3" s="1"/>
  <c r="Q83" i="3"/>
  <c r="L83" i="3"/>
  <c r="H83" i="3"/>
  <c r="AB82" i="3"/>
  <c r="X82" i="3"/>
  <c r="W82" i="3"/>
  <c r="V82" i="3"/>
  <c r="Q82" i="3"/>
  <c r="L82" i="3"/>
  <c r="H82" i="3"/>
  <c r="AB81" i="3"/>
  <c r="V81" i="3"/>
  <c r="Q81" i="3"/>
  <c r="L81" i="3"/>
  <c r="X81" i="3" s="1"/>
  <c r="H81" i="3"/>
  <c r="AG80" i="3"/>
  <c r="AG81" i="3" s="1"/>
  <c r="AG82" i="3" s="1"/>
  <c r="AG83" i="3" s="1"/>
  <c r="AG84" i="3" s="1"/>
  <c r="AG85" i="3" s="1"/>
  <c r="AB80" i="3"/>
  <c r="V80" i="3"/>
  <c r="W80" i="3" s="1"/>
  <c r="Q80" i="3"/>
  <c r="L80" i="3"/>
  <c r="X80" i="3" s="1"/>
  <c r="H80" i="3"/>
  <c r="Y80" i="3" s="1"/>
  <c r="AB79" i="3"/>
  <c r="V79" i="3"/>
  <c r="W79" i="3" s="1"/>
  <c r="Q79" i="3"/>
  <c r="L79" i="3"/>
  <c r="H79" i="3"/>
  <c r="AB77" i="3"/>
  <c r="V77" i="3"/>
  <c r="H77" i="3"/>
  <c r="AB76" i="3"/>
  <c r="V76" i="3"/>
  <c r="H76" i="3"/>
  <c r="AB75" i="3"/>
  <c r="V75" i="3"/>
  <c r="H75" i="3"/>
  <c r="AB74" i="3"/>
  <c r="V74" i="3"/>
  <c r="H74" i="3"/>
  <c r="AB73" i="3"/>
  <c r="V73" i="3"/>
  <c r="H73" i="3"/>
  <c r="AB72" i="3"/>
  <c r="V72" i="3"/>
  <c r="H72" i="3"/>
  <c r="AB71" i="3"/>
  <c r="V71" i="3"/>
  <c r="H71" i="3"/>
  <c r="AB70" i="3"/>
  <c r="V70" i="3"/>
  <c r="H70" i="3"/>
  <c r="AB69" i="3"/>
  <c r="V69" i="3"/>
  <c r="H69" i="3"/>
  <c r="AB68" i="3"/>
  <c r="V68" i="3"/>
  <c r="H68" i="3"/>
  <c r="AB67" i="3"/>
  <c r="V67" i="3"/>
  <c r="H67" i="3"/>
  <c r="AB66" i="3"/>
  <c r="V66" i="3"/>
  <c r="H66" i="3"/>
  <c r="AB65" i="3"/>
  <c r="V65" i="3"/>
  <c r="H65" i="3"/>
  <c r="AG64" i="3"/>
  <c r="AG65" i="3" s="1"/>
  <c r="AG66" i="3" s="1"/>
  <c r="AG67" i="3" s="1"/>
  <c r="AG68" i="3" s="1"/>
  <c r="AG69" i="3" s="1"/>
  <c r="AB64" i="3"/>
  <c r="V64" i="3"/>
  <c r="J64" i="3"/>
  <c r="J65" i="3" s="1"/>
  <c r="L65" i="3" s="1"/>
  <c r="H64" i="3"/>
  <c r="AB63" i="3"/>
  <c r="X63" i="3"/>
  <c r="V63" i="3"/>
  <c r="W63" i="3" s="1"/>
  <c r="Q63" i="3"/>
  <c r="L63" i="3"/>
  <c r="H63" i="3"/>
  <c r="Y63" i="3" s="1"/>
  <c r="AB61" i="3"/>
  <c r="V61" i="3"/>
  <c r="H61" i="3"/>
  <c r="AB60" i="3"/>
  <c r="V60" i="3"/>
  <c r="H60" i="3"/>
  <c r="AB59" i="3"/>
  <c r="V59" i="3"/>
  <c r="H59" i="3"/>
  <c r="AB58" i="3"/>
  <c r="V58" i="3"/>
  <c r="H58" i="3"/>
  <c r="AB57" i="3"/>
  <c r="V57" i="3"/>
  <c r="H57" i="3"/>
  <c r="AB56" i="3"/>
  <c r="V56" i="3"/>
  <c r="H56" i="3"/>
  <c r="AB55" i="3"/>
  <c r="V55" i="3"/>
  <c r="H55" i="3"/>
  <c r="AB54" i="3"/>
  <c r="V54" i="3"/>
  <c r="H54" i="3"/>
  <c r="AB53" i="3"/>
  <c r="V53" i="3"/>
  <c r="H53" i="3"/>
  <c r="AB52" i="3"/>
  <c r="V52" i="3"/>
  <c r="H52" i="3"/>
  <c r="AB51" i="3"/>
  <c r="V51" i="3"/>
  <c r="H51" i="3"/>
  <c r="AB50" i="3"/>
  <c r="V50" i="3"/>
  <c r="H50" i="3"/>
  <c r="AB49" i="3"/>
  <c r="V49" i="3"/>
  <c r="H49" i="3"/>
  <c r="AB48" i="3"/>
  <c r="V48" i="3"/>
  <c r="I48" i="3"/>
  <c r="Q48" i="3" s="1"/>
  <c r="H48" i="3"/>
  <c r="AB47" i="3"/>
  <c r="V47" i="3"/>
  <c r="Q47" i="3"/>
  <c r="L47" i="3"/>
  <c r="H47" i="3"/>
  <c r="V41" i="3"/>
  <c r="H41" i="3"/>
  <c r="AB40" i="3"/>
  <c r="V40" i="3"/>
  <c r="H40" i="3"/>
  <c r="AB39" i="3"/>
  <c r="V39" i="3"/>
  <c r="H39" i="3"/>
  <c r="AB38" i="3"/>
  <c r="V38" i="3"/>
  <c r="H38" i="3"/>
  <c r="AB37" i="3"/>
  <c r="V37" i="3"/>
  <c r="H37" i="3"/>
  <c r="AB36" i="3"/>
  <c r="V36" i="3"/>
  <c r="H36" i="3"/>
  <c r="AB35" i="3"/>
  <c r="V35" i="3"/>
  <c r="H35" i="3"/>
  <c r="AB34" i="3"/>
  <c r="V34" i="3"/>
  <c r="H34" i="3"/>
  <c r="AB33" i="3"/>
  <c r="V33" i="3"/>
  <c r="H33" i="3"/>
  <c r="AB32" i="3"/>
  <c r="V32" i="3"/>
  <c r="H32" i="3"/>
  <c r="AB31" i="3"/>
  <c r="V31" i="3"/>
  <c r="H31" i="3"/>
  <c r="AB30" i="3"/>
  <c r="V30" i="3"/>
  <c r="H30" i="3"/>
  <c r="AB29" i="3"/>
  <c r="V29" i="3"/>
  <c r="I29" i="3"/>
  <c r="H29" i="3"/>
  <c r="AB28" i="3"/>
  <c r="V28" i="3"/>
  <c r="I28" i="3"/>
  <c r="L28" i="3" s="1"/>
  <c r="H28" i="3"/>
  <c r="AB27" i="3"/>
  <c r="V27" i="3"/>
  <c r="Q27" i="3"/>
  <c r="L27" i="3"/>
  <c r="H27" i="3"/>
  <c r="B23" i="3"/>
  <c r="AB22" i="3" s="1"/>
  <c r="V21" i="3"/>
  <c r="H21" i="3"/>
  <c r="V20" i="3"/>
  <c r="H20" i="3"/>
  <c r="V19" i="3"/>
  <c r="H19" i="3"/>
  <c r="V18" i="3"/>
  <c r="H18" i="3"/>
  <c r="V17" i="3"/>
  <c r="H17" i="3"/>
  <c r="V16" i="3"/>
  <c r="H16" i="3"/>
  <c r="V15" i="3"/>
  <c r="H15" i="3"/>
  <c r="V14" i="3"/>
  <c r="H14" i="3"/>
  <c r="V13" i="3"/>
  <c r="H13" i="3"/>
  <c r="V12" i="3"/>
  <c r="H12" i="3"/>
  <c r="V11" i="3"/>
  <c r="H11" i="3"/>
  <c r="V10" i="3"/>
  <c r="H10" i="3"/>
  <c r="V9" i="3"/>
  <c r="H9" i="3"/>
  <c r="V8" i="3"/>
  <c r="J8" i="3"/>
  <c r="J9" i="3" s="1"/>
  <c r="J10" i="3" s="1"/>
  <c r="H8" i="3"/>
  <c r="V7" i="3"/>
  <c r="Q7" i="3"/>
  <c r="L7" i="3"/>
  <c r="H7" i="3"/>
  <c r="V6" i="3"/>
  <c r="L6" i="3"/>
  <c r="X6" i="3" s="1"/>
  <c r="J6" i="3"/>
  <c r="Q6" i="3" s="1"/>
  <c r="H6" i="3"/>
  <c r="V5" i="3"/>
  <c r="Q5" i="3"/>
  <c r="L5" i="3"/>
  <c r="X5" i="3" s="1"/>
  <c r="H5" i="3"/>
  <c r="V4" i="3"/>
  <c r="Q4" i="3"/>
  <c r="L4" i="3"/>
  <c r="H4" i="3"/>
  <c r="V3" i="3"/>
  <c r="W3" i="3" s="1"/>
  <c r="Q3" i="3"/>
  <c r="L3" i="3"/>
  <c r="H3" i="3"/>
  <c r="M116" i="2"/>
  <c r="M115" i="2"/>
  <c r="M114" i="2"/>
  <c r="M113" i="2"/>
  <c r="AB107" i="2"/>
  <c r="V107" i="2"/>
  <c r="W107" i="2" s="1"/>
  <c r="Q107" i="2"/>
  <c r="L107" i="2"/>
  <c r="H107" i="2"/>
  <c r="AB106" i="2"/>
  <c r="V106" i="2"/>
  <c r="X106" i="2" s="1"/>
  <c r="Q106" i="2"/>
  <c r="L106" i="2"/>
  <c r="H106" i="2"/>
  <c r="AB105" i="2"/>
  <c r="V105" i="2"/>
  <c r="X105" i="2" s="1"/>
  <c r="Q105" i="2"/>
  <c r="L105" i="2"/>
  <c r="H105" i="2"/>
  <c r="AB104" i="2"/>
  <c r="V104" i="2"/>
  <c r="Q104" i="2"/>
  <c r="L104" i="2"/>
  <c r="H104" i="2"/>
  <c r="AB103" i="2"/>
  <c r="V103" i="2"/>
  <c r="Q103" i="2"/>
  <c r="L103" i="2"/>
  <c r="H103" i="2"/>
  <c r="AB102" i="2"/>
  <c r="V102" i="2"/>
  <c r="W102" i="2" s="1"/>
  <c r="Q102" i="2"/>
  <c r="L102" i="2"/>
  <c r="H102" i="2"/>
  <c r="AB101" i="2"/>
  <c r="V101" i="2"/>
  <c r="Q101" i="2"/>
  <c r="L101" i="2"/>
  <c r="Y101" i="2" s="1"/>
  <c r="H101" i="2"/>
  <c r="AB100" i="2"/>
  <c r="V100" i="2"/>
  <c r="Q100" i="2"/>
  <c r="L100" i="2"/>
  <c r="H100" i="2"/>
  <c r="AB99" i="2"/>
  <c r="X99" i="2"/>
  <c r="W99" i="2"/>
  <c r="V99" i="2"/>
  <c r="Q99" i="2"/>
  <c r="L99" i="2"/>
  <c r="H99" i="2"/>
  <c r="AB98" i="2"/>
  <c r="V98" i="2"/>
  <c r="Q98" i="2"/>
  <c r="L98" i="2"/>
  <c r="H98" i="2"/>
  <c r="AB96" i="2"/>
  <c r="V96" i="2"/>
  <c r="Q96" i="2"/>
  <c r="L96" i="2"/>
  <c r="H96" i="2"/>
  <c r="AB95" i="2"/>
  <c r="V95" i="2"/>
  <c r="W95" i="2" s="1"/>
  <c r="Q95" i="2"/>
  <c r="L95" i="2"/>
  <c r="X95" i="2" s="1"/>
  <c r="H95" i="2"/>
  <c r="Y95" i="2" s="1"/>
  <c r="AB94" i="2"/>
  <c r="W94" i="2"/>
  <c r="V94" i="2"/>
  <c r="Q94" i="2"/>
  <c r="L94" i="2"/>
  <c r="X94" i="2" s="1"/>
  <c r="H94" i="2"/>
  <c r="Y94" i="2" s="1"/>
  <c r="AB93" i="2"/>
  <c r="V93" i="2"/>
  <c r="W93" i="2" s="1"/>
  <c r="Q93" i="2"/>
  <c r="L93" i="2"/>
  <c r="X93" i="2" s="1"/>
  <c r="H93" i="2"/>
  <c r="AB92" i="2"/>
  <c r="X92" i="2"/>
  <c r="V92" i="2"/>
  <c r="W92" i="2" s="1"/>
  <c r="Q92" i="2"/>
  <c r="L92" i="2"/>
  <c r="H92" i="2"/>
  <c r="Y92" i="2" s="1"/>
  <c r="AB91" i="2"/>
  <c r="X91" i="2"/>
  <c r="W91" i="2"/>
  <c r="V91" i="2"/>
  <c r="Q91" i="2"/>
  <c r="L91" i="2"/>
  <c r="H91" i="2"/>
  <c r="AB90" i="2"/>
  <c r="W90" i="2"/>
  <c r="V90" i="2"/>
  <c r="X90" i="2" s="1"/>
  <c r="Q90" i="2"/>
  <c r="L90" i="2"/>
  <c r="H90" i="2"/>
  <c r="AB89" i="2"/>
  <c r="V89" i="2"/>
  <c r="Q89" i="2"/>
  <c r="L89" i="2"/>
  <c r="H89" i="2"/>
  <c r="AB88" i="2"/>
  <c r="V88" i="2"/>
  <c r="Q88" i="2"/>
  <c r="L88" i="2"/>
  <c r="H88" i="2"/>
  <c r="AB87" i="2"/>
  <c r="V87" i="2"/>
  <c r="W87" i="2" s="1"/>
  <c r="Q87" i="2"/>
  <c r="L87" i="2"/>
  <c r="X87" i="2" s="1"/>
  <c r="H87" i="2"/>
  <c r="AB85" i="2"/>
  <c r="V85" i="2"/>
  <c r="W85" i="2" s="1"/>
  <c r="Q85" i="2"/>
  <c r="L85" i="2"/>
  <c r="H85" i="2"/>
  <c r="AB84" i="2"/>
  <c r="V84" i="2"/>
  <c r="W84" i="2" s="1"/>
  <c r="Q84" i="2"/>
  <c r="L84" i="2"/>
  <c r="H84" i="2"/>
  <c r="AB83" i="2"/>
  <c r="V83" i="2"/>
  <c r="Q83" i="2"/>
  <c r="L83" i="2"/>
  <c r="H83" i="2"/>
  <c r="AB82" i="2"/>
  <c r="V82" i="2"/>
  <c r="Q82" i="2"/>
  <c r="L82" i="2"/>
  <c r="H82" i="2"/>
  <c r="AB81" i="2"/>
  <c r="V81" i="2"/>
  <c r="W81" i="2" s="1"/>
  <c r="Q81" i="2"/>
  <c r="L81" i="2"/>
  <c r="H81" i="2"/>
  <c r="AB80" i="2"/>
  <c r="V80" i="2"/>
  <c r="Q80" i="2"/>
  <c r="L80" i="2"/>
  <c r="Y80" i="2" s="1"/>
  <c r="H80" i="2"/>
  <c r="AB79" i="2"/>
  <c r="V79" i="2"/>
  <c r="Q79" i="2"/>
  <c r="L79" i="2"/>
  <c r="H79" i="2"/>
  <c r="AB78" i="2"/>
  <c r="Y78" i="2"/>
  <c r="X78" i="2"/>
  <c r="V78" i="2"/>
  <c r="Q78" i="2"/>
  <c r="L78" i="2"/>
  <c r="H78" i="2"/>
  <c r="AB77" i="2"/>
  <c r="V77" i="2"/>
  <c r="Q77" i="2"/>
  <c r="L77" i="2"/>
  <c r="H77" i="2"/>
  <c r="AB76" i="2"/>
  <c r="V76" i="2"/>
  <c r="Q76" i="2"/>
  <c r="L76" i="2"/>
  <c r="X76" i="2" s="1"/>
  <c r="H76" i="2"/>
  <c r="AB74" i="2"/>
  <c r="V74" i="2"/>
  <c r="H74" i="2"/>
  <c r="AB73" i="2"/>
  <c r="V73" i="2"/>
  <c r="H73" i="2"/>
  <c r="AB72" i="2"/>
  <c r="V72" i="2"/>
  <c r="H72" i="2"/>
  <c r="AB71" i="2"/>
  <c r="V71" i="2"/>
  <c r="H71" i="2"/>
  <c r="AB70" i="2"/>
  <c r="V70" i="2"/>
  <c r="H70" i="2"/>
  <c r="AB69" i="2"/>
  <c r="V69" i="2"/>
  <c r="H69" i="2"/>
  <c r="AB68" i="2"/>
  <c r="V68" i="2"/>
  <c r="H68" i="2"/>
  <c r="AB67" i="2"/>
  <c r="V67" i="2"/>
  <c r="H67" i="2"/>
  <c r="AB66" i="2"/>
  <c r="V66" i="2"/>
  <c r="H66" i="2"/>
  <c r="AB65" i="2"/>
  <c r="V65" i="2"/>
  <c r="H65" i="2"/>
  <c r="AB64" i="2"/>
  <c r="V64" i="2"/>
  <c r="H64" i="2"/>
  <c r="AB63" i="2"/>
  <c r="V63" i="2"/>
  <c r="H63" i="2"/>
  <c r="AB62" i="2"/>
  <c r="V62" i="2"/>
  <c r="J62" i="2"/>
  <c r="J63" i="2" s="1"/>
  <c r="H62" i="2"/>
  <c r="AG61" i="2"/>
  <c r="AG62" i="2" s="1"/>
  <c r="AG63" i="2" s="1"/>
  <c r="AG64" i="2" s="1"/>
  <c r="AG65" i="2" s="1"/>
  <c r="AG66" i="2" s="1"/>
  <c r="AB61" i="2"/>
  <c r="V61" i="2"/>
  <c r="L61" i="2"/>
  <c r="J61" i="2"/>
  <c r="Q61" i="2" s="1"/>
  <c r="H61" i="2"/>
  <c r="Y61" i="2" s="1"/>
  <c r="AB60" i="2"/>
  <c r="V60" i="2"/>
  <c r="Q60" i="2"/>
  <c r="L60" i="2"/>
  <c r="Y60" i="2" s="1"/>
  <c r="H60" i="2"/>
  <c r="AB58" i="2"/>
  <c r="V58" i="2"/>
  <c r="H58" i="2"/>
  <c r="AB57" i="2"/>
  <c r="V57" i="2"/>
  <c r="H57" i="2"/>
  <c r="AB56" i="2"/>
  <c r="V56" i="2"/>
  <c r="H56" i="2"/>
  <c r="AB55" i="2"/>
  <c r="V55" i="2"/>
  <c r="H55" i="2"/>
  <c r="AB54" i="2"/>
  <c r="V54" i="2"/>
  <c r="H54" i="2"/>
  <c r="AB53" i="2"/>
  <c r="V53" i="2"/>
  <c r="H53" i="2"/>
  <c r="AB52" i="2"/>
  <c r="V52" i="2"/>
  <c r="H52" i="2"/>
  <c r="AB51" i="2"/>
  <c r="V51" i="2"/>
  <c r="H51" i="2"/>
  <c r="AB50" i="2"/>
  <c r="V50" i="2"/>
  <c r="H50" i="2"/>
  <c r="AB49" i="2"/>
  <c r="V49" i="2"/>
  <c r="H49" i="2"/>
  <c r="AB48" i="2"/>
  <c r="V48" i="2"/>
  <c r="H48" i="2"/>
  <c r="AB47" i="2"/>
  <c r="V47" i="2"/>
  <c r="H47" i="2"/>
  <c r="AB46" i="2"/>
  <c r="V46" i="2"/>
  <c r="H46" i="2"/>
  <c r="AB45" i="2"/>
  <c r="V45" i="2"/>
  <c r="I45" i="2"/>
  <c r="Q45" i="2" s="1"/>
  <c r="H45" i="2"/>
  <c r="AB44" i="2"/>
  <c r="V44" i="2"/>
  <c r="Q44" i="2"/>
  <c r="L44" i="2"/>
  <c r="H44" i="2"/>
  <c r="AB39" i="2"/>
  <c r="V39" i="2"/>
  <c r="H39" i="2"/>
  <c r="AB38" i="2"/>
  <c r="V38" i="2"/>
  <c r="H38" i="2"/>
  <c r="AB37" i="2"/>
  <c r="V37" i="2"/>
  <c r="H37" i="2"/>
  <c r="AB36" i="2"/>
  <c r="V36" i="2"/>
  <c r="H36" i="2"/>
  <c r="AB35" i="2"/>
  <c r="V35" i="2"/>
  <c r="H35" i="2"/>
  <c r="AB34" i="2"/>
  <c r="V34" i="2"/>
  <c r="H34" i="2"/>
  <c r="AB33" i="2"/>
  <c r="V33" i="2"/>
  <c r="H33" i="2"/>
  <c r="AB32" i="2"/>
  <c r="V32" i="2"/>
  <c r="H32" i="2"/>
  <c r="AB31" i="2"/>
  <c r="V31" i="2"/>
  <c r="H31" i="2"/>
  <c r="AB30" i="2"/>
  <c r="V30" i="2"/>
  <c r="H30" i="2"/>
  <c r="AB29" i="2"/>
  <c r="V29" i="2"/>
  <c r="H29" i="2"/>
  <c r="AB28" i="2"/>
  <c r="V28" i="2"/>
  <c r="H28" i="2"/>
  <c r="AB27" i="2"/>
  <c r="V27" i="2"/>
  <c r="H27" i="2"/>
  <c r="AB26" i="2"/>
  <c r="V26" i="2"/>
  <c r="I26" i="2"/>
  <c r="Q26" i="2" s="1"/>
  <c r="H26" i="2"/>
  <c r="AB25" i="2"/>
  <c r="V25" i="2"/>
  <c r="Q25" i="2"/>
  <c r="L25" i="2"/>
  <c r="H25" i="2"/>
  <c r="AG24" i="2"/>
  <c r="AG25" i="2" s="1"/>
  <c r="AG26" i="2" s="1"/>
  <c r="AG27" i="2" s="1"/>
  <c r="AG28" i="2" s="1"/>
  <c r="AG29" i="2" s="1"/>
  <c r="AG30" i="2" s="1"/>
  <c r="AG31" i="2" s="1"/>
  <c r="AG32" i="2" s="1"/>
  <c r="AG33" i="2" s="1"/>
  <c r="AG34" i="2" s="1"/>
  <c r="AG35" i="2" s="1"/>
  <c r="AG36" i="2" s="1"/>
  <c r="AG37" i="2" s="1"/>
  <c r="AG38" i="2" s="1"/>
  <c r="AG39" i="2" s="1"/>
  <c r="AG23" i="2"/>
  <c r="B22" i="2"/>
  <c r="AJ20" i="2"/>
  <c r="V20" i="2"/>
  <c r="H20" i="2"/>
  <c r="AJ19" i="2"/>
  <c r="V19" i="2"/>
  <c r="H19" i="2"/>
  <c r="AJ18" i="2"/>
  <c r="V18" i="2"/>
  <c r="H18" i="2"/>
  <c r="AJ17" i="2"/>
  <c r="V17" i="2"/>
  <c r="H17" i="2"/>
  <c r="AJ16" i="2"/>
  <c r="V16" i="2"/>
  <c r="H16" i="2"/>
  <c r="AJ15" i="2"/>
  <c r="V15" i="2"/>
  <c r="H15" i="2"/>
  <c r="AJ14" i="2"/>
  <c r="V14" i="2"/>
  <c r="H14" i="2"/>
  <c r="AJ13" i="2"/>
  <c r="V13" i="2"/>
  <c r="H13" i="2"/>
  <c r="AJ12" i="2"/>
  <c r="V12" i="2"/>
  <c r="H12" i="2"/>
  <c r="AJ11" i="2"/>
  <c r="V11" i="2"/>
  <c r="H11" i="2"/>
  <c r="AJ10" i="2"/>
  <c r="V10" i="2"/>
  <c r="H10" i="2"/>
  <c r="AJ9" i="2"/>
  <c r="V9" i="2"/>
  <c r="H9" i="2"/>
  <c r="AJ8" i="2"/>
  <c r="V8" i="2"/>
  <c r="H8" i="2"/>
  <c r="AJ7" i="2"/>
  <c r="V7" i="2"/>
  <c r="J7" i="2"/>
  <c r="J8" i="2" s="1"/>
  <c r="H7" i="2"/>
  <c r="AJ6" i="2"/>
  <c r="V6" i="2"/>
  <c r="Q6" i="2"/>
  <c r="L6" i="2"/>
  <c r="H6" i="2"/>
  <c r="AJ5" i="2"/>
  <c r="V5" i="2"/>
  <c r="L5" i="2"/>
  <c r="X5" i="2" s="1"/>
  <c r="J5" i="2"/>
  <c r="Q5" i="2" s="1"/>
  <c r="H5" i="2"/>
  <c r="Y5" i="2" s="1"/>
  <c r="AJ4" i="2"/>
  <c r="AH4" i="2"/>
  <c r="AH5" i="2" s="1"/>
  <c r="AH6" i="2" s="1"/>
  <c r="AH7" i="2" s="1"/>
  <c r="AH8" i="2" s="1"/>
  <c r="AH9" i="2" s="1"/>
  <c r="AH10" i="2" s="1"/>
  <c r="AH11" i="2" s="1"/>
  <c r="AH12" i="2" s="1"/>
  <c r="AH13" i="2" s="1"/>
  <c r="AH14" i="2" s="1"/>
  <c r="AH15" i="2" s="1"/>
  <c r="AH16" i="2" s="1"/>
  <c r="AH17" i="2" s="1"/>
  <c r="AH18" i="2" s="1"/>
  <c r="AH19" i="2" s="1"/>
  <c r="AH20" i="2" s="1"/>
  <c r="V4" i="2"/>
  <c r="Q4" i="2"/>
  <c r="L4" i="2"/>
  <c r="H4" i="2"/>
  <c r="Y4" i="2" s="1"/>
  <c r="AJ3" i="2"/>
  <c r="V3" i="2"/>
  <c r="Q3" i="2"/>
  <c r="L3" i="2"/>
  <c r="H3" i="2"/>
  <c r="J73" i="24" l="1"/>
  <c r="Q72" i="24"/>
  <c r="L72" i="24"/>
  <c r="Q86" i="24"/>
  <c r="I87" i="24"/>
  <c r="L86" i="24"/>
  <c r="Q99" i="24"/>
  <c r="L99" i="24"/>
  <c r="Q15" i="23"/>
  <c r="AJ15" i="23" s="1"/>
  <c r="L15" i="23"/>
  <c r="J16" i="23"/>
  <c r="Q16" i="25"/>
  <c r="AJ16" i="25" s="1"/>
  <c r="L16" i="25"/>
  <c r="J17" i="25"/>
  <c r="Y69" i="23"/>
  <c r="X69" i="23"/>
  <c r="W69" i="23"/>
  <c r="L72" i="25"/>
  <c r="J73" i="25"/>
  <c r="Q72" i="25"/>
  <c r="I99" i="23"/>
  <c r="L98" i="23"/>
  <c r="Q98" i="23"/>
  <c r="L55" i="24"/>
  <c r="Q55" i="24"/>
  <c r="I56" i="24"/>
  <c r="AS10" i="24"/>
  <c r="AU10" i="24" s="1"/>
  <c r="AV10" i="24" s="1"/>
  <c r="AS10" i="25"/>
  <c r="AU10" i="25" s="1"/>
  <c r="AV10" i="25" s="1"/>
  <c r="AS10" i="23"/>
  <c r="AU10" i="23" s="1"/>
  <c r="AV10" i="23" s="1"/>
  <c r="AS11" i="22"/>
  <c r="Y15" i="25"/>
  <c r="W15" i="25"/>
  <c r="X15" i="25"/>
  <c r="I35" i="23"/>
  <c r="Q34" i="23"/>
  <c r="L34" i="23"/>
  <c r="Q34" i="22"/>
  <c r="L34" i="22"/>
  <c r="I35" i="22"/>
  <c r="I56" i="23"/>
  <c r="Q55" i="23"/>
  <c r="L55" i="23"/>
  <c r="Y14" i="23"/>
  <c r="X14" i="23"/>
  <c r="W14" i="23"/>
  <c r="X13" i="24"/>
  <c r="Y13" i="24"/>
  <c r="W13" i="24"/>
  <c r="AZ15" i="25"/>
  <c r="BA15" i="25" s="1"/>
  <c r="J71" i="23"/>
  <c r="Q70" i="23"/>
  <c r="L70" i="23"/>
  <c r="L34" i="24"/>
  <c r="Q34" i="24"/>
  <c r="I35" i="24"/>
  <c r="AZ14" i="23"/>
  <c r="BA14" i="23" s="1"/>
  <c r="L14" i="24"/>
  <c r="J15" i="24"/>
  <c r="Q14" i="24"/>
  <c r="AJ14" i="24" s="1"/>
  <c r="I96" i="22"/>
  <c r="L95" i="22"/>
  <c r="Q95" i="22"/>
  <c r="AZ13" i="24"/>
  <c r="BA13" i="24" s="1"/>
  <c r="I35" i="25"/>
  <c r="Q34" i="25"/>
  <c r="L34" i="25"/>
  <c r="L85" i="22"/>
  <c r="I86" i="22"/>
  <c r="Q85" i="22"/>
  <c r="Y69" i="22"/>
  <c r="X69" i="22"/>
  <c r="W69" i="22"/>
  <c r="X10" i="22"/>
  <c r="W10" i="22"/>
  <c r="Y10" i="22"/>
  <c r="L52" i="22"/>
  <c r="I53" i="22"/>
  <c r="Q52" i="22"/>
  <c r="Q86" i="23"/>
  <c r="L86" i="23"/>
  <c r="I87" i="23"/>
  <c r="Y71" i="24"/>
  <c r="X71" i="24"/>
  <c r="W71" i="24"/>
  <c r="I56" i="25"/>
  <c r="Q55" i="25"/>
  <c r="L55" i="25"/>
  <c r="Q11" i="22"/>
  <c r="AJ11" i="22" s="1"/>
  <c r="J12" i="22"/>
  <c r="L11" i="22"/>
  <c r="Q86" i="25"/>
  <c r="L86" i="25"/>
  <c r="I87" i="25"/>
  <c r="I99" i="25"/>
  <c r="L98" i="25"/>
  <c r="Q98" i="25"/>
  <c r="Y71" i="25"/>
  <c r="W71" i="25"/>
  <c r="X71" i="25"/>
  <c r="J71" i="22"/>
  <c r="Q70" i="22"/>
  <c r="L70" i="22"/>
  <c r="AU10" i="22"/>
  <c r="AV10" i="22" s="1"/>
  <c r="AZ10" i="22"/>
  <c r="BA10" i="22" s="1"/>
  <c r="Y67" i="19"/>
  <c r="X67" i="19"/>
  <c r="W67" i="19"/>
  <c r="Q124" i="21"/>
  <c r="J125" i="21"/>
  <c r="L124" i="21"/>
  <c r="Y10" i="18"/>
  <c r="X10" i="18"/>
  <c r="W10" i="18"/>
  <c r="Q13" i="19"/>
  <c r="AJ13" i="19" s="1"/>
  <c r="L13" i="19"/>
  <c r="J14" i="19"/>
  <c r="Y89" i="18"/>
  <c r="X89" i="18"/>
  <c r="W89" i="18"/>
  <c r="Q11" i="21"/>
  <c r="AJ11" i="21" s="1"/>
  <c r="L11" i="21"/>
  <c r="J12" i="21"/>
  <c r="W112" i="20"/>
  <c r="X112" i="20"/>
  <c r="Y112" i="20"/>
  <c r="X123" i="19"/>
  <c r="W123" i="19"/>
  <c r="Y123" i="19"/>
  <c r="Y83" i="19"/>
  <c r="X83" i="19"/>
  <c r="W83" i="19"/>
  <c r="J12" i="18"/>
  <c r="Q11" i="18"/>
  <c r="AJ11" i="18" s="1"/>
  <c r="L11" i="18"/>
  <c r="Y12" i="19"/>
  <c r="X12" i="19"/>
  <c r="W12" i="19"/>
  <c r="Q48" i="18"/>
  <c r="L48" i="18"/>
  <c r="I49" i="18"/>
  <c r="Q90" i="18"/>
  <c r="J91" i="18"/>
  <c r="L90" i="18"/>
  <c r="X10" i="21"/>
  <c r="Y10" i="21"/>
  <c r="W10" i="21"/>
  <c r="Q52" i="21"/>
  <c r="I53" i="21"/>
  <c r="L52" i="21"/>
  <c r="L61" i="19"/>
  <c r="Q61" i="19"/>
  <c r="Q113" i="20"/>
  <c r="J114" i="20"/>
  <c r="L113" i="20"/>
  <c r="X104" i="21"/>
  <c r="Y104" i="21"/>
  <c r="W104" i="21"/>
  <c r="L68" i="19"/>
  <c r="Q68" i="19"/>
  <c r="J69" i="19"/>
  <c r="Y67" i="21"/>
  <c r="X67" i="21"/>
  <c r="W67" i="21"/>
  <c r="Q61" i="21"/>
  <c r="L61" i="21"/>
  <c r="J125" i="19"/>
  <c r="L124" i="19"/>
  <c r="Q124" i="19"/>
  <c r="I53" i="20"/>
  <c r="Q52" i="20"/>
  <c r="L52" i="20"/>
  <c r="B99" i="21"/>
  <c r="B109" i="21" s="1"/>
  <c r="B119" i="21" s="1"/>
  <c r="AB88" i="21"/>
  <c r="Q84" i="19"/>
  <c r="I85" i="19"/>
  <c r="L84" i="19"/>
  <c r="X94" i="19"/>
  <c r="Y94" i="19"/>
  <c r="W94" i="19"/>
  <c r="L31" i="20"/>
  <c r="W31" i="20" s="1"/>
  <c r="Q31" i="20"/>
  <c r="I32" i="20"/>
  <c r="L105" i="21"/>
  <c r="Q105" i="21"/>
  <c r="Y10" i="20"/>
  <c r="X10" i="20"/>
  <c r="W10" i="20"/>
  <c r="Q51" i="19"/>
  <c r="L51" i="19"/>
  <c r="I52" i="19"/>
  <c r="L68" i="21"/>
  <c r="J69" i="21"/>
  <c r="Q68" i="21"/>
  <c r="Y122" i="18"/>
  <c r="X122" i="18"/>
  <c r="W122" i="18"/>
  <c r="J70" i="20"/>
  <c r="Q69" i="20"/>
  <c r="L69" i="20"/>
  <c r="Q95" i="19"/>
  <c r="L95" i="19"/>
  <c r="Y80" i="18"/>
  <c r="X80" i="18"/>
  <c r="W80" i="18"/>
  <c r="B99" i="20"/>
  <c r="B109" i="20" s="1"/>
  <c r="B119" i="20" s="1"/>
  <c r="AB88" i="20"/>
  <c r="J12" i="20"/>
  <c r="L11" i="20"/>
  <c r="Q11" i="20"/>
  <c r="AJ11" i="20" s="1"/>
  <c r="Y68" i="20"/>
  <c r="X68" i="20"/>
  <c r="W68" i="20"/>
  <c r="Y103" i="19"/>
  <c r="X103" i="19"/>
  <c r="W103" i="19"/>
  <c r="I33" i="19"/>
  <c r="Q32" i="19"/>
  <c r="L32" i="19"/>
  <c r="W32" i="19" s="1"/>
  <c r="AS8" i="20"/>
  <c r="AU8" i="20" s="1"/>
  <c r="AV8" i="20" s="1"/>
  <c r="AS8" i="21"/>
  <c r="AU8" i="21" s="1"/>
  <c r="AV8" i="21" s="1"/>
  <c r="AS8" i="19"/>
  <c r="AU8" i="19" s="1"/>
  <c r="AV8" i="19" s="1"/>
  <c r="AS8" i="18"/>
  <c r="AU7" i="18"/>
  <c r="AV7" i="18" s="1"/>
  <c r="Y100" i="18"/>
  <c r="X100" i="18"/>
  <c r="W100" i="18"/>
  <c r="Q81" i="18"/>
  <c r="I82" i="18"/>
  <c r="L81" i="18"/>
  <c r="Y114" i="19"/>
  <c r="W114" i="19"/>
  <c r="X114" i="19"/>
  <c r="Q85" i="20"/>
  <c r="L85" i="20"/>
  <c r="I86" i="20"/>
  <c r="I33" i="21"/>
  <c r="Q32" i="21"/>
  <c r="L32" i="21"/>
  <c r="W32" i="21" s="1"/>
  <c r="Y103" i="20"/>
  <c r="X103" i="20"/>
  <c r="W103" i="20"/>
  <c r="L30" i="18"/>
  <c r="W30" i="18" s="1"/>
  <c r="I31" i="18"/>
  <c r="Q30" i="18"/>
  <c r="L64" i="18"/>
  <c r="Q64" i="18"/>
  <c r="J65" i="18"/>
  <c r="AX9" i="21"/>
  <c r="AZ9" i="21" s="1"/>
  <c r="BA9" i="21" s="1"/>
  <c r="AX9" i="20"/>
  <c r="AZ9" i="20" s="1"/>
  <c r="BA9" i="20" s="1"/>
  <c r="AX9" i="19"/>
  <c r="AZ9" i="19" s="1"/>
  <c r="BA9" i="19" s="1"/>
  <c r="AX9" i="18"/>
  <c r="AZ8" i="18"/>
  <c r="BA8" i="18" s="1"/>
  <c r="Q104" i="19"/>
  <c r="J105" i="19"/>
  <c r="L104" i="19"/>
  <c r="X123" i="20"/>
  <c r="Y123" i="20"/>
  <c r="W123" i="20"/>
  <c r="X84" i="21"/>
  <c r="Y84" i="21"/>
  <c r="W84" i="21"/>
  <c r="Y111" i="18"/>
  <c r="X111" i="18"/>
  <c r="W111" i="18"/>
  <c r="Q101" i="18"/>
  <c r="J102" i="18"/>
  <c r="L101" i="18"/>
  <c r="Q115" i="19"/>
  <c r="L115" i="19"/>
  <c r="Y84" i="20"/>
  <c r="X84" i="20"/>
  <c r="W84" i="20"/>
  <c r="X92" i="20"/>
  <c r="Y92" i="20"/>
  <c r="W92" i="20"/>
  <c r="J105" i="20"/>
  <c r="L104" i="20"/>
  <c r="Q104" i="20"/>
  <c r="X112" i="21"/>
  <c r="Y112" i="21"/>
  <c r="W112" i="21"/>
  <c r="Y63" i="18"/>
  <c r="X63" i="18"/>
  <c r="W63" i="18"/>
  <c r="Q124" i="20"/>
  <c r="L124" i="20"/>
  <c r="J125" i="20"/>
  <c r="X93" i="21"/>
  <c r="Y93" i="21"/>
  <c r="W93" i="21"/>
  <c r="I86" i="21"/>
  <c r="L85" i="21"/>
  <c r="Q85" i="21"/>
  <c r="Q112" i="18"/>
  <c r="L112" i="18"/>
  <c r="J94" i="20"/>
  <c r="L93" i="20"/>
  <c r="Q93" i="20"/>
  <c r="Q113" i="21"/>
  <c r="J114" i="21"/>
  <c r="L113" i="21"/>
  <c r="X123" i="21"/>
  <c r="Y123" i="21"/>
  <c r="W123" i="21"/>
  <c r="J95" i="21"/>
  <c r="L94" i="21"/>
  <c r="Q94" i="21"/>
  <c r="Y87" i="2"/>
  <c r="Y104" i="2"/>
  <c r="X104" i="2"/>
  <c r="Y85" i="3"/>
  <c r="X85" i="3"/>
  <c r="X113" i="3"/>
  <c r="Y113" i="3"/>
  <c r="Y88" i="6"/>
  <c r="X88" i="6"/>
  <c r="Y3" i="7"/>
  <c r="Y81" i="9"/>
  <c r="X83" i="2"/>
  <c r="Y83" i="2"/>
  <c r="X98" i="2"/>
  <c r="W98" i="2"/>
  <c r="X95" i="4"/>
  <c r="W95" i="4"/>
  <c r="Y112" i="4"/>
  <c r="X112" i="4"/>
  <c r="W81" i="4"/>
  <c r="X81" i="4"/>
  <c r="Y99" i="6"/>
  <c r="X99" i="6"/>
  <c r="W3" i="7"/>
  <c r="X3" i="7"/>
  <c r="X105" i="8"/>
  <c r="W105" i="8"/>
  <c r="W77" i="2"/>
  <c r="X77" i="2"/>
  <c r="J11" i="3"/>
  <c r="Q10" i="3"/>
  <c r="X95" i="7"/>
  <c r="W95" i="7"/>
  <c r="X89" i="2"/>
  <c r="W89" i="2"/>
  <c r="Q29" i="8"/>
  <c r="L29" i="8"/>
  <c r="I30" i="8"/>
  <c r="L30" i="8" s="1"/>
  <c r="X96" i="2"/>
  <c r="W96" i="2"/>
  <c r="X105" i="4"/>
  <c r="W105" i="4"/>
  <c r="W4" i="3"/>
  <c r="X4" i="3"/>
  <c r="W97" i="4"/>
  <c r="X97" i="4"/>
  <c r="Y94" i="8"/>
  <c r="X94" i="8"/>
  <c r="B41" i="2"/>
  <c r="B60" i="2" s="1"/>
  <c r="AB59" i="2" s="1"/>
  <c r="AB21" i="2"/>
  <c r="X88" i="2"/>
  <c r="W88" i="2"/>
  <c r="AG71" i="4"/>
  <c r="AG75" i="4"/>
  <c r="Y6" i="2"/>
  <c r="X6" i="2"/>
  <c r="W6" i="2"/>
  <c r="W101" i="6"/>
  <c r="X101" i="6"/>
  <c r="Y107" i="6"/>
  <c r="X107" i="6"/>
  <c r="X103" i="8"/>
  <c r="W103" i="8"/>
  <c r="Y120" i="4"/>
  <c r="Y115" i="5"/>
  <c r="Y121" i="7"/>
  <c r="Y102" i="8"/>
  <c r="Y110" i="8"/>
  <c r="Y96" i="9"/>
  <c r="Y107" i="9"/>
  <c r="W110" i="9"/>
  <c r="Y114" i="9"/>
  <c r="Y118" i="9"/>
  <c r="Y93" i="2"/>
  <c r="L8" i="3"/>
  <c r="Y8" i="3" s="1"/>
  <c r="Y79" i="3"/>
  <c r="W81" i="3"/>
  <c r="W85" i="3"/>
  <c r="W113" i="3"/>
  <c r="Y4" i="4"/>
  <c r="L64" i="4"/>
  <c r="Y79" i="4"/>
  <c r="Y87" i="4"/>
  <c r="Y92" i="4"/>
  <c r="W96" i="4"/>
  <c r="W108" i="4"/>
  <c r="W115" i="4"/>
  <c r="W6" i="5"/>
  <c r="I49" i="5"/>
  <c r="Y79" i="5"/>
  <c r="W3" i="6"/>
  <c r="L46" i="6"/>
  <c r="W79" i="6"/>
  <c r="X81" i="6"/>
  <c r="W88" i="6"/>
  <c r="X94" i="6"/>
  <c r="X97" i="6"/>
  <c r="W99" i="6"/>
  <c r="W107" i="6"/>
  <c r="X5" i="7"/>
  <c r="J9" i="7"/>
  <c r="Q9" i="7" s="1"/>
  <c r="X81" i="7"/>
  <c r="W87" i="7"/>
  <c r="W84" i="8"/>
  <c r="W98" i="8"/>
  <c r="W104" i="8"/>
  <c r="W112" i="8"/>
  <c r="Y114" i="8"/>
  <c r="W118" i="8"/>
  <c r="Y4" i="9"/>
  <c r="W5" i="9"/>
  <c r="Y79" i="9"/>
  <c r="Y84" i="9"/>
  <c r="W101" i="9"/>
  <c r="W109" i="9"/>
  <c r="X61" i="2"/>
  <c r="Y82" i="2"/>
  <c r="Y85" i="2"/>
  <c r="Y103" i="2"/>
  <c r="Q8" i="3"/>
  <c r="I49" i="3"/>
  <c r="Y65" i="3"/>
  <c r="X65" i="3"/>
  <c r="X79" i="3"/>
  <c r="X91" i="3"/>
  <c r="W95" i="3"/>
  <c r="Y97" i="3"/>
  <c r="Y112" i="3"/>
  <c r="W84" i="4"/>
  <c r="X101" i="4"/>
  <c r="W102" i="4"/>
  <c r="W83" i="5"/>
  <c r="W102" i="5"/>
  <c r="W105" i="5"/>
  <c r="W109" i="5"/>
  <c r="Y114" i="5"/>
  <c r="Y118" i="5"/>
  <c r="J6" i="6"/>
  <c r="L6" i="6" s="1"/>
  <c r="Y61" i="6"/>
  <c r="X78" i="6"/>
  <c r="X86" i="6"/>
  <c r="Y100" i="6"/>
  <c r="W106" i="6"/>
  <c r="Y108" i="6"/>
  <c r="X94" i="7"/>
  <c r="Y97" i="7"/>
  <c r="W121" i="7"/>
  <c r="W79" i="8"/>
  <c r="Y86" i="8"/>
  <c r="Y93" i="8"/>
  <c r="Y108" i="8"/>
  <c r="W121" i="8"/>
  <c r="W91" i="9"/>
  <c r="Y92" i="9"/>
  <c r="W99" i="9"/>
  <c r="W108" i="9"/>
  <c r="W5" i="2"/>
  <c r="W76" i="2"/>
  <c r="Y79" i="2"/>
  <c r="Y91" i="2"/>
  <c r="Y100" i="2"/>
  <c r="Y7" i="3"/>
  <c r="Q28" i="3"/>
  <c r="L64" i="3"/>
  <c r="Y64" i="3" s="1"/>
  <c r="Y82" i="3"/>
  <c r="Y83" i="3"/>
  <c r="W4" i="4"/>
  <c r="L8" i="4"/>
  <c r="W8" i="4" s="1"/>
  <c r="Y82" i="4"/>
  <c r="X84" i="4"/>
  <c r="X87" i="4"/>
  <c r="Y90" i="4"/>
  <c r="Y98" i="4"/>
  <c r="X120" i="4"/>
  <c r="W91" i="5"/>
  <c r="X106" i="5"/>
  <c r="X110" i="5"/>
  <c r="W6" i="6"/>
  <c r="B42" i="6"/>
  <c r="B61" i="6" s="1"/>
  <c r="AB60" i="6" s="1"/>
  <c r="AB22" i="6"/>
  <c r="X106" i="6"/>
  <c r="W101" i="7"/>
  <c r="W118" i="7"/>
  <c r="Y120" i="7"/>
  <c r="W4" i="8"/>
  <c r="W6" i="8"/>
  <c r="Q8" i="8"/>
  <c r="L21" i="8"/>
  <c r="W83" i="8"/>
  <c r="AG87" i="8"/>
  <c r="W114" i="8"/>
  <c r="Y63" i="9"/>
  <c r="Y91" i="9"/>
  <c r="Y95" i="9"/>
  <c r="X96" i="9"/>
  <c r="Y99" i="9"/>
  <c r="Y104" i="9"/>
  <c r="X108" i="9"/>
  <c r="Y97" i="4"/>
  <c r="Y106" i="4"/>
  <c r="I29" i="6"/>
  <c r="B43" i="7"/>
  <c r="AB22" i="7"/>
  <c r="Y88" i="8"/>
  <c r="X102" i="8"/>
  <c r="X110" i="8"/>
  <c r="X107" i="9"/>
  <c r="Y119" i="5"/>
  <c r="Y90" i="2"/>
  <c r="X4" i="2"/>
  <c r="Y81" i="2"/>
  <c r="X84" i="2"/>
  <c r="X85" i="2"/>
  <c r="Y89" i="2"/>
  <c r="W106" i="2"/>
  <c r="W7" i="3"/>
  <c r="L9" i="3"/>
  <c r="Y9" i="3" s="1"/>
  <c r="B43" i="3"/>
  <c r="L48" i="3"/>
  <c r="Y91" i="3"/>
  <c r="Y93" i="3"/>
  <c r="X96" i="3"/>
  <c r="X97" i="3"/>
  <c r="X115" i="3"/>
  <c r="Q48" i="4"/>
  <c r="W83" i="4"/>
  <c r="Y96" i="4"/>
  <c r="Y101" i="4"/>
  <c r="X106" i="4"/>
  <c r="W119" i="4"/>
  <c r="L48" i="5"/>
  <c r="Y81" i="5"/>
  <c r="Y88" i="5"/>
  <c r="X105" i="5"/>
  <c r="X109" i="5"/>
  <c r="L5" i="6"/>
  <c r="Y5" i="6" s="1"/>
  <c r="I47" i="6"/>
  <c r="X77" i="6"/>
  <c r="W83" i="6"/>
  <c r="X85" i="6"/>
  <c r="Y95" i="6"/>
  <c r="W103" i="6"/>
  <c r="X104" i="6"/>
  <c r="W4" i="7"/>
  <c r="W93" i="7"/>
  <c r="Y95" i="7"/>
  <c r="W103" i="7"/>
  <c r="Y105" i="8"/>
  <c r="Y3" i="9"/>
  <c r="Y5" i="9"/>
  <c r="W8" i="9"/>
  <c r="L48" i="9"/>
  <c r="X81" i="9"/>
  <c r="Y88" i="9"/>
  <c r="Y102" i="9"/>
  <c r="Y110" i="9"/>
  <c r="Y3" i="2"/>
  <c r="W60" i="2"/>
  <c r="Y77" i="2"/>
  <c r="W78" i="2"/>
  <c r="Y88" i="2"/>
  <c r="Y96" i="2"/>
  <c r="X7" i="3"/>
  <c r="Q9" i="3"/>
  <c r="W118" i="3"/>
  <c r="X120" i="3"/>
  <c r="W3" i="4"/>
  <c r="X5" i="4"/>
  <c r="W86" i="4"/>
  <c r="Y95" i="4"/>
  <c r="Y105" i="4"/>
  <c r="W109" i="4"/>
  <c r="B43" i="5"/>
  <c r="AB22" i="5"/>
  <c r="Y84" i="5"/>
  <c r="X95" i="5"/>
  <c r="X98" i="5"/>
  <c r="W99" i="5"/>
  <c r="Y103" i="5"/>
  <c r="W107" i="5"/>
  <c r="Y112" i="5"/>
  <c r="Y116" i="5"/>
  <c r="Y120" i="5"/>
  <c r="X82" i="6"/>
  <c r="X89" i="6"/>
  <c r="Y92" i="6"/>
  <c r="Y93" i="6"/>
  <c r="X95" i="6"/>
  <c r="Y96" i="6"/>
  <c r="W102" i="6"/>
  <c r="I49" i="7"/>
  <c r="L49" i="7" s="1"/>
  <c r="W79" i="7"/>
  <c r="Y81" i="7"/>
  <c r="W96" i="7"/>
  <c r="Q19" i="8"/>
  <c r="W85" i="8"/>
  <c r="Y87" i="8"/>
  <c r="X95" i="8"/>
  <c r="X108" i="8"/>
  <c r="W113" i="8"/>
  <c r="Y115" i="8"/>
  <c r="Y80" i="9"/>
  <c r="W104" i="9"/>
  <c r="Y115" i="9"/>
  <c r="Y119" i="9"/>
  <c r="AG71" i="6"/>
  <c r="AG72" i="6"/>
  <c r="AG69" i="6"/>
  <c r="AG74" i="6"/>
  <c r="AG70" i="6"/>
  <c r="AG73" i="6"/>
  <c r="AG68" i="6"/>
  <c r="AG75" i="6" s="1"/>
  <c r="L63" i="6"/>
  <c r="W63" i="6" s="1"/>
  <c r="Q63" i="6"/>
  <c r="J64" i="6"/>
  <c r="Y6" i="6"/>
  <c r="X6" i="6"/>
  <c r="B77" i="6"/>
  <c r="B88" i="6" s="1"/>
  <c r="B99" i="6" s="1"/>
  <c r="W86" i="6"/>
  <c r="W92" i="7"/>
  <c r="Y4" i="6"/>
  <c r="Q6" i="6"/>
  <c r="J7" i="6"/>
  <c r="L29" i="6"/>
  <c r="Y78" i="6"/>
  <c r="Y82" i="6"/>
  <c r="Y86" i="6"/>
  <c r="W7" i="7"/>
  <c r="Y80" i="7"/>
  <c r="X80" i="7"/>
  <c r="Y86" i="7"/>
  <c r="X86" i="7"/>
  <c r="Y91" i="7"/>
  <c r="X91" i="7"/>
  <c r="W99" i="7"/>
  <c r="Y108" i="7"/>
  <c r="X108" i="7"/>
  <c r="Y117" i="7"/>
  <c r="X117" i="7"/>
  <c r="Q30" i="8"/>
  <c r="I31" i="8"/>
  <c r="X92" i="6"/>
  <c r="W92" i="6"/>
  <c r="Y13" i="8"/>
  <c r="X13" i="8"/>
  <c r="W13" i="8"/>
  <c r="AG75" i="8"/>
  <c r="AG71" i="8"/>
  <c r="AG76" i="8"/>
  <c r="AG70" i="8"/>
  <c r="AG77" i="8" s="1"/>
  <c r="AG73" i="8"/>
  <c r="AG74" i="8"/>
  <c r="Y79" i="6"/>
  <c r="X85" i="9"/>
  <c r="W85" i="9"/>
  <c r="Y85" i="9"/>
  <c r="X4" i="6"/>
  <c r="W82" i="6"/>
  <c r="L9" i="7"/>
  <c r="J65" i="7"/>
  <c r="Q64" i="7"/>
  <c r="L64" i="7"/>
  <c r="AG72" i="7"/>
  <c r="AG71" i="7"/>
  <c r="AG76" i="7"/>
  <c r="AG70" i="7"/>
  <c r="AG77" i="7" s="1"/>
  <c r="Y112" i="7"/>
  <c r="X112" i="7"/>
  <c r="Y8" i="8"/>
  <c r="X8" i="8"/>
  <c r="W8" i="8"/>
  <c r="Y7" i="9"/>
  <c r="X7" i="9"/>
  <c r="X5" i="6"/>
  <c r="L28" i="6"/>
  <c r="L47" i="6"/>
  <c r="W81" i="6"/>
  <c r="W85" i="6"/>
  <c r="X90" i="6"/>
  <c r="W90" i="6"/>
  <c r="X83" i="7"/>
  <c r="Y83" i="7"/>
  <c r="Y98" i="7"/>
  <c r="X98" i="7"/>
  <c r="W98" i="7"/>
  <c r="Y105" i="7"/>
  <c r="X105" i="7"/>
  <c r="W112" i="7"/>
  <c r="Y114" i="7"/>
  <c r="X114" i="7"/>
  <c r="Y3" i="8"/>
  <c r="Y83" i="6"/>
  <c r="Y7" i="7"/>
  <c r="X7" i="7"/>
  <c r="Y84" i="7"/>
  <c r="X84" i="7"/>
  <c r="Y99" i="7"/>
  <c r="X99" i="7"/>
  <c r="W78" i="6"/>
  <c r="X91" i="6"/>
  <c r="W91" i="6"/>
  <c r="AG75" i="7"/>
  <c r="W88" i="7"/>
  <c r="Y77" i="6"/>
  <c r="Y81" i="6"/>
  <c r="Y85" i="6"/>
  <c r="Y91" i="6"/>
  <c r="Q6" i="7"/>
  <c r="L6" i="7"/>
  <c r="J10" i="7"/>
  <c r="I29" i="7"/>
  <c r="Q28" i="7"/>
  <c r="Y63" i="7"/>
  <c r="X63" i="7"/>
  <c r="W63" i="7"/>
  <c r="AG74" i="7"/>
  <c r="W80" i="7"/>
  <c r="AG87" i="7"/>
  <c r="AG86" i="7"/>
  <c r="AG88" i="7" s="1"/>
  <c r="W86" i="7"/>
  <c r="W91" i="7"/>
  <c r="W108" i="7"/>
  <c r="Y110" i="7"/>
  <c r="X110" i="7"/>
  <c r="Y88" i="7"/>
  <c r="X88" i="7"/>
  <c r="Y92" i="7"/>
  <c r="X92" i="7"/>
  <c r="Y16" i="8"/>
  <c r="X16" i="8"/>
  <c r="W16" i="8"/>
  <c r="AG75" i="9"/>
  <c r="AG71" i="9"/>
  <c r="AG73" i="9"/>
  <c r="AG74" i="9"/>
  <c r="AG70" i="9"/>
  <c r="AG77" i="9" s="1"/>
  <c r="AG72" i="9"/>
  <c r="AG76" i="9"/>
  <c r="Q62" i="6"/>
  <c r="X79" i="6"/>
  <c r="W80" i="6"/>
  <c r="X83" i="6"/>
  <c r="W84" i="6"/>
  <c r="Y8" i="7"/>
  <c r="X8" i="7"/>
  <c r="L28" i="7"/>
  <c r="Y79" i="7"/>
  <c r="X79" i="7"/>
  <c r="W83" i="7"/>
  <c r="X85" i="7"/>
  <c r="Y85" i="7"/>
  <c r="W85" i="7"/>
  <c r="Y90" i="7"/>
  <c r="X90" i="7"/>
  <c r="W90" i="7"/>
  <c r="W94" i="7"/>
  <c r="X101" i="7"/>
  <c r="Y101" i="7"/>
  <c r="W102" i="7"/>
  <c r="Y21" i="8"/>
  <c r="X21" i="8"/>
  <c r="W21" i="8"/>
  <c r="Y80" i="6"/>
  <c r="Y84" i="6"/>
  <c r="Y90" i="6"/>
  <c r="W8" i="7"/>
  <c r="I50" i="7"/>
  <c r="Q49" i="7"/>
  <c r="Y82" i="7"/>
  <c r="X82" i="7"/>
  <c r="W82" i="7"/>
  <c r="I49" i="8"/>
  <c r="L48" i="8"/>
  <c r="AG72" i="8"/>
  <c r="W84" i="7"/>
  <c r="W105" i="7"/>
  <c r="Y107" i="7"/>
  <c r="X107" i="7"/>
  <c r="W117" i="7"/>
  <c r="Y119" i="7"/>
  <c r="Y5" i="8"/>
  <c r="X5" i="8"/>
  <c r="Y7" i="8"/>
  <c r="X7" i="8"/>
  <c r="L10" i="8"/>
  <c r="Q13" i="8"/>
  <c r="L18" i="8"/>
  <c r="Y82" i="8"/>
  <c r="W82" i="8"/>
  <c r="Q49" i="9"/>
  <c r="L49" i="9"/>
  <c r="I50" i="9"/>
  <c r="Y83" i="9"/>
  <c r="Y106" i="9"/>
  <c r="L48" i="7"/>
  <c r="W81" i="7"/>
  <c r="Y96" i="7"/>
  <c r="Y104" i="7"/>
  <c r="X104" i="7"/>
  <c r="W110" i="7"/>
  <c r="W114" i="7"/>
  <c r="Y116" i="7"/>
  <c r="X116" i="7"/>
  <c r="Q10" i="8"/>
  <c r="L15" i="8"/>
  <c r="Q18" i="8"/>
  <c r="J65" i="8"/>
  <c r="Q64" i="8"/>
  <c r="W80" i="8"/>
  <c r="X80" i="8"/>
  <c r="X82" i="8"/>
  <c r="X93" i="8"/>
  <c r="Y96" i="8"/>
  <c r="X96" i="8"/>
  <c r="Y107" i="8"/>
  <c r="Q29" i="9"/>
  <c r="L29" i="9"/>
  <c r="I30" i="9"/>
  <c r="W107" i="7"/>
  <c r="Y109" i="7"/>
  <c r="X109" i="7"/>
  <c r="Y113" i="7"/>
  <c r="X113" i="7"/>
  <c r="W5" i="8"/>
  <c r="L12" i="8"/>
  <c r="Q15" i="8"/>
  <c r="L20" i="8"/>
  <c r="L64" i="8"/>
  <c r="W64" i="8" s="1"/>
  <c r="Y80" i="8"/>
  <c r="W92" i="8"/>
  <c r="X92" i="8"/>
  <c r="Y90" i="9"/>
  <c r="X90" i="9"/>
  <c r="Y98" i="9"/>
  <c r="X98" i="9"/>
  <c r="W93" i="6"/>
  <c r="W94" i="6"/>
  <c r="W95" i="6"/>
  <c r="W96" i="6"/>
  <c r="W97" i="6"/>
  <c r="W5" i="7"/>
  <c r="Y94" i="7"/>
  <c r="Y103" i="7"/>
  <c r="X103" i="7"/>
  <c r="W104" i="7"/>
  <c r="Y106" i="7"/>
  <c r="X106" i="7"/>
  <c r="W116" i="7"/>
  <c r="Y118" i="7"/>
  <c r="W7" i="8"/>
  <c r="L9" i="8"/>
  <c r="Q12" i="8"/>
  <c r="L17" i="8"/>
  <c r="Q20" i="8"/>
  <c r="Y63" i="8"/>
  <c r="X63" i="8"/>
  <c r="AG87" i="9"/>
  <c r="Y93" i="7"/>
  <c r="X97" i="7"/>
  <c r="X102" i="7"/>
  <c r="W109" i="7"/>
  <c r="W113" i="7"/>
  <c r="Y115" i="7"/>
  <c r="X115" i="7"/>
  <c r="Y4" i="8"/>
  <c r="Q9" i="8"/>
  <c r="L14" i="8"/>
  <c r="Q17" i="8"/>
  <c r="B43" i="8"/>
  <c r="Y98" i="8"/>
  <c r="X98" i="8"/>
  <c r="X99" i="8"/>
  <c r="Q6" i="9"/>
  <c r="L6" i="9"/>
  <c r="Y6" i="8"/>
  <c r="X6" i="8"/>
  <c r="L11" i="8"/>
  <c r="Q14" i="8"/>
  <c r="L19" i="8"/>
  <c r="Y90" i="8"/>
  <c r="X90" i="8"/>
  <c r="X91" i="8"/>
  <c r="Y97" i="9"/>
  <c r="X97" i="9"/>
  <c r="W91" i="8"/>
  <c r="W99" i="8"/>
  <c r="Y106" i="8"/>
  <c r="W7" i="9"/>
  <c r="X79" i="9"/>
  <c r="W79" i="9"/>
  <c r="W90" i="9"/>
  <c r="W98" i="9"/>
  <c r="Y105" i="9"/>
  <c r="J65" i="9"/>
  <c r="Q64" i="9"/>
  <c r="L64" i="9"/>
  <c r="Y87" i="9"/>
  <c r="X87" i="9"/>
  <c r="W97" i="9"/>
  <c r="Y79" i="8"/>
  <c r="W97" i="8"/>
  <c r="Y104" i="8"/>
  <c r="Y113" i="8"/>
  <c r="Y117" i="8"/>
  <c r="Y121" i="8"/>
  <c r="W82" i="9"/>
  <c r="X88" i="9"/>
  <c r="W88" i="9"/>
  <c r="W96" i="9"/>
  <c r="Y103" i="9"/>
  <c r="W87" i="8"/>
  <c r="X88" i="8"/>
  <c r="W96" i="8"/>
  <c r="Y103" i="8"/>
  <c r="W9" i="9"/>
  <c r="B43" i="9"/>
  <c r="W86" i="9"/>
  <c r="Y86" i="9"/>
  <c r="W95" i="9"/>
  <c r="X118" i="7"/>
  <c r="X119" i="7"/>
  <c r="X120" i="7"/>
  <c r="X121" i="7"/>
  <c r="X3" i="8"/>
  <c r="X4" i="8"/>
  <c r="Y112" i="8"/>
  <c r="Y116" i="8"/>
  <c r="Y120" i="8"/>
  <c r="J10" i="9"/>
  <c r="Q9" i="9"/>
  <c r="X9" i="9"/>
  <c r="W87" i="9"/>
  <c r="W94" i="9"/>
  <c r="X95" i="9"/>
  <c r="Y101" i="9"/>
  <c r="Y109" i="9"/>
  <c r="Y83" i="8"/>
  <c r="Y84" i="8"/>
  <c r="X84" i="8"/>
  <c r="X86" i="8"/>
  <c r="W94" i="8"/>
  <c r="Y101" i="8"/>
  <c r="Y109" i="8"/>
  <c r="X63" i="9"/>
  <c r="X80" i="9"/>
  <c r="W80" i="9"/>
  <c r="W93" i="9"/>
  <c r="Q8" i="9"/>
  <c r="Q48" i="9"/>
  <c r="X112" i="8"/>
  <c r="X113" i="8"/>
  <c r="X114" i="8"/>
  <c r="X115" i="8"/>
  <c r="X116" i="8"/>
  <c r="X117" i="8"/>
  <c r="X118" i="8"/>
  <c r="X119" i="8"/>
  <c r="X120" i="8"/>
  <c r="X121" i="8"/>
  <c r="X3" i="9"/>
  <c r="X4" i="9"/>
  <c r="X84" i="9"/>
  <c r="X112" i="9"/>
  <c r="X113" i="9"/>
  <c r="X114" i="9"/>
  <c r="X115" i="9"/>
  <c r="X116" i="9"/>
  <c r="X117" i="9"/>
  <c r="X118" i="9"/>
  <c r="X119" i="9"/>
  <c r="X120" i="9"/>
  <c r="X121" i="9"/>
  <c r="J9" i="2"/>
  <c r="Q8" i="2"/>
  <c r="L8" i="2"/>
  <c r="AG73" i="2"/>
  <c r="AG69" i="2"/>
  <c r="AG72" i="2"/>
  <c r="AG68" i="2"/>
  <c r="AG71" i="2"/>
  <c r="AG67" i="2"/>
  <c r="AG74" i="2" s="1"/>
  <c r="AG70" i="2"/>
  <c r="AG87" i="3"/>
  <c r="AG86" i="3"/>
  <c r="AG88" i="3" s="1"/>
  <c r="B76" i="2"/>
  <c r="B87" i="2" s="1"/>
  <c r="B98" i="2" s="1"/>
  <c r="J64" i="2"/>
  <c r="Q63" i="2"/>
  <c r="L63" i="2"/>
  <c r="AG73" i="3"/>
  <c r="AG76" i="3"/>
  <c r="AG72" i="3"/>
  <c r="AG75" i="3"/>
  <c r="AG71" i="3"/>
  <c r="AG74" i="3"/>
  <c r="AG70" i="3"/>
  <c r="AG77" i="3" s="1"/>
  <c r="W114" i="3"/>
  <c r="Y114" i="3"/>
  <c r="X114" i="3"/>
  <c r="I46" i="2"/>
  <c r="W83" i="2"/>
  <c r="Y102" i="2"/>
  <c r="W105" i="2"/>
  <c r="X3" i="3"/>
  <c r="X88" i="3"/>
  <c r="X85" i="5"/>
  <c r="W85" i="5"/>
  <c r="Y85" i="5"/>
  <c r="X84" i="3"/>
  <c r="W84" i="3"/>
  <c r="X87" i="3"/>
  <c r="Y87" i="3"/>
  <c r="Y98" i="3"/>
  <c r="X98" i="3"/>
  <c r="Y117" i="3"/>
  <c r="X117" i="3"/>
  <c r="Q49" i="4"/>
  <c r="L49" i="4"/>
  <c r="I50" i="4"/>
  <c r="I27" i="2"/>
  <c r="Y76" i="2"/>
  <c r="W82" i="2"/>
  <c r="Y84" i="2"/>
  <c r="W104" i="2"/>
  <c r="W6" i="3"/>
  <c r="W9" i="3"/>
  <c r="L11" i="3"/>
  <c r="J66" i="3"/>
  <c r="Y86" i="3"/>
  <c r="X86" i="3"/>
  <c r="W92" i="3"/>
  <c r="X92" i="3"/>
  <c r="Y119" i="3"/>
  <c r="Y120" i="3"/>
  <c r="W64" i="4"/>
  <c r="Y64" i="4"/>
  <c r="X107" i="4"/>
  <c r="Y107" i="4"/>
  <c r="W107" i="4"/>
  <c r="W103" i="2"/>
  <c r="Y6" i="3"/>
  <c r="X9" i="3"/>
  <c r="W87" i="3"/>
  <c r="Y94" i="3"/>
  <c r="X94" i="3"/>
  <c r="W3" i="2"/>
  <c r="X82" i="2"/>
  <c r="X3" i="2"/>
  <c r="W4" i="2"/>
  <c r="L26" i="2"/>
  <c r="L45" i="2"/>
  <c r="L62" i="2"/>
  <c r="W80" i="2"/>
  <c r="X81" i="2"/>
  <c r="Y99" i="2"/>
  <c r="X103" i="2"/>
  <c r="Y107" i="2"/>
  <c r="X107" i="2"/>
  <c r="Y4" i="3"/>
  <c r="W5" i="3"/>
  <c r="W11" i="3"/>
  <c r="Y81" i="3"/>
  <c r="W119" i="3"/>
  <c r="X119" i="3"/>
  <c r="X94" i="5"/>
  <c r="Y94" i="5"/>
  <c r="X60" i="2"/>
  <c r="W61" i="2"/>
  <c r="Q62" i="2"/>
  <c r="W79" i="2"/>
  <c r="X80" i="2"/>
  <c r="Y98" i="2"/>
  <c r="W101" i="2"/>
  <c r="X102" i="2"/>
  <c r="Y106" i="2"/>
  <c r="Y5" i="3"/>
  <c r="W8" i="3"/>
  <c r="L10" i="3"/>
  <c r="W10" i="3" s="1"/>
  <c r="Q29" i="3"/>
  <c r="L29" i="3"/>
  <c r="I30" i="3"/>
  <c r="Q65" i="3"/>
  <c r="W86" i="3"/>
  <c r="X112" i="3"/>
  <c r="L7" i="2"/>
  <c r="W7" i="2" s="1"/>
  <c r="X79" i="2"/>
  <c r="W100" i="2"/>
  <c r="X101" i="2"/>
  <c r="Y105" i="2"/>
  <c r="Y3" i="3"/>
  <c r="X8" i="3"/>
  <c r="W65" i="3"/>
  <c r="Y8" i="4"/>
  <c r="X8" i="4"/>
  <c r="Y65" i="4"/>
  <c r="X65" i="4"/>
  <c r="W65" i="4"/>
  <c r="X88" i="4"/>
  <c r="W88" i="4"/>
  <c r="Q7" i="2"/>
  <c r="X100" i="2"/>
  <c r="W121" i="3"/>
  <c r="Y121" i="3"/>
  <c r="W103" i="4"/>
  <c r="Y103" i="4"/>
  <c r="X64" i="3"/>
  <c r="Y95" i="3"/>
  <c r="Y99" i="3"/>
  <c r="J66" i="4"/>
  <c r="Q65" i="4"/>
  <c r="AG86" i="4"/>
  <c r="AG88" i="4" s="1"/>
  <c r="X103" i="4"/>
  <c r="AG74" i="5"/>
  <c r="AG70" i="5"/>
  <c r="AG77" i="5" s="1"/>
  <c r="AG73" i="5"/>
  <c r="AG75" i="5"/>
  <c r="AG71" i="5"/>
  <c r="AG76" i="5"/>
  <c r="AG72" i="5"/>
  <c r="I50" i="3"/>
  <c r="W88" i="3"/>
  <c r="W90" i="3"/>
  <c r="W112" i="3"/>
  <c r="W120" i="3"/>
  <c r="Y5" i="4"/>
  <c r="Y7" i="4"/>
  <c r="X7" i="4"/>
  <c r="X64" i="4"/>
  <c r="X83" i="4"/>
  <c r="W117" i="4"/>
  <c r="X117" i="4"/>
  <c r="X95" i="3"/>
  <c r="X99" i="3"/>
  <c r="Y81" i="4"/>
  <c r="W94" i="3"/>
  <c r="W98" i="3"/>
  <c r="W117" i="3"/>
  <c r="X118" i="3"/>
  <c r="Y9" i="4"/>
  <c r="X9" i="4"/>
  <c r="AG73" i="4"/>
  <c r="AG76" i="4"/>
  <c r="AG72" i="4"/>
  <c r="AG74" i="4"/>
  <c r="AG70" i="4"/>
  <c r="AG77" i="4" s="1"/>
  <c r="AB78" i="4"/>
  <c r="X80" i="4"/>
  <c r="W80" i="4"/>
  <c r="Y83" i="4"/>
  <c r="Y86" i="4"/>
  <c r="W113" i="4"/>
  <c r="X113" i="4"/>
  <c r="X116" i="4"/>
  <c r="AG87" i="5"/>
  <c r="AG86" i="5"/>
  <c r="AG88" i="5" s="1"/>
  <c r="X82" i="5"/>
  <c r="Y82" i="5"/>
  <c r="Q64" i="3"/>
  <c r="W116" i="3"/>
  <c r="X121" i="3"/>
  <c r="Y102" i="4"/>
  <c r="Y3" i="5"/>
  <c r="X3" i="5"/>
  <c r="W93" i="3"/>
  <c r="Y96" i="3"/>
  <c r="W97" i="3"/>
  <c r="W115" i="3"/>
  <c r="Q6" i="4"/>
  <c r="L6" i="4"/>
  <c r="W6" i="4" s="1"/>
  <c r="J10" i="4"/>
  <c r="Q9" i="4"/>
  <c r="W9" i="4"/>
  <c r="X79" i="4"/>
  <c r="W79" i="4"/>
  <c r="Y85" i="4"/>
  <c r="X85" i="4"/>
  <c r="Y104" i="4"/>
  <c r="X110" i="4"/>
  <c r="Y110" i="4"/>
  <c r="W121" i="4"/>
  <c r="X121" i="4"/>
  <c r="X109" i="4"/>
  <c r="X80" i="5"/>
  <c r="W80" i="5"/>
  <c r="Y83" i="5"/>
  <c r="I30" i="4"/>
  <c r="X108" i="4"/>
  <c r="W112" i="4"/>
  <c r="Y115" i="4"/>
  <c r="W116" i="4"/>
  <c r="Y119" i="4"/>
  <c r="W120" i="4"/>
  <c r="B79" i="5"/>
  <c r="B63" i="5"/>
  <c r="AB62" i="5" s="1"/>
  <c r="W90" i="5"/>
  <c r="W94" i="5"/>
  <c r="W98" i="5"/>
  <c r="Y102" i="5"/>
  <c r="Y114" i="4"/>
  <c r="Y118" i="4"/>
  <c r="X7" i="5"/>
  <c r="W7" i="5"/>
  <c r="Y63" i="5"/>
  <c r="X79" i="5"/>
  <c r="W79" i="5"/>
  <c r="Y87" i="5"/>
  <c r="X87" i="5"/>
  <c r="X88" i="5"/>
  <c r="W88" i="5"/>
  <c r="W93" i="5"/>
  <c r="W97" i="5"/>
  <c r="Y101" i="5"/>
  <c r="L29" i="4"/>
  <c r="X86" i="4"/>
  <c r="W87" i="4"/>
  <c r="Y109" i="4"/>
  <c r="X115" i="4"/>
  <c r="X119" i="4"/>
  <c r="Y7" i="5"/>
  <c r="W82" i="5"/>
  <c r="Y93" i="5"/>
  <c r="Y97" i="5"/>
  <c r="X104" i="4"/>
  <c r="Y108" i="4"/>
  <c r="Y113" i="4"/>
  <c r="Y117" i="4"/>
  <c r="W118" i="4"/>
  <c r="Y121" i="4"/>
  <c r="Y80" i="5"/>
  <c r="W92" i="5"/>
  <c r="W96" i="5"/>
  <c r="Q64" i="4"/>
  <c r="X114" i="4"/>
  <c r="X118" i="4"/>
  <c r="X6" i="5"/>
  <c r="Q49" i="5"/>
  <c r="L49" i="5"/>
  <c r="I50" i="5"/>
  <c r="J65" i="5"/>
  <c r="Q64" i="5"/>
  <c r="L64" i="5"/>
  <c r="W87" i="5"/>
  <c r="Y92" i="5"/>
  <c r="Y96" i="5"/>
  <c r="X84" i="5"/>
  <c r="Y104" i="5"/>
  <c r="Y105" i="5"/>
  <c r="Y106" i="5"/>
  <c r="Y107" i="5"/>
  <c r="Y108" i="5"/>
  <c r="Y109" i="5"/>
  <c r="Y110" i="5"/>
  <c r="X112" i="5"/>
  <c r="X113" i="5"/>
  <c r="X114" i="5"/>
  <c r="X115" i="5"/>
  <c r="X116" i="5"/>
  <c r="X117" i="5"/>
  <c r="X118" i="5"/>
  <c r="X119" i="5"/>
  <c r="X120" i="5"/>
  <c r="X121" i="5"/>
  <c r="I29" i="5"/>
  <c r="J9" i="5"/>
  <c r="L28" i="5"/>
  <c r="L8" i="5"/>
  <c r="W8" i="5" s="1"/>
  <c r="X81" i="5"/>
  <c r="Q87" i="25" l="1"/>
  <c r="L87" i="25"/>
  <c r="I88" i="25"/>
  <c r="X14" i="24"/>
  <c r="Y14" i="24"/>
  <c r="W14" i="24"/>
  <c r="J72" i="22"/>
  <c r="Q71" i="22"/>
  <c r="L71" i="22"/>
  <c r="J72" i="23"/>
  <c r="Q71" i="23"/>
  <c r="L71" i="23"/>
  <c r="J74" i="25"/>
  <c r="Q73" i="25"/>
  <c r="L73" i="25"/>
  <c r="AZ16" i="25"/>
  <c r="BA16" i="25" s="1"/>
  <c r="I57" i="25"/>
  <c r="L56" i="25"/>
  <c r="Q56" i="25"/>
  <c r="Q53" i="22"/>
  <c r="L53" i="22"/>
  <c r="I54" i="22"/>
  <c r="I36" i="23"/>
  <c r="L35" i="23"/>
  <c r="Q35" i="23"/>
  <c r="Q56" i="24"/>
  <c r="L56" i="24"/>
  <c r="I57" i="24"/>
  <c r="Y72" i="25"/>
  <c r="X72" i="25"/>
  <c r="W72" i="25"/>
  <c r="X11" i="22"/>
  <c r="Y11" i="22"/>
  <c r="W11" i="22"/>
  <c r="L86" i="22"/>
  <c r="Q86" i="22"/>
  <c r="Q87" i="24"/>
  <c r="I88" i="24"/>
  <c r="L87" i="24"/>
  <c r="Q96" i="22"/>
  <c r="I97" i="22"/>
  <c r="L96" i="22"/>
  <c r="Q35" i="24"/>
  <c r="L35" i="24"/>
  <c r="I36" i="24"/>
  <c r="I57" i="23"/>
  <c r="L56" i="23"/>
  <c r="Q56" i="23"/>
  <c r="Q16" i="23"/>
  <c r="AJ16" i="23" s="1"/>
  <c r="J17" i="23"/>
  <c r="L16" i="23"/>
  <c r="AZ14" i="24"/>
  <c r="BA14" i="24" s="1"/>
  <c r="Q35" i="22"/>
  <c r="L35" i="22"/>
  <c r="I36" i="22"/>
  <c r="Y15" i="23"/>
  <c r="X15" i="23"/>
  <c r="W15" i="23"/>
  <c r="X72" i="24"/>
  <c r="Y72" i="24"/>
  <c r="W72" i="24"/>
  <c r="X16" i="25"/>
  <c r="Y16" i="25"/>
  <c r="W16" i="25"/>
  <c r="Q12" i="22"/>
  <c r="AJ12" i="22" s="1"/>
  <c r="J13" i="22"/>
  <c r="L12" i="22"/>
  <c r="Q87" i="23"/>
  <c r="L87" i="23"/>
  <c r="I88" i="23"/>
  <c r="Q15" i="24"/>
  <c r="AJ15" i="24" s="1"/>
  <c r="J16" i="24"/>
  <c r="L15" i="24"/>
  <c r="AS11" i="25"/>
  <c r="AU11" i="25" s="1"/>
  <c r="AV11" i="25" s="1"/>
  <c r="AS11" i="24"/>
  <c r="AU11" i="24" s="1"/>
  <c r="AV11" i="24" s="1"/>
  <c r="AS11" i="23"/>
  <c r="AU11" i="23" s="1"/>
  <c r="AV11" i="23" s="1"/>
  <c r="AS12" i="22"/>
  <c r="AZ15" i="23"/>
  <c r="BA15" i="23" s="1"/>
  <c r="Y70" i="22"/>
  <c r="X70" i="22"/>
  <c r="W70" i="22"/>
  <c r="Q99" i="25"/>
  <c r="L99" i="25"/>
  <c r="AU11" i="22"/>
  <c r="AV11" i="22" s="1"/>
  <c r="AZ11" i="22"/>
  <c r="BA11" i="22" s="1"/>
  <c r="I36" i="25"/>
  <c r="L35" i="25"/>
  <c r="Q35" i="25"/>
  <c r="X70" i="23"/>
  <c r="Y70" i="23"/>
  <c r="W70" i="23"/>
  <c r="Q99" i="23"/>
  <c r="L99" i="23"/>
  <c r="Q17" i="25"/>
  <c r="AJ17" i="25" s="1"/>
  <c r="L17" i="25"/>
  <c r="J18" i="25"/>
  <c r="J74" i="24"/>
  <c r="Q73" i="24"/>
  <c r="L73" i="24"/>
  <c r="J95" i="20"/>
  <c r="L94" i="20"/>
  <c r="Q94" i="20"/>
  <c r="L33" i="19"/>
  <c r="W33" i="19" s="1"/>
  <c r="I34" i="19"/>
  <c r="Q33" i="19"/>
  <c r="I53" i="19"/>
  <c r="Q52" i="19"/>
  <c r="L52" i="19"/>
  <c r="I33" i="20"/>
  <c r="Q32" i="20"/>
  <c r="L32" i="20"/>
  <c r="W32" i="20" s="1"/>
  <c r="X84" i="19"/>
  <c r="W84" i="19"/>
  <c r="Y84" i="19"/>
  <c r="J70" i="19"/>
  <c r="Q69" i="19"/>
  <c r="L69" i="19"/>
  <c r="Q12" i="21"/>
  <c r="AJ12" i="21" s="1"/>
  <c r="J13" i="21"/>
  <c r="L12" i="21"/>
  <c r="J15" i="19"/>
  <c r="L14" i="19"/>
  <c r="Q14" i="19"/>
  <c r="AJ14" i="19" s="1"/>
  <c r="Y124" i="21"/>
  <c r="X124" i="21"/>
  <c r="W124" i="21"/>
  <c r="Y112" i="18"/>
  <c r="X112" i="18"/>
  <c r="W112" i="18"/>
  <c r="Q125" i="20"/>
  <c r="L125" i="20"/>
  <c r="X104" i="19"/>
  <c r="W104" i="19"/>
  <c r="Y104" i="19"/>
  <c r="J66" i="18"/>
  <c r="Q65" i="18"/>
  <c r="L65" i="18"/>
  <c r="Y11" i="20"/>
  <c r="X11" i="20"/>
  <c r="W11" i="20"/>
  <c r="J71" i="20"/>
  <c r="Q70" i="20"/>
  <c r="L70" i="20"/>
  <c r="Q85" i="19"/>
  <c r="I86" i="19"/>
  <c r="L85" i="19"/>
  <c r="Y124" i="19"/>
  <c r="X124" i="19"/>
  <c r="W124" i="19"/>
  <c r="Y90" i="18"/>
  <c r="X90" i="18"/>
  <c r="W90" i="18"/>
  <c r="Y11" i="21"/>
  <c r="X11" i="21"/>
  <c r="W11" i="21"/>
  <c r="X13" i="19"/>
  <c r="Y13" i="19"/>
  <c r="W13" i="19"/>
  <c r="Q125" i="21"/>
  <c r="L125" i="21"/>
  <c r="X124" i="20"/>
  <c r="W124" i="20"/>
  <c r="Y124" i="20"/>
  <c r="Q105" i="19"/>
  <c r="L105" i="19"/>
  <c r="AS9" i="20"/>
  <c r="AU9" i="20" s="1"/>
  <c r="AV9" i="20" s="1"/>
  <c r="AS9" i="21"/>
  <c r="AU9" i="21" s="1"/>
  <c r="AV9" i="21" s="1"/>
  <c r="AS9" i="19"/>
  <c r="AU9" i="19" s="1"/>
  <c r="AV9" i="19" s="1"/>
  <c r="AS9" i="18"/>
  <c r="AU8" i="18"/>
  <c r="AV8" i="18" s="1"/>
  <c r="Q12" i="20"/>
  <c r="AJ12" i="20" s="1"/>
  <c r="L12" i="20"/>
  <c r="J13" i="20"/>
  <c r="L125" i="19"/>
  <c r="Q125" i="19"/>
  <c r="Y68" i="19"/>
  <c r="X68" i="19"/>
  <c r="W68" i="19"/>
  <c r="J92" i="18"/>
  <c r="L91" i="18"/>
  <c r="Q91" i="18"/>
  <c r="Y113" i="21"/>
  <c r="X113" i="21"/>
  <c r="W113" i="21"/>
  <c r="Y104" i="20"/>
  <c r="X104" i="20"/>
  <c r="W104" i="20"/>
  <c r="X115" i="19"/>
  <c r="Y115" i="19"/>
  <c r="W115" i="19"/>
  <c r="Y64" i="18"/>
  <c r="X64" i="18"/>
  <c r="W64" i="18"/>
  <c r="Y81" i="18"/>
  <c r="X81" i="18"/>
  <c r="W81" i="18"/>
  <c r="X11" i="18"/>
  <c r="Y11" i="18"/>
  <c r="W11" i="18"/>
  <c r="Q114" i="21"/>
  <c r="J115" i="21"/>
  <c r="L114" i="21"/>
  <c r="Y85" i="21"/>
  <c r="X85" i="21"/>
  <c r="W85" i="21"/>
  <c r="L105" i="20"/>
  <c r="Q105" i="20"/>
  <c r="I34" i="21"/>
  <c r="Q33" i="21"/>
  <c r="L33" i="21"/>
  <c r="W33" i="21" s="1"/>
  <c r="I83" i="18"/>
  <c r="L82" i="18"/>
  <c r="Q82" i="18"/>
  <c r="L53" i="21"/>
  <c r="I54" i="21"/>
  <c r="Q53" i="21"/>
  <c r="L49" i="18"/>
  <c r="Q49" i="18"/>
  <c r="I50" i="18"/>
  <c r="Q86" i="21"/>
  <c r="L86" i="21"/>
  <c r="Y101" i="18"/>
  <c r="X101" i="18"/>
  <c r="W101" i="18"/>
  <c r="AX10" i="21"/>
  <c r="AZ10" i="21" s="1"/>
  <c r="BA10" i="21" s="1"/>
  <c r="AX10" i="20"/>
  <c r="AZ10" i="20" s="1"/>
  <c r="BA10" i="20" s="1"/>
  <c r="AX10" i="19"/>
  <c r="AZ10" i="19" s="1"/>
  <c r="BA10" i="19" s="1"/>
  <c r="AX10" i="18"/>
  <c r="AZ9" i="18"/>
  <c r="BA9" i="18" s="1"/>
  <c r="Q31" i="18"/>
  <c r="I32" i="18"/>
  <c r="L31" i="18"/>
  <c r="W31" i="18" s="1"/>
  <c r="Q86" i="20"/>
  <c r="L86" i="20"/>
  <c r="Y95" i="19"/>
  <c r="W95" i="19"/>
  <c r="X95" i="19"/>
  <c r="Q12" i="18"/>
  <c r="AJ12" i="18" s="1"/>
  <c r="J13" i="18"/>
  <c r="L12" i="18"/>
  <c r="Y94" i="21"/>
  <c r="X94" i="21"/>
  <c r="W94" i="21"/>
  <c r="L102" i="18"/>
  <c r="Q102" i="18"/>
  <c r="Y85" i="20"/>
  <c r="X85" i="20"/>
  <c r="W85" i="20"/>
  <c r="J70" i="21"/>
  <c r="Q69" i="21"/>
  <c r="L69" i="21"/>
  <c r="Y113" i="20"/>
  <c r="W113" i="20"/>
  <c r="X113" i="20"/>
  <c r="Q95" i="21"/>
  <c r="L95" i="21"/>
  <c r="Y93" i="20"/>
  <c r="X93" i="20"/>
  <c r="W93" i="20"/>
  <c r="Y69" i="20"/>
  <c r="X69" i="20"/>
  <c r="W69" i="20"/>
  <c r="X68" i="21"/>
  <c r="Y68" i="21"/>
  <c r="W68" i="21"/>
  <c r="Y105" i="21"/>
  <c r="X105" i="21"/>
  <c r="W105" i="21"/>
  <c r="L53" i="20"/>
  <c r="I54" i="20"/>
  <c r="Q53" i="20"/>
  <c r="Q114" i="20"/>
  <c r="J115" i="20"/>
  <c r="L114" i="20"/>
  <c r="Q47" i="6"/>
  <c r="I48" i="6"/>
  <c r="W64" i="3"/>
  <c r="J12" i="3"/>
  <c r="Q11" i="3"/>
  <c r="B63" i="3"/>
  <c r="AB62" i="3" s="1"/>
  <c r="B79" i="3"/>
  <c r="B79" i="7"/>
  <c r="B63" i="7"/>
  <c r="AB62" i="7" s="1"/>
  <c r="W5" i="6"/>
  <c r="Q29" i="6"/>
  <c r="I30" i="6"/>
  <c r="Q49" i="3"/>
  <c r="L49" i="3"/>
  <c r="B63" i="9"/>
  <c r="AB62" i="9" s="1"/>
  <c r="B79" i="9"/>
  <c r="Y20" i="8"/>
  <c r="X20" i="8"/>
  <c r="W20" i="8"/>
  <c r="I31" i="9"/>
  <c r="Q30" i="9"/>
  <c r="L30" i="9"/>
  <c r="I51" i="7"/>
  <c r="Q50" i="7"/>
  <c r="L50" i="7"/>
  <c r="I30" i="7"/>
  <c r="L29" i="7"/>
  <c r="Q29" i="7"/>
  <c r="X64" i="7"/>
  <c r="Y64" i="7"/>
  <c r="Y64" i="8"/>
  <c r="X64" i="8"/>
  <c r="Y15" i="8"/>
  <c r="X15" i="8"/>
  <c r="W15" i="8"/>
  <c r="Y11" i="8"/>
  <c r="X11" i="8"/>
  <c r="W11" i="8"/>
  <c r="B79" i="8"/>
  <c r="B63" i="8"/>
  <c r="AB62" i="8" s="1"/>
  <c r="Y12" i="8"/>
  <c r="X12" i="8"/>
  <c r="W12" i="8"/>
  <c r="Q10" i="7"/>
  <c r="L10" i="7"/>
  <c r="J11" i="7"/>
  <c r="X6" i="7"/>
  <c r="W6" i="7"/>
  <c r="Y6" i="7"/>
  <c r="J66" i="7"/>
  <c r="Q65" i="7"/>
  <c r="L65" i="7"/>
  <c r="Y64" i="9"/>
  <c r="X64" i="9"/>
  <c r="W64" i="9"/>
  <c r="Y17" i="8"/>
  <c r="X17" i="8"/>
  <c r="W17" i="8"/>
  <c r="Y9" i="7"/>
  <c r="X9" i="7"/>
  <c r="W9" i="7"/>
  <c r="J8" i="6"/>
  <c r="Q7" i="6"/>
  <c r="L7" i="6"/>
  <c r="Q64" i="6"/>
  <c r="J65" i="6"/>
  <c r="L64" i="6"/>
  <c r="Y19" i="8"/>
  <c r="X19" i="8"/>
  <c r="W19" i="8"/>
  <c r="J11" i="9"/>
  <c r="Q10" i="9"/>
  <c r="L10" i="9"/>
  <c r="Y6" i="9"/>
  <c r="X6" i="9"/>
  <c r="W6" i="9"/>
  <c r="Y14" i="8"/>
  <c r="X14" i="8"/>
  <c r="W14" i="8"/>
  <c r="Q50" i="9"/>
  <c r="L50" i="9"/>
  <c r="I51" i="9"/>
  <c r="Y10" i="8"/>
  <c r="X10" i="8"/>
  <c r="W10" i="8"/>
  <c r="W64" i="7"/>
  <c r="I32" i="8"/>
  <c r="L31" i="8"/>
  <c r="Q31" i="8"/>
  <c r="Y18" i="8"/>
  <c r="X18" i="8"/>
  <c r="W18" i="8"/>
  <c r="I50" i="8"/>
  <c r="Q49" i="8"/>
  <c r="L49" i="8"/>
  <c r="L65" i="9"/>
  <c r="J66" i="9"/>
  <c r="Q65" i="9"/>
  <c r="Y9" i="8"/>
  <c r="X9" i="8"/>
  <c r="W9" i="8"/>
  <c r="J66" i="8"/>
  <c r="Q65" i="8"/>
  <c r="L65" i="8"/>
  <c r="Y63" i="6"/>
  <c r="X63" i="6"/>
  <c r="Q50" i="4"/>
  <c r="L50" i="4"/>
  <c r="I51" i="4"/>
  <c r="X8" i="5"/>
  <c r="Y8" i="5"/>
  <c r="Y10" i="3"/>
  <c r="X10" i="3"/>
  <c r="J67" i="3"/>
  <c r="Q66" i="3"/>
  <c r="L66" i="3"/>
  <c r="W62" i="2"/>
  <c r="Y62" i="2"/>
  <c r="X62" i="2"/>
  <c r="J11" i="4"/>
  <c r="Q10" i="4"/>
  <c r="L10" i="4"/>
  <c r="L66" i="4"/>
  <c r="Q66" i="4"/>
  <c r="J67" i="4"/>
  <c r="Q29" i="5"/>
  <c r="L29" i="5"/>
  <c r="I30" i="5"/>
  <c r="Y6" i="4"/>
  <c r="X6" i="4"/>
  <c r="I47" i="2"/>
  <c r="Q46" i="2"/>
  <c r="L46" i="2"/>
  <c r="Y63" i="2"/>
  <c r="X63" i="2"/>
  <c r="W63" i="2"/>
  <c r="Y64" i="5"/>
  <c r="X64" i="5"/>
  <c r="J66" i="5"/>
  <c r="Q65" i="5"/>
  <c r="L65" i="5"/>
  <c r="AB78" i="5"/>
  <c r="B90" i="5"/>
  <c r="B101" i="5" s="1"/>
  <c r="B112" i="5" s="1"/>
  <c r="Q30" i="4"/>
  <c r="I31" i="4"/>
  <c r="L30" i="4"/>
  <c r="W64" i="5"/>
  <c r="Y8" i="2"/>
  <c r="X8" i="2"/>
  <c r="W8" i="2"/>
  <c r="Q9" i="5"/>
  <c r="L9" i="5"/>
  <c r="J10" i="5"/>
  <c r="L30" i="3"/>
  <c r="I31" i="3"/>
  <c r="Q30" i="3"/>
  <c r="I51" i="5"/>
  <c r="L50" i="5"/>
  <c r="Q50" i="5"/>
  <c r="L64" i="2"/>
  <c r="J65" i="2"/>
  <c r="Q64" i="2"/>
  <c r="Q50" i="3"/>
  <c r="I51" i="3"/>
  <c r="L50" i="3"/>
  <c r="Y7" i="2"/>
  <c r="X7" i="2"/>
  <c r="Y11" i="3"/>
  <c r="X11" i="3"/>
  <c r="Q27" i="2"/>
  <c r="L27" i="2"/>
  <c r="I28" i="2"/>
  <c r="Q9" i="2"/>
  <c r="J10" i="2"/>
  <c r="L9" i="2"/>
  <c r="Q36" i="23" l="1"/>
  <c r="L36" i="23"/>
  <c r="I37" i="23"/>
  <c r="Q36" i="25"/>
  <c r="L36" i="25"/>
  <c r="I37" i="25"/>
  <c r="Q88" i="24"/>
  <c r="L88" i="24"/>
  <c r="Y73" i="24"/>
  <c r="W73" i="24"/>
  <c r="X73" i="24"/>
  <c r="Q13" i="22"/>
  <c r="AJ13" i="22" s="1"/>
  <c r="J14" i="22"/>
  <c r="L13" i="22"/>
  <c r="X16" i="23"/>
  <c r="Y16" i="23"/>
  <c r="W16" i="23"/>
  <c r="L36" i="24"/>
  <c r="I37" i="24"/>
  <c r="Q36" i="24"/>
  <c r="J73" i="22"/>
  <c r="Q72" i="22"/>
  <c r="L72" i="22"/>
  <c r="AS12" i="25"/>
  <c r="AU12" i="25" s="1"/>
  <c r="AV12" i="25" s="1"/>
  <c r="AS12" i="23"/>
  <c r="AU12" i="23" s="1"/>
  <c r="AV12" i="23" s="1"/>
  <c r="AS12" i="24"/>
  <c r="AU12" i="24" s="1"/>
  <c r="AV12" i="24" s="1"/>
  <c r="AS13" i="22"/>
  <c r="AU12" i="22"/>
  <c r="AV12" i="22" s="1"/>
  <c r="AZ12" i="22"/>
  <c r="BA12" i="22" s="1"/>
  <c r="L57" i="24"/>
  <c r="I58" i="24"/>
  <c r="Q57" i="24"/>
  <c r="J75" i="25"/>
  <c r="Q74" i="25"/>
  <c r="L74" i="25"/>
  <c r="Q54" i="22"/>
  <c r="L54" i="22"/>
  <c r="I55" i="22"/>
  <c r="L74" i="24"/>
  <c r="J75" i="24"/>
  <c r="Q74" i="24"/>
  <c r="Q88" i="23"/>
  <c r="L88" i="23"/>
  <c r="L17" i="23"/>
  <c r="J18" i="23"/>
  <c r="Q17" i="23"/>
  <c r="AJ17" i="23" s="1"/>
  <c r="Y71" i="23"/>
  <c r="W71" i="23"/>
  <c r="X71" i="23"/>
  <c r="AZ15" i="24"/>
  <c r="BA15" i="24" s="1"/>
  <c r="Y73" i="25"/>
  <c r="X73" i="25"/>
  <c r="W73" i="25"/>
  <c r="Q18" i="25"/>
  <c r="AJ18" i="25" s="1"/>
  <c r="L18" i="25"/>
  <c r="J19" i="25"/>
  <c r="I37" i="22"/>
  <c r="L36" i="22"/>
  <c r="Q36" i="22"/>
  <c r="AZ16" i="23"/>
  <c r="BA16" i="23" s="1"/>
  <c r="Q88" i="25"/>
  <c r="L88" i="25"/>
  <c r="J17" i="24"/>
  <c r="Q16" i="24"/>
  <c r="AJ16" i="24" s="1"/>
  <c r="L16" i="24"/>
  <c r="Q57" i="23"/>
  <c r="L57" i="23"/>
  <c r="I58" i="23"/>
  <c r="X17" i="25"/>
  <c r="W17" i="25"/>
  <c r="Y17" i="25"/>
  <c r="Q97" i="22"/>
  <c r="L97" i="22"/>
  <c r="Q57" i="25"/>
  <c r="L57" i="25"/>
  <c r="I58" i="25"/>
  <c r="L72" i="23"/>
  <c r="J73" i="23"/>
  <c r="Q72" i="23"/>
  <c r="AZ17" i="25"/>
  <c r="BA17" i="25" s="1"/>
  <c r="Y15" i="24"/>
  <c r="X15" i="24"/>
  <c r="W15" i="24"/>
  <c r="X12" i="22"/>
  <c r="Y12" i="22"/>
  <c r="W12" i="22"/>
  <c r="Y71" i="22"/>
  <c r="X71" i="22"/>
  <c r="W71" i="22"/>
  <c r="I33" i="18"/>
  <c r="Q32" i="18"/>
  <c r="L32" i="18"/>
  <c r="W32" i="18" s="1"/>
  <c r="Q115" i="21"/>
  <c r="L115" i="21"/>
  <c r="Q13" i="20"/>
  <c r="AJ13" i="20" s="1"/>
  <c r="J14" i="20"/>
  <c r="L13" i="20"/>
  <c r="X70" i="20"/>
  <c r="W70" i="20"/>
  <c r="Y70" i="20"/>
  <c r="J67" i="18"/>
  <c r="Q66" i="18"/>
  <c r="L66" i="18"/>
  <c r="Q15" i="19"/>
  <c r="AJ15" i="19" s="1"/>
  <c r="L15" i="19"/>
  <c r="J16" i="19"/>
  <c r="J71" i="19"/>
  <c r="Q70" i="19"/>
  <c r="L70" i="19"/>
  <c r="Y114" i="20"/>
  <c r="X114" i="20"/>
  <c r="W114" i="20"/>
  <c r="Y102" i="18"/>
  <c r="X102" i="18"/>
  <c r="W102" i="18"/>
  <c r="L34" i="21"/>
  <c r="W34" i="21" s="1"/>
  <c r="I35" i="21"/>
  <c r="Q34" i="21"/>
  <c r="Y91" i="18"/>
  <c r="X91" i="18"/>
  <c r="W91" i="18"/>
  <c r="Y12" i="20"/>
  <c r="X12" i="20"/>
  <c r="W12" i="20"/>
  <c r="Y12" i="21"/>
  <c r="X12" i="21"/>
  <c r="W12" i="21"/>
  <c r="I54" i="19"/>
  <c r="L53" i="19"/>
  <c r="Q53" i="19"/>
  <c r="L115" i="20"/>
  <c r="Q115" i="20"/>
  <c r="Y69" i="21"/>
  <c r="X69" i="21"/>
  <c r="W69" i="21"/>
  <c r="Y86" i="21"/>
  <c r="X86" i="21"/>
  <c r="W86" i="21"/>
  <c r="I55" i="21"/>
  <c r="Q54" i="21"/>
  <c r="L54" i="21"/>
  <c r="Q92" i="18"/>
  <c r="L92" i="18"/>
  <c r="X105" i="19"/>
  <c r="Y105" i="19"/>
  <c r="W105" i="19"/>
  <c r="J72" i="20"/>
  <c r="Q71" i="20"/>
  <c r="L71" i="20"/>
  <c r="Q13" i="21"/>
  <c r="AJ13" i="21" s="1"/>
  <c r="J14" i="21"/>
  <c r="L13" i="21"/>
  <c r="AX11" i="21"/>
  <c r="AZ11" i="21" s="1"/>
  <c r="BA11" i="21" s="1"/>
  <c r="AX11" i="20"/>
  <c r="AZ11" i="20" s="1"/>
  <c r="BA11" i="20" s="1"/>
  <c r="AX11" i="19"/>
  <c r="AZ11" i="19" s="1"/>
  <c r="BA11" i="19" s="1"/>
  <c r="AX11" i="18"/>
  <c r="AZ10" i="18"/>
  <c r="BA10" i="18" s="1"/>
  <c r="Y105" i="20"/>
  <c r="X105" i="20"/>
  <c r="W105" i="20"/>
  <c r="L34" i="19"/>
  <c r="W34" i="19" s="1"/>
  <c r="Q34" i="19"/>
  <c r="I35" i="19"/>
  <c r="L70" i="21"/>
  <c r="Q70" i="21"/>
  <c r="J71" i="21"/>
  <c r="X125" i="20"/>
  <c r="Y125" i="20"/>
  <c r="W125" i="20"/>
  <c r="Q54" i="20"/>
  <c r="L54" i="20"/>
  <c r="I55" i="20"/>
  <c r="Y95" i="21"/>
  <c r="X95" i="21"/>
  <c r="W95" i="21"/>
  <c r="Y86" i="20"/>
  <c r="X86" i="20"/>
  <c r="W86" i="20"/>
  <c r="Y82" i="18"/>
  <c r="X82" i="18"/>
  <c r="W82" i="18"/>
  <c r="X85" i="19"/>
  <c r="Y85" i="19"/>
  <c r="W85" i="19"/>
  <c r="Y12" i="18"/>
  <c r="X12" i="18"/>
  <c r="W12" i="18"/>
  <c r="I51" i="18"/>
  <c r="Q50" i="18"/>
  <c r="L50" i="18"/>
  <c r="Q83" i="18"/>
  <c r="L83" i="18"/>
  <c r="AS10" i="20"/>
  <c r="AU10" i="20" s="1"/>
  <c r="AV10" i="20" s="1"/>
  <c r="AS10" i="21"/>
  <c r="AU10" i="21" s="1"/>
  <c r="AV10" i="21" s="1"/>
  <c r="AS10" i="19"/>
  <c r="AU10" i="19" s="1"/>
  <c r="AV10" i="19" s="1"/>
  <c r="AS10" i="18"/>
  <c r="AU9" i="18"/>
  <c r="AV9" i="18" s="1"/>
  <c r="Q86" i="19"/>
  <c r="L86" i="19"/>
  <c r="X65" i="18"/>
  <c r="Y65" i="18"/>
  <c r="W65" i="18"/>
  <c r="Y69" i="19"/>
  <c r="X69" i="19"/>
  <c r="W69" i="19"/>
  <c r="I34" i="20"/>
  <c r="Q33" i="20"/>
  <c r="L33" i="20"/>
  <c r="W33" i="20" s="1"/>
  <c r="Y94" i="20"/>
  <c r="X94" i="20"/>
  <c r="W94" i="20"/>
  <c r="Q13" i="18"/>
  <c r="AJ13" i="18" s="1"/>
  <c r="J14" i="18"/>
  <c r="L13" i="18"/>
  <c r="Y114" i="21"/>
  <c r="X114" i="21"/>
  <c r="W114" i="21"/>
  <c r="Y125" i="19"/>
  <c r="X125" i="19"/>
  <c r="W125" i="19"/>
  <c r="Y125" i="21"/>
  <c r="X125" i="21"/>
  <c r="W125" i="21"/>
  <c r="Y14" i="19"/>
  <c r="X14" i="19"/>
  <c r="W14" i="19"/>
  <c r="Q95" i="20"/>
  <c r="L95" i="20"/>
  <c r="AB78" i="7"/>
  <c r="B90" i="7"/>
  <c r="B101" i="7" s="1"/>
  <c r="B112" i="7" s="1"/>
  <c r="AB78" i="3"/>
  <c r="B90" i="3"/>
  <c r="B101" i="3" s="1"/>
  <c r="B112" i="3" s="1"/>
  <c r="L30" i="6"/>
  <c r="I31" i="6"/>
  <c r="Q30" i="6"/>
  <c r="J13" i="3"/>
  <c r="Q12" i="3"/>
  <c r="L12" i="3"/>
  <c r="I49" i="6"/>
  <c r="L48" i="6"/>
  <c r="Q48" i="6"/>
  <c r="Y7" i="6"/>
  <c r="X7" i="6"/>
  <c r="W7" i="6"/>
  <c r="J67" i="8"/>
  <c r="Q66" i="8"/>
  <c r="L66" i="8"/>
  <c r="J9" i="6"/>
  <c r="Q8" i="6"/>
  <c r="L8" i="6"/>
  <c r="X65" i="7"/>
  <c r="W65" i="7"/>
  <c r="Y65" i="7"/>
  <c r="I32" i="9"/>
  <c r="Q31" i="9"/>
  <c r="L31" i="9"/>
  <c r="X65" i="8"/>
  <c r="W65" i="8"/>
  <c r="Y65" i="8"/>
  <c r="Y10" i="7"/>
  <c r="X10" i="7"/>
  <c r="W10" i="7"/>
  <c r="Q50" i="8"/>
  <c r="L50" i="8"/>
  <c r="I51" i="8"/>
  <c r="Q11" i="7"/>
  <c r="L11" i="7"/>
  <c r="J12" i="7"/>
  <c r="I33" i="8"/>
  <c r="Q32" i="8"/>
  <c r="L32" i="8"/>
  <c r="L66" i="7"/>
  <c r="J67" i="7"/>
  <c r="Q66" i="7"/>
  <c r="Q30" i="7"/>
  <c r="L30" i="7"/>
  <c r="I31" i="7"/>
  <c r="J12" i="9"/>
  <c r="Q11" i="9"/>
  <c r="L11" i="9"/>
  <c r="Y64" i="6"/>
  <c r="X64" i="6"/>
  <c r="W64" i="6"/>
  <c r="X65" i="9"/>
  <c r="Y65" i="9"/>
  <c r="W65" i="9"/>
  <c r="I52" i="9"/>
  <c r="Q51" i="9"/>
  <c r="L51" i="9"/>
  <c r="J66" i="6"/>
  <c r="Q65" i="6"/>
  <c r="L65" i="6"/>
  <c r="B90" i="9"/>
  <c r="B101" i="9" s="1"/>
  <c r="B112" i="9" s="1"/>
  <c r="AB78" i="9"/>
  <c r="J67" i="9"/>
  <c r="Q66" i="9"/>
  <c r="L66" i="9"/>
  <c r="Y10" i="9"/>
  <c r="X10" i="9"/>
  <c r="W10" i="9"/>
  <c r="B90" i="8"/>
  <c r="B101" i="8" s="1"/>
  <c r="B112" i="8" s="1"/>
  <c r="AB78" i="8"/>
  <c r="Q51" i="7"/>
  <c r="L51" i="7"/>
  <c r="I52" i="7"/>
  <c r="J68" i="3"/>
  <c r="Q67" i="3"/>
  <c r="L67" i="3"/>
  <c r="Q28" i="2"/>
  <c r="L28" i="2"/>
  <c r="I29" i="2"/>
  <c r="X9" i="5"/>
  <c r="Y9" i="5"/>
  <c r="W9" i="5"/>
  <c r="J11" i="2"/>
  <c r="Q10" i="2"/>
  <c r="L10" i="2"/>
  <c r="X65" i="5"/>
  <c r="Y65" i="5"/>
  <c r="W65" i="5"/>
  <c r="I52" i="3"/>
  <c r="Q51" i="3"/>
  <c r="L51" i="3"/>
  <c r="J67" i="5"/>
  <c r="Q66" i="5"/>
  <c r="L66" i="5"/>
  <c r="I48" i="2"/>
  <c r="L47" i="2"/>
  <c r="Q47" i="2"/>
  <c r="J68" i="4"/>
  <c r="Q67" i="4"/>
  <c r="L67" i="4"/>
  <c r="J12" i="4"/>
  <c r="Q11" i="4"/>
  <c r="L11" i="4"/>
  <c r="I52" i="5"/>
  <c r="Q51" i="5"/>
  <c r="L51" i="5"/>
  <c r="I32" i="4"/>
  <c r="Q31" i="4"/>
  <c r="L31" i="4"/>
  <c r="Y66" i="4"/>
  <c r="X66" i="4"/>
  <c r="W66" i="4"/>
  <c r="I52" i="4"/>
  <c r="L51" i="4"/>
  <c r="Q51" i="4"/>
  <c r="Q65" i="2"/>
  <c r="J66" i="2"/>
  <c r="L65" i="2"/>
  <c r="I31" i="5"/>
  <c r="Q30" i="5"/>
  <c r="L30" i="5"/>
  <c r="Y10" i="4"/>
  <c r="X10" i="4"/>
  <c r="W10" i="4"/>
  <c r="Y66" i="3"/>
  <c r="X66" i="3"/>
  <c r="W66" i="3"/>
  <c r="Q10" i="5"/>
  <c r="L10" i="5"/>
  <c r="J11" i="5"/>
  <c r="Y9" i="2"/>
  <c r="X9" i="2"/>
  <c r="W9" i="2"/>
  <c r="Y64" i="2"/>
  <c r="X64" i="2"/>
  <c r="W64" i="2"/>
  <c r="I32" i="3"/>
  <c r="Q31" i="3"/>
  <c r="L31" i="3"/>
  <c r="J74" i="22" l="1"/>
  <c r="Q73" i="22"/>
  <c r="L73" i="22"/>
  <c r="J74" i="23"/>
  <c r="Q73" i="23"/>
  <c r="L73" i="23"/>
  <c r="I38" i="22"/>
  <c r="Q37" i="22"/>
  <c r="L37" i="22"/>
  <c r="Q18" i="23"/>
  <c r="AJ18" i="23" s="1"/>
  <c r="L18" i="23"/>
  <c r="J19" i="23"/>
  <c r="I56" i="22"/>
  <c r="L55" i="22"/>
  <c r="Q55" i="22"/>
  <c r="Y72" i="23"/>
  <c r="X72" i="23"/>
  <c r="W72" i="23"/>
  <c r="Q58" i="25"/>
  <c r="L58" i="25"/>
  <c r="I59" i="25"/>
  <c r="Q58" i="23"/>
  <c r="L58" i="23"/>
  <c r="I59" i="23"/>
  <c r="Y18" i="25"/>
  <c r="X18" i="25"/>
  <c r="W18" i="25"/>
  <c r="Q37" i="25"/>
  <c r="L37" i="25"/>
  <c r="I38" i="25"/>
  <c r="J20" i="25"/>
  <c r="Q19" i="25"/>
  <c r="AJ19" i="25" s="1"/>
  <c r="L19" i="25"/>
  <c r="AZ18" i="25"/>
  <c r="BA18" i="25" s="1"/>
  <c r="X74" i="25"/>
  <c r="Y74" i="25"/>
  <c r="W74" i="25"/>
  <c r="AS13" i="25"/>
  <c r="AU13" i="25" s="1"/>
  <c r="AV13" i="25" s="1"/>
  <c r="AS13" i="24"/>
  <c r="AU13" i="24" s="1"/>
  <c r="AV13" i="24" s="1"/>
  <c r="AS13" i="23"/>
  <c r="AU13" i="23" s="1"/>
  <c r="AV13" i="23" s="1"/>
  <c r="AS14" i="22"/>
  <c r="I38" i="24"/>
  <c r="Q37" i="24"/>
  <c r="L37" i="24"/>
  <c r="Q14" i="22"/>
  <c r="AJ14" i="22" s="1"/>
  <c r="J15" i="22"/>
  <c r="L14" i="22"/>
  <c r="X17" i="23"/>
  <c r="W17" i="23"/>
  <c r="Y17" i="23"/>
  <c r="AU13" i="22"/>
  <c r="AV13" i="22" s="1"/>
  <c r="AZ13" i="22"/>
  <c r="BA13" i="22" s="1"/>
  <c r="J18" i="24"/>
  <c r="Q17" i="24"/>
  <c r="AJ17" i="24" s="1"/>
  <c r="L17" i="24"/>
  <c r="X13" i="22"/>
  <c r="Y13" i="22"/>
  <c r="W13" i="22"/>
  <c r="Y16" i="24"/>
  <c r="X16" i="24"/>
  <c r="W16" i="24"/>
  <c r="J76" i="25"/>
  <c r="Q75" i="25"/>
  <c r="L75" i="25"/>
  <c r="Q37" i="23"/>
  <c r="L37" i="23"/>
  <c r="I38" i="23"/>
  <c r="AZ16" i="24"/>
  <c r="BA16" i="24" s="1"/>
  <c r="AZ17" i="23"/>
  <c r="BA17" i="23" s="1"/>
  <c r="J76" i="24"/>
  <c r="Q75" i="24"/>
  <c r="L75" i="24"/>
  <c r="Y74" i="24"/>
  <c r="X74" i="24"/>
  <c r="W74" i="24"/>
  <c r="I59" i="24"/>
  <c r="Q58" i="24"/>
  <c r="L58" i="24"/>
  <c r="Y72" i="22"/>
  <c r="X72" i="22"/>
  <c r="W72" i="22"/>
  <c r="L55" i="21"/>
  <c r="I56" i="21"/>
  <c r="Q55" i="21"/>
  <c r="Y115" i="20"/>
  <c r="X115" i="20"/>
  <c r="W115" i="20"/>
  <c r="X70" i="19"/>
  <c r="Y70" i="19"/>
  <c r="W70" i="19"/>
  <c r="X66" i="18"/>
  <c r="W66" i="18"/>
  <c r="Y66" i="18"/>
  <c r="Y70" i="21"/>
  <c r="X70" i="21"/>
  <c r="W70" i="21"/>
  <c r="J15" i="21"/>
  <c r="L14" i="21"/>
  <c r="Q14" i="21"/>
  <c r="AJ14" i="21" s="1"/>
  <c r="Q35" i="19"/>
  <c r="L35" i="19"/>
  <c r="W35" i="19" s="1"/>
  <c r="I36" i="19"/>
  <c r="J72" i="19"/>
  <c r="Q71" i="19"/>
  <c r="L71" i="19"/>
  <c r="L67" i="18"/>
  <c r="J68" i="18"/>
  <c r="Q67" i="18"/>
  <c r="Q54" i="19"/>
  <c r="L54" i="19"/>
  <c r="I55" i="19"/>
  <c r="Q16" i="19"/>
  <c r="AJ16" i="19" s="1"/>
  <c r="L16" i="19"/>
  <c r="J17" i="19"/>
  <c r="X115" i="21"/>
  <c r="Y115" i="21"/>
  <c r="W115" i="21"/>
  <c r="AX12" i="21"/>
  <c r="AZ12" i="21" s="1"/>
  <c r="BA12" i="21" s="1"/>
  <c r="AX12" i="20"/>
  <c r="AZ12" i="20" s="1"/>
  <c r="BA12" i="20" s="1"/>
  <c r="AX12" i="19"/>
  <c r="AZ12" i="19" s="1"/>
  <c r="BA12" i="19" s="1"/>
  <c r="AX12" i="18"/>
  <c r="AZ11" i="18"/>
  <c r="BA11" i="18" s="1"/>
  <c r="Y13" i="18"/>
  <c r="X13" i="18"/>
  <c r="W13" i="18"/>
  <c r="Y86" i="19"/>
  <c r="W86" i="19"/>
  <c r="X86" i="19"/>
  <c r="Y71" i="20"/>
  <c r="W71" i="20"/>
  <c r="X71" i="20"/>
  <c r="Y92" i="18"/>
  <c r="X92" i="18"/>
  <c r="W92" i="18"/>
  <c r="Y15" i="19"/>
  <c r="X15" i="19"/>
  <c r="W15" i="19"/>
  <c r="Y95" i="20"/>
  <c r="X95" i="20"/>
  <c r="W95" i="20"/>
  <c r="J15" i="18"/>
  <c r="L14" i="18"/>
  <c r="Q14" i="18"/>
  <c r="AJ14" i="18" s="1"/>
  <c r="I35" i="20"/>
  <c r="Q34" i="20"/>
  <c r="L34" i="20"/>
  <c r="W34" i="20" s="1"/>
  <c r="Y83" i="18"/>
  <c r="X83" i="18"/>
  <c r="W83" i="18"/>
  <c r="L72" i="20"/>
  <c r="J73" i="20"/>
  <c r="Q72" i="20"/>
  <c r="I36" i="21"/>
  <c r="L35" i="21"/>
  <c r="W35" i="21" s="1"/>
  <c r="Q35" i="21"/>
  <c r="Y13" i="20"/>
  <c r="X13" i="20"/>
  <c r="W13" i="20"/>
  <c r="AS11" i="21"/>
  <c r="AU11" i="21" s="1"/>
  <c r="AV11" i="21" s="1"/>
  <c r="AS11" i="20"/>
  <c r="AU11" i="20" s="1"/>
  <c r="AV11" i="20" s="1"/>
  <c r="AS11" i="19"/>
  <c r="AU11" i="19" s="1"/>
  <c r="AV11" i="19" s="1"/>
  <c r="AS11" i="18"/>
  <c r="AU10" i="18"/>
  <c r="AV10" i="18" s="1"/>
  <c r="L51" i="18"/>
  <c r="I52" i="18"/>
  <c r="Q51" i="18"/>
  <c r="Q55" i="20"/>
  <c r="L55" i="20"/>
  <c r="I56" i="20"/>
  <c r="J72" i="21"/>
  <c r="L71" i="21"/>
  <c r="Q71" i="21"/>
  <c r="Y13" i="21"/>
  <c r="X13" i="21"/>
  <c r="W13" i="21"/>
  <c r="Q14" i="20"/>
  <c r="AJ14" i="20" s="1"/>
  <c r="J15" i="20"/>
  <c r="L14" i="20"/>
  <c r="I34" i="18"/>
  <c r="Q33" i="18"/>
  <c r="L33" i="18"/>
  <c r="W33" i="18" s="1"/>
  <c r="J14" i="3"/>
  <c r="Q13" i="3"/>
  <c r="L13" i="3"/>
  <c r="I32" i="6"/>
  <c r="Q31" i="6"/>
  <c r="L31" i="6"/>
  <c r="I50" i="6"/>
  <c r="L49" i="6"/>
  <c r="Q49" i="6"/>
  <c r="Y12" i="3"/>
  <c r="W12" i="3"/>
  <c r="X12" i="3"/>
  <c r="Q67" i="7"/>
  <c r="J68" i="7"/>
  <c r="L67" i="7"/>
  <c r="Q51" i="8"/>
  <c r="L51" i="8"/>
  <c r="I52" i="8"/>
  <c r="Y66" i="8"/>
  <c r="W66" i="8"/>
  <c r="X66" i="8"/>
  <c r="Y66" i="7"/>
  <c r="X66" i="7"/>
  <c r="W66" i="7"/>
  <c r="J10" i="6"/>
  <c r="L9" i="6"/>
  <c r="Q9" i="6"/>
  <c r="Q52" i="7"/>
  <c r="L52" i="7"/>
  <c r="I53" i="7"/>
  <c r="J13" i="9"/>
  <c r="Q12" i="9"/>
  <c r="L12" i="9"/>
  <c r="Q32" i="9"/>
  <c r="L32" i="9"/>
  <c r="I33" i="9"/>
  <c r="Y11" i="9"/>
  <c r="X11" i="9"/>
  <c r="W11" i="9"/>
  <c r="X65" i="6"/>
  <c r="Y65" i="6"/>
  <c r="W65" i="6"/>
  <c r="J67" i="6"/>
  <c r="Q66" i="6"/>
  <c r="L66" i="6"/>
  <c r="Q31" i="7"/>
  <c r="L31" i="7"/>
  <c r="I32" i="7"/>
  <c r="Q33" i="8"/>
  <c r="L33" i="8"/>
  <c r="I34" i="8"/>
  <c r="L67" i="8"/>
  <c r="Q67" i="8"/>
  <c r="J68" i="8"/>
  <c r="Y66" i="9"/>
  <c r="X66" i="9"/>
  <c r="W66" i="9"/>
  <c r="Q12" i="7"/>
  <c r="L12" i="7"/>
  <c r="J13" i="7"/>
  <c r="Y11" i="7"/>
  <c r="X11" i="7"/>
  <c r="W11" i="7"/>
  <c r="L67" i="9"/>
  <c r="Q67" i="9"/>
  <c r="J68" i="9"/>
  <c r="I53" i="9"/>
  <c r="Q52" i="9"/>
  <c r="L52" i="9"/>
  <c r="X8" i="6"/>
  <c r="Y8" i="6"/>
  <c r="W8" i="6"/>
  <c r="L32" i="3"/>
  <c r="I33" i="3"/>
  <c r="Q32" i="3"/>
  <c r="Q52" i="5"/>
  <c r="L52" i="5"/>
  <c r="I53" i="5"/>
  <c r="L31" i="5"/>
  <c r="I32" i="5"/>
  <c r="Q31" i="5"/>
  <c r="Y11" i="4"/>
  <c r="X11" i="4"/>
  <c r="W11" i="4"/>
  <c r="Q48" i="2"/>
  <c r="L48" i="2"/>
  <c r="I49" i="2"/>
  <c r="I30" i="2"/>
  <c r="Q29" i="2"/>
  <c r="L29" i="2"/>
  <c r="Y65" i="2"/>
  <c r="X65" i="2"/>
  <c r="W65" i="2"/>
  <c r="Y66" i="5"/>
  <c r="X66" i="5"/>
  <c r="W66" i="5"/>
  <c r="X10" i="5"/>
  <c r="Y10" i="5"/>
  <c r="W10" i="5"/>
  <c r="J67" i="2"/>
  <c r="Q66" i="2"/>
  <c r="L66" i="2"/>
  <c r="J13" i="4"/>
  <c r="Q12" i="4"/>
  <c r="L12" i="4"/>
  <c r="W10" i="2"/>
  <c r="Y10" i="2"/>
  <c r="X10" i="2"/>
  <c r="L52" i="3"/>
  <c r="I53" i="3"/>
  <c r="Q52" i="3"/>
  <c r="Y67" i="4"/>
  <c r="X67" i="4"/>
  <c r="W67" i="4"/>
  <c r="L67" i="5"/>
  <c r="Q67" i="5"/>
  <c r="J68" i="5"/>
  <c r="X67" i="3"/>
  <c r="Y67" i="3"/>
  <c r="W67" i="3"/>
  <c r="L32" i="4"/>
  <c r="I33" i="4"/>
  <c r="Q32" i="4"/>
  <c r="J12" i="2"/>
  <c r="Q11" i="2"/>
  <c r="L11" i="2"/>
  <c r="I53" i="4"/>
  <c r="Q52" i="4"/>
  <c r="L52" i="4"/>
  <c r="Q11" i="5"/>
  <c r="L11" i="5"/>
  <c r="J12" i="5"/>
  <c r="J69" i="4"/>
  <c r="Q68" i="4"/>
  <c r="L68" i="4"/>
  <c r="J69" i="3"/>
  <c r="Q68" i="3"/>
  <c r="L68" i="3"/>
  <c r="I39" i="25" l="1"/>
  <c r="Q38" i="25"/>
  <c r="L38" i="25"/>
  <c r="L59" i="24"/>
  <c r="Q59" i="24"/>
  <c r="I60" i="24"/>
  <c r="L76" i="25"/>
  <c r="J77" i="25"/>
  <c r="Q76" i="25"/>
  <c r="L38" i="24"/>
  <c r="Q38" i="24"/>
  <c r="I39" i="24"/>
  <c r="I60" i="25"/>
  <c r="Q59" i="25"/>
  <c r="L59" i="25"/>
  <c r="L56" i="22"/>
  <c r="I57" i="22"/>
  <c r="Q56" i="22"/>
  <c r="L38" i="22"/>
  <c r="I39" i="22"/>
  <c r="Q38" i="22"/>
  <c r="Y17" i="24"/>
  <c r="X17" i="24"/>
  <c r="W17" i="24"/>
  <c r="AS14" i="25"/>
  <c r="AU14" i="25" s="1"/>
  <c r="AV14" i="25" s="1"/>
  <c r="AS14" i="23"/>
  <c r="AU14" i="23" s="1"/>
  <c r="AV14" i="23" s="1"/>
  <c r="AS14" i="24"/>
  <c r="AU14" i="24" s="1"/>
  <c r="AV14" i="24" s="1"/>
  <c r="AS15" i="22"/>
  <c r="J20" i="23"/>
  <c r="Q19" i="23"/>
  <c r="AJ19" i="23" s="1"/>
  <c r="L19" i="23"/>
  <c r="Y73" i="23"/>
  <c r="X73" i="23"/>
  <c r="W73" i="23"/>
  <c r="Y18" i="23"/>
  <c r="X18" i="23"/>
  <c r="W18" i="23"/>
  <c r="X14" i="22"/>
  <c r="W14" i="22"/>
  <c r="Y14" i="22"/>
  <c r="I39" i="23"/>
  <c r="Q38" i="23"/>
  <c r="L38" i="23"/>
  <c r="L18" i="24"/>
  <c r="J19" i="24"/>
  <c r="Q18" i="24"/>
  <c r="AJ18" i="24" s="1"/>
  <c r="AZ19" i="25"/>
  <c r="BA19" i="25" s="1"/>
  <c r="AZ18" i="23"/>
  <c r="BA18" i="23" s="1"/>
  <c r="J75" i="23"/>
  <c r="Q74" i="23"/>
  <c r="L74" i="23"/>
  <c r="AZ17" i="24"/>
  <c r="BA17" i="24" s="1"/>
  <c r="Y19" i="25"/>
  <c r="X19" i="25"/>
  <c r="W19" i="25"/>
  <c r="Y75" i="24"/>
  <c r="X75" i="24"/>
  <c r="W75" i="24"/>
  <c r="Q15" i="22"/>
  <c r="AJ15" i="22" s="1"/>
  <c r="J16" i="22"/>
  <c r="L15" i="22"/>
  <c r="Y73" i="22"/>
  <c r="X73" i="22"/>
  <c r="W73" i="22"/>
  <c r="AU14" i="22"/>
  <c r="AV14" i="22" s="1"/>
  <c r="AZ14" i="22"/>
  <c r="BA14" i="22" s="1"/>
  <c r="I60" i="23"/>
  <c r="Q59" i="23"/>
  <c r="L59" i="23"/>
  <c r="J77" i="24"/>
  <c r="Q76" i="24"/>
  <c r="L76" i="24"/>
  <c r="Y75" i="25"/>
  <c r="W75" i="25"/>
  <c r="X75" i="25"/>
  <c r="J21" i="25"/>
  <c r="L20" i="25"/>
  <c r="Q20" i="25"/>
  <c r="AJ20" i="25" s="1"/>
  <c r="J75" i="22"/>
  <c r="Q74" i="22"/>
  <c r="L74" i="22"/>
  <c r="Q15" i="20"/>
  <c r="AJ15" i="20" s="1"/>
  <c r="J16" i="20"/>
  <c r="L15" i="20"/>
  <c r="Y71" i="21"/>
  <c r="X71" i="21"/>
  <c r="W71" i="21"/>
  <c r="AX13" i="21"/>
  <c r="AZ13" i="21" s="1"/>
  <c r="BA13" i="21" s="1"/>
  <c r="AX13" i="20"/>
  <c r="AZ13" i="20" s="1"/>
  <c r="BA13" i="20" s="1"/>
  <c r="AX13" i="19"/>
  <c r="AZ13" i="19" s="1"/>
  <c r="BA13" i="19" s="1"/>
  <c r="AX13" i="18"/>
  <c r="AZ12" i="18"/>
  <c r="BA12" i="18" s="1"/>
  <c r="X16" i="19"/>
  <c r="Y16" i="19"/>
  <c r="W16" i="19"/>
  <c r="L68" i="18"/>
  <c r="J69" i="18"/>
  <c r="Q68" i="18"/>
  <c r="J73" i="21"/>
  <c r="L72" i="21"/>
  <c r="Q72" i="21"/>
  <c r="AS12" i="21"/>
  <c r="AU12" i="21" s="1"/>
  <c r="AV12" i="21" s="1"/>
  <c r="AS12" i="20"/>
  <c r="AU12" i="20" s="1"/>
  <c r="AV12" i="20" s="1"/>
  <c r="AS12" i="18"/>
  <c r="AS12" i="19"/>
  <c r="AU12" i="19" s="1"/>
  <c r="AV12" i="19" s="1"/>
  <c r="AU11" i="18"/>
  <c r="AV11" i="18" s="1"/>
  <c r="Y67" i="18"/>
  <c r="X67" i="18"/>
  <c r="W67" i="18"/>
  <c r="I57" i="20"/>
  <c r="Q56" i="20"/>
  <c r="L56" i="20"/>
  <c r="Y14" i="18"/>
  <c r="X14" i="18"/>
  <c r="W14" i="18"/>
  <c r="Y71" i="19"/>
  <c r="X71" i="19"/>
  <c r="W71" i="19"/>
  <c r="J16" i="18"/>
  <c r="L15" i="18"/>
  <c r="Q15" i="18"/>
  <c r="AJ15" i="18" s="1"/>
  <c r="I37" i="21"/>
  <c r="Q36" i="21"/>
  <c r="L36" i="21"/>
  <c r="W36" i="21" s="1"/>
  <c r="Q55" i="19"/>
  <c r="L55" i="19"/>
  <c r="I56" i="19"/>
  <c r="L72" i="19"/>
  <c r="J73" i="19"/>
  <c r="Q72" i="19"/>
  <c r="Y14" i="21"/>
  <c r="X14" i="21"/>
  <c r="W14" i="21"/>
  <c r="L34" i="18"/>
  <c r="W34" i="18" s="1"/>
  <c r="Q34" i="18"/>
  <c r="I35" i="18"/>
  <c r="Q52" i="18"/>
  <c r="L52" i="18"/>
  <c r="I53" i="18"/>
  <c r="J74" i="20"/>
  <c r="Q73" i="20"/>
  <c r="L73" i="20"/>
  <c r="Q15" i="21"/>
  <c r="AJ15" i="21" s="1"/>
  <c r="L15" i="21"/>
  <c r="J16" i="21"/>
  <c r="Q56" i="21"/>
  <c r="L56" i="21"/>
  <c r="I57" i="21"/>
  <c r="X14" i="20"/>
  <c r="W14" i="20"/>
  <c r="Y14" i="20"/>
  <c r="Y72" i="20"/>
  <c r="X72" i="20"/>
  <c r="W72" i="20"/>
  <c r="L35" i="20"/>
  <c r="W35" i="20" s="1"/>
  <c r="I36" i="20"/>
  <c r="Q35" i="20"/>
  <c r="L17" i="19"/>
  <c r="J18" i="19"/>
  <c r="Q17" i="19"/>
  <c r="AJ17" i="19" s="1"/>
  <c r="I37" i="19"/>
  <c r="Q36" i="19"/>
  <c r="L36" i="19"/>
  <c r="W36" i="19" s="1"/>
  <c r="Q50" i="6"/>
  <c r="L50" i="6"/>
  <c r="I51" i="6"/>
  <c r="I33" i="6"/>
  <c r="Q32" i="6"/>
  <c r="L32" i="6"/>
  <c r="W13" i="3"/>
  <c r="Y13" i="3"/>
  <c r="X13" i="3"/>
  <c r="J15" i="3"/>
  <c r="L14" i="3"/>
  <c r="Q14" i="3"/>
  <c r="J14" i="9"/>
  <c r="Q13" i="9"/>
  <c r="L13" i="9"/>
  <c r="Y9" i="6"/>
  <c r="X9" i="6"/>
  <c r="W9" i="6"/>
  <c r="I53" i="8"/>
  <c r="L52" i="8"/>
  <c r="Q52" i="8"/>
  <c r="Q53" i="9"/>
  <c r="L53" i="9"/>
  <c r="I54" i="9"/>
  <c r="J69" i="8"/>
  <c r="Q68" i="8"/>
  <c r="L68" i="8"/>
  <c r="L10" i="6"/>
  <c r="J11" i="6"/>
  <c r="Q10" i="6"/>
  <c r="X66" i="6"/>
  <c r="Y66" i="6"/>
  <c r="W66" i="6"/>
  <c r="Y12" i="9"/>
  <c r="X12" i="9"/>
  <c r="W12" i="9"/>
  <c r="Q13" i="7"/>
  <c r="J14" i="7"/>
  <c r="L13" i="7"/>
  <c r="Y67" i="8"/>
  <c r="X67" i="8"/>
  <c r="W67" i="8"/>
  <c r="Q33" i="9"/>
  <c r="L33" i="9"/>
  <c r="I34" i="9"/>
  <c r="Y67" i="7"/>
  <c r="X67" i="7"/>
  <c r="W67" i="7"/>
  <c r="X67" i="9"/>
  <c r="Y67" i="9"/>
  <c r="W67" i="9"/>
  <c r="Y12" i="7"/>
  <c r="X12" i="7"/>
  <c r="W12" i="7"/>
  <c r="Q34" i="8"/>
  <c r="L34" i="8"/>
  <c r="I35" i="8"/>
  <c r="L67" i="6"/>
  <c r="J68" i="6"/>
  <c r="Q67" i="6"/>
  <c r="I54" i="7"/>
  <c r="Q53" i="7"/>
  <c r="L53" i="7"/>
  <c r="Q68" i="7"/>
  <c r="J69" i="7"/>
  <c r="L68" i="7"/>
  <c r="I33" i="7"/>
  <c r="Q32" i="7"/>
  <c r="L32" i="7"/>
  <c r="J69" i="9"/>
  <c r="Q68" i="9"/>
  <c r="L68" i="9"/>
  <c r="X68" i="4"/>
  <c r="Y68" i="4"/>
  <c r="W68" i="4"/>
  <c r="Q53" i="4"/>
  <c r="L53" i="4"/>
  <c r="I54" i="4"/>
  <c r="J14" i="4"/>
  <c r="Q13" i="4"/>
  <c r="L13" i="4"/>
  <c r="Q49" i="2"/>
  <c r="L49" i="2"/>
  <c r="I50" i="2"/>
  <c r="Q32" i="5"/>
  <c r="L32" i="5"/>
  <c r="I33" i="5"/>
  <c r="Y11" i="2"/>
  <c r="X11" i="2"/>
  <c r="W11" i="2"/>
  <c r="Q53" i="3"/>
  <c r="L53" i="3"/>
  <c r="I54" i="3"/>
  <c r="W66" i="2"/>
  <c r="X66" i="2"/>
  <c r="Y66" i="2"/>
  <c r="Q53" i="5"/>
  <c r="L53" i="5"/>
  <c r="I54" i="5"/>
  <c r="J70" i="4"/>
  <c r="Q69" i="4"/>
  <c r="L69" i="4"/>
  <c r="J69" i="5"/>
  <c r="Q68" i="5"/>
  <c r="L68" i="5"/>
  <c r="I31" i="2"/>
  <c r="L30" i="2"/>
  <c r="Q30" i="2"/>
  <c r="Q12" i="5"/>
  <c r="L12" i="5"/>
  <c r="J13" i="5"/>
  <c r="J13" i="2"/>
  <c r="Q12" i="2"/>
  <c r="L12" i="2"/>
  <c r="J68" i="2"/>
  <c r="Q67" i="2"/>
  <c r="L67" i="2"/>
  <c r="L69" i="3"/>
  <c r="J70" i="3"/>
  <c r="Q69" i="3"/>
  <c r="X11" i="5"/>
  <c r="Y11" i="5"/>
  <c r="W11" i="5"/>
  <c r="Y67" i="5"/>
  <c r="X67" i="5"/>
  <c r="W67" i="5"/>
  <c r="Y68" i="3"/>
  <c r="X68" i="3"/>
  <c r="W68" i="3"/>
  <c r="Q33" i="4"/>
  <c r="L33" i="4"/>
  <c r="I34" i="4"/>
  <c r="Q33" i="3"/>
  <c r="L33" i="3"/>
  <c r="I34" i="3"/>
  <c r="Y12" i="4"/>
  <c r="X12" i="4"/>
  <c r="W12" i="4"/>
  <c r="AZ20" i="25" l="1"/>
  <c r="BA20" i="25" s="1"/>
  <c r="AZ19" i="23"/>
  <c r="BA19" i="23" s="1"/>
  <c r="Q77" i="25"/>
  <c r="L77" i="25"/>
  <c r="Y20" i="25"/>
  <c r="X20" i="25"/>
  <c r="W20" i="25"/>
  <c r="Q77" i="24"/>
  <c r="L77" i="24"/>
  <c r="J76" i="23"/>
  <c r="Q75" i="23"/>
  <c r="L75" i="23"/>
  <c r="Q19" i="24"/>
  <c r="AJ19" i="24" s="1"/>
  <c r="L19" i="24"/>
  <c r="J20" i="24"/>
  <c r="Y76" i="25"/>
  <c r="X76" i="25"/>
  <c r="W76" i="25"/>
  <c r="X15" i="22"/>
  <c r="Y15" i="22"/>
  <c r="W15" i="22"/>
  <c r="X18" i="24"/>
  <c r="Y18" i="24"/>
  <c r="W18" i="24"/>
  <c r="Q60" i="24"/>
  <c r="L60" i="24"/>
  <c r="I61" i="24"/>
  <c r="L21" i="25"/>
  <c r="Q21" i="25"/>
  <c r="AJ21" i="25" s="1"/>
  <c r="J21" i="23"/>
  <c r="L20" i="23"/>
  <c r="Q20" i="23"/>
  <c r="AJ20" i="23" s="1"/>
  <c r="I61" i="25"/>
  <c r="L60" i="25"/>
  <c r="Q60" i="25"/>
  <c r="Y74" i="22"/>
  <c r="X74" i="22"/>
  <c r="W74" i="22"/>
  <c r="I61" i="23"/>
  <c r="L60" i="23"/>
  <c r="Q60" i="23"/>
  <c r="Q16" i="22"/>
  <c r="AJ16" i="22" s="1"/>
  <c r="J17" i="22"/>
  <c r="L16" i="22"/>
  <c r="AS15" i="25"/>
  <c r="AU15" i="25" s="1"/>
  <c r="AV15" i="25" s="1"/>
  <c r="AS15" i="24"/>
  <c r="AU15" i="24" s="1"/>
  <c r="AV15" i="24" s="1"/>
  <c r="AS15" i="23"/>
  <c r="AU15" i="23" s="1"/>
  <c r="AV15" i="23" s="1"/>
  <c r="AS16" i="22"/>
  <c r="Q39" i="22"/>
  <c r="L39" i="22"/>
  <c r="I40" i="22"/>
  <c r="Q39" i="24"/>
  <c r="L39" i="24"/>
  <c r="I40" i="24"/>
  <c r="AU15" i="22"/>
  <c r="AV15" i="22" s="1"/>
  <c r="AZ15" i="22"/>
  <c r="BA15" i="22" s="1"/>
  <c r="I40" i="23"/>
  <c r="L39" i="23"/>
  <c r="Q39" i="23"/>
  <c r="Q75" i="22"/>
  <c r="L75" i="22"/>
  <c r="X76" i="24"/>
  <c r="Y76" i="24"/>
  <c r="W76" i="24"/>
  <c r="X74" i="23"/>
  <c r="Y74" i="23"/>
  <c r="W74" i="23"/>
  <c r="AZ18" i="24"/>
  <c r="BA18" i="24" s="1"/>
  <c r="Y19" i="23"/>
  <c r="X19" i="23"/>
  <c r="W19" i="23"/>
  <c r="Q57" i="22"/>
  <c r="L57" i="22"/>
  <c r="I58" i="22"/>
  <c r="I40" i="25"/>
  <c r="L39" i="25"/>
  <c r="Q39" i="25"/>
  <c r="Q37" i="19"/>
  <c r="L37" i="19"/>
  <c r="W37" i="19" s="1"/>
  <c r="I38" i="19"/>
  <c r="Q16" i="18"/>
  <c r="AJ16" i="18" s="1"/>
  <c r="J17" i="18"/>
  <c r="L16" i="18"/>
  <c r="Q73" i="21"/>
  <c r="L73" i="21"/>
  <c r="J74" i="21"/>
  <c r="L74" i="20"/>
  <c r="J75" i="20"/>
  <c r="Q74" i="20"/>
  <c r="L53" i="18"/>
  <c r="I54" i="18"/>
  <c r="Q53" i="18"/>
  <c r="AX14" i="21"/>
  <c r="AZ14" i="21" s="1"/>
  <c r="BA14" i="21" s="1"/>
  <c r="AX14" i="20"/>
  <c r="AZ14" i="20" s="1"/>
  <c r="BA14" i="20" s="1"/>
  <c r="AX14" i="19"/>
  <c r="AZ14" i="19" s="1"/>
  <c r="BA14" i="19" s="1"/>
  <c r="AX14" i="18"/>
  <c r="AZ13" i="18"/>
  <c r="BA13" i="18" s="1"/>
  <c r="Q16" i="21"/>
  <c r="AJ16" i="21" s="1"/>
  <c r="L16" i="21"/>
  <c r="J17" i="21"/>
  <c r="Q37" i="21"/>
  <c r="L37" i="21"/>
  <c r="W37" i="21" s="1"/>
  <c r="I38" i="21"/>
  <c r="AS13" i="21"/>
  <c r="AU13" i="21" s="1"/>
  <c r="AV13" i="21" s="1"/>
  <c r="AS13" i="20"/>
  <c r="AU13" i="20" s="1"/>
  <c r="AV13" i="20" s="1"/>
  <c r="AS13" i="19"/>
  <c r="AU13" i="19" s="1"/>
  <c r="AV13" i="19" s="1"/>
  <c r="AS13" i="18"/>
  <c r="AU12" i="18"/>
  <c r="AV12" i="18" s="1"/>
  <c r="J19" i="19"/>
  <c r="Q18" i="19"/>
  <c r="AJ18" i="19" s="1"/>
  <c r="L18" i="19"/>
  <c r="Y15" i="21"/>
  <c r="X15" i="21"/>
  <c r="W15" i="21"/>
  <c r="J74" i="19"/>
  <c r="Q73" i="19"/>
  <c r="L73" i="19"/>
  <c r="J70" i="18"/>
  <c r="Q69" i="18"/>
  <c r="L69" i="18"/>
  <c r="X15" i="20"/>
  <c r="Y15" i="20"/>
  <c r="W15" i="20"/>
  <c r="Y17" i="19"/>
  <c r="X17" i="19"/>
  <c r="W17" i="19"/>
  <c r="I36" i="18"/>
  <c r="Q35" i="18"/>
  <c r="L35" i="18"/>
  <c r="W35" i="18" s="1"/>
  <c r="Y72" i="19"/>
  <c r="X72" i="19"/>
  <c r="W72" i="19"/>
  <c r="L57" i="20"/>
  <c r="Q57" i="20"/>
  <c r="Y68" i="18"/>
  <c r="X68" i="18"/>
  <c r="W68" i="18"/>
  <c r="Q16" i="20"/>
  <c r="AJ16" i="20" s="1"/>
  <c r="J17" i="20"/>
  <c r="L16" i="20"/>
  <c r="I57" i="19"/>
  <c r="Q56" i="19"/>
  <c r="L56" i="19"/>
  <c r="I37" i="20"/>
  <c r="Q36" i="20"/>
  <c r="L36" i="20"/>
  <c r="W36" i="20" s="1"/>
  <c r="Q57" i="21"/>
  <c r="L57" i="21"/>
  <c r="Y73" i="20"/>
  <c r="X73" i="20"/>
  <c r="W73" i="20"/>
  <c r="Y15" i="18"/>
  <c r="X15" i="18"/>
  <c r="W15" i="18"/>
  <c r="X72" i="21"/>
  <c r="Y72" i="21"/>
  <c r="W72" i="21"/>
  <c r="I34" i="6"/>
  <c r="Q33" i="6"/>
  <c r="L33" i="6"/>
  <c r="X14" i="3"/>
  <c r="Y14" i="3"/>
  <c r="W14" i="3"/>
  <c r="L51" i="6"/>
  <c r="Q51" i="6"/>
  <c r="I52" i="6"/>
  <c r="J16" i="3"/>
  <c r="Q15" i="3"/>
  <c r="L15" i="3"/>
  <c r="Y10" i="6"/>
  <c r="X10" i="6"/>
  <c r="W10" i="6"/>
  <c r="X13" i="9"/>
  <c r="Y13" i="9"/>
  <c r="W13" i="9"/>
  <c r="I34" i="7"/>
  <c r="L33" i="7"/>
  <c r="Q33" i="7"/>
  <c r="L68" i="6"/>
  <c r="J69" i="6"/>
  <c r="Q68" i="6"/>
  <c r="L69" i="9"/>
  <c r="J70" i="9"/>
  <c r="Q69" i="9"/>
  <c r="Q14" i="7"/>
  <c r="L14" i="7"/>
  <c r="J15" i="7"/>
  <c r="X68" i="7"/>
  <c r="Y68" i="7"/>
  <c r="W68" i="7"/>
  <c r="Y67" i="6"/>
  <c r="X67" i="6"/>
  <c r="W67" i="6"/>
  <c r="J15" i="9"/>
  <c r="Q14" i="9"/>
  <c r="L14" i="9"/>
  <c r="Q54" i="9"/>
  <c r="L54" i="9"/>
  <c r="I55" i="9"/>
  <c r="J70" i="7"/>
  <c r="Q69" i="7"/>
  <c r="L69" i="7"/>
  <c r="I36" i="8"/>
  <c r="L35" i="8"/>
  <c r="Q35" i="8"/>
  <c r="I55" i="7"/>
  <c r="Q54" i="7"/>
  <c r="L54" i="7"/>
  <c r="I35" i="9"/>
  <c r="Q34" i="9"/>
  <c r="L34" i="9"/>
  <c r="Y68" i="9"/>
  <c r="X68" i="9"/>
  <c r="W68" i="9"/>
  <c r="Y68" i="8"/>
  <c r="X68" i="8"/>
  <c r="W68" i="8"/>
  <c r="I54" i="8"/>
  <c r="Q53" i="8"/>
  <c r="L53" i="8"/>
  <c r="J70" i="8"/>
  <c r="Q69" i="8"/>
  <c r="L69" i="8"/>
  <c r="J12" i="6"/>
  <c r="Q11" i="6"/>
  <c r="L11" i="6"/>
  <c r="Y13" i="7"/>
  <c r="X13" i="7"/>
  <c r="W13" i="7"/>
  <c r="J14" i="2"/>
  <c r="Q13" i="2"/>
  <c r="L13" i="2"/>
  <c r="L34" i="3"/>
  <c r="I35" i="3"/>
  <c r="Q34" i="3"/>
  <c r="J71" i="3"/>
  <c r="Q70" i="3"/>
  <c r="L70" i="3"/>
  <c r="Q13" i="5"/>
  <c r="L13" i="5"/>
  <c r="J14" i="5"/>
  <c r="J70" i="5"/>
  <c r="Q69" i="5"/>
  <c r="L69" i="5"/>
  <c r="Q33" i="5"/>
  <c r="L33" i="5"/>
  <c r="I34" i="5"/>
  <c r="J15" i="4"/>
  <c r="Q14" i="4"/>
  <c r="L14" i="4"/>
  <c r="Y13" i="4"/>
  <c r="X13" i="4"/>
  <c r="W13" i="4"/>
  <c r="Y69" i="3"/>
  <c r="X69" i="3"/>
  <c r="W69" i="3"/>
  <c r="X12" i="5"/>
  <c r="Y12" i="5"/>
  <c r="W12" i="5"/>
  <c r="Y69" i="4"/>
  <c r="X69" i="4"/>
  <c r="W69" i="4"/>
  <c r="Q54" i="4"/>
  <c r="L54" i="4"/>
  <c r="I55" i="4"/>
  <c r="Y67" i="2"/>
  <c r="X67" i="2"/>
  <c r="W67" i="2"/>
  <c r="Q54" i="3"/>
  <c r="I55" i="3"/>
  <c r="L54" i="3"/>
  <c r="Y68" i="5"/>
  <c r="X68" i="5"/>
  <c r="W68" i="5"/>
  <c r="Q34" i="4"/>
  <c r="I35" i="4"/>
  <c r="L34" i="4"/>
  <c r="L70" i="4"/>
  <c r="J71" i="4"/>
  <c r="Q70" i="4"/>
  <c r="I51" i="2"/>
  <c r="Q50" i="2"/>
  <c r="L50" i="2"/>
  <c r="L68" i="2"/>
  <c r="J69" i="2"/>
  <c r="Q68" i="2"/>
  <c r="I55" i="5"/>
  <c r="L54" i="5"/>
  <c r="Q54" i="5"/>
  <c r="Y12" i="2"/>
  <c r="X12" i="2"/>
  <c r="W12" i="2"/>
  <c r="L31" i="2"/>
  <c r="I32" i="2"/>
  <c r="Q31" i="2"/>
  <c r="L40" i="24" l="1"/>
  <c r="I41" i="24"/>
  <c r="Q40" i="24"/>
  <c r="AZ20" i="23"/>
  <c r="BA20" i="23" s="1"/>
  <c r="Y21" i="25"/>
  <c r="X21" i="25"/>
  <c r="W21" i="25"/>
  <c r="AZ19" i="24"/>
  <c r="BA19" i="24" s="1"/>
  <c r="Y75" i="22"/>
  <c r="X75" i="22"/>
  <c r="W75" i="22"/>
  <c r="Q61" i="23"/>
  <c r="L61" i="23"/>
  <c r="L61" i="24"/>
  <c r="Q61" i="24"/>
  <c r="Q40" i="25"/>
  <c r="L40" i="25"/>
  <c r="I41" i="25"/>
  <c r="Y75" i="23"/>
  <c r="W75" i="23"/>
  <c r="X75" i="23"/>
  <c r="Y77" i="25"/>
  <c r="X77" i="25"/>
  <c r="W77" i="25"/>
  <c r="Q58" i="22"/>
  <c r="L58" i="22"/>
  <c r="I59" i="22"/>
  <c r="Q40" i="22"/>
  <c r="L40" i="22"/>
  <c r="X16" i="22"/>
  <c r="Y16" i="22"/>
  <c r="W16" i="22"/>
  <c r="Y20" i="23"/>
  <c r="X20" i="23"/>
  <c r="W20" i="23"/>
  <c r="Q17" i="22"/>
  <c r="AJ17" i="22" s="1"/>
  <c r="J18" i="22"/>
  <c r="L17" i="22"/>
  <c r="L21" i="23"/>
  <c r="Q21" i="23"/>
  <c r="AJ21" i="23" s="1"/>
  <c r="L76" i="23"/>
  <c r="J77" i="23"/>
  <c r="Q76" i="23"/>
  <c r="Q40" i="23"/>
  <c r="L40" i="23"/>
  <c r="I41" i="23"/>
  <c r="AU16" i="22"/>
  <c r="AV16" i="22" s="1"/>
  <c r="AZ16" i="22"/>
  <c r="BA16" i="22" s="1"/>
  <c r="AU21" i="25"/>
  <c r="AV21" i="25" s="1"/>
  <c r="AZ21" i="25"/>
  <c r="BA21" i="25" s="1"/>
  <c r="Y77" i="24"/>
  <c r="X77" i="24"/>
  <c r="W77" i="24"/>
  <c r="AS16" i="25"/>
  <c r="AU16" i="25" s="1"/>
  <c r="AV16" i="25" s="1"/>
  <c r="AS16" i="24"/>
  <c r="AU16" i="24" s="1"/>
  <c r="AV16" i="24" s="1"/>
  <c r="AS16" i="23"/>
  <c r="AU16" i="23" s="1"/>
  <c r="AV16" i="23" s="1"/>
  <c r="AS17" i="22"/>
  <c r="Q20" i="24"/>
  <c r="AJ20" i="24" s="1"/>
  <c r="L20" i="24"/>
  <c r="J21" i="24"/>
  <c r="Q61" i="25"/>
  <c r="L61" i="25"/>
  <c r="Y19" i="24"/>
  <c r="X19" i="24"/>
  <c r="W19" i="24"/>
  <c r="Y73" i="19"/>
  <c r="X73" i="19"/>
  <c r="W73" i="19"/>
  <c r="I39" i="21"/>
  <c r="Q38" i="21"/>
  <c r="L38" i="21"/>
  <c r="W38" i="21" s="1"/>
  <c r="Q19" i="19"/>
  <c r="AJ19" i="19" s="1"/>
  <c r="L19" i="19"/>
  <c r="J20" i="19"/>
  <c r="AX15" i="21"/>
  <c r="AZ15" i="21" s="1"/>
  <c r="BA15" i="21" s="1"/>
  <c r="AX15" i="20"/>
  <c r="AZ15" i="20" s="1"/>
  <c r="BA15" i="20" s="1"/>
  <c r="AX15" i="19"/>
  <c r="AZ15" i="19" s="1"/>
  <c r="BA15" i="19" s="1"/>
  <c r="AX15" i="18"/>
  <c r="AZ14" i="18"/>
  <c r="BA14" i="18" s="1"/>
  <c r="Y16" i="18"/>
  <c r="X16" i="18"/>
  <c r="W16" i="18"/>
  <c r="L57" i="19"/>
  <c r="Q57" i="19"/>
  <c r="L74" i="19"/>
  <c r="J75" i="19"/>
  <c r="Q74" i="19"/>
  <c r="X69" i="18"/>
  <c r="Y69" i="18"/>
  <c r="W69" i="18"/>
  <c r="Q75" i="20"/>
  <c r="L75" i="20"/>
  <c r="J76" i="20"/>
  <c r="L17" i="18"/>
  <c r="J18" i="18"/>
  <c r="Q17" i="18"/>
  <c r="AJ17" i="18" s="1"/>
  <c r="L36" i="18"/>
  <c r="W36" i="18" s="1"/>
  <c r="I37" i="18"/>
  <c r="Q36" i="18"/>
  <c r="AS14" i="21"/>
  <c r="AU14" i="21" s="1"/>
  <c r="AV14" i="21" s="1"/>
  <c r="AS14" i="20"/>
  <c r="AU14" i="20" s="1"/>
  <c r="AV14" i="20" s="1"/>
  <c r="AS14" i="19"/>
  <c r="AU14" i="19" s="1"/>
  <c r="AV14" i="19" s="1"/>
  <c r="AS14" i="18"/>
  <c r="AU13" i="18"/>
  <c r="AV13" i="18" s="1"/>
  <c r="Q17" i="21"/>
  <c r="AJ17" i="21" s="1"/>
  <c r="J18" i="21"/>
  <c r="L17" i="21"/>
  <c r="Y74" i="20"/>
  <c r="X74" i="20"/>
  <c r="W74" i="20"/>
  <c r="I38" i="20"/>
  <c r="Q37" i="20"/>
  <c r="L37" i="20"/>
  <c r="W37" i="20" s="1"/>
  <c r="Q70" i="18"/>
  <c r="L70" i="18"/>
  <c r="J71" i="18"/>
  <c r="Y16" i="21"/>
  <c r="X16" i="21"/>
  <c r="W16" i="21"/>
  <c r="J75" i="21"/>
  <c r="Q74" i="21"/>
  <c r="L74" i="21"/>
  <c r="I39" i="19"/>
  <c r="Q38" i="19"/>
  <c r="L38" i="19"/>
  <c r="W38" i="19" s="1"/>
  <c r="Y16" i="20"/>
  <c r="W16" i="20"/>
  <c r="X16" i="20"/>
  <c r="Y18" i="19"/>
  <c r="X18" i="19"/>
  <c r="W18" i="19"/>
  <c r="Q54" i="18"/>
  <c r="I55" i="18"/>
  <c r="L54" i="18"/>
  <c r="X73" i="21"/>
  <c r="Y73" i="21"/>
  <c r="W73" i="21"/>
  <c r="J18" i="20"/>
  <c r="Q17" i="20"/>
  <c r="AJ17" i="20" s="1"/>
  <c r="L17" i="20"/>
  <c r="Y15" i="3"/>
  <c r="X15" i="3"/>
  <c r="W15" i="3"/>
  <c r="J17" i="3"/>
  <c r="L16" i="3"/>
  <c r="Q16" i="3"/>
  <c r="I53" i="6"/>
  <c r="L52" i="6"/>
  <c r="Q52" i="6"/>
  <c r="L34" i="6"/>
  <c r="I35" i="6"/>
  <c r="Q34" i="6"/>
  <c r="X14" i="9"/>
  <c r="Y14" i="9"/>
  <c r="W14" i="9"/>
  <c r="X69" i="9"/>
  <c r="Y69" i="9"/>
  <c r="W69" i="9"/>
  <c r="Q34" i="7"/>
  <c r="L34" i="7"/>
  <c r="I35" i="7"/>
  <c r="I37" i="8"/>
  <c r="Q36" i="8"/>
  <c r="L36" i="8"/>
  <c r="Q15" i="7"/>
  <c r="J16" i="7"/>
  <c r="L15" i="7"/>
  <c r="X11" i="6"/>
  <c r="Y11" i="6"/>
  <c r="W11" i="6"/>
  <c r="X69" i="7"/>
  <c r="W69" i="7"/>
  <c r="Y69" i="7"/>
  <c r="J16" i="9"/>
  <c r="Q15" i="9"/>
  <c r="L15" i="9"/>
  <c r="Y14" i="7"/>
  <c r="X14" i="7"/>
  <c r="W14" i="7"/>
  <c r="Q54" i="8"/>
  <c r="L54" i="8"/>
  <c r="I55" i="8"/>
  <c r="I36" i="9"/>
  <c r="Q35" i="9"/>
  <c r="L35" i="9"/>
  <c r="J70" i="6"/>
  <c r="Q69" i="6"/>
  <c r="L69" i="6"/>
  <c r="Q55" i="7"/>
  <c r="L55" i="7"/>
  <c r="I56" i="7"/>
  <c r="J71" i="8"/>
  <c r="Q70" i="8"/>
  <c r="L70" i="8"/>
  <c r="J13" i="6"/>
  <c r="Q12" i="6"/>
  <c r="L12" i="6"/>
  <c r="L70" i="7"/>
  <c r="J71" i="7"/>
  <c r="Q70" i="7"/>
  <c r="Y68" i="6"/>
  <c r="X68" i="6"/>
  <c r="W68" i="6"/>
  <c r="X69" i="8"/>
  <c r="W69" i="8"/>
  <c r="Y69" i="8"/>
  <c r="I56" i="9"/>
  <c r="Q55" i="9"/>
  <c r="L55" i="9"/>
  <c r="J71" i="9"/>
  <c r="Q70" i="9"/>
  <c r="L70" i="9"/>
  <c r="I36" i="4"/>
  <c r="Q35" i="4"/>
  <c r="L35" i="4"/>
  <c r="L69" i="2"/>
  <c r="J70" i="2"/>
  <c r="Q69" i="2"/>
  <c r="Y68" i="2"/>
  <c r="X68" i="2"/>
  <c r="W68" i="2"/>
  <c r="J72" i="3"/>
  <c r="Q71" i="3"/>
  <c r="L71" i="3"/>
  <c r="X69" i="5"/>
  <c r="Y69" i="5"/>
  <c r="W69" i="5"/>
  <c r="Y14" i="4"/>
  <c r="X14" i="4"/>
  <c r="W14" i="4"/>
  <c r="J71" i="5"/>
  <c r="Q70" i="5"/>
  <c r="L70" i="5"/>
  <c r="I36" i="3"/>
  <c r="Q35" i="3"/>
  <c r="L35" i="3"/>
  <c r="I52" i="2"/>
  <c r="L51" i="2"/>
  <c r="Q51" i="2"/>
  <c r="I56" i="4"/>
  <c r="L55" i="4"/>
  <c r="Q55" i="4"/>
  <c r="Q14" i="5"/>
  <c r="L14" i="5"/>
  <c r="J15" i="5"/>
  <c r="J16" i="4"/>
  <c r="Q15" i="4"/>
  <c r="L15" i="4"/>
  <c r="X13" i="5"/>
  <c r="Y13" i="5"/>
  <c r="W13" i="5"/>
  <c r="Y13" i="2"/>
  <c r="X13" i="2"/>
  <c r="W13" i="2"/>
  <c r="I56" i="5"/>
  <c r="Q55" i="5"/>
  <c r="L55" i="5"/>
  <c r="J72" i="4"/>
  <c r="Q71" i="4"/>
  <c r="L71" i="4"/>
  <c r="I35" i="5"/>
  <c r="Q34" i="5"/>
  <c r="L34" i="5"/>
  <c r="Q32" i="2"/>
  <c r="L32" i="2"/>
  <c r="I33" i="2"/>
  <c r="Y70" i="4"/>
  <c r="X70" i="4"/>
  <c r="W70" i="4"/>
  <c r="I56" i="3"/>
  <c r="Q55" i="3"/>
  <c r="L55" i="3"/>
  <c r="Y70" i="3"/>
  <c r="X70" i="3"/>
  <c r="W70" i="3"/>
  <c r="J15" i="2"/>
  <c r="Q14" i="2"/>
  <c r="L14" i="2"/>
  <c r="Q77" i="23" l="1"/>
  <c r="L77" i="23"/>
  <c r="Q18" i="22"/>
  <c r="AJ18" i="22" s="1"/>
  <c r="J19" i="22"/>
  <c r="L18" i="22"/>
  <c r="AS17" i="25"/>
  <c r="AU17" i="25" s="1"/>
  <c r="AV17" i="25" s="1"/>
  <c r="AS17" i="24"/>
  <c r="AU17" i="24" s="1"/>
  <c r="AV17" i="24" s="1"/>
  <c r="AS17" i="23"/>
  <c r="AU17" i="23" s="1"/>
  <c r="AV17" i="23" s="1"/>
  <c r="AS18" i="22"/>
  <c r="Y76" i="23"/>
  <c r="X76" i="23"/>
  <c r="W76" i="23"/>
  <c r="AU17" i="22"/>
  <c r="AV17" i="22" s="1"/>
  <c r="AZ17" i="22"/>
  <c r="BA17" i="22" s="1"/>
  <c r="AU21" i="23"/>
  <c r="AV21" i="23" s="1"/>
  <c r="AZ21" i="23"/>
  <c r="BA21" i="23" s="1"/>
  <c r="L59" i="22"/>
  <c r="Q59" i="22"/>
  <c r="Q41" i="23"/>
  <c r="L41" i="23"/>
  <c r="Q41" i="25"/>
  <c r="L41" i="25"/>
  <c r="Q21" i="24"/>
  <c r="AJ21" i="24" s="1"/>
  <c r="L21" i="24"/>
  <c r="X21" i="23"/>
  <c r="Y21" i="23"/>
  <c r="W21" i="23"/>
  <c r="W20" i="24"/>
  <c r="Y20" i="24"/>
  <c r="X20" i="24"/>
  <c r="Q41" i="24"/>
  <c r="L41" i="24"/>
  <c r="AZ20" i="24"/>
  <c r="BA20" i="24" s="1"/>
  <c r="X17" i="22"/>
  <c r="Y17" i="22"/>
  <c r="W17" i="22"/>
  <c r="I39" i="20"/>
  <c r="Q38" i="20"/>
  <c r="L38" i="20"/>
  <c r="W38" i="20" s="1"/>
  <c r="J77" i="20"/>
  <c r="Q76" i="20"/>
  <c r="L76" i="20"/>
  <c r="Y74" i="19"/>
  <c r="X74" i="19"/>
  <c r="W74" i="19"/>
  <c r="L18" i="21"/>
  <c r="J19" i="21"/>
  <c r="Q18" i="21"/>
  <c r="AJ18" i="21" s="1"/>
  <c r="L37" i="18"/>
  <c r="W37" i="18" s="1"/>
  <c r="I38" i="18"/>
  <c r="Q37" i="18"/>
  <c r="Y75" i="20"/>
  <c r="X75" i="20"/>
  <c r="W75" i="20"/>
  <c r="Y17" i="20"/>
  <c r="X17" i="20"/>
  <c r="W17" i="20"/>
  <c r="Q55" i="18"/>
  <c r="I56" i="18"/>
  <c r="L55" i="18"/>
  <c r="I40" i="21"/>
  <c r="Q39" i="21"/>
  <c r="L39" i="21"/>
  <c r="W39" i="21" s="1"/>
  <c r="J72" i="18"/>
  <c r="Q71" i="18"/>
  <c r="L71" i="18"/>
  <c r="L39" i="19"/>
  <c r="W39" i="19" s="1"/>
  <c r="I40" i="19"/>
  <c r="Q39" i="19"/>
  <c r="X70" i="18"/>
  <c r="W70" i="18"/>
  <c r="Y70" i="18"/>
  <c r="AS15" i="21"/>
  <c r="AU15" i="21" s="1"/>
  <c r="AV15" i="21" s="1"/>
  <c r="AS15" i="20"/>
  <c r="AU15" i="20" s="1"/>
  <c r="AV15" i="20" s="1"/>
  <c r="AS15" i="19"/>
  <c r="AU15" i="19" s="1"/>
  <c r="AV15" i="19" s="1"/>
  <c r="AS15" i="18"/>
  <c r="AU14" i="18"/>
  <c r="AV14" i="18" s="1"/>
  <c r="Q20" i="19"/>
  <c r="AJ20" i="19" s="1"/>
  <c r="L20" i="19"/>
  <c r="J21" i="19"/>
  <c r="J19" i="20"/>
  <c r="L18" i="20"/>
  <c r="Q18" i="20"/>
  <c r="AJ18" i="20" s="1"/>
  <c r="Y74" i="21"/>
  <c r="X74" i="21"/>
  <c r="W74" i="21"/>
  <c r="L18" i="18"/>
  <c r="J19" i="18"/>
  <c r="Q18" i="18"/>
  <c r="AJ18" i="18" s="1"/>
  <c r="Y19" i="19"/>
  <c r="X19" i="19"/>
  <c r="W19" i="19"/>
  <c r="Y17" i="18"/>
  <c r="X17" i="18"/>
  <c r="W17" i="18"/>
  <c r="J76" i="21"/>
  <c r="Q75" i="21"/>
  <c r="L75" i="21"/>
  <c r="Y17" i="21"/>
  <c r="X17" i="21"/>
  <c r="W17" i="21"/>
  <c r="L75" i="19"/>
  <c r="J76" i="19"/>
  <c r="Q75" i="19"/>
  <c r="AX16" i="21"/>
  <c r="AZ16" i="21" s="1"/>
  <c r="BA16" i="21" s="1"/>
  <c r="AX16" i="20"/>
  <c r="AZ16" i="20" s="1"/>
  <c r="BA16" i="20" s="1"/>
  <c r="AX16" i="19"/>
  <c r="AZ16" i="19" s="1"/>
  <c r="BA16" i="19" s="1"/>
  <c r="AX16" i="18"/>
  <c r="AZ15" i="18"/>
  <c r="BA15" i="18" s="1"/>
  <c r="I54" i="6"/>
  <c r="Q53" i="6"/>
  <c r="L53" i="6"/>
  <c r="J18" i="3"/>
  <c r="L17" i="3"/>
  <c r="Q17" i="3"/>
  <c r="I36" i="6"/>
  <c r="Q35" i="6"/>
  <c r="L35" i="6"/>
  <c r="Y16" i="3"/>
  <c r="W16" i="3"/>
  <c r="X16" i="3"/>
  <c r="L71" i="9"/>
  <c r="Q71" i="9"/>
  <c r="J72" i="9"/>
  <c r="X69" i="6"/>
  <c r="W69" i="6"/>
  <c r="Y69" i="6"/>
  <c r="Y15" i="7"/>
  <c r="X15" i="7"/>
  <c r="W15" i="7"/>
  <c r="Q16" i="7"/>
  <c r="L16" i="7"/>
  <c r="J17" i="7"/>
  <c r="I57" i="9"/>
  <c r="Q56" i="9"/>
  <c r="L56" i="9"/>
  <c r="J71" i="6"/>
  <c r="Q70" i="6"/>
  <c r="L70" i="6"/>
  <c r="Y70" i="7"/>
  <c r="X70" i="7"/>
  <c r="W70" i="7"/>
  <c r="Y15" i="9"/>
  <c r="X15" i="9"/>
  <c r="W15" i="9"/>
  <c r="Y70" i="8"/>
  <c r="X70" i="8"/>
  <c r="W70" i="8"/>
  <c r="L71" i="8"/>
  <c r="J72" i="8"/>
  <c r="Q71" i="8"/>
  <c r="Y70" i="9"/>
  <c r="X70" i="9"/>
  <c r="W70" i="9"/>
  <c r="Q56" i="7"/>
  <c r="L56" i="7"/>
  <c r="I57" i="7"/>
  <c r="Q36" i="9"/>
  <c r="L36" i="9"/>
  <c r="I37" i="9"/>
  <c r="Q37" i="8"/>
  <c r="L37" i="8"/>
  <c r="I38" i="8"/>
  <c r="J72" i="7"/>
  <c r="Q71" i="7"/>
  <c r="L71" i="7"/>
  <c r="X12" i="6"/>
  <c r="Y12" i="6"/>
  <c r="W12" i="6"/>
  <c r="L13" i="6"/>
  <c r="J14" i="6"/>
  <c r="Q13" i="6"/>
  <c r="Q55" i="8"/>
  <c r="L55" i="8"/>
  <c r="I56" i="8"/>
  <c r="J17" i="9"/>
  <c r="Q16" i="9"/>
  <c r="L16" i="9"/>
  <c r="Q35" i="7"/>
  <c r="L35" i="7"/>
  <c r="I36" i="7"/>
  <c r="J16" i="2"/>
  <c r="Q15" i="2"/>
  <c r="L15" i="2"/>
  <c r="Y71" i="4"/>
  <c r="X71" i="4"/>
  <c r="W71" i="4"/>
  <c r="X14" i="5"/>
  <c r="Y14" i="5"/>
  <c r="W14" i="5"/>
  <c r="Q33" i="2"/>
  <c r="L33" i="2"/>
  <c r="I34" i="2"/>
  <c r="J73" i="4"/>
  <c r="Q72" i="4"/>
  <c r="L72" i="4"/>
  <c r="L36" i="3"/>
  <c r="I37" i="3"/>
  <c r="Q36" i="3"/>
  <c r="Y70" i="5"/>
  <c r="X70" i="5"/>
  <c r="W70" i="5"/>
  <c r="J71" i="2"/>
  <c r="Q70" i="2"/>
  <c r="L70" i="2"/>
  <c r="Y15" i="4"/>
  <c r="X15" i="4"/>
  <c r="W15" i="4"/>
  <c r="I57" i="4"/>
  <c r="Q56" i="4"/>
  <c r="L56" i="4"/>
  <c r="X71" i="3"/>
  <c r="Y71" i="3"/>
  <c r="W71" i="3"/>
  <c r="Y69" i="2"/>
  <c r="X69" i="2"/>
  <c r="W69" i="2"/>
  <c r="Q56" i="5"/>
  <c r="L56" i="5"/>
  <c r="I57" i="5"/>
  <c r="L71" i="5"/>
  <c r="J72" i="5"/>
  <c r="Q71" i="5"/>
  <c r="W14" i="2"/>
  <c r="Y14" i="2"/>
  <c r="X14" i="2"/>
  <c r="L56" i="3"/>
  <c r="I57" i="3"/>
  <c r="Q56" i="3"/>
  <c r="J17" i="4"/>
  <c r="Q16" i="4"/>
  <c r="L16" i="4"/>
  <c r="J73" i="3"/>
  <c r="Q72" i="3"/>
  <c r="L72" i="3"/>
  <c r="L35" i="5"/>
  <c r="I36" i="5"/>
  <c r="Q35" i="5"/>
  <c r="Q15" i="5"/>
  <c r="L15" i="5"/>
  <c r="J16" i="5"/>
  <c r="Q52" i="2"/>
  <c r="L52" i="2"/>
  <c r="I53" i="2"/>
  <c r="L36" i="4"/>
  <c r="I37" i="4"/>
  <c r="Q36" i="4"/>
  <c r="X18" i="22" l="1"/>
  <c r="Y18" i="22"/>
  <c r="W18" i="22"/>
  <c r="Q19" i="22"/>
  <c r="AJ19" i="22" s="1"/>
  <c r="J20" i="22"/>
  <c r="L19" i="22"/>
  <c r="X21" i="24"/>
  <c r="Y21" i="24"/>
  <c r="W21" i="24"/>
  <c r="AU18" i="22"/>
  <c r="AV18" i="22" s="1"/>
  <c r="AZ18" i="22"/>
  <c r="BA18" i="22" s="1"/>
  <c r="AS18" i="25"/>
  <c r="AU18" i="25" s="1"/>
  <c r="AV18" i="25" s="1"/>
  <c r="AS18" i="24"/>
  <c r="AU18" i="24" s="1"/>
  <c r="AV18" i="24" s="1"/>
  <c r="AS18" i="23"/>
  <c r="AU18" i="23" s="1"/>
  <c r="AV18" i="23" s="1"/>
  <c r="AS19" i="22"/>
  <c r="AZ21" i="24"/>
  <c r="BA21" i="24" s="1"/>
  <c r="AU21" i="24"/>
  <c r="AV21" i="24" s="1"/>
  <c r="Y77" i="23"/>
  <c r="X77" i="23"/>
  <c r="W77" i="23"/>
  <c r="Y75" i="19"/>
  <c r="X75" i="19"/>
  <c r="W75" i="19"/>
  <c r="Q19" i="20"/>
  <c r="AJ19" i="20" s="1"/>
  <c r="J20" i="20"/>
  <c r="L19" i="20"/>
  <c r="AS16" i="21"/>
  <c r="AU16" i="21" s="1"/>
  <c r="AV16" i="21" s="1"/>
  <c r="AS16" i="20"/>
  <c r="AU16" i="20" s="1"/>
  <c r="AV16" i="20" s="1"/>
  <c r="AS16" i="18"/>
  <c r="AS16" i="19"/>
  <c r="AU16" i="19" s="1"/>
  <c r="AV16" i="19" s="1"/>
  <c r="AU15" i="18"/>
  <c r="AV15" i="18" s="1"/>
  <c r="Q40" i="19"/>
  <c r="L40" i="19"/>
  <c r="W40" i="19" s="1"/>
  <c r="I41" i="19"/>
  <c r="Q38" i="18"/>
  <c r="L38" i="18"/>
  <c r="W38" i="18" s="1"/>
  <c r="I39" i="18"/>
  <c r="AX17" i="21"/>
  <c r="AZ17" i="21" s="1"/>
  <c r="BA17" i="21" s="1"/>
  <c r="AX17" i="20"/>
  <c r="AZ17" i="20" s="1"/>
  <c r="BA17" i="20" s="1"/>
  <c r="AX17" i="19"/>
  <c r="AZ17" i="19" s="1"/>
  <c r="BA17" i="19" s="1"/>
  <c r="AX17" i="18"/>
  <c r="AZ16" i="18"/>
  <c r="BA16" i="18" s="1"/>
  <c r="L21" i="19"/>
  <c r="Q21" i="19"/>
  <c r="AJ21" i="19" s="1"/>
  <c r="X76" i="20"/>
  <c r="Y76" i="20"/>
  <c r="W76" i="20"/>
  <c r="X20" i="19"/>
  <c r="Y20" i="19"/>
  <c r="W20" i="19"/>
  <c r="L40" i="21"/>
  <c r="W40" i="21" s="1"/>
  <c r="Q40" i="21"/>
  <c r="I41" i="21"/>
  <c r="Y75" i="21"/>
  <c r="X75" i="21"/>
  <c r="W75" i="21"/>
  <c r="Y71" i="18"/>
  <c r="X71" i="18"/>
  <c r="W71" i="18"/>
  <c r="Q19" i="21"/>
  <c r="AJ19" i="21" s="1"/>
  <c r="L19" i="21"/>
  <c r="J20" i="21"/>
  <c r="Q77" i="20"/>
  <c r="L77" i="20"/>
  <c r="Y18" i="21"/>
  <c r="X18" i="21"/>
  <c r="W18" i="21"/>
  <c r="L76" i="21"/>
  <c r="Q76" i="21"/>
  <c r="J77" i="21"/>
  <c r="Q19" i="18"/>
  <c r="AJ19" i="18" s="1"/>
  <c r="L19" i="18"/>
  <c r="J20" i="18"/>
  <c r="J73" i="18"/>
  <c r="Q72" i="18"/>
  <c r="L72" i="18"/>
  <c r="Q76" i="19"/>
  <c r="L76" i="19"/>
  <c r="J77" i="19"/>
  <c r="X18" i="18"/>
  <c r="Y18" i="18"/>
  <c r="W18" i="18"/>
  <c r="Y18" i="20"/>
  <c r="X18" i="20"/>
  <c r="W18" i="20"/>
  <c r="I57" i="18"/>
  <c r="Q56" i="18"/>
  <c r="L56" i="18"/>
  <c r="L39" i="20"/>
  <c r="W39" i="20" s="1"/>
  <c r="I40" i="20"/>
  <c r="Q39" i="20"/>
  <c r="I37" i="6"/>
  <c r="Q36" i="6"/>
  <c r="L36" i="6"/>
  <c r="Y17" i="3"/>
  <c r="X17" i="3"/>
  <c r="W17" i="3"/>
  <c r="J19" i="3"/>
  <c r="L18" i="3"/>
  <c r="Q18" i="3"/>
  <c r="Q54" i="6"/>
  <c r="L54" i="6"/>
  <c r="I55" i="6"/>
  <c r="W70" i="6"/>
  <c r="Y70" i="6"/>
  <c r="X70" i="6"/>
  <c r="L71" i="6"/>
  <c r="Q71" i="6"/>
  <c r="J72" i="6"/>
  <c r="Y16" i="9"/>
  <c r="X16" i="9"/>
  <c r="W16" i="9"/>
  <c r="J18" i="9"/>
  <c r="Q17" i="9"/>
  <c r="L17" i="9"/>
  <c r="I57" i="8"/>
  <c r="L56" i="8"/>
  <c r="Q56" i="8"/>
  <c r="L14" i="6"/>
  <c r="J15" i="6"/>
  <c r="Q14" i="6"/>
  <c r="Y71" i="7"/>
  <c r="X71" i="7"/>
  <c r="W71" i="7"/>
  <c r="J73" i="8"/>
  <c r="Q72" i="8"/>
  <c r="L72" i="8"/>
  <c r="Q57" i="9"/>
  <c r="L57" i="9"/>
  <c r="I58" i="9"/>
  <c r="J73" i="9"/>
  <c r="Q72" i="9"/>
  <c r="L72" i="9"/>
  <c r="Q38" i="8"/>
  <c r="L38" i="8"/>
  <c r="I39" i="8"/>
  <c r="Q37" i="9"/>
  <c r="L37" i="9"/>
  <c r="I38" i="9"/>
  <c r="I37" i="7"/>
  <c r="Q36" i="7"/>
  <c r="L36" i="7"/>
  <c r="I58" i="7"/>
  <c r="Q57" i="7"/>
  <c r="L57" i="7"/>
  <c r="Y71" i="8"/>
  <c r="X71" i="8"/>
  <c r="W71" i="8"/>
  <c r="Q17" i="7"/>
  <c r="J18" i="7"/>
  <c r="L17" i="7"/>
  <c r="Y13" i="6"/>
  <c r="X13" i="6"/>
  <c r="W13" i="6"/>
  <c r="Q72" i="7"/>
  <c r="L72" i="7"/>
  <c r="J73" i="7"/>
  <c r="Y16" i="7"/>
  <c r="X16" i="7"/>
  <c r="W16" i="7"/>
  <c r="X71" i="9"/>
  <c r="Y71" i="9"/>
  <c r="W71" i="9"/>
  <c r="Q57" i="3"/>
  <c r="L57" i="3"/>
  <c r="I58" i="3"/>
  <c r="Q57" i="5"/>
  <c r="L57" i="5"/>
  <c r="I58" i="5"/>
  <c r="X72" i="4"/>
  <c r="Y72" i="4"/>
  <c r="W72" i="4"/>
  <c r="Q53" i="2"/>
  <c r="L53" i="2"/>
  <c r="I54" i="2"/>
  <c r="Y72" i="3"/>
  <c r="X72" i="3"/>
  <c r="W72" i="3"/>
  <c r="J72" i="2"/>
  <c r="Q71" i="2"/>
  <c r="L71" i="2"/>
  <c r="J74" i="4"/>
  <c r="Q73" i="4"/>
  <c r="L73" i="4"/>
  <c r="Y70" i="2"/>
  <c r="X70" i="2"/>
  <c r="W70" i="2"/>
  <c r="Q16" i="5"/>
  <c r="L16" i="5"/>
  <c r="J17" i="5"/>
  <c r="L73" i="3"/>
  <c r="Q73" i="3"/>
  <c r="J74" i="3"/>
  <c r="Q57" i="4"/>
  <c r="L57" i="4"/>
  <c r="I58" i="4"/>
  <c r="Q34" i="2"/>
  <c r="L34" i="2"/>
  <c r="I35" i="2"/>
  <c r="Q36" i="5"/>
  <c r="L36" i="5"/>
  <c r="I37" i="5"/>
  <c r="Y16" i="4"/>
  <c r="X16" i="4"/>
  <c r="W16" i="4"/>
  <c r="Y15" i="2"/>
  <c r="X15" i="2"/>
  <c r="W15" i="2"/>
  <c r="Y71" i="5"/>
  <c r="X71" i="5"/>
  <c r="W71" i="5"/>
  <c r="X15" i="5"/>
  <c r="Y15" i="5"/>
  <c r="W15" i="5"/>
  <c r="Q37" i="4"/>
  <c r="L37" i="4"/>
  <c r="I38" i="4"/>
  <c r="J18" i="4"/>
  <c r="Q17" i="4"/>
  <c r="L17" i="4"/>
  <c r="J73" i="5"/>
  <c r="Q72" i="5"/>
  <c r="L72" i="5"/>
  <c r="Q37" i="3"/>
  <c r="L37" i="3"/>
  <c r="I38" i="3"/>
  <c r="J17" i="2"/>
  <c r="Q16" i="2"/>
  <c r="L16" i="2"/>
  <c r="X19" i="22" l="1"/>
  <c r="Y19" i="22"/>
  <c r="W19" i="22"/>
  <c r="Q20" i="22"/>
  <c r="AJ20" i="22" s="1"/>
  <c r="J21" i="22"/>
  <c r="L20" i="22"/>
  <c r="AU19" i="22"/>
  <c r="AV19" i="22" s="1"/>
  <c r="AZ19" i="22"/>
  <c r="BA19" i="22" s="1"/>
  <c r="AS19" i="25"/>
  <c r="AU19" i="25" s="1"/>
  <c r="AV19" i="25" s="1"/>
  <c r="AS19" i="24"/>
  <c r="AU19" i="24" s="1"/>
  <c r="AV19" i="24" s="1"/>
  <c r="AS19" i="23"/>
  <c r="AU19" i="23" s="1"/>
  <c r="AV19" i="23" s="1"/>
  <c r="AS20" i="22"/>
  <c r="Y72" i="18"/>
  <c r="X72" i="18"/>
  <c r="W72" i="18"/>
  <c r="Q77" i="21"/>
  <c r="L77" i="21"/>
  <c r="Q41" i="19"/>
  <c r="L41" i="19"/>
  <c r="W41" i="19" s="1"/>
  <c r="Y19" i="20"/>
  <c r="X19" i="20"/>
  <c r="W19" i="20"/>
  <c r="AX18" i="21"/>
  <c r="AZ18" i="21" s="1"/>
  <c r="BA18" i="21" s="1"/>
  <c r="AX18" i="20"/>
  <c r="AZ18" i="20" s="1"/>
  <c r="BA18" i="20" s="1"/>
  <c r="AX18" i="19"/>
  <c r="AZ18" i="19" s="1"/>
  <c r="BA18" i="19" s="1"/>
  <c r="AX18" i="18"/>
  <c r="AZ17" i="18"/>
  <c r="BA17" i="18" s="1"/>
  <c r="Q20" i="20"/>
  <c r="AJ20" i="20" s="1"/>
  <c r="J21" i="20"/>
  <c r="L20" i="20"/>
  <c r="I41" i="20"/>
  <c r="Q40" i="20"/>
  <c r="L40" i="20"/>
  <c r="W40" i="20" s="1"/>
  <c r="L73" i="18"/>
  <c r="J74" i="18"/>
  <c r="Q73" i="18"/>
  <c r="Y76" i="21"/>
  <c r="X76" i="21"/>
  <c r="W76" i="21"/>
  <c r="Y77" i="20"/>
  <c r="X77" i="20"/>
  <c r="W77" i="20"/>
  <c r="Q41" i="21"/>
  <c r="L41" i="21"/>
  <c r="W41" i="21" s="1"/>
  <c r="Q20" i="18"/>
  <c r="AJ20" i="18" s="1"/>
  <c r="L20" i="18"/>
  <c r="Q77" i="19"/>
  <c r="L77" i="19"/>
  <c r="Y19" i="18"/>
  <c r="X19" i="18"/>
  <c r="W19" i="18"/>
  <c r="Q20" i="21"/>
  <c r="AJ20" i="21" s="1"/>
  <c r="L20" i="21"/>
  <c r="J21" i="21"/>
  <c r="Q39" i="18"/>
  <c r="L39" i="18"/>
  <c r="W39" i="18" s="1"/>
  <c r="AS17" i="21"/>
  <c r="AU17" i="21" s="1"/>
  <c r="AV17" i="21" s="1"/>
  <c r="AS17" i="20"/>
  <c r="AU17" i="20" s="1"/>
  <c r="AV17" i="20" s="1"/>
  <c r="AS17" i="19"/>
  <c r="AU17" i="19" s="1"/>
  <c r="AV17" i="19" s="1"/>
  <c r="AS17" i="18"/>
  <c r="AU16" i="18"/>
  <c r="AV16" i="18" s="1"/>
  <c r="L57" i="18"/>
  <c r="I58" i="18"/>
  <c r="Q57" i="18"/>
  <c r="Y76" i="19"/>
  <c r="W76" i="19"/>
  <c r="X76" i="19"/>
  <c r="Y19" i="21"/>
  <c r="X19" i="21"/>
  <c r="W19" i="21"/>
  <c r="Y21" i="19"/>
  <c r="X21" i="19"/>
  <c r="W21" i="19"/>
  <c r="W18" i="3"/>
  <c r="Y18" i="3"/>
  <c r="X18" i="3"/>
  <c r="J20" i="3"/>
  <c r="Q19" i="3"/>
  <c r="L19" i="3"/>
  <c r="I56" i="6"/>
  <c r="Q55" i="6"/>
  <c r="L55" i="6"/>
  <c r="I38" i="6"/>
  <c r="Q37" i="6"/>
  <c r="L37" i="6"/>
  <c r="I58" i="8"/>
  <c r="L57" i="8"/>
  <c r="Q57" i="8"/>
  <c r="I40" i="8"/>
  <c r="L39" i="8"/>
  <c r="Q39" i="8"/>
  <c r="J16" i="6"/>
  <c r="Q15" i="6"/>
  <c r="L15" i="6"/>
  <c r="Y17" i="9"/>
  <c r="X17" i="9"/>
  <c r="W17" i="9"/>
  <c r="Y71" i="6"/>
  <c r="X71" i="6"/>
  <c r="W71" i="6"/>
  <c r="Q58" i="9"/>
  <c r="L58" i="9"/>
  <c r="I59" i="9"/>
  <c r="Y17" i="7"/>
  <c r="X17" i="7"/>
  <c r="W17" i="7"/>
  <c r="Y72" i="8"/>
  <c r="X72" i="8"/>
  <c r="W72" i="8"/>
  <c r="Q18" i="7"/>
  <c r="L18" i="7"/>
  <c r="J19" i="7"/>
  <c r="J19" i="9"/>
  <c r="Q18" i="9"/>
  <c r="L18" i="9"/>
  <c r="Y14" i="6"/>
  <c r="X14" i="6"/>
  <c r="W14" i="6"/>
  <c r="Y72" i="9"/>
  <c r="X72" i="9"/>
  <c r="W72" i="9"/>
  <c r="J74" i="8"/>
  <c r="Q73" i="8"/>
  <c r="L73" i="8"/>
  <c r="X72" i="7"/>
  <c r="Y72" i="7"/>
  <c r="W72" i="7"/>
  <c r="I38" i="7"/>
  <c r="Q37" i="7"/>
  <c r="L37" i="7"/>
  <c r="L72" i="6"/>
  <c r="Q72" i="6"/>
  <c r="J73" i="6"/>
  <c r="I59" i="7"/>
  <c r="Q58" i="7"/>
  <c r="L58" i="7"/>
  <c r="Q73" i="7"/>
  <c r="L73" i="7"/>
  <c r="J74" i="7"/>
  <c r="I39" i="9"/>
  <c r="Q38" i="9"/>
  <c r="L38" i="9"/>
  <c r="L73" i="9"/>
  <c r="J74" i="9"/>
  <c r="Q73" i="9"/>
  <c r="J73" i="2"/>
  <c r="Q72" i="2"/>
  <c r="L72" i="2"/>
  <c r="I39" i="3"/>
  <c r="L38" i="3"/>
  <c r="Q38" i="3"/>
  <c r="J19" i="4"/>
  <c r="Q18" i="4"/>
  <c r="L18" i="4"/>
  <c r="Q37" i="5"/>
  <c r="I38" i="5"/>
  <c r="L37" i="5"/>
  <c r="J18" i="2"/>
  <c r="Q17" i="2"/>
  <c r="L17" i="2"/>
  <c r="Q38" i="4"/>
  <c r="L38" i="4"/>
  <c r="I39" i="4"/>
  <c r="J75" i="3"/>
  <c r="Q74" i="3"/>
  <c r="L74" i="3"/>
  <c r="I59" i="5"/>
  <c r="L58" i="5"/>
  <c r="Q58" i="5"/>
  <c r="Y73" i="4"/>
  <c r="X73" i="4"/>
  <c r="W73" i="4"/>
  <c r="Y72" i="5"/>
  <c r="X72" i="5"/>
  <c r="W72" i="5"/>
  <c r="Q35" i="2"/>
  <c r="L35" i="2"/>
  <c r="I36" i="2"/>
  <c r="Y73" i="3"/>
  <c r="X73" i="3"/>
  <c r="W73" i="3"/>
  <c r="I55" i="2"/>
  <c r="Q54" i="2"/>
  <c r="L54" i="2"/>
  <c r="Q17" i="5"/>
  <c r="L17" i="5"/>
  <c r="J18" i="5"/>
  <c r="L74" i="4"/>
  <c r="J75" i="4"/>
  <c r="Q74" i="4"/>
  <c r="Q58" i="3"/>
  <c r="I59" i="3"/>
  <c r="L58" i="3"/>
  <c r="Y16" i="2"/>
  <c r="X16" i="2"/>
  <c r="W16" i="2"/>
  <c r="J74" i="5"/>
  <c r="Q73" i="5"/>
  <c r="L73" i="5"/>
  <c r="X16" i="5"/>
  <c r="Y16" i="5"/>
  <c r="W16" i="5"/>
  <c r="Y71" i="2"/>
  <c r="X71" i="2"/>
  <c r="W71" i="2"/>
  <c r="Y17" i="4"/>
  <c r="X17" i="4"/>
  <c r="W17" i="4"/>
  <c r="Q58" i="4"/>
  <c r="L58" i="4"/>
  <c r="I59" i="4"/>
  <c r="X20" i="22" l="1"/>
  <c r="Y20" i="22"/>
  <c r="W20" i="22"/>
  <c r="AS20" i="25"/>
  <c r="AU20" i="25" s="1"/>
  <c r="AV20" i="25" s="1"/>
  <c r="AS20" i="23"/>
  <c r="AU20" i="23" s="1"/>
  <c r="AV20" i="23" s="1"/>
  <c r="AS20" i="24"/>
  <c r="AU20" i="24" s="1"/>
  <c r="AV20" i="24" s="1"/>
  <c r="Q21" i="22"/>
  <c r="AJ21" i="22" s="1"/>
  <c r="L21" i="22"/>
  <c r="AU20" i="22"/>
  <c r="AV20" i="22" s="1"/>
  <c r="AZ20" i="22"/>
  <c r="BA20" i="22" s="1"/>
  <c r="Y20" i="21"/>
  <c r="W20" i="21"/>
  <c r="X20" i="21"/>
  <c r="Y73" i="18"/>
  <c r="X73" i="18"/>
  <c r="W73" i="18"/>
  <c r="Y20" i="18"/>
  <c r="X20" i="18"/>
  <c r="W20" i="18"/>
  <c r="AX19" i="21"/>
  <c r="AZ19" i="21" s="1"/>
  <c r="BA19" i="21" s="1"/>
  <c r="AX19" i="20"/>
  <c r="AZ19" i="20" s="1"/>
  <c r="BA19" i="20" s="1"/>
  <c r="AX19" i="19"/>
  <c r="AZ19" i="19" s="1"/>
  <c r="BA19" i="19" s="1"/>
  <c r="AX19" i="18"/>
  <c r="AZ18" i="18"/>
  <c r="BA18" i="18" s="1"/>
  <c r="Q58" i="18"/>
  <c r="L58" i="18"/>
  <c r="Q41" i="20"/>
  <c r="L41" i="20"/>
  <c r="W41" i="20" s="1"/>
  <c r="X77" i="21"/>
  <c r="Y77" i="21"/>
  <c r="W77" i="21"/>
  <c r="Y20" i="20"/>
  <c r="X20" i="20"/>
  <c r="W20" i="20"/>
  <c r="Q21" i="20"/>
  <c r="AJ21" i="20" s="1"/>
  <c r="L21" i="20"/>
  <c r="AS18" i="21"/>
  <c r="AU18" i="21" s="1"/>
  <c r="AV18" i="21" s="1"/>
  <c r="AS18" i="20"/>
  <c r="AU18" i="20" s="1"/>
  <c r="AV18" i="20" s="1"/>
  <c r="AS18" i="19"/>
  <c r="AU18" i="19" s="1"/>
  <c r="AV18" i="19" s="1"/>
  <c r="AS18" i="18"/>
  <c r="AU17" i="18"/>
  <c r="AV17" i="18" s="1"/>
  <c r="X77" i="19"/>
  <c r="W77" i="19"/>
  <c r="Y77" i="19"/>
  <c r="L21" i="21"/>
  <c r="Q21" i="21"/>
  <c r="AJ21" i="21" s="1"/>
  <c r="Q74" i="18"/>
  <c r="L74" i="18"/>
  <c r="L56" i="6"/>
  <c r="Q56" i="6"/>
  <c r="I57" i="6"/>
  <c r="Y19" i="3"/>
  <c r="X19" i="3"/>
  <c r="W19" i="3"/>
  <c r="J21" i="3"/>
  <c r="L20" i="3"/>
  <c r="Q20" i="3"/>
  <c r="I39" i="6"/>
  <c r="L38" i="6"/>
  <c r="Q38" i="6"/>
  <c r="Y18" i="9"/>
  <c r="X18" i="9"/>
  <c r="W18" i="9"/>
  <c r="X73" i="8"/>
  <c r="W73" i="8"/>
  <c r="Y73" i="8"/>
  <c r="J17" i="6"/>
  <c r="Q16" i="6"/>
  <c r="L16" i="6"/>
  <c r="J75" i="9"/>
  <c r="Q74" i="9"/>
  <c r="L74" i="9"/>
  <c r="X73" i="9"/>
  <c r="Y73" i="9"/>
  <c r="W73" i="9"/>
  <c r="J75" i="8"/>
  <c r="Q74" i="8"/>
  <c r="L74" i="8"/>
  <c r="Q59" i="7"/>
  <c r="L59" i="7"/>
  <c r="I60" i="7"/>
  <c r="J20" i="9"/>
  <c r="Q19" i="9"/>
  <c r="L19" i="9"/>
  <c r="I41" i="8"/>
  <c r="Q40" i="8"/>
  <c r="L40" i="8"/>
  <c r="Y73" i="7"/>
  <c r="X73" i="7"/>
  <c r="W73" i="7"/>
  <c r="J74" i="6"/>
  <c r="Q73" i="6"/>
  <c r="L73" i="6"/>
  <c r="Q38" i="7"/>
  <c r="L38" i="7"/>
  <c r="I39" i="7"/>
  <c r="Q19" i="7"/>
  <c r="J20" i="7"/>
  <c r="L19" i="7"/>
  <c r="I40" i="9"/>
  <c r="Q39" i="9"/>
  <c r="L39" i="9"/>
  <c r="Y18" i="7"/>
  <c r="X18" i="7"/>
  <c r="W18" i="7"/>
  <c r="I60" i="9"/>
  <c r="Q59" i="9"/>
  <c r="L59" i="9"/>
  <c r="L74" i="7"/>
  <c r="J75" i="7"/>
  <c r="Q74" i="7"/>
  <c r="Y72" i="6"/>
  <c r="X72" i="6"/>
  <c r="W72" i="6"/>
  <c r="Y15" i="6"/>
  <c r="X15" i="6"/>
  <c r="W15" i="6"/>
  <c r="Q58" i="8"/>
  <c r="L58" i="8"/>
  <c r="I59" i="8"/>
  <c r="Y17" i="2"/>
  <c r="X17" i="2"/>
  <c r="W17" i="2"/>
  <c r="J20" i="4"/>
  <c r="Q19" i="4"/>
  <c r="L19" i="4"/>
  <c r="X73" i="5"/>
  <c r="Y73" i="5"/>
  <c r="W73" i="5"/>
  <c r="I60" i="5"/>
  <c r="Q59" i="5"/>
  <c r="L59" i="5"/>
  <c r="I56" i="2"/>
  <c r="L55" i="2"/>
  <c r="Q55" i="2"/>
  <c r="Y74" i="3"/>
  <c r="X74" i="3"/>
  <c r="W74" i="3"/>
  <c r="J19" i="2"/>
  <c r="Q18" i="2"/>
  <c r="L18" i="2"/>
  <c r="I60" i="3"/>
  <c r="Q59" i="3"/>
  <c r="L59" i="3"/>
  <c r="J75" i="5"/>
  <c r="Q74" i="5"/>
  <c r="L74" i="5"/>
  <c r="J76" i="4"/>
  <c r="Q75" i="4"/>
  <c r="L75" i="4"/>
  <c r="I40" i="3"/>
  <c r="Q39" i="3"/>
  <c r="L39" i="3"/>
  <c r="Y74" i="4"/>
  <c r="X74" i="4"/>
  <c r="W74" i="4"/>
  <c r="J76" i="3"/>
  <c r="Q75" i="3"/>
  <c r="L75" i="3"/>
  <c r="I39" i="5"/>
  <c r="Q38" i="5"/>
  <c r="L38" i="5"/>
  <c r="Y72" i="2"/>
  <c r="X72" i="2"/>
  <c r="W72" i="2"/>
  <c r="I60" i="4"/>
  <c r="L59" i="4"/>
  <c r="Q59" i="4"/>
  <c r="Q18" i="5"/>
  <c r="L18" i="5"/>
  <c r="J19" i="5"/>
  <c r="I40" i="4"/>
  <c r="Q39" i="4"/>
  <c r="L39" i="4"/>
  <c r="X17" i="5"/>
  <c r="Y17" i="5"/>
  <c r="W17" i="5"/>
  <c r="Q36" i="2"/>
  <c r="L36" i="2"/>
  <c r="I37" i="2"/>
  <c r="Y18" i="4"/>
  <c r="X18" i="4"/>
  <c r="W18" i="4"/>
  <c r="J74" i="2"/>
  <c r="L73" i="2"/>
  <c r="Q73" i="2"/>
  <c r="X21" i="22" l="1"/>
  <c r="Y21" i="22"/>
  <c r="W21" i="22"/>
  <c r="Y74" i="18"/>
  <c r="X74" i="18"/>
  <c r="W74" i="18"/>
  <c r="X21" i="20"/>
  <c r="W21" i="20"/>
  <c r="Y21" i="20"/>
  <c r="AS19" i="21"/>
  <c r="AU19" i="21" s="1"/>
  <c r="AV19" i="21" s="1"/>
  <c r="AS19" i="20"/>
  <c r="AU19" i="20" s="1"/>
  <c r="AV19" i="20" s="1"/>
  <c r="AS19" i="19"/>
  <c r="AU19" i="19" s="1"/>
  <c r="AV19" i="19" s="1"/>
  <c r="AS19" i="18"/>
  <c r="AU18" i="18"/>
  <c r="AV18" i="18" s="1"/>
  <c r="W21" i="21"/>
  <c r="X21" i="21"/>
  <c r="Y21" i="21"/>
  <c r="AX20" i="21"/>
  <c r="AZ20" i="21" s="1"/>
  <c r="BA20" i="21" s="1"/>
  <c r="AX20" i="20"/>
  <c r="AZ20" i="20" s="1"/>
  <c r="BA20" i="20" s="1"/>
  <c r="AX20" i="18"/>
  <c r="AX20" i="19"/>
  <c r="AZ20" i="19" s="1"/>
  <c r="BA20" i="19" s="1"/>
  <c r="AZ19" i="18"/>
  <c r="BA19" i="18" s="1"/>
  <c r="Y20" i="3"/>
  <c r="X20" i="3"/>
  <c r="W20" i="3"/>
  <c r="Q21" i="3"/>
  <c r="L21" i="3"/>
  <c r="I58" i="6"/>
  <c r="Q57" i="6"/>
  <c r="L57" i="6"/>
  <c r="I40" i="6"/>
  <c r="Q39" i="6"/>
  <c r="L39" i="6"/>
  <c r="Q20" i="7"/>
  <c r="L20" i="7"/>
  <c r="J21" i="7"/>
  <c r="J21" i="9"/>
  <c r="Q20" i="9"/>
  <c r="L20" i="9"/>
  <c r="Q60" i="7"/>
  <c r="L60" i="7"/>
  <c r="I61" i="7"/>
  <c r="I61" i="9"/>
  <c r="Q60" i="9"/>
  <c r="L60" i="9"/>
  <c r="Q59" i="8"/>
  <c r="L59" i="8"/>
  <c r="I60" i="8"/>
  <c r="Q39" i="7"/>
  <c r="L39" i="7"/>
  <c r="I40" i="7"/>
  <c r="Y74" i="9"/>
  <c r="X74" i="9"/>
  <c r="W74" i="9"/>
  <c r="Y74" i="8"/>
  <c r="X74" i="8"/>
  <c r="W74" i="8"/>
  <c r="Y74" i="7"/>
  <c r="X74" i="7"/>
  <c r="W74" i="7"/>
  <c r="X73" i="6"/>
  <c r="W73" i="6"/>
  <c r="Y73" i="6"/>
  <c r="Q41" i="8"/>
  <c r="L41" i="8"/>
  <c r="X16" i="6"/>
  <c r="Y16" i="6"/>
  <c r="W16" i="6"/>
  <c r="L75" i="9"/>
  <c r="Q75" i="9"/>
  <c r="J76" i="9"/>
  <c r="Q40" i="9"/>
  <c r="L40" i="9"/>
  <c r="I41" i="9"/>
  <c r="Y19" i="9"/>
  <c r="X19" i="9"/>
  <c r="W19" i="9"/>
  <c r="Q75" i="8"/>
  <c r="J76" i="8"/>
  <c r="L75" i="8"/>
  <c r="L75" i="7"/>
  <c r="J76" i="7"/>
  <c r="Q75" i="7"/>
  <c r="Y19" i="7"/>
  <c r="X19" i="7"/>
  <c r="W19" i="7"/>
  <c r="J75" i="6"/>
  <c r="Q74" i="6"/>
  <c r="L74" i="6"/>
  <c r="Q17" i="6"/>
  <c r="J18" i="6"/>
  <c r="L17" i="6"/>
  <c r="L39" i="5"/>
  <c r="I40" i="5"/>
  <c r="Q39" i="5"/>
  <c r="X75" i="3"/>
  <c r="Y75" i="3"/>
  <c r="W75" i="3"/>
  <c r="Q40" i="3"/>
  <c r="L40" i="3"/>
  <c r="I41" i="3"/>
  <c r="Q74" i="2"/>
  <c r="L74" i="2"/>
  <c r="I61" i="4"/>
  <c r="Q60" i="4"/>
  <c r="L60" i="4"/>
  <c r="Y75" i="4"/>
  <c r="X75" i="4"/>
  <c r="W75" i="4"/>
  <c r="L60" i="3"/>
  <c r="I61" i="3"/>
  <c r="Q60" i="3"/>
  <c r="Y19" i="4"/>
  <c r="X19" i="4"/>
  <c r="W19" i="4"/>
  <c r="I38" i="2"/>
  <c r="Q37" i="2"/>
  <c r="L37" i="2"/>
  <c r="L40" i="4"/>
  <c r="I41" i="4"/>
  <c r="Q40" i="4"/>
  <c r="J77" i="4"/>
  <c r="Q76" i="4"/>
  <c r="L76" i="4"/>
  <c r="J21" i="4"/>
  <c r="Q20" i="4"/>
  <c r="L20" i="4"/>
  <c r="J77" i="3"/>
  <c r="Q76" i="3"/>
  <c r="L76" i="3"/>
  <c r="Q19" i="5"/>
  <c r="L19" i="5"/>
  <c r="J20" i="5"/>
  <c r="Y74" i="5"/>
  <c r="X74" i="5"/>
  <c r="W74" i="5"/>
  <c r="J20" i="2"/>
  <c r="Q19" i="2"/>
  <c r="L19" i="2"/>
  <c r="W18" i="2"/>
  <c r="Y18" i="2"/>
  <c r="X18" i="2"/>
  <c r="X18" i="5"/>
  <c r="Y18" i="5"/>
  <c r="W18" i="5"/>
  <c r="Q60" i="5"/>
  <c r="L60" i="5"/>
  <c r="I61" i="5"/>
  <c r="Q56" i="2"/>
  <c r="L56" i="2"/>
  <c r="I57" i="2"/>
  <c r="Y73" i="2"/>
  <c r="X73" i="2"/>
  <c r="W73" i="2"/>
  <c r="L75" i="5"/>
  <c r="Q75" i="5"/>
  <c r="J76" i="5"/>
  <c r="AS20" i="21" l="1"/>
  <c r="AU20" i="21" s="1"/>
  <c r="AV20" i="21" s="1"/>
  <c r="AS20" i="20"/>
  <c r="AU20" i="20" s="1"/>
  <c r="AV20" i="20" s="1"/>
  <c r="AS20" i="19"/>
  <c r="AU20" i="19" s="1"/>
  <c r="AV20" i="19" s="1"/>
  <c r="AS20" i="18"/>
  <c r="AU19" i="18"/>
  <c r="AV19" i="18" s="1"/>
  <c r="AX21" i="21"/>
  <c r="AZ21" i="21" s="1"/>
  <c r="BA21" i="21" s="1"/>
  <c r="AX21" i="20"/>
  <c r="AZ21" i="20" s="1"/>
  <c r="BA21" i="20" s="1"/>
  <c r="AX21" i="19"/>
  <c r="AZ21" i="19" s="1"/>
  <c r="BA21" i="19" s="1"/>
  <c r="AZ20" i="18"/>
  <c r="BA20" i="18" s="1"/>
  <c r="Q58" i="6"/>
  <c r="L58" i="6"/>
  <c r="I59" i="6"/>
  <c r="W21" i="3"/>
  <c r="Y21" i="3"/>
  <c r="X21" i="3"/>
  <c r="L40" i="6"/>
  <c r="Q40" i="6"/>
  <c r="X75" i="7"/>
  <c r="Y75" i="7"/>
  <c r="W75" i="7"/>
  <c r="I61" i="8"/>
  <c r="L60" i="8"/>
  <c r="Q60" i="8"/>
  <c r="L75" i="6"/>
  <c r="Q75" i="6"/>
  <c r="Q76" i="8"/>
  <c r="J77" i="8"/>
  <c r="L76" i="8"/>
  <c r="J77" i="9"/>
  <c r="Q76" i="9"/>
  <c r="L76" i="9"/>
  <c r="Y20" i="9"/>
  <c r="X20" i="9"/>
  <c r="W20" i="9"/>
  <c r="X75" i="9"/>
  <c r="W75" i="9"/>
  <c r="Y75" i="9"/>
  <c r="Q21" i="9"/>
  <c r="L21" i="9"/>
  <c r="Y17" i="6"/>
  <c r="X17" i="6"/>
  <c r="W17" i="6"/>
  <c r="Q21" i="7"/>
  <c r="L21" i="7"/>
  <c r="W74" i="6"/>
  <c r="Y74" i="6"/>
  <c r="X74" i="6"/>
  <c r="Y75" i="8"/>
  <c r="W75" i="8"/>
  <c r="X75" i="8"/>
  <c r="L18" i="6"/>
  <c r="J19" i="6"/>
  <c r="Q18" i="6"/>
  <c r="I41" i="7"/>
  <c r="Q40" i="7"/>
  <c r="L40" i="7"/>
  <c r="Q61" i="9"/>
  <c r="L61" i="9"/>
  <c r="Y20" i="7"/>
  <c r="X20" i="7"/>
  <c r="W20" i="7"/>
  <c r="Q76" i="7"/>
  <c r="J77" i="7"/>
  <c r="L76" i="7"/>
  <c r="Q41" i="9"/>
  <c r="L41" i="9"/>
  <c r="Q61" i="7"/>
  <c r="L61" i="7"/>
  <c r="X76" i="4"/>
  <c r="Y76" i="4"/>
  <c r="W76" i="4"/>
  <c r="Y75" i="5"/>
  <c r="X75" i="5"/>
  <c r="W75" i="5"/>
  <c r="Y19" i="2"/>
  <c r="X19" i="2"/>
  <c r="W19" i="2"/>
  <c r="Q61" i="5"/>
  <c r="L61" i="5"/>
  <c r="X19" i="5"/>
  <c r="Y19" i="5"/>
  <c r="W19" i="5"/>
  <c r="I39" i="2"/>
  <c r="Q38" i="2"/>
  <c r="L38" i="2"/>
  <c r="Y76" i="3"/>
  <c r="X76" i="3"/>
  <c r="W76" i="3"/>
  <c r="Q77" i="4"/>
  <c r="L77" i="4"/>
  <c r="L77" i="3"/>
  <c r="Q77" i="3"/>
  <c r="Q41" i="4"/>
  <c r="L41" i="4"/>
  <c r="Q61" i="4"/>
  <c r="L61" i="4"/>
  <c r="Q57" i="2"/>
  <c r="L57" i="2"/>
  <c r="I58" i="2"/>
  <c r="Y20" i="4"/>
  <c r="X20" i="4"/>
  <c r="W20" i="4"/>
  <c r="Q61" i="3"/>
  <c r="L61" i="3"/>
  <c r="Y74" i="2"/>
  <c r="X74" i="2"/>
  <c r="W74" i="2"/>
  <c r="Q20" i="2"/>
  <c r="L20" i="2"/>
  <c r="Q40" i="5"/>
  <c r="L40" i="5"/>
  <c r="I41" i="5"/>
  <c r="J77" i="5"/>
  <c r="Q76" i="5"/>
  <c r="L76" i="5"/>
  <c r="Q20" i="5"/>
  <c r="L20" i="5"/>
  <c r="J21" i="5"/>
  <c r="Q21" i="4"/>
  <c r="L21" i="4"/>
  <c r="Q41" i="3"/>
  <c r="L41" i="3"/>
  <c r="AS21" i="21" l="1"/>
  <c r="AU21" i="21" s="1"/>
  <c r="AV21" i="21" s="1"/>
  <c r="AS21" i="20"/>
  <c r="AU21" i="20" s="1"/>
  <c r="AV21" i="20" s="1"/>
  <c r="AS21" i="19"/>
  <c r="AU21" i="19" s="1"/>
  <c r="AV21" i="19" s="1"/>
  <c r="AU20" i="18"/>
  <c r="AV20" i="18" s="1"/>
  <c r="L59" i="6"/>
  <c r="Q59" i="6"/>
  <c r="Y75" i="6"/>
  <c r="X75" i="6"/>
  <c r="W75" i="6"/>
  <c r="Q77" i="7"/>
  <c r="L77" i="7"/>
  <c r="X21" i="9"/>
  <c r="Y21" i="9"/>
  <c r="W21" i="9"/>
  <c r="Y76" i="9"/>
  <c r="X76" i="9"/>
  <c r="W76" i="9"/>
  <c r="X76" i="7"/>
  <c r="Y76" i="7"/>
  <c r="W76" i="7"/>
  <c r="L77" i="9"/>
  <c r="Q77" i="9"/>
  <c r="L61" i="8"/>
  <c r="Q61" i="8"/>
  <c r="J20" i="6"/>
  <c r="Q19" i="6"/>
  <c r="L19" i="6"/>
  <c r="Y21" i="7"/>
  <c r="X21" i="7"/>
  <c r="W21" i="7"/>
  <c r="Y76" i="8"/>
  <c r="X76" i="8"/>
  <c r="W76" i="8"/>
  <c r="L41" i="7"/>
  <c r="Q41" i="7"/>
  <c r="Y18" i="6"/>
  <c r="X18" i="6"/>
  <c r="W18" i="6"/>
  <c r="L77" i="8"/>
  <c r="Q77" i="8"/>
  <c r="Q58" i="2"/>
  <c r="L58" i="2"/>
  <c r="Y77" i="4"/>
  <c r="X77" i="4"/>
  <c r="W77" i="4"/>
  <c r="Y21" i="4"/>
  <c r="X21" i="4"/>
  <c r="W21" i="4"/>
  <c r="Q41" i="5"/>
  <c r="L41" i="5"/>
  <c r="Y77" i="3"/>
  <c r="X77" i="3"/>
  <c r="W77" i="3"/>
  <c r="Y76" i="5"/>
  <c r="X76" i="5"/>
  <c r="W76" i="5"/>
  <c r="L39" i="2"/>
  <c r="Q39" i="2"/>
  <c r="Q77" i="5"/>
  <c r="L77" i="5"/>
  <c r="Q21" i="5"/>
  <c r="L21" i="5"/>
  <c r="X20" i="5"/>
  <c r="Y20" i="5"/>
  <c r="W20" i="5"/>
  <c r="Y20" i="2"/>
  <c r="X20" i="2"/>
  <c r="W20" i="2"/>
  <c r="X77" i="8" l="1"/>
  <c r="Y77" i="8"/>
  <c r="W77" i="8"/>
  <c r="X77" i="9"/>
  <c r="Y77" i="9"/>
  <c r="W77" i="9"/>
  <c r="X77" i="7"/>
  <c r="W77" i="7"/>
  <c r="Y77" i="7"/>
  <c r="J21" i="6"/>
  <c r="Q20" i="6"/>
  <c r="L20" i="6"/>
  <c r="X19" i="6"/>
  <c r="Y19" i="6"/>
  <c r="W19" i="6"/>
  <c r="X21" i="5"/>
  <c r="Y21" i="5"/>
  <c r="W21" i="5"/>
  <c r="X77" i="5"/>
  <c r="Y77" i="5"/>
  <c r="W77" i="5"/>
  <c r="X20" i="6" l="1"/>
  <c r="Y20" i="6"/>
  <c r="W20" i="6"/>
  <c r="L21" i="6"/>
  <c r="Q21" i="6"/>
  <c r="Y21" i="6" l="1"/>
  <c r="X21" i="6"/>
  <c r="W21" i="6"/>
</calcChain>
</file>

<file path=xl/sharedStrings.xml><?xml version="1.0" encoding="utf-8"?>
<sst xmlns="http://schemas.openxmlformats.org/spreadsheetml/2006/main" count="6772" uniqueCount="129">
  <si>
    <r>
      <rPr>
        <b/>
        <sz val="16"/>
        <color indexed="8"/>
        <rFont val="Calibri"/>
        <family val="2"/>
      </rPr>
      <t xml:space="preserve">Test Results </t>
    </r>
    <r>
      <rPr>
        <sz val="16"/>
        <color indexed="8"/>
        <rFont val="Calibri"/>
        <family val="2"/>
      </rPr>
      <t>of 50Watt GaN Cascade In PA Test Fixture (FMM5054 _ FLM1314-6F _ TIM1314-15UL _ TGI1314-25L _ TGI1314-50L)</t>
    </r>
  </si>
  <si>
    <t>Date</t>
  </si>
  <si>
    <t>Freq
(GHz)</t>
  </si>
  <si>
    <r>
      <t>Chill Plate Temp
(</t>
    </r>
    <r>
      <rPr>
        <sz val="11"/>
        <color indexed="8"/>
        <rFont val="Calibri"/>
        <family val="2"/>
      </rPr>
      <t>°C)</t>
    </r>
  </si>
  <si>
    <r>
      <t>Flange Temp 25 Watt FET
(</t>
    </r>
    <r>
      <rPr>
        <sz val="11"/>
        <color indexed="8"/>
        <rFont val="Calibri"/>
        <family val="2"/>
      </rPr>
      <t>°C)</t>
    </r>
  </si>
  <si>
    <r>
      <t>Flange Temp 50 Watt FET
(</t>
    </r>
    <r>
      <rPr>
        <sz val="11"/>
        <color indexed="8"/>
        <rFont val="Calibri"/>
        <family val="2"/>
      </rPr>
      <t>°C)</t>
    </r>
  </si>
  <si>
    <t>SCL
Input Power
Pin
(dBm)</t>
  </si>
  <si>
    <r>
      <rPr>
        <b/>
        <sz val="11"/>
        <color indexed="8"/>
        <rFont val="Calibri"/>
        <family val="2"/>
      </rPr>
      <t>Total</t>
    </r>
    <r>
      <rPr>
        <sz val="11"/>
        <color theme="1"/>
        <rFont val="Calibri"/>
        <family val="2"/>
        <scheme val="minor"/>
      </rPr>
      <t xml:space="preserve">
Input Power
Pin
(dBm)</t>
    </r>
  </si>
  <si>
    <r>
      <rPr>
        <b/>
        <sz val="11"/>
        <color indexed="8"/>
        <rFont val="Calibri"/>
        <family val="2"/>
      </rPr>
      <t xml:space="preserve">SCL </t>
    </r>
    <r>
      <rPr>
        <sz val="11"/>
        <color theme="1"/>
        <rFont val="Calibri"/>
        <family val="2"/>
        <scheme val="minor"/>
      </rPr>
      <t xml:space="preserve">
Input Power
Pin
(Watts)</t>
    </r>
  </si>
  <si>
    <r>
      <rPr>
        <b/>
        <sz val="11"/>
        <color indexed="8"/>
        <rFont val="Calibri"/>
        <family val="2"/>
      </rPr>
      <t>SCL</t>
    </r>
    <r>
      <rPr>
        <sz val="11"/>
        <color theme="1"/>
        <rFont val="Calibri"/>
        <family val="2"/>
        <scheme val="minor"/>
      </rPr>
      <t xml:space="preserve">
Output Power
Pout
(dBm)</t>
    </r>
  </si>
  <si>
    <t>Recorded Total Output Power Pout (dBm)</t>
  </si>
  <si>
    <r>
      <rPr>
        <b/>
        <sz val="11"/>
        <color indexed="8"/>
        <rFont val="Calibri"/>
        <family val="2"/>
      </rPr>
      <t>Ideal Total</t>
    </r>
    <r>
      <rPr>
        <sz val="11"/>
        <color theme="1"/>
        <rFont val="Calibri"/>
        <family val="2"/>
        <scheme val="minor"/>
      </rPr>
      <t xml:space="preserve">
Output Power
Pout
(dBm)</t>
    </r>
  </si>
  <si>
    <r>
      <rPr>
        <b/>
        <sz val="11"/>
        <color indexed="8"/>
        <rFont val="Calibri"/>
        <family val="2"/>
      </rPr>
      <t>SCL</t>
    </r>
    <r>
      <rPr>
        <sz val="11"/>
        <color theme="1"/>
        <rFont val="Calibri"/>
        <family val="2"/>
        <scheme val="minor"/>
      </rPr>
      <t xml:space="preserve">
Output Power
Pout
(Watts)</t>
    </r>
  </si>
  <si>
    <t>Cascade Lower SRG
(dBc)</t>
  </si>
  <si>
    <t>Cascade Upper SRG
(dBc)</t>
  </si>
  <si>
    <t>Cascade Lower IMD
(dBc)</t>
  </si>
  <si>
    <t>Cascade Upper IMD
(dBc)</t>
  </si>
  <si>
    <t>Gain
(dB)</t>
  </si>
  <si>
    <t>7V Rail Drain Current
Id
(A)</t>
  </si>
  <si>
    <t>10V Rail Drain Current
Id
(A)</t>
  </si>
  <si>
    <t>24V Rail Drain Current
Id
(A)</t>
  </si>
  <si>
    <t>50 W FET 24V Rail Drain Current
Id
(A)</t>
  </si>
  <si>
    <r>
      <t>DC Power</t>
    </r>
    <r>
      <rPr>
        <vertAlign val="superscript"/>
        <sz val="11"/>
        <color indexed="8"/>
        <rFont val="Calibri"/>
        <family val="2"/>
      </rPr>
      <t xml:space="preserve">
</t>
    </r>
    <r>
      <rPr>
        <sz val="11"/>
        <color theme="1"/>
        <rFont val="Calibri"/>
        <family val="2"/>
        <scheme val="minor"/>
      </rPr>
      <t>Pdc
(Watts)</t>
    </r>
  </si>
  <si>
    <t>Pdiss
(Watts)</t>
  </si>
  <si>
    <r>
      <t>Drain Effic</t>
    </r>
    <r>
      <rPr>
        <sz val="11"/>
        <color theme="1"/>
        <rFont val="Calibri"/>
        <family val="2"/>
        <scheme val="minor"/>
      </rPr>
      <t xml:space="preserve">
ηd
(%)</t>
    </r>
  </si>
  <si>
    <r>
      <t>Power Added Effic</t>
    </r>
    <r>
      <rPr>
        <sz val="11"/>
        <color theme="1"/>
        <rFont val="Calibri"/>
        <family val="2"/>
        <scheme val="minor"/>
      </rPr>
      <t xml:space="preserve">
Pae
(%)</t>
    </r>
  </si>
  <si>
    <t>Comments</t>
  </si>
  <si>
    <t>pin/po</t>
  </si>
  <si>
    <t>Psat</t>
  </si>
  <si>
    <t>Two Tone SCL Psat</t>
  </si>
  <si>
    <t>NA-Fan Cooled</t>
  </si>
  <si>
    <t>NA</t>
  </si>
  <si>
    <t>CW Power Meter Measurement Tests, Gigatronics CW Power Sensor</t>
  </si>
  <si>
    <t>Gate Voltage</t>
  </si>
  <si>
    <t>TGI1314-50L</t>
  </si>
  <si>
    <t>TGI1314-25L</t>
  </si>
  <si>
    <t>24V Rail Voltage</t>
  </si>
  <si>
    <t>TIM1314-15UL</t>
  </si>
  <si>
    <t>FLM1314-6F</t>
  </si>
  <si>
    <t>10V Rail Voltage</t>
  </si>
  <si>
    <t>FMM5054</t>
  </si>
  <si>
    <t>7V Rail Voltage</t>
  </si>
  <si>
    <t>5.6 is the Devices Id @ 13.75GHz @ Psat as per the package of the FET which means the FET has 42dBm input power at this point and 47.4 dBm of output power which yeilds an output loss of .57 dB due to loss or tuning</t>
  </si>
  <si>
    <t>MIL-STD-188-164B IMD Plinear Specification</t>
  </si>
  <si>
    <t>10MHz Tone Separation</t>
  </si>
  <si>
    <t>Gigatronic pwer meter 8652A ;Gigatronics CW Power Sensor</t>
  </si>
  <si>
    <t>(* ) in the noise floor</t>
  </si>
  <si>
    <t>1MHz Tone Separation</t>
  </si>
  <si>
    <t>MIL-STD-188-164B SRG Plinear Specification</t>
  </si>
  <si>
    <t>25% Rolloff @ 10.24 Msymb/s</t>
  </si>
  <si>
    <t>Recorded total output power is the power at the output meter when the carrier is on and modulation is turned off.  Modulation is then turned on and the measurements is made assuming that the instrument maintains the same level of total power.</t>
  </si>
  <si>
    <t>25% Rolloff  @ 10.24 Msymb/s</t>
  </si>
  <si>
    <t>5% Rolloff @ 1.024 Msymb/s</t>
  </si>
  <si>
    <t>25% Rolloff  @ 1.024 Msymb/s</t>
  </si>
  <si>
    <t>Power Meter Offsets used in Tests above (dB)</t>
  </si>
  <si>
    <t xml:space="preserve">Notes: </t>
  </si>
  <si>
    <t>Input
Cplr</t>
  </si>
  <si>
    <t>I.L</t>
  </si>
  <si>
    <t>Fixture input</t>
  </si>
  <si>
    <t>Total Input</t>
  </si>
  <si>
    <t>40 dB Power Pad</t>
  </si>
  <si>
    <t>Output Cplr</t>
  </si>
  <si>
    <t>Fixture Output</t>
  </si>
  <si>
    <t>SRG Measurements Done With The Following Settings:</t>
  </si>
  <si>
    <t>Symbol rate:  1.024Msymb/s and 10.24Msymb/s</t>
  </si>
  <si>
    <t>Data:  PN23</t>
  </si>
  <si>
    <t>Fiter Alpha:  0.050 ACP and 0.25 ACP</t>
  </si>
  <si>
    <t>Mod type:  QPSK</t>
  </si>
  <si>
    <t>Bits/symbol:2</t>
  </si>
  <si>
    <t>) poll:  Normal</t>
  </si>
  <si>
    <t>Thermal Interface was Indium Foil for GaN Fets and thermal grease for GaAs Fets and MMIC</t>
  </si>
  <si>
    <t>Diff encode= off</t>
  </si>
  <si>
    <t>Custome: on</t>
  </si>
  <si>
    <t>Mod:  on</t>
  </si>
  <si>
    <t>5.3 is the Devices Id @ 14.1GHz @ Psat as per the package of the FET which means the FET has 42dBm input power at this point and 47.3 dBm of output power which yeilds an output loss of .67 dB due to loss or tuning</t>
  </si>
  <si>
    <t>5% Rolloff @ 10.24 Msymb/s</t>
  </si>
  <si>
    <t>5.3 is the Devices Id @ 14.1GHz @ Psat as per the package of the FET which means the FET has 42dBm input power at this point and 47.3 dBm of output power which yeilds an output loss of .8 dB due to loss or tuning</t>
  </si>
  <si>
    <t>5.1 is the Devices Id @ 14.5GHz @ Psat as per the package of the FET which means the FET has 42dBm input power at this point and 47.4 dBm of output power which yeilds an output loss of 1.1 dB due to loss or tuning</t>
  </si>
  <si>
    <r>
      <rPr>
        <b/>
        <sz val="16"/>
        <color indexed="8"/>
        <rFont val="Calibri"/>
        <family val="2"/>
      </rPr>
      <t xml:space="preserve">Test Results </t>
    </r>
    <r>
      <rPr>
        <sz val="16"/>
        <color indexed="8"/>
        <rFont val="Calibri"/>
        <family val="2"/>
      </rPr>
      <t>of 60Watt GaN Cascade In PA Test Fixture (FMM5054VF _ FLM1314-6F _ TIM1314-15UL _ SGK1314-30A _ SGK1314-60A)</t>
    </r>
  </si>
  <si>
    <r>
      <t>Flange Temp 30 Watt FET
(</t>
    </r>
    <r>
      <rPr>
        <sz val="11"/>
        <color indexed="8"/>
        <rFont val="Calibri"/>
        <family val="2"/>
      </rPr>
      <t>°C)</t>
    </r>
  </si>
  <si>
    <r>
      <t>Flange Temp 60 Watt FET
(</t>
    </r>
    <r>
      <rPr>
        <sz val="11"/>
        <color indexed="8"/>
        <rFont val="Calibri"/>
        <family val="2"/>
      </rPr>
      <t>°C)</t>
    </r>
  </si>
  <si>
    <t>60 W FET 24V Rail Drain Current
Id
(A)</t>
  </si>
  <si>
    <t>SGK1314-60A</t>
  </si>
  <si>
    <t>SGK1314-30A</t>
  </si>
  <si>
    <t>Device ID # 9021 60W Fet F469</t>
  </si>
  <si>
    <t xml:space="preserve">Device ID #14 30W Fet </t>
  </si>
  <si>
    <t>6.4 is the Devices Id @ 13.75GHz @ Psat as per the package of the FET which means the FET has 42dBm input power at this point and 48.1 dBm of output power which yeilds an output loss of .7 dB due to loss or tuning</t>
  </si>
  <si>
    <t>Total Output</t>
  </si>
  <si>
    <t>5.6 is the Devices Id @ 14.1GHz @ Psat as per the package of the FET which means the FET has 42dBm input power at this point and 48 dBm of output power which yeilds an output loss of 1 dB due to loss or tuning</t>
  </si>
  <si>
    <t>5.3 is the Devices Id @ 14.5GHz @ Psat as per the package of the FET which means the FET has 42dBm input power at this point and 47.5 dBm of output power which yeilds an output loss of .5 dB due to loss or tuning</t>
  </si>
  <si>
    <r>
      <rPr>
        <b/>
        <sz val="16"/>
        <color indexed="8"/>
        <rFont val="Calibri"/>
        <family val="2"/>
      </rPr>
      <t xml:space="preserve">Test Results </t>
    </r>
    <r>
      <rPr>
        <sz val="16"/>
        <color indexed="8"/>
        <rFont val="Calibri"/>
        <family val="2"/>
      </rPr>
      <t>of Linearized 50Watt GaN Cascade In PA Test Fixture (Linearizer_Iso_External_Attenuator_FMM5054_ISO) (FMM5054 _ FLM1314-6F _ TIM1314-15UL _ TGI1314-25L _ TGI1314-50L)</t>
    </r>
  </si>
  <si>
    <t>OPT Setting Transition 1</t>
  </si>
  <si>
    <t>OPT Setting Transition 2</t>
  </si>
  <si>
    <t>Change Point</t>
  </si>
  <si>
    <t>Extra Attenuation</t>
  </si>
  <si>
    <t>OPT_Gain</t>
  </si>
  <si>
    <t>New Linearizer Pin</t>
  </si>
  <si>
    <t>New Pin</t>
  </si>
  <si>
    <t>IM3</t>
  </si>
  <si>
    <t>Gain</t>
  </si>
  <si>
    <t>ACP</t>
  </si>
  <si>
    <t>The lineaizer had an input and output isolator and a single tuning stub on the trace right at the input connector.</t>
  </si>
  <si>
    <t>Note: The power on theTotal input power was measured de-embeded through Linearizer input ISO and MtoM adapter to the sma input of the Linearizer so the gain value represents the ( (Linearizer_Iso_MtoM_External_Attenuator_MtoM_FMM5054_ISO_MtoM) (FMM5054 _ FLM1314-6F _ TIM1314-15UL _ TGI1314-25L _ TGI1314-50L)) chain.</t>
  </si>
  <si>
    <t>Linearizer Setting1</t>
  </si>
  <si>
    <t>IM3 SCL 40 through 34 ACP 43 through 37</t>
  </si>
  <si>
    <t>Vd1</t>
  </si>
  <si>
    <t>Vd2</t>
  </si>
  <si>
    <t>Vatt external</t>
  </si>
  <si>
    <t>Vatt</t>
  </si>
  <si>
    <t>Plinin@</t>
  </si>
  <si>
    <t>Vps</t>
  </si>
  <si>
    <t>PPAout</t>
  </si>
  <si>
    <t>Linearizer Setting2</t>
  </si>
  <si>
    <t>IM3 SCL 41 through 43 ACP 44 through 46</t>
  </si>
  <si>
    <t>Linearizer Setting3</t>
  </si>
  <si>
    <t>IM3 SCL less than 33 ACP less than 36</t>
  </si>
  <si>
    <t>Vattext</t>
  </si>
  <si>
    <t>Frequency by Frequency and Power by Power Optimization</t>
  </si>
  <si>
    <t>Standard RRCOS CDM-760 Filters</t>
  </si>
  <si>
    <t>25% Rolloff  @ 36 Msymb/s</t>
  </si>
  <si>
    <t>Rev 1 Modified RRCOS CDM-760 Filters</t>
  </si>
  <si>
    <t>Linearizer Settings</t>
  </si>
  <si>
    <r>
      <rPr>
        <b/>
        <sz val="16"/>
        <color indexed="8"/>
        <rFont val="Calibri"/>
        <family val="2"/>
      </rPr>
      <t xml:space="preserve">Test Results </t>
    </r>
    <r>
      <rPr>
        <sz val="16"/>
        <color indexed="8"/>
        <rFont val="Calibri"/>
        <family val="2"/>
      </rPr>
      <t>of 60Watt GaN Cascade In PA Test Fixture (Linearizer_Is0_External_Attenuator_FMM5054_Iso) (FMM5054VF _ FLM1314-6F _ TIM1314-15UL _ SGK1314-30A _ SGK1314-60A)</t>
    </r>
  </si>
  <si>
    <t>Gain W Linearizer</t>
  </si>
  <si>
    <t>Cascade Lower IMD3
(dBc)</t>
  </si>
  <si>
    <t>Cascade Upper IMD3
(dBc)</t>
  </si>
  <si>
    <t>Cascade Lower IMD5
(dBc)</t>
  </si>
  <si>
    <t>Cascade Upper IMD5
(dBc)</t>
  </si>
  <si>
    <t>The 7 Volt Rail here includes all 3 FMM5054 mmics required for linearization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</si>
</sst>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0"/>
    <numFmt numFmtId="166" formatCode="0.000"/>
    <numFmt numFmtId="167" formatCode="0.0%"/>
  </numFmts>
  <fonts count="10" x14ac:knownFonts="1">
    <font>
      <sz val="11"/>
      <color theme="1"/>
      <name val="Calibri"/>
      <family val="2"/>
      <scheme val="minor"/>
    </font>
    <font>
      <sz val="11"/>
      <color theme="1"/>
      <name val="Calibri"/>
      <family val="2"/>
      <scheme val="minor"/>
    </font>
    <font>
      <sz val="16"/>
      <color indexed="8"/>
      <name val="Calibri"/>
      <family val="2"/>
    </font>
    <font>
      <b/>
      <sz val="16"/>
      <color indexed="8"/>
      <name val="Calibri"/>
      <family val="2"/>
    </font>
    <font>
      <sz val="16"/>
      <color theme="1"/>
      <name val="Calibri"/>
      <family val="2"/>
      <scheme val="minor"/>
    </font>
    <font>
      <sz val="11"/>
      <color indexed="8"/>
      <name val="Calibri"/>
      <family val="2"/>
    </font>
    <font>
      <b/>
      <sz val="11"/>
      <color indexed="8"/>
      <name val="Calibri"/>
      <family val="2"/>
    </font>
    <font>
      <vertAlign val="superscript"/>
      <sz val="11"/>
      <color indexed="8"/>
      <name val="Calibri"/>
      <family val="2"/>
    </font>
    <font>
      <sz val="9"/>
      <color theme="1"/>
      <name val="Calibri"/>
      <family val="2"/>
      <scheme val="minor"/>
    </font>
    <font>
      <u/>
      <sz val="8.25"/>
      <color theme="1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0" fontId="9" fillId="0" borderId="0" applyNumberFormat="0" applyFill="0" applyBorder="0" applyAlignment="0" applyProtection="0">
      <alignment vertical="top"/>
      <protection locked="0"/>
    </xf>
  </cellStyleXfs>
  <cellXfs count="149">
    <xf numFmtId="0" fontId="0" fillId="0" borderId="0" xfId="0"/>
    <xf numFmtId="0" fontId="0" fillId="0" borderId="1" xfId="0" applyBorder="1" applyAlignment="1">
      <alignment horizontal="center"/>
    </xf>
    <xf numFmtId="164" fontId="0" fillId="0" borderId="1" xfId="0" applyNumberFormat="1" applyBorder="1" applyAlignment="1">
      <alignment horizontal="center" wrapText="1"/>
    </xf>
    <xf numFmtId="0" fontId="0" fillId="0" borderId="1" xfId="0" applyBorder="1" applyAlignment="1">
      <alignment horizontal="center" wrapText="1"/>
    </xf>
    <xf numFmtId="2" fontId="0" fillId="0" borderId="1" xfId="0" applyNumberFormat="1" applyBorder="1" applyAlignment="1">
      <alignment horizontal="center" wrapText="1"/>
    </xf>
    <xf numFmtId="0" fontId="0" fillId="2" borderId="1" xfId="0" applyFill="1" applyBorder="1" applyAlignment="1">
      <alignment horizontal="center" wrapText="1"/>
    </xf>
    <xf numFmtId="0" fontId="0" fillId="0" borderId="1" xfId="0" applyNumberFormat="1" applyBorder="1" applyAlignment="1">
      <alignment horizontal="center" wrapText="1"/>
    </xf>
    <xf numFmtId="0" fontId="0" fillId="0" borderId="0" xfId="0" applyBorder="1"/>
    <xf numFmtId="14" fontId="8" fillId="0" borderId="1" xfId="0" applyNumberFormat="1" applyFont="1" applyBorder="1" applyAlignment="1">
      <alignment horizontal="center"/>
    </xf>
    <xf numFmtId="1" fontId="0" fillId="0" borderId="1" xfId="0" applyNumberFormat="1" applyBorder="1" applyAlignment="1">
      <alignment horizontal="center" wrapText="1"/>
    </xf>
    <xf numFmtId="165" fontId="0" fillId="0" borderId="1" xfId="0" applyNumberFormat="1" applyBorder="1" applyAlignment="1">
      <alignment horizontal="center" wrapText="1"/>
    </xf>
    <xf numFmtId="2" fontId="0" fillId="2" borderId="1" xfId="0" applyNumberFormat="1" applyFill="1" applyBorder="1" applyAlignment="1">
      <alignment horizontal="center" wrapText="1"/>
    </xf>
    <xf numFmtId="2" fontId="0" fillId="2" borderId="1" xfId="0" applyNumberFormat="1" applyFont="1" applyFill="1" applyBorder="1" applyAlignment="1">
      <alignment horizontal="center" wrapText="1"/>
    </xf>
    <xf numFmtId="2" fontId="0" fillId="3" borderId="1" xfId="0" applyNumberFormat="1" applyFill="1" applyBorder="1" applyAlignment="1">
      <alignment horizontal="center" wrapText="1"/>
    </xf>
    <xf numFmtId="9" fontId="1" fillId="0" borderId="1" xfId="1" applyNumberFormat="1" applyFont="1" applyBorder="1" applyAlignment="1">
      <alignment horizontal="center" wrapText="1"/>
    </xf>
    <xf numFmtId="2" fontId="0" fillId="0" borderId="0" xfId="0" applyNumberFormat="1" applyBorder="1"/>
    <xf numFmtId="14" fontId="0" fillId="0" borderId="1" xfId="0" applyNumberFormat="1" applyBorder="1" applyAlignment="1">
      <alignment horizontal="center"/>
    </xf>
    <xf numFmtId="166" fontId="0" fillId="0" borderId="0" xfId="0" applyNumberFormat="1" applyBorder="1"/>
    <xf numFmtId="166" fontId="0" fillId="3" borderId="1" xfId="0" applyNumberFormat="1" applyFill="1" applyBorder="1" applyAlignment="1">
      <alignment horizontal="center" wrapText="1"/>
    </xf>
    <xf numFmtId="2" fontId="0" fillId="0" borderId="1" xfId="0" applyNumberFormat="1" applyBorder="1" applyAlignment="1">
      <alignment horizontal="center"/>
    </xf>
    <xf numFmtId="0" fontId="0" fillId="0" borderId="0" xfId="0" applyFill="1" applyBorder="1"/>
    <xf numFmtId="0" fontId="0" fillId="4" borderId="5" xfId="0" applyFill="1" applyBorder="1"/>
    <xf numFmtId="0" fontId="0" fillId="4" borderId="6" xfId="0" applyFill="1" applyBorder="1"/>
    <xf numFmtId="0" fontId="0" fillId="4" borderId="6" xfId="0" applyFill="1" applyBorder="1" applyAlignment="1">
      <alignment wrapText="1"/>
    </xf>
    <xf numFmtId="164" fontId="0" fillId="4" borderId="6" xfId="0" applyNumberFormat="1" applyFill="1" applyBorder="1"/>
    <xf numFmtId="2" fontId="0" fillId="4" borderId="6" xfId="0" applyNumberFormat="1" applyFill="1" applyBorder="1"/>
    <xf numFmtId="2" fontId="0" fillId="4" borderId="6" xfId="0" applyNumberFormat="1" applyFill="1" applyBorder="1" applyAlignment="1">
      <alignment horizontal="center"/>
    </xf>
    <xf numFmtId="9" fontId="1" fillId="4" borderId="6" xfId="1" applyNumberFormat="1" applyFont="1" applyFill="1" applyBorder="1"/>
    <xf numFmtId="0" fontId="0" fillId="4" borderId="7" xfId="0" applyFill="1" applyBorder="1"/>
    <xf numFmtId="1" fontId="0" fillId="5" borderId="1" xfId="0" applyNumberFormat="1" applyFill="1" applyBorder="1" applyAlignment="1">
      <alignment horizontal="center" wrapText="1"/>
    </xf>
    <xf numFmtId="0" fontId="0" fillId="5" borderId="1" xfId="0" applyFill="1" applyBorder="1" applyAlignment="1">
      <alignment horizontal="center" wrapText="1"/>
    </xf>
    <xf numFmtId="2" fontId="0" fillId="5" borderId="1" xfId="0" applyNumberFormat="1" applyFill="1" applyBorder="1" applyAlignment="1">
      <alignment horizontal="center" wrapText="1"/>
    </xf>
    <xf numFmtId="0" fontId="0" fillId="5" borderId="1" xfId="0" applyFill="1" applyBorder="1" applyAlignment="1">
      <alignment horizontal="center"/>
    </xf>
    <xf numFmtId="165" fontId="0" fillId="5" borderId="1" xfId="0" applyNumberFormat="1" applyFill="1" applyBorder="1" applyAlignment="1">
      <alignment horizontal="center" wrapText="1"/>
    </xf>
    <xf numFmtId="2" fontId="0" fillId="5" borderId="1" xfId="0" applyNumberFormat="1" applyFont="1" applyFill="1" applyBorder="1" applyAlignment="1">
      <alignment horizontal="center" wrapText="1"/>
    </xf>
    <xf numFmtId="9" fontId="1" fillId="5" borderId="1" xfId="1" applyNumberFormat="1" applyFont="1" applyFill="1" applyBorder="1" applyAlignment="1">
      <alignment horizontal="center" wrapText="1"/>
    </xf>
    <xf numFmtId="2" fontId="0" fillId="0" borderId="0" xfId="0" applyNumberFormat="1"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xf numFmtId="0" fontId="0" fillId="0" borderId="1" xfId="0" applyBorder="1" applyAlignment="1">
      <alignment vertical="center"/>
    </xf>
    <xf numFmtId="0" fontId="0" fillId="0" borderId="0" xfId="0" applyBorder="1" applyAlignment="1">
      <alignment horizontal="center"/>
    </xf>
    <xf numFmtId="0" fontId="0" fillId="0" borderId="4" xfId="0" applyBorder="1" applyAlignment="1">
      <alignment horizontal="center"/>
    </xf>
    <xf numFmtId="0" fontId="0" fillId="0" borderId="4" xfId="0" applyBorder="1" applyAlignment="1">
      <alignment horizontal="center" wrapText="1"/>
    </xf>
    <xf numFmtId="2" fontId="0" fillId="2" borderId="6" xfId="0" applyNumberFormat="1" applyFill="1" applyBorder="1"/>
    <xf numFmtId="0" fontId="0" fillId="0" borderId="0" xfId="0" applyBorder="1" applyAlignment="1">
      <alignment horizontal="center" wrapText="1"/>
    </xf>
    <xf numFmtId="2" fontId="0" fillId="0" borderId="0" xfId="0" applyNumberFormat="1" applyFill="1" applyBorder="1" applyAlignment="1">
      <alignment horizontal="center" wrapText="1"/>
    </xf>
    <xf numFmtId="2" fontId="0" fillId="6" borderId="1" xfId="0" applyNumberFormat="1" applyFill="1" applyBorder="1" applyAlignment="1">
      <alignment horizontal="center" wrapText="1"/>
    </xf>
    <xf numFmtId="2" fontId="0" fillId="4" borderId="6" xfId="0" applyNumberFormat="1" applyFill="1" applyBorder="1" applyAlignment="1">
      <alignment wrapText="1"/>
    </xf>
    <xf numFmtId="2" fontId="0" fillId="6" borderId="1" xfId="0" applyNumberFormat="1" applyFont="1" applyFill="1" applyBorder="1" applyAlignment="1">
      <alignment horizontal="center" wrapText="1"/>
    </xf>
    <xf numFmtId="0" fontId="0" fillId="2" borderId="5" xfId="0" applyFill="1" applyBorder="1"/>
    <xf numFmtId="0" fontId="0" fillId="2" borderId="6" xfId="0" applyFill="1" applyBorder="1" applyAlignment="1">
      <alignment horizontal="center" vertical="center" textRotation="90" wrapText="1"/>
    </xf>
    <xf numFmtId="0" fontId="0" fillId="2" borderId="6" xfId="0" applyFill="1" applyBorder="1" applyAlignment="1">
      <alignment wrapText="1"/>
    </xf>
    <xf numFmtId="164" fontId="0" fillId="2" borderId="6" xfId="0" applyNumberFormat="1" applyFill="1" applyBorder="1"/>
    <xf numFmtId="0" fontId="0" fillId="2" borderId="6" xfId="0" applyFill="1" applyBorder="1" applyAlignment="1">
      <alignment horizontal="center" wrapText="1"/>
    </xf>
    <xf numFmtId="0" fontId="0" fillId="2" borderId="6" xfId="0" applyFill="1" applyBorder="1"/>
    <xf numFmtId="2" fontId="0" fillId="2" borderId="6" xfId="0" applyNumberFormat="1" applyFill="1" applyBorder="1" applyAlignment="1">
      <alignment horizontal="center" wrapText="1"/>
    </xf>
    <xf numFmtId="2" fontId="0" fillId="2" borderId="6" xfId="0" applyNumberFormat="1" applyFill="1" applyBorder="1" applyAlignment="1">
      <alignment horizontal="center"/>
    </xf>
    <xf numFmtId="167" fontId="0" fillId="2" borderId="6" xfId="0" applyNumberFormat="1" applyFill="1" applyBorder="1"/>
    <xf numFmtId="0" fontId="0" fillId="2" borderId="7" xfId="0" applyFill="1" applyBorder="1"/>
    <xf numFmtId="0" fontId="0" fillId="0" borderId="0" xfId="0" applyAlignment="1">
      <alignment wrapText="1"/>
    </xf>
    <xf numFmtId="164" fontId="0" fillId="0" borderId="0" xfId="0" applyNumberFormat="1"/>
    <xf numFmtId="2" fontId="0" fillId="0" borderId="0" xfId="0" applyNumberFormat="1" applyBorder="1" applyAlignment="1">
      <alignment horizontal="center"/>
    </xf>
    <xf numFmtId="2" fontId="0" fillId="0" borderId="0" xfId="0" applyNumberFormat="1"/>
    <xf numFmtId="167" fontId="0" fillId="0" borderId="0" xfId="0" applyNumberFormat="1"/>
    <xf numFmtId="0" fontId="0" fillId="0" borderId="0" xfId="0" applyBorder="1" applyAlignment="1"/>
    <xf numFmtId="166" fontId="0" fillId="0" borderId="0" xfId="0" applyNumberFormat="1" applyBorder="1" applyAlignment="1">
      <alignment horizontal="center" wrapText="1"/>
    </xf>
    <xf numFmtId="166" fontId="0" fillId="0" borderId="1" xfId="0" applyNumberFormat="1" applyBorder="1"/>
    <xf numFmtId="2" fontId="0" fillId="0" borderId="1" xfId="0" applyNumberFormat="1" applyBorder="1"/>
    <xf numFmtId="0" fontId="0" fillId="0" borderId="1" xfId="0" applyBorder="1"/>
    <xf numFmtId="0" fontId="0" fillId="0" borderId="1" xfId="0" applyBorder="1" applyAlignment="1"/>
    <xf numFmtId="166" fontId="0" fillId="0" borderId="0" xfId="0" applyNumberFormat="1" applyBorder="1" applyAlignment="1">
      <alignment horizontal="center"/>
    </xf>
    <xf numFmtId="0" fontId="0" fillId="0" borderId="0" xfId="0" applyFill="1" applyBorder="1" applyAlignment="1">
      <alignment horizontal="center" wrapText="1"/>
    </xf>
    <xf numFmtId="0" fontId="0" fillId="0" borderId="0" xfId="0" applyFill="1" applyBorder="1" applyAlignment="1">
      <alignment horizontal="center"/>
    </xf>
    <xf numFmtId="2" fontId="0" fillId="0" borderId="0" xfId="0" applyNumberFormat="1" applyFill="1" applyBorder="1"/>
    <xf numFmtId="0" fontId="0" fillId="0" borderId="0" xfId="0" applyAlignment="1">
      <alignment horizontal="center" vertical="center" wrapText="1"/>
    </xf>
    <xf numFmtId="14" fontId="0" fillId="0" borderId="1" xfId="0" applyNumberFormat="1" applyFont="1" applyBorder="1" applyAlignment="1">
      <alignment horizontal="center"/>
    </xf>
    <xf numFmtId="1" fontId="0" fillId="0" borderId="8" xfId="0" applyNumberFormat="1" applyBorder="1" applyAlignment="1">
      <alignment horizontal="center" wrapText="1"/>
    </xf>
    <xf numFmtId="0" fontId="0" fillId="0" borderId="8" xfId="0" applyFont="1" applyBorder="1" applyAlignment="1">
      <alignment horizontal="center" wrapText="1"/>
    </xf>
    <xf numFmtId="2" fontId="0" fillId="0" borderId="8" xfId="0" applyNumberFormat="1" applyFont="1" applyBorder="1" applyAlignment="1">
      <alignment horizontal="center" wrapText="1"/>
    </xf>
    <xf numFmtId="0" fontId="0" fillId="0" borderId="1" xfId="0" applyFont="1" applyBorder="1" applyAlignment="1">
      <alignment horizontal="center"/>
    </xf>
    <xf numFmtId="0" fontId="0" fillId="4" borderId="5" xfId="0" applyFont="1" applyFill="1" applyBorder="1"/>
    <xf numFmtId="0" fontId="0" fillId="0" borderId="2" xfId="0" applyFont="1" applyBorder="1" applyAlignment="1">
      <alignment horizontal="center"/>
    </xf>
    <xf numFmtId="0" fontId="0" fillId="0" borderId="4" xfId="0" applyFont="1" applyBorder="1" applyAlignment="1">
      <alignment horizontal="center"/>
    </xf>
    <xf numFmtId="2" fontId="6" fillId="0" borderId="8" xfId="0" applyNumberFormat="1" applyFont="1" applyBorder="1" applyAlignment="1">
      <alignment horizontal="center" wrapText="1"/>
    </xf>
    <xf numFmtId="166" fontId="0" fillId="0" borderId="8" xfId="0" applyNumberFormat="1" applyBorder="1"/>
    <xf numFmtId="2" fontId="0" fillId="0" borderId="8" xfId="0" applyNumberFormat="1" applyBorder="1"/>
    <xf numFmtId="2" fontId="0" fillId="0" borderId="8" xfId="0" applyNumberFormat="1" applyBorder="1" applyAlignment="1">
      <alignment horizontal="center"/>
    </xf>
    <xf numFmtId="0" fontId="0" fillId="0" borderId="8" xfId="0" applyBorder="1"/>
    <xf numFmtId="0" fontId="0" fillId="0" borderId="8" xfId="0" applyBorder="1" applyAlignment="1"/>
    <xf numFmtId="0" fontId="0" fillId="0" borderId="8" xfId="0" applyFont="1" applyBorder="1" applyAlignment="1">
      <alignment horizontal="center"/>
    </xf>
    <xf numFmtId="1" fontId="0" fillId="0" borderId="8" xfId="0" applyNumberFormat="1" applyFont="1" applyBorder="1" applyAlignment="1">
      <alignment horizontal="center" wrapText="1"/>
    </xf>
    <xf numFmtId="2" fontId="0" fillId="0" borderId="1" xfId="0" applyNumberFormat="1" applyFill="1" applyBorder="1" applyAlignment="1">
      <alignment horizontal="center" wrapText="1"/>
    </xf>
    <xf numFmtId="0" fontId="0" fillId="0" borderId="0" xfId="0" applyFill="1" applyBorder="1" applyAlignment="1"/>
    <xf numFmtId="0" fontId="0" fillId="0" borderId="8" xfId="0" applyFont="1" applyBorder="1" applyAlignment="1">
      <alignment horizontal="center" wrapText="1"/>
    </xf>
    <xf numFmtId="2" fontId="0" fillId="0" borderId="8" xfId="0" applyNumberFormat="1" applyFont="1"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8" xfId="0" applyFont="1" applyBorder="1" applyAlignment="1">
      <alignment horizontal="center"/>
    </xf>
    <xf numFmtId="0" fontId="0" fillId="0" borderId="0" xfId="0" applyFill="1" applyBorder="1" applyAlignment="1">
      <alignment horizontal="center" wrapText="1"/>
    </xf>
    <xf numFmtId="0" fontId="0" fillId="0" borderId="0" xfId="0" applyFill="1" applyBorder="1" applyAlignment="1">
      <alignment horizontal="center"/>
    </xf>
    <xf numFmtId="0" fontId="0" fillId="0" borderId="1" xfId="0" applyBorder="1" applyAlignment="1">
      <alignment horizontal="center" wrapText="1"/>
    </xf>
    <xf numFmtId="2" fontId="0" fillId="0" borderId="1" xfId="0" applyNumberFormat="1" applyBorder="1" applyAlignment="1">
      <alignment horizontal="center" wrapText="1"/>
    </xf>
    <xf numFmtId="0" fontId="0" fillId="0" borderId="1" xfId="0" applyBorder="1" applyAlignment="1">
      <alignment horizontal="center"/>
    </xf>
    <xf numFmtId="164" fontId="0" fillId="0" borderId="1" xfId="0" applyNumberFormat="1" applyBorder="1" applyAlignment="1">
      <alignment horizontal="center" wrapText="1"/>
    </xf>
    <xf numFmtId="0" fontId="0" fillId="0" borderId="0" xfId="0" applyAlignment="1">
      <alignment horizontal="center" wrapText="1"/>
    </xf>
    <xf numFmtId="2" fontId="9" fillId="0" borderId="0" xfId="2" applyNumberFormat="1" applyBorder="1" applyAlignment="1" applyProtection="1"/>
    <xf numFmtId="1" fontId="0" fillId="2" borderId="1" xfId="0" applyNumberFormat="1" applyFill="1" applyBorder="1" applyAlignment="1">
      <alignment horizontal="center" wrapText="1"/>
    </xf>
    <xf numFmtId="0" fontId="0" fillId="0" borderId="10" xfId="0" applyBorder="1"/>
    <xf numFmtId="0" fontId="0" fillId="0" borderId="11" xfId="0" applyBorder="1"/>
    <xf numFmtId="2" fontId="0" fillId="0" borderId="11" xfId="0" applyNumberFormat="1" applyBorder="1"/>
    <xf numFmtId="0" fontId="0" fillId="0" borderId="12" xfId="0" applyBorder="1"/>
    <xf numFmtId="0" fontId="0" fillId="0" borderId="13" xfId="0" applyBorder="1"/>
    <xf numFmtId="0" fontId="0" fillId="0" borderId="14" xfId="0" applyBorder="1"/>
    <xf numFmtId="0" fontId="0" fillId="0" borderId="13" xfId="0" applyBorder="1" applyAlignment="1">
      <alignment horizontal="center" wrapText="1"/>
    </xf>
    <xf numFmtId="0" fontId="0" fillId="0" borderId="15" xfId="0" applyBorder="1"/>
    <xf numFmtId="0" fontId="0" fillId="0" borderId="16" xfId="0" applyBorder="1"/>
    <xf numFmtId="2" fontId="0" fillId="0" borderId="16" xfId="0" applyNumberFormat="1" applyBorder="1"/>
    <xf numFmtId="0" fontId="0" fillId="0" borderId="17" xfId="0" applyBorder="1"/>
    <xf numFmtId="0" fontId="0" fillId="0" borderId="0" xfId="0" applyFill="1" applyBorder="1" applyAlignment="1">
      <alignment wrapText="1"/>
    </xf>
    <xf numFmtId="1" fontId="0" fillId="0" borderId="18" xfId="0" applyNumberFormat="1" applyBorder="1" applyAlignment="1">
      <alignment horizontal="center" wrapText="1"/>
    </xf>
    <xf numFmtId="0" fontId="0" fillId="0" borderId="18" xfId="0" applyBorder="1" applyAlignment="1">
      <alignment horizontal="center" wrapText="1"/>
    </xf>
    <xf numFmtId="2" fontId="0" fillId="0" borderId="18" xfId="0" applyNumberFormat="1" applyBorder="1" applyAlignment="1">
      <alignment horizontal="center" wrapText="1"/>
    </xf>
    <xf numFmtId="2" fontId="0" fillId="7" borderId="1" xfId="0" applyNumberFormat="1" applyFill="1" applyBorder="1" applyAlignment="1">
      <alignment horizontal="center" wrapText="1"/>
    </xf>
    <xf numFmtId="9" fontId="1" fillId="7" borderId="1" xfId="1" applyNumberFormat="1" applyFont="1" applyFill="1" applyBorder="1" applyAlignment="1">
      <alignment horizontal="center" wrapText="1"/>
    </xf>
    <xf numFmtId="0" fontId="0" fillId="0" borderId="0" xfId="0" applyAlignment="1"/>
    <xf numFmtId="0" fontId="0" fillId="0" borderId="8" xfId="0" applyFont="1" applyBorder="1" applyAlignment="1">
      <alignment horizontal="center" wrapText="1"/>
    </xf>
    <xf numFmtId="2" fontId="0" fillId="0" borderId="8" xfId="0" applyNumberFormat="1" applyFont="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xf numFmtId="0" fontId="0" fillId="0" borderId="4" xfId="0" applyBorder="1"/>
    <xf numFmtId="0" fontId="0" fillId="0" borderId="8" xfId="0" applyFont="1" applyBorder="1" applyAlignment="1">
      <alignment horizontal="center"/>
    </xf>
    <xf numFmtId="164" fontId="0" fillId="0" borderId="8" xfId="0" applyNumberFormat="1" applyFont="1" applyBorder="1" applyAlignment="1">
      <alignment horizontal="center" wrapText="1"/>
    </xf>
    <xf numFmtId="0" fontId="2" fillId="0" borderId="0" xfId="0" applyFont="1" applyAlignment="1">
      <alignment horizontal="center"/>
    </xf>
    <xf numFmtId="0" fontId="4"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Fill="1" applyBorder="1" applyAlignment="1">
      <alignment horizontal="center" wrapText="1"/>
    </xf>
    <xf numFmtId="0" fontId="0" fillId="0" borderId="0"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wrapText="1"/>
    </xf>
    <xf numFmtId="2" fontId="0" fillId="0" borderId="1" xfId="0" applyNumberFormat="1" applyBorder="1" applyAlignment="1">
      <alignment horizontal="center" wrapText="1"/>
    </xf>
    <xf numFmtId="0" fontId="0" fillId="0" borderId="1" xfId="0" applyBorder="1" applyAlignment="1">
      <alignment horizontal="center"/>
    </xf>
    <xf numFmtId="164" fontId="0" fillId="0" borderId="1" xfId="0" applyNumberFormat="1" applyBorder="1" applyAlignment="1">
      <alignment horizontal="center" wrapText="1"/>
    </xf>
    <xf numFmtId="2" fontId="0" fillId="0" borderId="0" xfId="0" applyNumberFormat="1"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8.xml"/><Relationship Id="rId13" Type="http://schemas.openxmlformats.org/officeDocument/2006/relationships/worksheet" Target="worksheets/sheet3.xml"/><Relationship Id="rId18" Type="http://schemas.openxmlformats.org/officeDocument/2006/relationships/worksheet" Target="worksheets/sheet8.xml"/><Relationship Id="rId26" Type="http://schemas.openxmlformats.org/officeDocument/2006/relationships/worksheet" Target="worksheets/sheet16.xml"/><Relationship Id="rId3" Type="http://schemas.openxmlformats.org/officeDocument/2006/relationships/chartsheet" Target="chartsheets/sheet3.xml"/><Relationship Id="rId21" Type="http://schemas.openxmlformats.org/officeDocument/2006/relationships/worksheet" Target="worksheets/sheet11.xml"/><Relationship Id="rId7" Type="http://schemas.openxmlformats.org/officeDocument/2006/relationships/chartsheet" Target="chartsheets/sheet7.xml"/><Relationship Id="rId12" Type="http://schemas.openxmlformats.org/officeDocument/2006/relationships/worksheet" Target="worksheets/sheet2.xml"/><Relationship Id="rId17" Type="http://schemas.openxmlformats.org/officeDocument/2006/relationships/worksheet" Target="worksheets/sheet7.xml"/><Relationship Id="rId25" Type="http://schemas.openxmlformats.org/officeDocument/2006/relationships/worksheet" Target="worksheets/sheet15.xml"/><Relationship Id="rId2" Type="http://schemas.openxmlformats.org/officeDocument/2006/relationships/chartsheet" Target="chartsheets/sheet2.xml"/><Relationship Id="rId16" Type="http://schemas.openxmlformats.org/officeDocument/2006/relationships/worksheet" Target="worksheets/sheet6.xml"/><Relationship Id="rId20" Type="http://schemas.openxmlformats.org/officeDocument/2006/relationships/worksheet" Target="worksheets/sheet10.xml"/><Relationship Id="rId29" Type="http://schemas.openxmlformats.org/officeDocument/2006/relationships/theme" Target="theme/theme1.xml"/><Relationship Id="rId1" Type="http://schemas.openxmlformats.org/officeDocument/2006/relationships/chartsheet" Target="chartsheets/sheet1.xml"/><Relationship Id="rId6" Type="http://schemas.openxmlformats.org/officeDocument/2006/relationships/chartsheet" Target="chartsheets/sheet6.xml"/><Relationship Id="rId11" Type="http://schemas.openxmlformats.org/officeDocument/2006/relationships/worksheet" Target="worksheets/sheet1.xml"/><Relationship Id="rId24" Type="http://schemas.openxmlformats.org/officeDocument/2006/relationships/worksheet" Target="worksheets/sheet14.xml"/><Relationship Id="rId32" Type="http://schemas.openxmlformats.org/officeDocument/2006/relationships/calcChain" Target="calcChain.xml"/><Relationship Id="rId5" Type="http://schemas.openxmlformats.org/officeDocument/2006/relationships/chartsheet" Target="chartsheets/sheet5.xml"/><Relationship Id="rId15" Type="http://schemas.openxmlformats.org/officeDocument/2006/relationships/worksheet" Target="worksheets/sheet5.xml"/><Relationship Id="rId23" Type="http://schemas.openxmlformats.org/officeDocument/2006/relationships/worksheet" Target="worksheets/sheet13.xml"/><Relationship Id="rId28" Type="http://schemas.openxmlformats.org/officeDocument/2006/relationships/externalLink" Target="externalLinks/externalLink2.xml"/><Relationship Id="rId10" Type="http://schemas.openxmlformats.org/officeDocument/2006/relationships/chartsheet" Target="chartsheets/sheet10.xml"/><Relationship Id="rId19" Type="http://schemas.openxmlformats.org/officeDocument/2006/relationships/worksheet" Target="worksheets/sheet9.xml"/><Relationship Id="rId31" Type="http://schemas.openxmlformats.org/officeDocument/2006/relationships/sharedStrings" Target="sharedStrings.xml"/><Relationship Id="rId4" Type="http://schemas.openxmlformats.org/officeDocument/2006/relationships/chartsheet" Target="chartsheets/sheet4.xml"/><Relationship Id="rId9" Type="http://schemas.openxmlformats.org/officeDocument/2006/relationships/chartsheet" Target="chartsheets/sheet9.xml"/><Relationship Id="rId14" Type="http://schemas.openxmlformats.org/officeDocument/2006/relationships/worksheet" Target="worksheets/sheet4.xml"/><Relationship Id="rId22" Type="http://schemas.openxmlformats.org/officeDocument/2006/relationships/worksheet" Target="worksheets/sheet12.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Cascade Gain Comparison</a:t>
            </a:r>
            <a:endParaRPr lang="en-US"/>
          </a:p>
        </c:rich>
      </c:tx>
      <c:layout/>
      <c:overlay val="0"/>
    </c:title>
    <c:autoTitleDeleted val="0"/>
    <c:plotArea>
      <c:layout>
        <c:manualLayout>
          <c:layoutTarget val="inner"/>
          <c:xMode val="edge"/>
          <c:yMode val="edge"/>
          <c:x val="8.7559908482441481E-2"/>
          <c:y val="8.4902257980464302E-2"/>
          <c:w val="0.69405920042068581"/>
          <c:h val="0.82176301055588397"/>
        </c:manualLayout>
      </c:layout>
      <c:scatterChart>
        <c:scatterStyle val="smoothMarker"/>
        <c:varyColors val="0"/>
        <c:ser>
          <c:idx val="0"/>
          <c:order val="0"/>
          <c:tx>
            <c:strRef>
              <c:f>'13p75GHz_60WS'!$AD$3</c:f>
              <c:strCache>
                <c:ptCount val="1"/>
                <c:pt idx="0">
                  <c:v>60W Sumitomo Cascade Gain (dB) @ 13.75GHz</c:v>
                </c:pt>
              </c:strCache>
            </c:strRef>
          </c:tx>
          <c:marker>
            <c:spPr>
              <a:noFill/>
            </c:spPr>
          </c:marker>
          <c:xVal>
            <c:numRef>
              <c:f>'13p75GHz_60WS'!$J$4:$J$18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'13p75GHz_60WS'!$Q$4:$Q$18</c:f>
              <c:numCache>
                <c:formatCode>0.00</c:formatCode>
                <c:ptCount val="15"/>
                <c:pt idx="0">
                  <c:v>57.95</c:v>
                </c:pt>
                <c:pt idx="1">
                  <c:v>58.83</c:v>
                </c:pt>
                <c:pt idx="2">
                  <c:v>59.51</c:v>
                </c:pt>
                <c:pt idx="3">
                  <c:v>60.05</c:v>
                </c:pt>
                <c:pt idx="4">
                  <c:v>60.5</c:v>
                </c:pt>
                <c:pt idx="5">
                  <c:v>60.85</c:v>
                </c:pt>
                <c:pt idx="6">
                  <c:v>61.16</c:v>
                </c:pt>
                <c:pt idx="7">
                  <c:v>61.43</c:v>
                </c:pt>
                <c:pt idx="8">
                  <c:v>61.7</c:v>
                </c:pt>
                <c:pt idx="9">
                  <c:v>61.94</c:v>
                </c:pt>
                <c:pt idx="10">
                  <c:v>62.19</c:v>
                </c:pt>
                <c:pt idx="11">
                  <c:v>62.45</c:v>
                </c:pt>
                <c:pt idx="12">
                  <c:v>62.739999999999995</c:v>
                </c:pt>
                <c:pt idx="13">
                  <c:v>62.989999999999995</c:v>
                </c:pt>
                <c:pt idx="14">
                  <c:v>63.269999999999996</c:v>
                </c:pt>
              </c:numCache>
            </c:numRef>
          </c:yVal>
          <c:smooth val="1"/>
        </c:ser>
        <c:ser>
          <c:idx val="1"/>
          <c:order val="1"/>
          <c:tx>
            <c:strRef>
              <c:f>'14GHz_60WS'!$AD$3</c:f>
              <c:strCache>
                <c:ptCount val="1"/>
                <c:pt idx="0">
                  <c:v>60W Sumitomo Cascade Gain (dB) @ 14GHz</c:v>
                </c:pt>
              </c:strCache>
            </c:strRef>
          </c:tx>
          <c:marker>
            <c:spPr>
              <a:noFill/>
            </c:spPr>
          </c:marker>
          <c:xVal>
            <c:numRef>
              <c:f>'14GHz_60WS'!$J$4:$J$18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'14GHz_60WS'!$Q$4:$Q$18</c:f>
              <c:numCache>
                <c:formatCode>0.00</c:formatCode>
                <c:ptCount val="15"/>
                <c:pt idx="0">
                  <c:v>58.17</c:v>
                </c:pt>
                <c:pt idx="1">
                  <c:v>59.04</c:v>
                </c:pt>
                <c:pt idx="2">
                  <c:v>59.74</c:v>
                </c:pt>
                <c:pt idx="3">
                  <c:v>60.3</c:v>
                </c:pt>
                <c:pt idx="4">
                  <c:v>60.8</c:v>
                </c:pt>
                <c:pt idx="5">
                  <c:v>61.22</c:v>
                </c:pt>
                <c:pt idx="6">
                  <c:v>61.59</c:v>
                </c:pt>
                <c:pt idx="7">
                  <c:v>61.92</c:v>
                </c:pt>
                <c:pt idx="8">
                  <c:v>62.230000000000004</c:v>
                </c:pt>
                <c:pt idx="9">
                  <c:v>62.5</c:v>
                </c:pt>
                <c:pt idx="10">
                  <c:v>62.8</c:v>
                </c:pt>
                <c:pt idx="11">
                  <c:v>63.06</c:v>
                </c:pt>
                <c:pt idx="12">
                  <c:v>63.370000000000005</c:v>
                </c:pt>
                <c:pt idx="13">
                  <c:v>63.7</c:v>
                </c:pt>
                <c:pt idx="14">
                  <c:v>63.9</c:v>
                </c:pt>
              </c:numCache>
            </c:numRef>
          </c:yVal>
          <c:smooth val="1"/>
        </c:ser>
        <c:ser>
          <c:idx val="2"/>
          <c:order val="2"/>
          <c:tx>
            <c:strRef>
              <c:f>'14p25GHz_60WS'!$AD$3</c:f>
              <c:strCache>
                <c:ptCount val="1"/>
                <c:pt idx="0">
                  <c:v>60W Sumitomo Cascade Gain (dB) @ 14.25GHz</c:v>
                </c:pt>
              </c:strCache>
            </c:strRef>
          </c:tx>
          <c:marker>
            <c:spPr>
              <a:noFill/>
            </c:spPr>
          </c:marker>
          <c:xVal>
            <c:numRef>
              <c:f>'14p25GHz_60WS'!$J$4:$J$18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'14p25GHz_60WS'!$Q$4:$Q$18</c:f>
              <c:numCache>
                <c:formatCode>0.00</c:formatCode>
                <c:ptCount val="15"/>
                <c:pt idx="0">
                  <c:v>58.58</c:v>
                </c:pt>
                <c:pt idx="1">
                  <c:v>59.45</c:v>
                </c:pt>
                <c:pt idx="2">
                  <c:v>60.13</c:v>
                </c:pt>
                <c:pt idx="3">
                  <c:v>60.78</c:v>
                </c:pt>
                <c:pt idx="4">
                  <c:v>61.31</c:v>
                </c:pt>
                <c:pt idx="5">
                  <c:v>61.82</c:v>
                </c:pt>
                <c:pt idx="6">
                  <c:v>62.25</c:v>
                </c:pt>
                <c:pt idx="7">
                  <c:v>62.6</c:v>
                </c:pt>
                <c:pt idx="8">
                  <c:v>62.86</c:v>
                </c:pt>
                <c:pt idx="9">
                  <c:v>63.230000000000004</c:v>
                </c:pt>
                <c:pt idx="10">
                  <c:v>63.54</c:v>
                </c:pt>
                <c:pt idx="11">
                  <c:v>63.78</c:v>
                </c:pt>
                <c:pt idx="12">
                  <c:v>64.09</c:v>
                </c:pt>
                <c:pt idx="13">
                  <c:v>64.36</c:v>
                </c:pt>
                <c:pt idx="14">
                  <c:v>64.710000000000008</c:v>
                </c:pt>
              </c:numCache>
            </c:numRef>
          </c:yVal>
          <c:smooth val="1"/>
        </c:ser>
        <c:ser>
          <c:idx val="3"/>
          <c:order val="3"/>
          <c:tx>
            <c:strRef>
              <c:f>'14p5GHz_60WS'!$AD$3</c:f>
              <c:strCache>
                <c:ptCount val="1"/>
                <c:pt idx="0">
                  <c:v>60W Sumitomo Cascade Gain (dB) @ 14.5GHz</c:v>
                </c:pt>
              </c:strCache>
            </c:strRef>
          </c:tx>
          <c:marker>
            <c:symbol val="circle"/>
            <c:size val="7"/>
            <c:spPr>
              <a:noFill/>
            </c:spPr>
          </c:marker>
          <c:xVal>
            <c:numRef>
              <c:f>'14p5GHz_60WS'!$J$4:$J$18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'14p5GHz_60WS'!$Q$4:$Q$18</c:f>
              <c:numCache>
                <c:formatCode>0.00</c:formatCode>
                <c:ptCount val="15"/>
                <c:pt idx="0">
                  <c:v>58.5</c:v>
                </c:pt>
                <c:pt idx="1">
                  <c:v>59.519999999999996</c:v>
                </c:pt>
                <c:pt idx="2">
                  <c:v>60.22</c:v>
                </c:pt>
                <c:pt idx="3">
                  <c:v>60.72</c:v>
                </c:pt>
                <c:pt idx="4">
                  <c:v>61.120000000000005</c:v>
                </c:pt>
                <c:pt idx="5">
                  <c:v>61.510000000000005</c:v>
                </c:pt>
                <c:pt idx="6">
                  <c:v>61.769999999999996</c:v>
                </c:pt>
                <c:pt idx="7">
                  <c:v>61.94</c:v>
                </c:pt>
                <c:pt idx="8">
                  <c:v>62.269999999999996</c:v>
                </c:pt>
                <c:pt idx="9">
                  <c:v>62.41</c:v>
                </c:pt>
                <c:pt idx="10">
                  <c:v>62.57</c:v>
                </c:pt>
                <c:pt idx="11">
                  <c:v>62.7</c:v>
                </c:pt>
                <c:pt idx="12">
                  <c:v>62.79</c:v>
                </c:pt>
                <c:pt idx="13">
                  <c:v>62.92</c:v>
                </c:pt>
                <c:pt idx="14">
                  <c:v>63.07</c:v>
                </c:pt>
              </c:numCache>
            </c:numRef>
          </c:yVal>
          <c:smooth val="1"/>
        </c:ser>
        <c:ser>
          <c:idx val="4"/>
          <c:order val="4"/>
          <c:tx>
            <c:strRef>
              <c:f>'13p75GHz_50WT'!$AD$3</c:f>
              <c:strCache>
                <c:ptCount val="1"/>
                <c:pt idx="0">
                  <c:v>50W Toshiba Cascade Gain (dB)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'13p75GHz_50WT'!$J$3:$J$17</c:f>
              <c:numCache>
                <c:formatCode>General</c:formatCode>
                <c:ptCount val="15"/>
                <c:pt idx="0">
                  <c:v>46.83</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'13p75GHz_50WT'!$Q$3:$Q$17</c:f>
              <c:numCache>
                <c:formatCode>0.00</c:formatCode>
                <c:ptCount val="15"/>
                <c:pt idx="0">
                  <c:v>50.35</c:v>
                </c:pt>
                <c:pt idx="1">
                  <c:v>53.230000000000004</c:v>
                </c:pt>
                <c:pt idx="2">
                  <c:v>54.34</c:v>
                </c:pt>
                <c:pt idx="3">
                  <c:v>54.8</c:v>
                </c:pt>
                <c:pt idx="4">
                  <c:v>55</c:v>
                </c:pt>
                <c:pt idx="5">
                  <c:v>55.3</c:v>
                </c:pt>
                <c:pt idx="6">
                  <c:v>55.87</c:v>
                </c:pt>
                <c:pt idx="7">
                  <c:v>56.2</c:v>
                </c:pt>
                <c:pt idx="8">
                  <c:v>56.489999999999995</c:v>
                </c:pt>
                <c:pt idx="9">
                  <c:v>56.7</c:v>
                </c:pt>
                <c:pt idx="10">
                  <c:v>56.9</c:v>
                </c:pt>
                <c:pt idx="11">
                  <c:v>57</c:v>
                </c:pt>
                <c:pt idx="12">
                  <c:v>57.120000000000005</c:v>
                </c:pt>
                <c:pt idx="13">
                  <c:v>57.15</c:v>
                </c:pt>
                <c:pt idx="14">
                  <c:v>57.15</c:v>
                </c:pt>
              </c:numCache>
            </c:numRef>
          </c:yVal>
          <c:smooth val="1"/>
        </c:ser>
        <c:ser>
          <c:idx val="5"/>
          <c:order val="5"/>
          <c:tx>
            <c:strRef>
              <c:f>'14GHz_50WT'!$AD$3</c:f>
              <c:strCache>
                <c:ptCount val="1"/>
                <c:pt idx="0">
                  <c:v>50W Toshiba Cascade Gain (dB)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'14GHz_50WT'!$J$3:$J$18</c:f>
              <c:numCache>
                <c:formatCode>General</c:formatCode>
                <c:ptCount val="16"/>
                <c:pt idx="0">
                  <c:v>47</c:v>
                </c:pt>
                <c:pt idx="1">
                  <c:v>46.63</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'14GHz_50WT'!$Q$3:$Q$18</c:f>
              <c:numCache>
                <c:formatCode>0.00</c:formatCode>
                <c:ptCount val="16"/>
                <c:pt idx="0">
                  <c:v>52.480000000000004</c:v>
                </c:pt>
                <c:pt idx="1">
                  <c:v>53.510000000000005</c:v>
                </c:pt>
                <c:pt idx="2">
                  <c:v>54.24</c:v>
                </c:pt>
                <c:pt idx="3">
                  <c:v>55.26</c:v>
                </c:pt>
                <c:pt idx="4">
                  <c:v>55.7</c:v>
                </c:pt>
                <c:pt idx="5">
                  <c:v>56</c:v>
                </c:pt>
                <c:pt idx="6">
                  <c:v>56.4</c:v>
                </c:pt>
                <c:pt idx="7">
                  <c:v>56.6</c:v>
                </c:pt>
                <c:pt idx="8">
                  <c:v>57</c:v>
                </c:pt>
                <c:pt idx="9">
                  <c:v>57.3</c:v>
                </c:pt>
                <c:pt idx="10">
                  <c:v>57.6</c:v>
                </c:pt>
                <c:pt idx="11">
                  <c:v>57.8</c:v>
                </c:pt>
                <c:pt idx="12">
                  <c:v>58</c:v>
                </c:pt>
                <c:pt idx="13">
                  <c:v>58.1</c:v>
                </c:pt>
                <c:pt idx="14">
                  <c:v>58.4</c:v>
                </c:pt>
                <c:pt idx="15">
                  <c:v>58.5</c:v>
                </c:pt>
              </c:numCache>
            </c:numRef>
          </c:yVal>
          <c:smooth val="1"/>
        </c:ser>
        <c:ser>
          <c:idx val="6"/>
          <c:order val="6"/>
          <c:tx>
            <c:strRef>
              <c:f>'14p25GHz_50WT'!$AD$3</c:f>
              <c:strCache>
                <c:ptCount val="1"/>
                <c:pt idx="0">
                  <c:v>50W Toshiba Cascade Gain (dB)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'14p25GHz_50WT'!$J$3:$J$18</c:f>
              <c:numCache>
                <c:formatCode>General</c:formatCode>
                <c:ptCount val="16"/>
                <c:pt idx="0">
                  <c:v>47</c:v>
                </c:pt>
                <c:pt idx="1">
                  <c:v>46.5</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'14p25GHz_50WT'!$Q$3:$Q$18</c:f>
              <c:numCache>
                <c:formatCode>0.00</c:formatCode>
                <c:ptCount val="16"/>
                <c:pt idx="0">
                  <c:v>52.9</c:v>
                </c:pt>
                <c:pt idx="1">
                  <c:v>53.86</c:v>
                </c:pt>
                <c:pt idx="2">
                  <c:v>54.34</c:v>
                </c:pt>
                <c:pt idx="3">
                  <c:v>55.58</c:v>
                </c:pt>
                <c:pt idx="4">
                  <c:v>55.5</c:v>
                </c:pt>
                <c:pt idx="5">
                  <c:v>56.2</c:v>
                </c:pt>
                <c:pt idx="6">
                  <c:v>56.6</c:v>
                </c:pt>
                <c:pt idx="7">
                  <c:v>56.7</c:v>
                </c:pt>
                <c:pt idx="8">
                  <c:v>56.8</c:v>
                </c:pt>
                <c:pt idx="9">
                  <c:v>57.129999999999995</c:v>
                </c:pt>
                <c:pt idx="10">
                  <c:v>57.3</c:v>
                </c:pt>
                <c:pt idx="11">
                  <c:v>57.5</c:v>
                </c:pt>
                <c:pt idx="12">
                  <c:v>57.6</c:v>
                </c:pt>
                <c:pt idx="13">
                  <c:v>57.7</c:v>
                </c:pt>
                <c:pt idx="14">
                  <c:v>57.9</c:v>
                </c:pt>
                <c:pt idx="15">
                  <c:v>57.9</c:v>
                </c:pt>
              </c:numCache>
            </c:numRef>
          </c:yVal>
          <c:smooth val="1"/>
        </c:ser>
        <c:ser>
          <c:idx val="7"/>
          <c:order val="7"/>
          <c:tx>
            <c:strRef>
              <c:f>'14p5GHz_50WT'!$AD$3</c:f>
              <c:strCache>
                <c:ptCount val="1"/>
                <c:pt idx="0">
                  <c:v>50W Toshiba Cascade Gain (dB)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'14p5GHz_50WT'!$J$3:$J$18</c:f>
              <c:numCache>
                <c:formatCode>General</c:formatCode>
                <c:ptCount val="16"/>
                <c:pt idx="0">
                  <c:v>47</c:v>
                </c:pt>
                <c:pt idx="1">
                  <c:v>46.4</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'14p5GHz_50WT'!$Q$3:$Q$18</c:f>
              <c:numCache>
                <c:formatCode>0.00</c:formatCode>
                <c:ptCount val="16"/>
                <c:pt idx="0">
                  <c:v>53.17</c:v>
                </c:pt>
                <c:pt idx="1">
                  <c:v>53.699999999999996</c:v>
                </c:pt>
                <c:pt idx="2">
                  <c:v>54.19</c:v>
                </c:pt>
                <c:pt idx="3">
                  <c:v>55</c:v>
                </c:pt>
                <c:pt idx="4">
                  <c:v>55.1</c:v>
                </c:pt>
                <c:pt idx="5">
                  <c:v>55.2</c:v>
                </c:pt>
                <c:pt idx="6">
                  <c:v>55.6</c:v>
                </c:pt>
                <c:pt idx="7">
                  <c:v>55.9</c:v>
                </c:pt>
                <c:pt idx="8">
                  <c:v>56</c:v>
                </c:pt>
                <c:pt idx="9">
                  <c:v>56.3</c:v>
                </c:pt>
                <c:pt idx="10">
                  <c:v>56.4</c:v>
                </c:pt>
                <c:pt idx="11">
                  <c:v>56.5</c:v>
                </c:pt>
                <c:pt idx="12">
                  <c:v>56.6</c:v>
                </c:pt>
                <c:pt idx="13">
                  <c:v>56.7</c:v>
                </c:pt>
                <c:pt idx="14">
                  <c:v>56.7</c:v>
                </c:pt>
                <c:pt idx="15">
                  <c:v>56.8</c:v>
                </c:pt>
              </c:numCache>
            </c:numRef>
          </c:yVal>
          <c:smooth val="1"/>
        </c:ser>
        <c:dLbls>
          <c:showLegendKey val="0"/>
          <c:showVal val="0"/>
          <c:showCatName val="0"/>
          <c:showSerName val="0"/>
          <c:showPercent val="0"/>
          <c:showBubbleSize val="0"/>
        </c:dLbls>
        <c:axId val="794141088"/>
        <c:axId val="794131840"/>
      </c:scatterChart>
      <c:valAx>
        <c:axId val="794141088"/>
        <c:scaling>
          <c:orientation val="minMax"/>
          <c:max val="48"/>
          <c:min val="32"/>
        </c:scaling>
        <c:delete val="0"/>
        <c:axPos val="b"/>
        <c:majorGridlines/>
        <c:title>
          <c:tx>
            <c:rich>
              <a:bodyPr/>
              <a:lstStyle/>
              <a:p>
                <a:pPr>
                  <a:defRPr/>
                </a:pPr>
                <a:r>
                  <a:rPr lang="en-US"/>
                  <a:t>Measured Total 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794131840"/>
        <c:crosses val="autoZero"/>
        <c:crossBetween val="midCat"/>
        <c:majorUnit val="1"/>
        <c:minorUnit val="1"/>
      </c:valAx>
      <c:valAx>
        <c:axId val="794131840"/>
        <c:scaling>
          <c:orientation val="minMax"/>
          <c:max val="65"/>
          <c:min val="50"/>
        </c:scaling>
        <c:delete val="0"/>
        <c:axPos val="l"/>
        <c:majorGridlines/>
        <c:title>
          <c:tx>
            <c:rich>
              <a:bodyPr rot="-5400000" vert="horz"/>
              <a:lstStyle/>
              <a:p>
                <a:pPr>
                  <a:defRPr/>
                </a:pPr>
                <a:r>
                  <a:rPr lang="en-US"/>
                  <a:t>Gain (dB)</a:t>
                </a:r>
              </a:p>
            </c:rich>
          </c:tx>
          <c:layout/>
          <c:overlay val="0"/>
        </c:title>
        <c:numFmt formatCode="0.00" sourceLinked="1"/>
        <c:majorTickMark val="out"/>
        <c:minorTickMark val="none"/>
        <c:tickLblPos val="nextTo"/>
        <c:crossAx val="794141088"/>
        <c:crosses val="autoZero"/>
        <c:crossBetween val="midCat"/>
        <c:majorUnit val="1"/>
      </c:valAx>
    </c:plotArea>
    <c:legend>
      <c:legendPos val="r"/>
      <c:layout>
        <c:manualLayout>
          <c:xMode val="edge"/>
          <c:yMode val="edge"/>
          <c:x val="0.78904441646024492"/>
          <c:y val="0.25213040107274731"/>
          <c:w val="0.20216823731831415"/>
          <c:h val="0.47954662446855151"/>
        </c:manualLayout>
      </c:layout>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1MHz Tone Spacing IMD# Comparison</a:t>
            </a:r>
            <a:endParaRPr lang="en-US"/>
          </a:p>
        </c:rich>
      </c:tx>
      <c:layout/>
      <c:overlay val="0"/>
    </c:title>
    <c:autoTitleDeleted val="0"/>
    <c:plotArea>
      <c:layout>
        <c:manualLayout>
          <c:layoutTarget val="inner"/>
          <c:xMode val="edge"/>
          <c:yMode val="edge"/>
          <c:x val="8.7559908482441481E-2"/>
          <c:y val="0.12525738308135217"/>
          <c:w val="0.69405920042068581"/>
          <c:h val="0.78140788545499607"/>
        </c:manualLayout>
      </c:layout>
      <c:scatterChart>
        <c:scatterStyle val="smoothMarker"/>
        <c:varyColors val="0"/>
        <c:ser>
          <c:idx val="0"/>
          <c:order val="0"/>
          <c:tx>
            <c:strRef>
              <c:f>'13p75GHz_60WS'!$AB$22</c:f>
              <c:strCache>
                <c:ptCount val="1"/>
                <c:pt idx="0">
                  <c:v>60W Sumitomo Cascade Average IMD(dBc) @ 13.75GHz</c:v>
                </c:pt>
              </c:strCache>
            </c:strRef>
          </c:tx>
          <c:marker>
            <c:spPr>
              <a:noFill/>
            </c:spPr>
          </c:marker>
          <c:xVal>
            <c:numRef>
              <c:f>'13p75GHz_60WS'!$I$45:$I$59</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'13p75GHz_60WS'!$AB$45:$AB$59</c:f>
              <c:numCache>
                <c:formatCode>0.00</c:formatCode>
                <c:ptCount val="15"/>
                <c:pt idx="0">
                  <c:v>-24.049999999999997</c:v>
                </c:pt>
                <c:pt idx="1">
                  <c:v>-25.65</c:v>
                </c:pt>
                <c:pt idx="2">
                  <c:v>-26.450000000000003</c:v>
                </c:pt>
                <c:pt idx="3">
                  <c:v>-26.4</c:v>
                </c:pt>
                <c:pt idx="4">
                  <c:v>-26.299999999999997</c:v>
                </c:pt>
                <c:pt idx="5">
                  <c:v>-26.6</c:v>
                </c:pt>
                <c:pt idx="6">
                  <c:v>-27.049999999999997</c:v>
                </c:pt>
                <c:pt idx="7">
                  <c:v>-27.65</c:v>
                </c:pt>
                <c:pt idx="8">
                  <c:v>-28.35</c:v>
                </c:pt>
                <c:pt idx="9">
                  <c:v>-28.95</c:v>
                </c:pt>
                <c:pt idx="10">
                  <c:v>-29.8</c:v>
                </c:pt>
                <c:pt idx="11">
                  <c:v>-30.65</c:v>
                </c:pt>
                <c:pt idx="12">
                  <c:v>-35.5</c:v>
                </c:pt>
                <c:pt idx="13">
                  <c:v>-39.65</c:v>
                </c:pt>
                <c:pt idx="14">
                  <c:v>-38</c:v>
                </c:pt>
              </c:numCache>
            </c:numRef>
          </c:yVal>
          <c:smooth val="1"/>
        </c:ser>
        <c:ser>
          <c:idx val="1"/>
          <c:order val="1"/>
          <c:tx>
            <c:strRef>
              <c:f>'14GHz_60WS'!$AB$22</c:f>
              <c:strCache>
                <c:ptCount val="1"/>
                <c:pt idx="0">
                  <c:v>60W Sumitomo Cascade Average IMD(dBc) @ 14GHz</c:v>
                </c:pt>
              </c:strCache>
            </c:strRef>
          </c:tx>
          <c:marker>
            <c:spPr>
              <a:noFill/>
            </c:spPr>
          </c:marker>
          <c:xVal>
            <c:numRef>
              <c:f>'14GHz_60WS'!$I$47:$I$61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'14GHz_60WS'!$AB$47:$AB$61</c:f>
              <c:numCache>
                <c:formatCode>0.00</c:formatCode>
                <c:ptCount val="15"/>
                <c:pt idx="0">
                  <c:v>-24.189999999999998</c:v>
                </c:pt>
                <c:pt idx="1">
                  <c:v>-25.450000000000003</c:v>
                </c:pt>
                <c:pt idx="2">
                  <c:v>-26.1</c:v>
                </c:pt>
                <c:pt idx="3">
                  <c:v>-26.25</c:v>
                </c:pt>
                <c:pt idx="4">
                  <c:v>-26.25</c:v>
                </c:pt>
                <c:pt idx="5">
                  <c:v>-26.4</c:v>
                </c:pt>
                <c:pt idx="6">
                  <c:v>-26.7</c:v>
                </c:pt>
                <c:pt idx="7">
                  <c:v>-27.1</c:v>
                </c:pt>
                <c:pt idx="8">
                  <c:v>-27.65</c:v>
                </c:pt>
                <c:pt idx="9">
                  <c:v>-28.25</c:v>
                </c:pt>
                <c:pt idx="10">
                  <c:v>-29.1</c:v>
                </c:pt>
                <c:pt idx="11">
                  <c:v>-30.2</c:v>
                </c:pt>
                <c:pt idx="12">
                  <c:v>-34.900000000000006</c:v>
                </c:pt>
                <c:pt idx="13">
                  <c:v>-40.85</c:v>
                </c:pt>
                <c:pt idx="14">
                  <c:v>-40</c:v>
                </c:pt>
              </c:numCache>
            </c:numRef>
          </c:yVal>
          <c:smooth val="1"/>
        </c:ser>
        <c:ser>
          <c:idx val="2"/>
          <c:order val="2"/>
          <c:tx>
            <c:strRef>
              <c:f>'14p25GHz_60WS'!$AB$22</c:f>
              <c:strCache>
                <c:ptCount val="1"/>
                <c:pt idx="0">
                  <c:v>60W Sumitomo Cascade Average IMD(dBc) @ 14.25GHz</c:v>
                </c:pt>
              </c:strCache>
            </c:strRef>
          </c:tx>
          <c:marker>
            <c:spPr>
              <a:noFill/>
            </c:spPr>
          </c:marker>
          <c:xVal>
            <c:numRef>
              <c:f>'14p25GHz_60WS'!$I$47:$I$61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'14p25GHz_60WS'!$AB$47:$AB$61</c:f>
              <c:numCache>
                <c:formatCode>0.00</c:formatCode>
                <c:ptCount val="15"/>
                <c:pt idx="0">
                  <c:v>-23.6</c:v>
                </c:pt>
                <c:pt idx="1">
                  <c:v>-24.75</c:v>
                </c:pt>
                <c:pt idx="2">
                  <c:v>-25.15</c:v>
                </c:pt>
                <c:pt idx="3">
                  <c:v>-25.1</c:v>
                </c:pt>
                <c:pt idx="4">
                  <c:v>-25.05</c:v>
                </c:pt>
                <c:pt idx="5">
                  <c:v>-25.15</c:v>
                </c:pt>
                <c:pt idx="6">
                  <c:v>-25.5</c:v>
                </c:pt>
                <c:pt idx="7">
                  <c:v>-26.15</c:v>
                </c:pt>
                <c:pt idx="8">
                  <c:v>-26.95</c:v>
                </c:pt>
                <c:pt idx="9">
                  <c:v>-27.9</c:v>
                </c:pt>
                <c:pt idx="10">
                  <c:v>-29.049999999999997</c:v>
                </c:pt>
                <c:pt idx="11">
                  <c:v>-30.4</c:v>
                </c:pt>
                <c:pt idx="12">
                  <c:v>-36</c:v>
                </c:pt>
                <c:pt idx="13">
                  <c:v>-41.849999999999994</c:v>
                </c:pt>
                <c:pt idx="14">
                  <c:v>-40.25</c:v>
                </c:pt>
              </c:numCache>
            </c:numRef>
          </c:yVal>
          <c:smooth val="1"/>
        </c:ser>
        <c:ser>
          <c:idx val="3"/>
          <c:order val="3"/>
          <c:tx>
            <c:strRef>
              <c:f>'14p5GHz_60WS'!$AB$22</c:f>
              <c:strCache>
                <c:ptCount val="1"/>
                <c:pt idx="0">
                  <c:v>60W Sumitomo Cascade Average IMD(dBc) @ 14.5GHz</c:v>
                </c:pt>
              </c:strCache>
            </c:strRef>
          </c:tx>
          <c:marker>
            <c:symbol val="circle"/>
            <c:size val="7"/>
            <c:spPr>
              <a:noFill/>
            </c:spPr>
          </c:marker>
          <c:xVal>
            <c:numRef>
              <c:f>'14p5GHz_60WS'!$I$47:$I$61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'14p5GHz_60WS'!$AB$47:$AB$61</c:f>
              <c:numCache>
                <c:formatCode>0.00</c:formatCode>
                <c:ptCount val="15"/>
                <c:pt idx="0">
                  <c:v>-22.65</c:v>
                </c:pt>
                <c:pt idx="1">
                  <c:v>-24.3</c:v>
                </c:pt>
                <c:pt idx="2">
                  <c:v>-25.35</c:v>
                </c:pt>
                <c:pt idx="3">
                  <c:v>-25.9</c:v>
                </c:pt>
                <c:pt idx="4">
                  <c:v>-26.200000000000003</c:v>
                </c:pt>
                <c:pt idx="5">
                  <c:v>-26.55</c:v>
                </c:pt>
                <c:pt idx="6">
                  <c:v>-27.2</c:v>
                </c:pt>
                <c:pt idx="7">
                  <c:v>-28</c:v>
                </c:pt>
                <c:pt idx="8">
                  <c:v>-28.799999999999997</c:v>
                </c:pt>
                <c:pt idx="9">
                  <c:v>-29.9</c:v>
                </c:pt>
                <c:pt idx="10">
                  <c:v>-31.35</c:v>
                </c:pt>
                <c:pt idx="11">
                  <c:v>-33</c:v>
                </c:pt>
                <c:pt idx="12">
                  <c:v>-39.700000000000003</c:v>
                </c:pt>
                <c:pt idx="13">
                  <c:v>-43</c:v>
                </c:pt>
                <c:pt idx="14">
                  <c:v>-40.6</c:v>
                </c:pt>
              </c:numCache>
            </c:numRef>
          </c:yVal>
          <c:smooth val="1"/>
        </c:ser>
        <c:ser>
          <c:idx val="4"/>
          <c:order val="4"/>
          <c:tx>
            <c:strRef>
              <c:f>'13p75GHz_50WT'!$AB$21</c:f>
              <c:strCache>
                <c:ptCount val="1"/>
                <c:pt idx="0">
                  <c:v>50W Toshiba Cascade Average IMD(dBc)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'13p75GHz_50WT'!$I$44:$I$58</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'13p75GHz_50WT'!$AB$44:$AB$58</c:f>
              <c:numCache>
                <c:formatCode>0.00</c:formatCode>
                <c:ptCount val="15"/>
                <c:pt idx="0">
                  <c:v>-18.200000000000003</c:v>
                </c:pt>
                <c:pt idx="1">
                  <c:v>-20.700000000000003</c:v>
                </c:pt>
                <c:pt idx="2">
                  <c:v>-23.65</c:v>
                </c:pt>
                <c:pt idx="3">
                  <c:v>-26.25</c:v>
                </c:pt>
                <c:pt idx="4">
                  <c:v>-27.35</c:v>
                </c:pt>
                <c:pt idx="5">
                  <c:v>-27.700000000000003</c:v>
                </c:pt>
                <c:pt idx="6">
                  <c:v>-27.9</c:v>
                </c:pt>
                <c:pt idx="7">
                  <c:v>-28.25</c:v>
                </c:pt>
                <c:pt idx="8">
                  <c:v>-28.950000000000003</c:v>
                </c:pt>
                <c:pt idx="9">
                  <c:v>-29.95</c:v>
                </c:pt>
                <c:pt idx="10">
                  <c:v>-31</c:v>
                </c:pt>
                <c:pt idx="11">
                  <c:v>-32.200000000000003</c:v>
                </c:pt>
                <c:pt idx="12">
                  <c:v>-39.200000000000003</c:v>
                </c:pt>
                <c:pt idx="13">
                  <c:v>-47.2</c:v>
                </c:pt>
                <c:pt idx="14">
                  <c:v>-52.2</c:v>
                </c:pt>
              </c:numCache>
            </c:numRef>
          </c:yVal>
          <c:smooth val="1"/>
        </c:ser>
        <c:ser>
          <c:idx val="5"/>
          <c:order val="5"/>
          <c:tx>
            <c:strRef>
              <c:f>'14GHz_50WT'!$AB$22</c:f>
              <c:strCache>
                <c:ptCount val="1"/>
                <c:pt idx="0">
                  <c:v>50W Toshiba Cascade Average IMD(dBc)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'14GHz_50WT'!$I$47:$I$61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'14GHz_50WT'!$AB$47:$AB$61</c:f>
              <c:numCache>
                <c:formatCode>0.00</c:formatCode>
                <c:ptCount val="15"/>
                <c:pt idx="0">
                  <c:v>-20.200000000000003</c:v>
                </c:pt>
                <c:pt idx="1">
                  <c:v>-22.35</c:v>
                </c:pt>
                <c:pt idx="2">
                  <c:v>-24.1</c:v>
                </c:pt>
                <c:pt idx="3">
                  <c:v>-25.2</c:v>
                </c:pt>
                <c:pt idx="4">
                  <c:v>-26.4</c:v>
                </c:pt>
                <c:pt idx="5">
                  <c:v>-26.700000000000003</c:v>
                </c:pt>
                <c:pt idx="6">
                  <c:v>-26.95</c:v>
                </c:pt>
                <c:pt idx="7">
                  <c:v>-27.4</c:v>
                </c:pt>
                <c:pt idx="8">
                  <c:v>-28.15</c:v>
                </c:pt>
                <c:pt idx="9">
                  <c:v>-29.15</c:v>
                </c:pt>
                <c:pt idx="10">
                  <c:v>-30.299999999999997</c:v>
                </c:pt>
                <c:pt idx="11">
                  <c:v>-31.799999999999997</c:v>
                </c:pt>
                <c:pt idx="12">
                  <c:v>-38.049999999999997</c:v>
                </c:pt>
                <c:pt idx="13">
                  <c:v>-46</c:v>
                </c:pt>
                <c:pt idx="14">
                  <c:v>-53.1</c:v>
                </c:pt>
              </c:numCache>
            </c:numRef>
          </c:yVal>
          <c:smooth val="1"/>
        </c:ser>
        <c:ser>
          <c:idx val="6"/>
          <c:order val="6"/>
          <c:tx>
            <c:strRef>
              <c:f>'14p25GHz_50WT'!$AB$22</c:f>
              <c:strCache>
                <c:ptCount val="1"/>
                <c:pt idx="0">
                  <c:v>50W Toshiba Cascade Average IMD(dBc)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'14p25GHz_50WT'!$I$47:$I$61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'14p25GHz_50WT'!$AB$47:$AB$61</c:f>
              <c:numCache>
                <c:formatCode>0.00</c:formatCode>
                <c:ptCount val="15"/>
                <c:pt idx="0">
                  <c:v>-20.25</c:v>
                </c:pt>
                <c:pt idx="1">
                  <c:v>-22.35</c:v>
                </c:pt>
                <c:pt idx="2">
                  <c:v>-24.25</c:v>
                </c:pt>
                <c:pt idx="3">
                  <c:v>-25.15</c:v>
                </c:pt>
                <c:pt idx="4">
                  <c:v>-25.950000000000003</c:v>
                </c:pt>
                <c:pt idx="5">
                  <c:v>-26.2</c:v>
                </c:pt>
                <c:pt idx="6">
                  <c:v>-26.15</c:v>
                </c:pt>
                <c:pt idx="7">
                  <c:v>-26.549999999999997</c:v>
                </c:pt>
                <c:pt idx="8">
                  <c:v>-27.35</c:v>
                </c:pt>
                <c:pt idx="9">
                  <c:v>-28.4</c:v>
                </c:pt>
                <c:pt idx="10">
                  <c:v>-29.549999999999997</c:v>
                </c:pt>
                <c:pt idx="11">
                  <c:v>-30.6</c:v>
                </c:pt>
                <c:pt idx="12">
                  <c:v>-35.450000000000003</c:v>
                </c:pt>
                <c:pt idx="13">
                  <c:v>-43.35</c:v>
                </c:pt>
                <c:pt idx="14">
                  <c:v>-50.25</c:v>
                </c:pt>
              </c:numCache>
            </c:numRef>
          </c:yVal>
          <c:smooth val="1"/>
        </c:ser>
        <c:ser>
          <c:idx val="7"/>
          <c:order val="7"/>
          <c:tx>
            <c:strRef>
              <c:f>'14p5GHz_50WT'!$AB$22</c:f>
              <c:strCache>
                <c:ptCount val="1"/>
                <c:pt idx="0">
                  <c:v>50W Toshiba Cascade Average IMD(dBc)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'14p5GHz_50WT'!$I$47:$I$61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'14p5GHz_50WT'!$AB$47:$AB$61</c:f>
              <c:numCache>
                <c:formatCode>0.00</c:formatCode>
                <c:ptCount val="15"/>
                <c:pt idx="0">
                  <c:v>-20.65</c:v>
                </c:pt>
                <c:pt idx="1">
                  <c:v>-23</c:v>
                </c:pt>
                <c:pt idx="2">
                  <c:v>-25.799999999999997</c:v>
                </c:pt>
                <c:pt idx="3">
                  <c:v>-27.5</c:v>
                </c:pt>
                <c:pt idx="4">
                  <c:v>-28.549999999999997</c:v>
                </c:pt>
                <c:pt idx="5">
                  <c:v>-29.45</c:v>
                </c:pt>
                <c:pt idx="6">
                  <c:v>-30.05</c:v>
                </c:pt>
                <c:pt idx="7">
                  <c:v>-29.9</c:v>
                </c:pt>
                <c:pt idx="8">
                  <c:v>-30.799999999999997</c:v>
                </c:pt>
                <c:pt idx="9">
                  <c:v>-31.35</c:v>
                </c:pt>
                <c:pt idx="10">
                  <c:v>-31.9</c:v>
                </c:pt>
                <c:pt idx="11">
                  <c:v>-32.65</c:v>
                </c:pt>
                <c:pt idx="12">
                  <c:v>-36.85</c:v>
                </c:pt>
                <c:pt idx="13">
                  <c:v>-44.6</c:v>
                </c:pt>
                <c:pt idx="14">
                  <c:v>-50.85</c:v>
                </c:pt>
              </c:numCache>
            </c:numRef>
          </c:yVal>
          <c:smooth val="1"/>
        </c:ser>
        <c:ser>
          <c:idx val="8"/>
          <c:order val="8"/>
          <c:tx>
            <c:strRef>
              <c:f>'13p75GHz_60WS'!$AG$22</c:f>
              <c:strCache>
                <c:ptCount val="1"/>
                <c:pt idx="0">
                  <c:v>MIL-STD-188-164B IMD Plinear Specification</c:v>
                </c:pt>
              </c:strCache>
            </c:strRef>
          </c:tx>
          <c:spPr>
            <a:ln w="38100">
              <a:solidFill>
                <a:sysClr val="windowText" lastClr="000000"/>
              </a:solidFill>
            </a:ln>
          </c:spPr>
          <c:marker>
            <c:symbol val="none"/>
          </c:marker>
          <c:xVal>
            <c:numRef>
              <c:f>'13p75GHz_60WS'!$I$26:$I$40</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'13p75GHz_60WS'!$AG$26:$AG$41</c:f>
              <c:numCache>
                <c:formatCode>General</c:formatCode>
                <c:ptCount val="16"/>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numCache>
            </c:numRef>
          </c:yVal>
          <c:smooth val="1"/>
        </c:ser>
        <c:dLbls>
          <c:showLegendKey val="0"/>
          <c:showVal val="0"/>
          <c:showCatName val="0"/>
          <c:showSerName val="0"/>
          <c:showPercent val="0"/>
          <c:showBubbleSize val="0"/>
        </c:dLbls>
        <c:axId val="794135104"/>
        <c:axId val="794136736"/>
      </c:scatterChart>
      <c:valAx>
        <c:axId val="794135104"/>
        <c:scaling>
          <c:orientation val="minMax"/>
          <c:max val="45"/>
          <c:min val="23"/>
        </c:scaling>
        <c:delete val="0"/>
        <c:axPos val="b"/>
        <c:majorGridlines/>
        <c:title>
          <c:tx>
            <c:rich>
              <a:bodyPr/>
              <a:lstStyle/>
              <a:p>
                <a:pPr>
                  <a:defRPr/>
                </a:pPr>
                <a:r>
                  <a:rPr lang="en-US"/>
                  <a:t>Measured SCL 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794136736"/>
        <c:crossesAt val="-90"/>
        <c:crossBetween val="midCat"/>
        <c:majorUnit val="1"/>
        <c:minorUnit val="1"/>
      </c:valAx>
      <c:valAx>
        <c:axId val="794136736"/>
        <c:scaling>
          <c:orientation val="minMax"/>
          <c:max val="-15"/>
          <c:min val="-55"/>
        </c:scaling>
        <c:delete val="0"/>
        <c:axPos val="l"/>
        <c:majorGridlines/>
        <c:title>
          <c:tx>
            <c:rich>
              <a:bodyPr rot="-5400000" vert="horz"/>
              <a:lstStyle/>
              <a:p>
                <a:pPr>
                  <a:defRPr/>
                </a:pPr>
                <a:r>
                  <a:rPr lang="en-US"/>
                  <a:t>IMD# (dBc)</a:t>
                </a:r>
              </a:p>
            </c:rich>
          </c:tx>
          <c:layout/>
          <c:overlay val="0"/>
        </c:title>
        <c:numFmt formatCode="0.00" sourceLinked="1"/>
        <c:majorTickMark val="out"/>
        <c:minorTickMark val="none"/>
        <c:tickLblPos val="nextTo"/>
        <c:crossAx val="794135104"/>
        <c:crosses val="autoZero"/>
        <c:crossBetween val="midCat"/>
        <c:majorUnit val="2"/>
      </c:valAx>
    </c:plotArea>
    <c:legend>
      <c:legendPos val="r"/>
      <c:layout>
        <c:manualLayout>
          <c:xMode val="edge"/>
          <c:yMode val="edge"/>
          <c:x val="0.78904441646024492"/>
          <c:y val="0.12299400074990628"/>
          <c:w val="0.20509735272546126"/>
          <c:h val="0.79044838674826656"/>
        </c:manualLayout>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10MHz Tone Spacing IMD# Comparison</a:t>
            </a:r>
            <a:endParaRPr lang="en-US"/>
          </a:p>
        </c:rich>
      </c:tx>
      <c:layout/>
      <c:overlay val="0"/>
    </c:title>
    <c:autoTitleDeleted val="0"/>
    <c:plotArea>
      <c:layout>
        <c:manualLayout>
          <c:layoutTarget val="inner"/>
          <c:xMode val="edge"/>
          <c:yMode val="edge"/>
          <c:x val="8.7559908482441481E-2"/>
          <c:y val="0.12525738308135217"/>
          <c:w val="0.69405920042068581"/>
          <c:h val="0.78140788545499607"/>
        </c:manualLayout>
      </c:layout>
      <c:scatterChart>
        <c:scatterStyle val="smoothMarker"/>
        <c:varyColors val="0"/>
        <c:ser>
          <c:idx val="0"/>
          <c:order val="0"/>
          <c:tx>
            <c:strRef>
              <c:f>'13p75GHz_60WS'!$AB$22</c:f>
              <c:strCache>
                <c:ptCount val="1"/>
                <c:pt idx="0">
                  <c:v>60W Sumitomo Cascade Average IMD(dBc) @ 13.75GHz</c:v>
                </c:pt>
              </c:strCache>
            </c:strRef>
          </c:tx>
          <c:marker>
            <c:spPr>
              <a:noFill/>
            </c:spPr>
          </c:marker>
          <c:xVal>
            <c:numRef>
              <c:f>'13p75GHz_60WS'!$I$26:$I$40</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'13p75GHz_60WS'!$AB$26:$AB$40</c:f>
              <c:numCache>
                <c:formatCode>0.00</c:formatCode>
                <c:ptCount val="15"/>
                <c:pt idx="0">
                  <c:v>-23.35</c:v>
                </c:pt>
                <c:pt idx="1">
                  <c:v>-24.9</c:v>
                </c:pt>
                <c:pt idx="2">
                  <c:v>-26</c:v>
                </c:pt>
                <c:pt idx="3">
                  <c:v>-26.2</c:v>
                </c:pt>
                <c:pt idx="4">
                  <c:v>-26.1</c:v>
                </c:pt>
                <c:pt idx="5">
                  <c:v>-26.15</c:v>
                </c:pt>
                <c:pt idx="6">
                  <c:v>-26.75</c:v>
                </c:pt>
                <c:pt idx="7">
                  <c:v>-27.1</c:v>
                </c:pt>
                <c:pt idx="8">
                  <c:v>-27.549999999999997</c:v>
                </c:pt>
                <c:pt idx="9">
                  <c:v>-28.35</c:v>
                </c:pt>
                <c:pt idx="10">
                  <c:v>-28.9</c:v>
                </c:pt>
                <c:pt idx="11">
                  <c:v>-29.7</c:v>
                </c:pt>
                <c:pt idx="12">
                  <c:v>-34.5</c:v>
                </c:pt>
                <c:pt idx="13">
                  <c:v>-38.75</c:v>
                </c:pt>
                <c:pt idx="14">
                  <c:v>-37</c:v>
                </c:pt>
              </c:numCache>
            </c:numRef>
          </c:yVal>
          <c:smooth val="1"/>
        </c:ser>
        <c:ser>
          <c:idx val="1"/>
          <c:order val="1"/>
          <c:tx>
            <c:strRef>
              <c:f>'14GHz_60WS'!$AB$22</c:f>
              <c:strCache>
                <c:ptCount val="1"/>
                <c:pt idx="0">
                  <c:v>60W Sumitomo Cascade Average IMD(dBc) @ 14GHz</c:v>
                </c:pt>
              </c:strCache>
            </c:strRef>
          </c:tx>
          <c:marker>
            <c:spPr>
              <a:noFill/>
            </c:spPr>
          </c:marker>
          <c:xVal>
            <c:numRef>
              <c:f>'14GHz_60WS'!$I$27:$I$41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'14GHz_60WS'!$AB$27:$AB$41</c:f>
              <c:numCache>
                <c:formatCode>0.00</c:formatCode>
                <c:ptCount val="15"/>
                <c:pt idx="0">
                  <c:v>-24</c:v>
                </c:pt>
                <c:pt idx="1">
                  <c:v>-25.3</c:v>
                </c:pt>
                <c:pt idx="2">
                  <c:v>-26.15</c:v>
                </c:pt>
                <c:pt idx="3">
                  <c:v>-26.35</c:v>
                </c:pt>
                <c:pt idx="4">
                  <c:v>-26.3</c:v>
                </c:pt>
                <c:pt idx="5">
                  <c:v>-26.3</c:v>
                </c:pt>
                <c:pt idx="6">
                  <c:v>-26.5</c:v>
                </c:pt>
                <c:pt idx="7">
                  <c:v>-26.9</c:v>
                </c:pt>
                <c:pt idx="8">
                  <c:v>-27.2</c:v>
                </c:pt>
                <c:pt idx="9">
                  <c:v>-27.75</c:v>
                </c:pt>
                <c:pt idx="10">
                  <c:v>-28.45</c:v>
                </c:pt>
                <c:pt idx="11">
                  <c:v>-29.299999999999997</c:v>
                </c:pt>
                <c:pt idx="12">
                  <c:v>-33.950000000000003</c:v>
                </c:pt>
                <c:pt idx="13">
                  <c:v>-39.450000000000003</c:v>
                </c:pt>
              </c:numCache>
            </c:numRef>
          </c:yVal>
          <c:smooth val="1"/>
        </c:ser>
        <c:ser>
          <c:idx val="2"/>
          <c:order val="2"/>
          <c:tx>
            <c:strRef>
              <c:f>'14p25GHz_60WS'!$AB$22</c:f>
              <c:strCache>
                <c:ptCount val="1"/>
                <c:pt idx="0">
                  <c:v>60W Sumitomo Cascade Average IMD(dBc) @ 14.25GHz</c:v>
                </c:pt>
              </c:strCache>
            </c:strRef>
          </c:tx>
          <c:marker>
            <c:spPr>
              <a:noFill/>
            </c:spPr>
          </c:marker>
          <c:xVal>
            <c:numRef>
              <c:f>'14p25GHz_60WS'!$I$27:$I$41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'14p25GHz_60WS'!$AB$27:$AB$41</c:f>
              <c:numCache>
                <c:formatCode>0.00</c:formatCode>
                <c:ptCount val="15"/>
                <c:pt idx="0">
                  <c:v>-23.45</c:v>
                </c:pt>
                <c:pt idx="1">
                  <c:v>-24.6</c:v>
                </c:pt>
                <c:pt idx="2">
                  <c:v>-25.049999999999997</c:v>
                </c:pt>
                <c:pt idx="3">
                  <c:v>-25.1</c:v>
                </c:pt>
                <c:pt idx="4">
                  <c:v>-24.9</c:v>
                </c:pt>
                <c:pt idx="5">
                  <c:v>-25.15</c:v>
                </c:pt>
                <c:pt idx="6">
                  <c:v>-25.55</c:v>
                </c:pt>
                <c:pt idx="7">
                  <c:v>-26</c:v>
                </c:pt>
                <c:pt idx="8">
                  <c:v>-27</c:v>
                </c:pt>
                <c:pt idx="9">
                  <c:v>-28</c:v>
                </c:pt>
                <c:pt idx="10">
                  <c:v>-29.049999999999997</c:v>
                </c:pt>
                <c:pt idx="11">
                  <c:v>-30.4</c:v>
                </c:pt>
                <c:pt idx="12">
                  <c:v>-35.599999999999994</c:v>
                </c:pt>
                <c:pt idx="13">
                  <c:v>-35.9</c:v>
                </c:pt>
              </c:numCache>
            </c:numRef>
          </c:yVal>
          <c:smooth val="1"/>
        </c:ser>
        <c:ser>
          <c:idx val="3"/>
          <c:order val="3"/>
          <c:tx>
            <c:strRef>
              <c:f>'14p5GHz_60WS'!$AB$22</c:f>
              <c:strCache>
                <c:ptCount val="1"/>
                <c:pt idx="0">
                  <c:v>60W Sumitomo Cascade Average IMD(dBc) @ 14.5GHz</c:v>
                </c:pt>
              </c:strCache>
            </c:strRef>
          </c:tx>
          <c:marker>
            <c:symbol val="circle"/>
            <c:size val="7"/>
            <c:spPr>
              <a:noFill/>
            </c:spPr>
          </c:marker>
          <c:xVal>
            <c:numRef>
              <c:f>'14p5GHz_60WS'!$I$27:$I$41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'14p5GHz_60WS'!$AB$27:$AB$41</c:f>
              <c:numCache>
                <c:formatCode>0.00</c:formatCode>
                <c:ptCount val="15"/>
                <c:pt idx="0">
                  <c:v>-22.35</c:v>
                </c:pt>
                <c:pt idx="1">
                  <c:v>-23.95</c:v>
                </c:pt>
                <c:pt idx="2">
                  <c:v>-25.15</c:v>
                </c:pt>
                <c:pt idx="3">
                  <c:v>-25.85</c:v>
                </c:pt>
                <c:pt idx="4">
                  <c:v>-26.05</c:v>
                </c:pt>
                <c:pt idx="5">
                  <c:v>-26.5</c:v>
                </c:pt>
                <c:pt idx="6">
                  <c:v>-27.15</c:v>
                </c:pt>
                <c:pt idx="7">
                  <c:v>-28.1</c:v>
                </c:pt>
                <c:pt idx="8">
                  <c:v>-28.85</c:v>
                </c:pt>
                <c:pt idx="9">
                  <c:v>-30</c:v>
                </c:pt>
                <c:pt idx="10">
                  <c:v>-31.35</c:v>
                </c:pt>
                <c:pt idx="11">
                  <c:v>-32.650000000000006</c:v>
                </c:pt>
                <c:pt idx="12">
                  <c:v>-37</c:v>
                </c:pt>
                <c:pt idx="13">
                  <c:v>-35.85</c:v>
                </c:pt>
              </c:numCache>
            </c:numRef>
          </c:yVal>
          <c:smooth val="1"/>
        </c:ser>
        <c:ser>
          <c:idx val="4"/>
          <c:order val="4"/>
          <c:tx>
            <c:strRef>
              <c:f>'13p75GHz_50WT'!$AB$21</c:f>
              <c:strCache>
                <c:ptCount val="1"/>
                <c:pt idx="0">
                  <c:v>50W Toshiba Cascade Average IMD(dBc)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'13p75GHz_50WT'!$I$25:$I$39</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'13p75GHz_50WT'!$AB$25:$AB$39</c:f>
              <c:numCache>
                <c:formatCode>0.00</c:formatCode>
                <c:ptCount val="15"/>
                <c:pt idx="0">
                  <c:v>-18.399999999999999</c:v>
                </c:pt>
                <c:pt idx="1">
                  <c:v>-20.8</c:v>
                </c:pt>
                <c:pt idx="2">
                  <c:v>-23.7</c:v>
                </c:pt>
                <c:pt idx="3">
                  <c:v>-25.6</c:v>
                </c:pt>
                <c:pt idx="4">
                  <c:v>-26.6</c:v>
                </c:pt>
                <c:pt idx="5">
                  <c:v>-26.9</c:v>
                </c:pt>
                <c:pt idx="6">
                  <c:v>-27.15</c:v>
                </c:pt>
                <c:pt idx="7">
                  <c:v>-27.75</c:v>
                </c:pt>
                <c:pt idx="8">
                  <c:v>-28.35</c:v>
                </c:pt>
                <c:pt idx="9">
                  <c:v>-29.4</c:v>
                </c:pt>
                <c:pt idx="10">
                  <c:v>-30.5</c:v>
                </c:pt>
                <c:pt idx="11">
                  <c:v>-31.75</c:v>
                </c:pt>
                <c:pt idx="12">
                  <c:v>-38.299999999999997</c:v>
                </c:pt>
                <c:pt idx="13">
                  <c:v>-46</c:v>
                </c:pt>
                <c:pt idx="14">
                  <c:v>-46.2</c:v>
                </c:pt>
              </c:numCache>
            </c:numRef>
          </c:yVal>
          <c:smooth val="1"/>
        </c:ser>
        <c:ser>
          <c:idx val="5"/>
          <c:order val="5"/>
          <c:tx>
            <c:strRef>
              <c:f>'14GHz_50WT'!$AB$22</c:f>
              <c:strCache>
                <c:ptCount val="1"/>
                <c:pt idx="0">
                  <c:v>50W Toshiba Cascade Average IMD(dBc)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'14GHz_50WT'!$I$27:$I$41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'14GHz_50WT'!$AB$27:$AB$41</c:f>
              <c:numCache>
                <c:formatCode>0.00</c:formatCode>
                <c:ptCount val="15"/>
                <c:pt idx="0">
                  <c:v>-20.049999999999997</c:v>
                </c:pt>
                <c:pt idx="1">
                  <c:v>-22.15</c:v>
                </c:pt>
                <c:pt idx="2">
                  <c:v>-23.9</c:v>
                </c:pt>
                <c:pt idx="3">
                  <c:v>-24.9</c:v>
                </c:pt>
                <c:pt idx="4">
                  <c:v>-25.6</c:v>
                </c:pt>
                <c:pt idx="5">
                  <c:v>-25.9</c:v>
                </c:pt>
                <c:pt idx="6">
                  <c:v>-26.35</c:v>
                </c:pt>
                <c:pt idx="7">
                  <c:v>-26.8</c:v>
                </c:pt>
                <c:pt idx="8">
                  <c:v>-27.8</c:v>
                </c:pt>
                <c:pt idx="9">
                  <c:v>-28.65</c:v>
                </c:pt>
                <c:pt idx="10">
                  <c:v>-29.85</c:v>
                </c:pt>
                <c:pt idx="11">
                  <c:v>-31</c:v>
                </c:pt>
                <c:pt idx="12">
                  <c:v>-37.049999999999997</c:v>
                </c:pt>
                <c:pt idx="13">
                  <c:v>-45.8</c:v>
                </c:pt>
              </c:numCache>
            </c:numRef>
          </c:yVal>
          <c:smooth val="1"/>
        </c:ser>
        <c:ser>
          <c:idx val="6"/>
          <c:order val="6"/>
          <c:tx>
            <c:strRef>
              <c:f>'14p25GHz_50WT'!$AB$22</c:f>
              <c:strCache>
                <c:ptCount val="1"/>
                <c:pt idx="0">
                  <c:v>50W Toshiba Cascade Average IMD(dBc)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'14p25GHz_50WT'!$I$27:$I$41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'14p25GHz_50WT'!$AB$27:$AB$41</c:f>
              <c:numCache>
                <c:formatCode>0.00</c:formatCode>
                <c:ptCount val="15"/>
                <c:pt idx="0">
                  <c:v>-20.100000000000001</c:v>
                </c:pt>
                <c:pt idx="1">
                  <c:v>-22.15</c:v>
                </c:pt>
                <c:pt idx="2">
                  <c:v>-23.75</c:v>
                </c:pt>
                <c:pt idx="3">
                  <c:v>-24.7</c:v>
                </c:pt>
                <c:pt idx="4">
                  <c:v>-25.15</c:v>
                </c:pt>
                <c:pt idx="5">
                  <c:v>-25.4</c:v>
                </c:pt>
                <c:pt idx="6">
                  <c:v>-25.8</c:v>
                </c:pt>
                <c:pt idx="7">
                  <c:v>-26.6</c:v>
                </c:pt>
                <c:pt idx="8">
                  <c:v>-27.6</c:v>
                </c:pt>
                <c:pt idx="9">
                  <c:v>-28.85</c:v>
                </c:pt>
                <c:pt idx="10">
                  <c:v>-29.95</c:v>
                </c:pt>
                <c:pt idx="11">
                  <c:v>-31.200000000000003</c:v>
                </c:pt>
                <c:pt idx="12">
                  <c:v>-36.849999999999994</c:v>
                </c:pt>
                <c:pt idx="13">
                  <c:v>-44.25</c:v>
                </c:pt>
              </c:numCache>
            </c:numRef>
          </c:yVal>
          <c:smooth val="1"/>
        </c:ser>
        <c:ser>
          <c:idx val="7"/>
          <c:order val="7"/>
          <c:tx>
            <c:strRef>
              <c:f>'14p5GHz_50WT'!$AB$22</c:f>
              <c:strCache>
                <c:ptCount val="1"/>
                <c:pt idx="0">
                  <c:v>50W Toshiba Cascade Average IMD(dBc)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'14p5GHz_50WT'!$I$27:$I$41</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'14p5GHz_50WT'!$AB$27:$AB$41</c:f>
              <c:numCache>
                <c:formatCode>0.00</c:formatCode>
                <c:ptCount val="15"/>
                <c:pt idx="0">
                  <c:v>-19.7</c:v>
                </c:pt>
                <c:pt idx="1">
                  <c:v>-22.450000000000003</c:v>
                </c:pt>
                <c:pt idx="2">
                  <c:v>-24.799999999999997</c:v>
                </c:pt>
                <c:pt idx="3">
                  <c:v>-26.4</c:v>
                </c:pt>
                <c:pt idx="4">
                  <c:v>-27.5</c:v>
                </c:pt>
                <c:pt idx="5">
                  <c:v>-28.200000000000003</c:v>
                </c:pt>
                <c:pt idx="6">
                  <c:v>-28.6</c:v>
                </c:pt>
                <c:pt idx="7">
                  <c:v>-29.1</c:v>
                </c:pt>
                <c:pt idx="8">
                  <c:v>-30.05</c:v>
                </c:pt>
                <c:pt idx="9">
                  <c:v>-30.85</c:v>
                </c:pt>
                <c:pt idx="10">
                  <c:v>-31.6</c:v>
                </c:pt>
                <c:pt idx="11">
                  <c:v>-32.700000000000003</c:v>
                </c:pt>
                <c:pt idx="12">
                  <c:v>-36.950000000000003</c:v>
                </c:pt>
                <c:pt idx="13">
                  <c:v>-44.6</c:v>
                </c:pt>
              </c:numCache>
            </c:numRef>
          </c:yVal>
          <c:smooth val="1"/>
        </c:ser>
        <c:ser>
          <c:idx val="8"/>
          <c:order val="8"/>
          <c:tx>
            <c:strRef>
              <c:f>'13p75GHz_60WS'!$AG$22</c:f>
              <c:strCache>
                <c:ptCount val="1"/>
                <c:pt idx="0">
                  <c:v>MIL-STD-188-164B IMD Plinear Specification</c:v>
                </c:pt>
              </c:strCache>
            </c:strRef>
          </c:tx>
          <c:spPr>
            <a:ln w="38100">
              <a:solidFill>
                <a:sysClr val="windowText" lastClr="000000"/>
              </a:solidFill>
            </a:ln>
          </c:spPr>
          <c:marker>
            <c:symbol val="none"/>
          </c:marker>
          <c:xVal>
            <c:numRef>
              <c:f>'13p75GHz_60WS'!$I$26:$I$40</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'13p75GHz_60WS'!$AG$26:$AG$41</c:f>
              <c:numCache>
                <c:formatCode>General</c:formatCode>
                <c:ptCount val="16"/>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numCache>
            </c:numRef>
          </c:yVal>
          <c:smooth val="1"/>
        </c:ser>
        <c:dLbls>
          <c:showLegendKey val="0"/>
          <c:showVal val="0"/>
          <c:showCatName val="0"/>
          <c:showSerName val="0"/>
          <c:showPercent val="0"/>
          <c:showBubbleSize val="0"/>
        </c:dLbls>
        <c:axId val="1189775776"/>
        <c:axId val="1189779584"/>
      </c:scatterChart>
      <c:valAx>
        <c:axId val="1189775776"/>
        <c:scaling>
          <c:orientation val="minMax"/>
          <c:max val="45"/>
          <c:min val="23"/>
        </c:scaling>
        <c:delete val="0"/>
        <c:axPos val="b"/>
        <c:majorGridlines/>
        <c:title>
          <c:tx>
            <c:rich>
              <a:bodyPr/>
              <a:lstStyle/>
              <a:p>
                <a:pPr>
                  <a:defRPr/>
                </a:pPr>
                <a:r>
                  <a:rPr lang="en-US"/>
                  <a:t>Measured SCL 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189779584"/>
        <c:crossesAt val="-90"/>
        <c:crossBetween val="midCat"/>
        <c:majorUnit val="1"/>
        <c:minorUnit val="1"/>
      </c:valAx>
      <c:valAx>
        <c:axId val="1189779584"/>
        <c:scaling>
          <c:orientation val="minMax"/>
          <c:max val="-15"/>
          <c:min val="-55"/>
        </c:scaling>
        <c:delete val="0"/>
        <c:axPos val="l"/>
        <c:majorGridlines/>
        <c:title>
          <c:tx>
            <c:rich>
              <a:bodyPr rot="-5400000" vert="horz"/>
              <a:lstStyle/>
              <a:p>
                <a:pPr>
                  <a:defRPr/>
                </a:pPr>
                <a:r>
                  <a:rPr lang="en-US"/>
                  <a:t>IMD# (dBc)</a:t>
                </a:r>
              </a:p>
            </c:rich>
          </c:tx>
          <c:layout/>
          <c:overlay val="0"/>
        </c:title>
        <c:numFmt formatCode="0.00" sourceLinked="1"/>
        <c:majorTickMark val="out"/>
        <c:minorTickMark val="none"/>
        <c:tickLblPos val="nextTo"/>
        <c:crossAx val="1189775776"/>
        <c:crosses val="autoZero"/>
        <c:crossBetween val="midCat"/>
        <c:majorUnit val="2"/>
      </c:valAx>
    </c:plotArea>
    <c:legend>
      <c:legendPos val="r"/>
      <c:layout>
        <c:manualLayout>
          <c:xMode val="edge"/>
          <c:yMode val="edge"/>
          <c:x val="0.78904441646024492"/>
          <c:y val="0.12299400074990628"/>
          <c:w val="0.20509735272546126"/>
          <c:h val="0.79044838674826656"/>
        </c:manualLayou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10.24 Msymbol/Second SRG# Comparison</a:t>
            </a:r>
            <a:endParaRPr lang="en-US"/>
          </a:p>
        </c:rich>
      </c:tx>
      <c:layout/>
      <c:overlay val="0"/>
    </c:title>
    <c:autoTitleDeleted val="0"/>
    <c:plotArea>
      <c:layout>
        <c:manualLayout>
          <c:layoutTarget val="inner"/>
          <c:xMode val="edge"/>
          <c:yMode val="edge"/>
          <c:x val="8.7559908482441481E-2"/>
          <c:y val="0.12525738308135217"/>
          <c:w val="0.69405920042068581"/>
          <c:h val="0.78140788545499607"/>
        </c:manualLayout>
      </c:layout>
      <c:scatterChart>
        <c:scatterStyle val="smoothMarker"/>
        <c:varyColors val="0"/>
        <c:ser>
          <c:idx val="0"/>
          <c:order val="0"/>
          <c:tx>
            <c:strRef>
              <c:f>'13p75GHz_60WS'!$AB$60</c:f>
              <c:strCache>
                <c:ptCount val="1"/>
                <c:pt idx="0">
                  <c:v>60W Sumitomo Cascade Average SRG(dBc) @ 13.75GHz</c:v>
                </c:pt>
              </c:strCache>
            </c:strRef>
          </c:tx>
          <c:marker>
            <c:spPr>
              <a:noFill/>
            </c:spPr>
          </c:marker>
          <c:xVal>
            <c:numRef>
              <c:f>'13p75GHz_60WS'!$J$61:$J$75</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33</c:v>
                </c:pt>
                <c:pt idx="13">
                  <c:v>30</c:v>
                </c:pt>
                <c:pt idx="14">
                  <c:v>27</c:v>
                </c:pt>
              </c:numCache>
            </c:numRef>
          </c:xVal>
          <c:yVal>
            <c:numRef>
              <c:f>'13p75GHz_60WS'!$AB$61:$AB$75</c:f>
              <c:numCache>
                <c:formatCode>0.00</c:formatCode>
                <c:ptCount val="15"/>
                <c:pt idx="0">
                  <c:v>-27.75</c:v>
                </c:pt>
                <c:pt idx="1">
                  <c:v>-28.8</c:v>
                </c:pt>
                <c:pt idx="2">
                  <c:v>-30.549999999999997</c:v>
                </c:pt>
                <c:pt idx="3">
                  <c:v>-31.2</c:v>
                </c:pt>
                <c:pt idx="4">
                  <c:v>-30.7</c:v>
                </c:pt>
                <c:pt idx="5">
                  <c:v>-30.05</c:v>
                </c:pt>
                <c:pt idx="6">
                  <c:v>-29.75</c:v>
                </c:pt>
                <c:pt idx="7">
                  <c:v>-29.35</c:v>
                </c:pt>
                <c:pt idx="8">
                  <c:v>-29.2</c:v>
                </c:pt>
                <c:pt idx="9">
                  <c:v>-28.7</c:v>
                </c:pt>
                <c:pt idx="10">
                  <c:v>-28</c:v>
                </c:pt>
                <c:pt idx="11">
                  <c:v>-26.9</c:v>
                </c:pt>
                <c:pt idx="12">
                  <c:v>-25.1</c:v>
                </c:pt>
                <c:pt idx="13">
                  <c:v>-21</c:v>
                </c:pt>
                <c:pt idx="14">
                  <c:v>-17.75</c:v>
                </c:pt>
              </c:numCache>
            </c:numRef>
          </c:yVal>
          <c:smooth val="1"/>
        </c:ser>
        <c:ser>
          <c:idx val="1"/>
          <c:order val="1"/>
          <c:tx>
            <c:strRef>
              <c:f>'14GHz_60WS'!$AB$62</c:f>
              <c:strCache>
                <c:ptCount val="1"/>
                <c:pt idx="0">
                  <c:v>60W Sumitomo Cascade Average SRG(dBc) @ 14GHz</c:v>
                </c:pt>
              </c:strCache>
            </c:strRef>
          </c:tx>
          <c:marker>
            <c:spPr>
              <a:noFill/>
            </c:spPr>
          </c:marker>
          <c:xVal>
            <c:numRef>
              <c:f>'14GHz_60WS'!$J$63:$J$77</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33</c:v>
                </c:pt>
                <c:pt idx="13">
                  <c:v>30</c:v>
                </c:pt>
                <c:pt idx="14">
                  <c:v>27</c:v>
                </c:pt>
              </c:numCache>
            </c:numRef>
          </c:xVal>
          <c:yVal>
            <c:numRef>
              <c:f>'14GHz_60WS'!$AB$63:$AB$77</c:f>
              <c:numCache>
                <c:formatCode>0.00</c:formatCode>
                <c:ptCount val="15"/>
                <c:pt idx="0">
                  <c:v>-29.7</c:v>
                </c:pt>
                <c:pt idx="1">
                  <c:v>-31.1</c:v>
                </c:pt>
                <c:pt idx="2">
                  <c:v>-32</c:v>
                </c:pt>
                <c:pt idx="3">
                  <c:v>-31.6</c:v>
                </c:pt>
                <c:pt idx="4">
                  <c:v>-32.25</c:v>
                </c:pt>
                <c:pt idx="5">
                  <c:v>-31.900000000000002</c:v>
                </c:pt>
                <c:pt idx="6">
                  <c:v>-31.9</c:v>
                </c:pt>
                <c:pt idx="7">
                  <c:v>-31.1</c:v>
                </c:pt>
                <c:pt idx="8">
                  <c:v>-31.05</c:v>
                </c:pt>
                <c:pt idx="9">
                  <c:v>-30.75</c:v>
                </c:pt>
                <c:pt idx="10">
                  <c:v>-30</c:v>
                </c:pt>
                <c:pt idx="11">
                  <c:v>-29.4</c:v>
                </c:pt>
                <c:pt idx="12">
                  <c:v>-26.85</c:v>
                </c:pt>
                <c:pt idx="13">
                  <c:v>-24</c:v>
                </c:pt>
                <c:pt idx="14">
                  <c:v>-21.2</c:v>
                </c:pt>
              </c:numCache>
            </c:numRef>
          </c:yVal>
          <c:smooth val="1"/>
        </c:ser>
        <c:ser>
          <c:idx val="2"/>
          <c:order val="2"/>
          <c:tx>
            <c:strRef>
              <c:f>'14p25GHz_60WS'!$AB$62</c:f>
              <c:strCache>
                <c:ptCount val="1"/>
                <c:pt idx="0">
                  <c:v>60W Sumitomo Cascade Average SRG(dBc) @ 14.25GHz</c:v>
                </c:pt>
              </c:strCache>
            </c:strRef>
          </c:tx>
          <c:marker>
            <c:spPr>
              <a:noFill/>
            </c:spPr>
          </c:marker>
          <c:xVal>
            <c:numRef>
              <c:f>'14p25GHz_60WS'!$J$63:$J$75</c:f>
              <c:numCache>
                <c:formatCode>General</c:formatCode>
                <c:ptCount val="13"/>
                <c:pt idx="0">
                  <c:v>47</c:v>
                </c:pt>
                <c:pt idx="1">
                  <c:v>46</c:v>
                </c:pt>
                <c:pt idx="2">
                  <c:v>45</c:v>
                </c:pt>
                <c:pt idx="3">
                  <c:v>44</c:v>
                </c:pt>
                <c:pt idx="4">
                  <c:v>43</c:v>
                </c:pt>
                <c:pt idx="5">
                  <c:v>42</c:v>
                </c:pt>
                <c:pt idx="6">
                  <c:v>41</c:v>
                </c:pt>
                <c:pt idx="7">
                  <c:v>40</c:v>
                </c:pt>
                <c:pt idx="8">
                  <c:v>39</c:v>
                </c:pt>
                <c:pt idx="9">
                  <c:v>38</c:v>
                </c:pt>
                <c:pt idx="10">
                  <c:v>37</c:v>
                </c:pt>
                <c:pt idx="11">
                  <c:v>36</c:v>
                </c:pt>
                <c:pt idx="12">
                  <c:v>33</c:v>
                </c:pt>
              </c:numCache>
            </c:numRef>
          </c:xVal>
          <c:yVal>
            <c:numRef>
              <c:f>'14p25GHz_60WS'!$AB$63:$AB$75</c:f>
              <c:numCache>
                <c:formatCode>0.00</c:formatCode>
                <c:ptCount val="13"/>
                <c:pt idx="0">
                  <c:v>-29.6</c:v>
                </c:pt>
                <c:pt idx="1">
                  <c:v>-31.9</c:v>
                </c:pt>
                <c:pt idx="2">
                  <c:v>-32.4</c:v>
                </c:pt>
                <c:pt idx="3">
                  <c:v>-32.35</c:v>
                </c:pt>
                <c:pt idx="4">
                  <c:v>-32.950000000000003</c:v>
                </c:pt>
                <c:pt idx="5">
                  <c:v>-31.85</c:v>
                </c:pt>
                <c:pt idx="6">
                  <c:v>-32.4</c:v>
                </c:pt>
                <c:pt idx="7">
                  <c:v>-32.950000000000003</c:v>
                </c:pt>
                <c:pt idx="8">
                  <c:v>-32.9</c:v>
                </c:pt>
                <c:pt idx="9">
                  <c:v>-34.1</c:v>
                </c:pt>
                <c:pt idx="10">
                  <c:v>-34.75</c:v>
                </c:pt>
                <c:pt idx="11">
                  <c:v>-34.6</c:v>
                </c:pt>
                <c:pt idx="12">
                  <c:v>-35.200000000000003</c:v>
                </c:pt>
              </c:numCache>
            </c:numRef>
          </c:yVal>
          <c:smooth val="1"/>
        </c:ser>
        <c:ser>
          <c:idx val="3"/>
          <c:order val="3"/>
          <c:tx>
            <c:strRef>
              <c:f>'14p5GHz_60WS'!$AB$62</c:f>
              <c:strCache>
                <c:ptCount val="1"/>
                <c:pt idx="0">
                  <c:v>60W Sumitomo Cascade Average SRG(dBc) @ 14.5GHz</c:v>
                </c:pt>
              </c:strCache>
            </c:strRef>
          </c:tx>
          <c:marker>
            <c:symbol val="circle"/>
            <c:size val="7"/>
            <c:spPr>
              <a:noFill/>
            </c:spPr>
          </c:marker>
          <c:xVal>
            <c:numRef>
              <c:f>'14p5GHz_60WS'!$J$63:$J$75</c:f>
              <c:numCache>
                <c:formatCode>General</c:formatCode>
                <c:ptCount val="13"/>
                <c:pt idx="0">
                  <c:v>47</c:v>
                </c:pt>
                <c:pt idx="1">
                  <c:v>46</c:v>
                </c:pt>
                <c:pt idx="2">
                  <c:v>45</c:v>
                </c:pt>
                <c:pt idx="3">
                  <c:v>44</c:v>
                </c:pt>
                <c:pt idx="4">
                  <c:v>43</c:v>
                </c:pt>
                <c:pt idx="5">
                  <c:v>42</c:v>
                </c:pt>
                <c:pt idx="6">
                  <c:v>41</c:v>
                </c:pt>
                <c:pt idx="7">
                  <c:v>40</c:v>
                </c:pt>
                <c:pt idx="8">
                  <c:v>39</c:v>
                </c:pt>
                <c:pt idx="9">
                  <c:v>38</c:v>
                </c:pt>
                <c:pt idx="10">
                  <c:v>37</c:v>
                </c:pt>
                <c:pt idx="11">
                  <c:v>36</c:v>
                </c:pt>
                <c:pt idx="12">
                  <c:v>33</c:v>
                </c:pt>
              </c:numCache>
            </c:numRef>
          </c:xVal>
          <c:yVal>
            <c:numRef>
              <c:f>'14p5GHz_60WS'!$AB$63:$AB$75</c:f>
              <c:numCache>
                <c:formatCode>0.00</c:formatCode>
                <c:ptCount val="13"/>
                <c:pt idx="0">
                  <c:v>-28.1</c:v>
                </c:pt>
                <c:pt idx="1">
                  <c:v>-30.45</c:v>
                </c:pt>
                <c:pt idx="2">
                  <c:v>-32.35</c:v>
                </c:pt>
                <c:pt idx="3">
                  <c:v>-32.6</c:v>
                </c:pt>
                <c:pt idx="4">
                  <c:v>-33.299999999999997</c:v>
                </c:pt>
                <c:pt idx="5">
                  <c:v>-33.1</c:v>
                </c:pt>
                <c:pt idx="6">
                  <c:v>-33.799999999999997</c:v>
                </c:pt>
                <c:pt idx="7">
                  <c:v>-34</c:v>
                </c:pt>
                <c:pt idx="8">
                  <c:v>-35</c:v>
                </c:pt>
                <c:pt idx="9">
                  <c:v>-37.549999999999997</c:v>
                </c:pt>
                <c:pt idx="10">
                  <c:v>-35.5</c:v>
                </c:pt>
                <c:pt idx="11">
                  <c:v>-36.4</c:v>
                </c:pt>
                <c:pt idx="12">
                  <c:v>-36</c:v>
                </c:pt>
              </c:numCache>
            </c:numRef>
          </c:yVal>
          <c:smooth val="1"/>
        </c:ser>
        <c:ser>
          <c:idx val="4"/>
          <c:order val="4"/>
          <c:tx>
            <c:strRef>
              <c:f>'13p75GHz_50WT'!$AB$59</c:f>
              <c:strCache>
                <c:ptCount val="1"/>
                <c:pt idx="0">
                  <c:v>50W Toshiba Cascade Average SRG(dBc)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'13p75GHz_50WT'!$J$61:$J$72</c:f>
              <c:numCache>
                <c:formatCode>General</c:formatCode>
                <c:ptCount val="12"/>
                <c:pt idx="0">
                  <c:v>46</c:v>
                </c:pt>
                <c:pt idx="1">
                  <c:v>45</c:v>
                </c:pt>
                <c:pt idx="2">
                  <c:v>44</c:v>
                </c:pt>
                <c:pt idx="3">
                  <c:v>43</c:v>
                </c:pt>
                <c:pt idx="4">
                  <c:v>42</c:v>
                </c:pt>
                <c:pt idx="5">
                  <c:v>41</c:v>
                </c:pt>
                <c:pt idx="6">
                  <c:v>40</c:v>
                </c:pt>
                <c:pt idx="7">
                  <c:v>39</c:v>
                </c:pt>
                <c:pt idx="8">
                  <c:v>38</c:v>
                </c:pt>
                <c:pt idx="9">
                  <c:v>37</c:v>
                </c:pt>
                <c:pt idx="10">
                  <c:v>36</c:v>
                </c:pt>
                <c:pt idx="11">
                  <c:v>33</c:v>
                </c:pt>
              </c:numCache>
            </c:numRef>
          </c:xVal>
          <c:yVal>
            <c:numRef>
              <c:f>'13p75GHz_50WT'!$AB$61:$AB$72</c:f>
              <c:numCache>
                <c:formatCode>0.00</c:formatCode>
                <c:ptCount val="12"/>
                <c:pt idx="0">
                  <c:v>-25.8</c:v>
                </c:pt>
                <c:pt idx="1">
                  <c:v>-27.65</c:v>
                </c:pt>
                <c:pt idx="2">
                  <c:v>-31.65</c:v>
                </c:pt>
                <c:pt idx="3">
                  <c:v>-34.1</c:v>
                </c:pt>
                <c:pt idx="4">
                  <c:v>-35</c:v>
                </c:pt>
                <c:pt idx="5">
                  <c:v>-33.65</c:v>
                </c:pt>
                <c:pt idx="6">
                  <c:v>-35.75</c:v>
                </c:pt>
                <c:pt idx="7">
                  <c:v>-35.15</c:v>
                </c:pt>
                <c:pt idx="8">
                  <c:v>-36.4</c:v>
                </c:pt>
                <c:pt idx="9">
                  <c:v>-37.75</c:v>
                </c:pt>
                <c:pt idx="10">
                  <c:v>-39.799999999999997</c:v>
                </c:pt>
                <c:pt idx="11">
                  <c:v>-40.75</c:v>
                </c:pt>
              </c:numCache>
            </c:numRef>
          </c:yVal>
          <c:smooth val="1"/>
        </c:ser>
        <c:ser>
          <c:idx val="5"/>
          <c:order val="5"/>
          <c:tx>
            <c:strRef>
              <c:f>'14GHz_50WT'!$AB$62</c:f>
              <c:strCache>
                <c:ptCount val="1"/>
                <c:pt idx="0">
                  <c:v>50W Toshiba Cascade Average SRG(dBc)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'14GHz_50WT'!$J$64:$J$75</c:f>
              <c:numCache>
                <c:formatCode>General</c:formatCode>
                <c:ptCount val="12"/>
                <c:pt idx="0">
                  <c:v>46</c:v>
                </c:pt>
                <c:pt idx="1">
                  <c:v>45</c:v>
                </c:pt>
                <c:pt idx="2">
                  <c:v>44</c:v>
                </c:pt>
                <c:pt idx="3">
                  <c:v>43</c:v>
                </c:pt>
                <c:pt idx="4">
                  <c:v>42</c:v>
                </c:pt>
                <c:pt idx="5">
                  <c:v>41</c:v>
                </c:pt>
                <c:pt idx="6">
                  <c:v>40</c:v>
                </c:pt>
                <c:pt idx="7">
                  <c:v>39</c:v>
                </c:pt>
                <c:pt idx="8">
                  <c:v>38</c:v>
                </c:pt>
                <c:pt idx="9">
                  <c:v>37</c:v>
                </c:pt>
                <c:pt idx="10">
                  <c:v>36</c:v>
                </c:pt>
                <c:pt idx="11">
                  <c:v>33</c:v>
                </c:pt>
              </c:numCache>
            </c:numRef>
          </c:xVal>
          <c:yVal>
            <c:numRef>
              <c:f>'14GHz_50WT'!$AB$64:$AB$75</c:f>
              <c:numCache>
                <c:formatCode>0.00</c:formatCode>
                <c:ptCount val="12"/>
                <c:pt idx="0">
                  <c:v>-27.9</c:v>
                </c:pt>
                <c:pt idx="1">
                  <c:v>-29.8</c:v>
                </c:pt>
                <c:pt idx="2">
                  <c:v>-32.049999999999997</c:v>
                </c:pt>
                <c:pt idx="3">
                  <c:v>-32.700000000000003</c:v>
                </c:pt>
                <c:pt idx="4">
                  <c:v>-33.450000000000003</c:v>
                </c:pt>
                <c:pt idx="5">
                  <c:v>-34.700000000000003</c:v>
                </c:pt>
                <c:pt idx="6">
                  <c:v>-34.299999999999997</c:v>
                </c:pt>
                <c:pt idx="7">
                  <c:v>-34.5</c:v>
                </c:pt>
                <c:pt idx="8">
                  <c:v>-35.75</c:v>
                </c:pt>
                <c:pt idx="9">
                  <c:v>-36.4</c:v>
                </c:pt>
                <c:pt idx="10">
                  <c:v>-38</c:v>
                </c:pt>
                <c:pt idx="11">
                  <c:v>-40.9</c:v>
                </c:pt>
              </c:numCache>
            </c:numRef>
          </c:yVal>
          <c:smooth val="1"/>
        </c:ser>
        <c:ser>
          <c:idx val="6"/>
          <c:order val="6"/>
          <c:tx>
            <c:strRef>
              <c:f>'14p25GHz_50WT'!$AB$62</c:f>
              <c:strCache>
                <c:ptCount val="1"/>
                <c:pt idx="0">
                  <c:v>50W Toshiba Cascade Average SRG(dBc)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'14p25GHz_50WT'!$J$64:$J$76</c:f>
              <c:numCache>
                <c:formatCode>General</c:formatCode>
                <c:ptCount val="13"/>
                <c:pt idx="0">
                  <c:v>46</c:v>
                </c:pt>
                <c:pt idx="1">
                  <c:v>45</c:v>
                </c:pt>
                <c:pt idx="2">
                  <c:v>44</c:v>
                </c:pt>
                <c:pt idx="3">
                  <c:v>43</c:v>
                </c:pt>
                <c:pt idx="4">
                  <c:v>42</c:v>
                </c:pt>
                <c:pt idx="5">
                  <c:v>41</c:v>
                </c:pt>
                <c:pt idx="6">
                  <c:v>40</c:v>
                </c:pt>
                <c:pt idx="7">
                  <c:v>39</c:v>
                </c:pt>
                <c:pt idx="8">
                  <c:v>38</c:v>
                </c:pt>
                <c:pt idx="9">
                  <c:v>37</c:v>
                </c:pt>
                <c:pt idx="10">
                  <c:v>36</c:v>
                </c:pt>
                <c:pt idx="11">
                  <c:v>33</c:v>
                </c:pt>
                <c:pt idx="12">
                  <c:v>30</c:v>
                </c:pt>
              </c:numCache>
            </c:numRef>
          </c:xVal>
          <c:yVal>
            <c:numRef>
              <c:f>'14p25GHz_50WT'!$AB$64:$AB$76</c:f>
              <c:numCache>
                <c:formatCode>0.00</c:formatCode>
                <c:ptCount val="13"/>
                <c:pt idx="0">
                  <c:v>-27.55</c:v>
                </c:pt>
                <c:pt idx="1">
                  <c:v>-30.1</c:v>
                </c:pt>
                <c:pt idx="2">
                  <c:v>-32.5</c:v>
                </c:pt>
                <c:pt idx="3">
                  <c:v>-33</c:v>
                </c:pt>
                <c:pt idx="4">
                  <c:v>-32.15</c:v>
                </c:pt>
                <c:pt idx="5">
                  <c:v>-34.049999999999997</c:v>
                </c:pt>
                <c:pt idx="6">
                  <c:v>-34.4</c:v>
                </c:pt>
                <c:pt idx="7">
                  <c:v>-34</c:v>
                </c:pt>
                <c:pt idx="8">
                  <c:v>-35.65</c:v>
                </c:pt>
                <c:pt idx="9">
                  <c:v>-36</c:v>
                </c:pt>
                <c:pt idx="10">
                  <c:v>-38</c:v>
                </c:pt>
                <c:pt idx="11">
                  <c:v>-40.65</c:v>
                </c:pt>
                <c:pt idx="12">
                  <c:v>-41.5</c:v>
                </c:pt>
              </c:numCache>
            </c:numRef>
          </c:yVal>
          <c:smooth val="1"/>
        </c:ser>
        <c:ser>
          <c:idx val="7"/>
          <c:order val="7"/>
          <c:tx>
            <c:strRef>
              <c:f>'14p5GHz_50WT'!$AB$62</c:f>
              <c:strCache>
                <c:ptCount val="1"/>
                <c:pt idx="0">
                  <c:v>50W Toshiba Cascade Average SRG(dBc)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'14p5GHz_50WT'!$J$64:$J$75</c:f>
              <c:numCache>
                <c:formatCode>General</c:formatCode>
                <c:ptCount val="12"/>
                <c:pt idx="0">
                  <c:v>46</c:v>
                </c:pt>
                <c:pt idx="1">
                  <c:v>45</c:v>
                </c:pt>
                <c:pt idx="2">
                  <c:v>44</c:v>
                </c:pt>
                <c:pt idx="3">
                  <c:v>43</c:v>
                </c:pt>
                <c:pt idx="4">
                  <c:v>42</c:v>
                </c:pt>
                <c:pt idx="5">
                  <c:v>41</c:v>
                </c:pt>
                <c:pt idx="6">
                  <c:v>40</c:v>
                </c:pt>
                <c:pt idx="7">
                  <c:v>39</c:v>
                </c:pt>
                <c:pt idx="8">
                  <c:v>38</c:v>
                </c:pt>
                <c:pt idx="9">
                  <c:v>37</c:v>
                </c:pt>
                <c:pt idx="10">
                  <c:v>36</c:v>
                </c:pt>
                <c:pt idx="11">
                  <c:v>33</c:v>
                </c:pt>
              </c:numCache>
            </c:numRef>
          </c:xVal>
          <c:yVal>
            <c:numRef>
              <c:f>'14p5GHz_50WT'!$AB$64:$AB$75</c:f>
              <c:numCache>
                <c:formatCode>0.00</c:formatCode>
                <c:ptCount val="12"/>
                <c:pt idx="0">
                  <c:v>-27.6</c:v>
                </c:pt>
                <c:pt idx="1">
                  <c:v>-30.8</c:v>
                </c:pt>
                <c:pt idx="2">
                  <c:v>-33.799999999999997</c:v>
                </c:pt>
                <c:pt idx="3">
                  <c:v>-34.299999999999997</c:v>
                </c:pt>
                <c:pt idx="4">
                  <c:v>-35.5</c:v>
                </c:pt>
                <c:pt idx="5">
                  <c:v>-35.75</c:v>
                </c:pt>
                <c:pt idx="6">
                  <c:v>-36.65</c:v>
                </c:pt>
                <c:pt idx="7">
                  <c:v>-37.15</c:v>
                </c:pt>
                <c:pt idx="8">
                  <c:v>-36.9</c:v>
                </c:pt>
                <c:pt idx="9">
                  <c:v>-40.25</c:v>
                </c:pt>
                <c:pt idx="10">
                  <c:v>-38.299999999999997</c:v>
                </c:pt>
                <c:pt idx="11">
                  <c:v>-42</c:v>
                </c:pt>
              </c:numCache>
            </c:numRef>
          </c:yVal>
          <c:smooth val="1"/>
        </c:ser>
        <c:ser>
          <c:idx val="8"/>
          <c:order val="8"/>
          <c:tx>
            <c:strRef>
              <c:f>'13p75GHz_60WS'!$AG$60</c:f>
              <c:strCache>
                <c:ptCount val="1"/>
                <c:pt idx="0">
                  <c:v>MIL-STD-188-164B SRG Plinear Specification</c:v>
                </c:pt>
              </c:strCache>
            </c:strRef>
          </c:tx>
          <c:spPr>
            <a:ln w="38100">
              <a:solidFill>
                <a:sysClr val="windowText" lastClr="000000"/>
              </a:solidFill>
            </a:ln>
          </c:spPr>
          <c:marker>
            <c:symbol val="none"/>
          </c:marker>
          <c:xVal>
            <c:numRef>
              <c:f>'13p75GHz_60WS'!$J$61:$J$75</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33</c:v>
                </c:pt>
                <c:pt idx="13">
                  <c:v>30</c:v>
                </c:pt>
                <c:pt idx="14">
                  <c:v>27</c:v>
                </c:pt>
              </c:numCache>
            </c:numRef>
          </c:xVal>
          <c:yVal>
            <c:numRef>
              <c:f>'13p75GHz_60WS'!$AG$61:$AG$75</c:f>
              <c:numCache>
                <c:formatCode>General</c:formatCode>
                <c:ptCount val="15"/>
                <c:pt idx="0">
                  <c:v>-30</c:v>
                </c:pt>
                <c:pt idx="1">
                  <c:v>-30</c:v>
                </c:pt>
                <c:pt idx="2">
                  <c:v>-30</c:v>
                </c:pt>
                <c:pt idx="3">
                  <c:v>-30</c:v>
                </c:pt>
                <c:pt idx="4">
                  <c:v>-30</c:v>
                </c:pt>
                <c:pt idx="5">
                  <c:v>-30</c:v>
                </c:pt>
                <c:pt idx="6">
                  <c:v>-30</c:v>
                </c:pt>
                <c:pt idx="7">
                  <c:v>-30</c:v>
                </c:pt>
                <c:pt idx="8">
                  <c:v>-30</c:v>
                </c:pt>
                <c:pt idx="9">
                  <c:v>-30</c:v>
                </c:pt>
                <c:pt idx="10">
                  <c:v>-30</c:v>
                </c:pt>
                <c:pt idx="11">
                  <c:v>-30</c:v>
                </c:pt>
                <c:pt idx="12">
                  <c:v>-30</c:v>
                </c:pt>
                <c:pt idx="13">
                  <c:v>-30</c:v>
                </c:pt>
                <c:pt idx="14">
                  <c:v>-30</c:v>
                </c:pt>
              </c:numCache>
            </c:numRef>
          </c:yVal>
          <c:smooth val="1"/>
        </c:ser>
        <c:dLbls>
          <c:showLegendKey val="0"/>
          <c:showVal val="0"/>
          <c:showCatName val="0"/>
          <c:showSerName val="0"/>
          <c:showPercent val="0"/>
          <c:showBubbleSize val="0"/>
        </c:dLbls>
        <c:axId val="1025455920"/>
        <c:axId val="1025451568"/>
      </c:scatterChart>
      <c:valAx>
        <c:axId val="1025455920"/>
        <c:scaling>
          <c:orientation val="minMax"/>
          <c:max val="48"/>
          <c:min val="26"/>
        </c:scaling>
        <c:delete val="0"/>
        <c:axPos val="b"/>
        <c:majorGridlines/>
        <c:title>
          <c:tx>
            <c:rich>
              <a:bodyPr/>
              <a:lstStyle/>
              <a:p>
                <a:pPr>
                  <a:defRPr/>
                </a:pPr>
                <a:r>
                  <a:rPr lang="en-US"/>
                  <a:t>Measured Total 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25451568"/>
        <c:crossesAt val="-90"/>
        <c:crossBetween val="midCat"/>
        <c:majorUnit val="1"/>
        <c:minorUnit val="1"/>
      </c:valAx>
      <c:valAx>
        <c:axId val="1025451568"/>
        <c:scaling>
          <c:orientation val="minMax"/>
          <c:max val="-15"/>
          <c:min val="-45"/>
        </c:scaling>
        <c:delete val="0"/>
        <c:axPos val="l"/>
        <c:majorGridlines/>
        <c:title>
          <c:tx>
            <c:rich>
              <a:bodyPr rot="-5400000" vert="horz"/>
              <a:lstStyle/>
              <a:p>
                <a:pPr>
                  <a:defRPr/>
                </a:pPr>
                <a:r>
                  <a:rPr lang="en-US"/>
                  <a:t>SRG# (dBc)</a:t>
                </a:r>
              </a:p>
            </c:rich>
          </c:tx>
          <c:layout/>
          <c:overlay val="0"/>
        </c:title>
        <c:numFmt formatCode="0.00" sourceLinked="1"/>
        <c:majorTickMark val="out"/>
        <c:minorTickMark val="none"/>
        <c:tickLblPos val="nextTo"/>
        <c:crossAx val="1025455920"/>
        <c:crosses val="autoZero"/>
        <c:crossBetween val="midCat"/>
        <c:majorUnit val="2"/>
      </c:valAx>
    </c:plotArea>
    <c:legend>
      <c:legendPos val="r"/>
      <c:layout>
        <c:manualLayout>
          <c:xMode val="edge"/>
          <c:yMode val="edge"/>
          <c:x val="0.78904441646024492"/>
          <c:y val="0.12299400074990628"/>
          <c:w val="0.20509735272546126"/>
          <c:h val="0.79044838674826656"/>
        </c:manualLayout>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Power Added Efficiency Comparison</a:t>
            </a:r>
            <a:endParaRPr lang="en-US"/>
          </a:p>
        </c:rich>
      </c:tx>
      <c:layout/>
      <c:overlay val="0"/>
    </c:title>
    <c:autoTitleDeleted val="0"/>
    <c:plotArea>
      <c:layout>
        <c:manualLayout>
          <c:layoutTarget val="inner"/>
          <c:xMode val="edge"/>
          <c:yMode val="edge"/>
          <c:x val="8.7559908482441523E-2"/>
          <c:y val="0.12323962682630772"/>
          <c:w val="0.69405920042068592"/>
          <c:h val="0.78342564171004048"/>
        </c:manualLayout>
      </c:layout>
      <c:scatterChart>
        <c:scatterStyle val="smoothMarker"/>
        <c:varyColors val="0"/>
        <c:ser>
          <c:idx val="0"/>
          <c:order val="0"/>
          <c:tx>
            <c:strRef>
              <c:f>'13p75GHz_60WS'!$AD$6</c:f>
              <c:strCache>
                <c:ptCount val="1"/>
                <c:pt idx="0">
                  <c:v>60W Sumitomo Cascade PAE (%) @ 13.75GHz</c:v>
                </c:pt>
              </c:strCache>
            </c:strRef>
          </c:tx>
          <c:marker>
            <c:spPr>
              <a:noFill/>
            </c:spPr>
          </c:marker>
          <c:xVal>
            <c:numRef>
              <c:f>'13p75GHz_60WS'!$J$4:$J$18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'13p75GHz_60WS'!$Y$4:$Y$21</c:f>
              <c:numCache>
                <c:formatCode>0%</c:formatCode>
                <c:ptCount val="18"/>
                <c:pt idx="0">
                  <c:v>0.20560819751604084</c:v>
                </c:pt>
                <c:pt idx="1">
                  <c:v>0.17987748535330411</c:v>
                </c:pt>
                <c:pt idx="2">
                  <c:v>0.15581849951193782</c:v>
                </c:pt>
                <c:pt idx="3">
                  <c:v>0.13397000194012038</c:v>
                </c:pt>
                <c:pt idx="4">
                  <c:v>0.11406116405452894</c:v>
                </c:pt>
                <c:pt idx="5">
                  <c:v>9.6099482743014053E-2</c:v>
                </c:pt>
                <c:pt idx="6">
                  <c:v>8.0455309024773505E-2</c:v>
                </c:pt>
                <c:pt idx="7">
                  <c:v>6.6985469538404271E-2</c:v>
                </c:pt>
                <c:pt idx="8">
                  <c:v>5.5296045784370702E-2</c:v>
                </c:pt>
                <c:pt idx="9">
                  <c:v>4.5395851560169863E-2</c:v>
                </c:pt>
                <c:pt idx="10">
                  <c:v>3.7002438661316264E-2</c:v>
                </c:pt>
                <c:pt idx="11">
                  <c:v>3.0016583408535611E-2</c:v>
                </c:pt>
                <c:pt idx="12">
                  <c:v>2.4178824940508766E-2</c:v>
                </c:pt>
                <c:pt idx="13">
                  <c:v>1.9370321411522836E-2</c:v>
                </c:pt>
                <c:pt idx="14">
                  <c:v>1.5503075929834034E-2</c:v>
                </c:pt>
                <c:pt idx="15">
                  <c:v>7.8225809592204435E-3</c:v>
                </c:pt>
                <c:pt idx="16">
                  <c:v>3.9249075799447815E-3</c:v>
                </c:pt>
                <c:pt idx="17">
                  <c:v>1.9654208251919324E-3</c:v>
                </c:pt>
              </c:numCache>
            </c:numRef>
          </c:yVal>
          <c:smooth val="1"/>
        </c:ser>
        <c:ser>
          <c:idx val="1"/>
          <c:order val="1"/>
          <c:tx>
            <c:strRef>
              <c:f>'14GHz_60WS'!$AD$6</c:f>
              <c:strCache>
                <c:ptCount val="1"/>
                <c:pt idx="0">
                  <c:v>60W Sumitomo Cascade PAE (%) @ 14GHz</c:v>
                </c:pt>
              </c:strCache>
            </c:strRef>
          </c:tx>
          <c:marker>
            <c:spPr>
              <a:noFill/>
            </c:spPr>
          </c:marker>
          <c:xVal>
            <c:numRef>
              <c:f>'14GHz_60WS'!$J$4:$J$18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'14GHz_60WS'!$Y$4:$Y$21</c:f>
              <c:numCache>
                <c:formatCode>0%</c:formatCode>
                <c:ptCount val="18"/>
                <c:pt idx="0">
                  <c:v>0.20536978204133297</c:v>
                </c:pt>
                <c:pt idx="1">
                  <c:v>0.18027662509392972</c:v>
                </c:pt>
                <c:pt idx="2">
                  <c:v>0.15670882056326241</c:v>
                </c:pt>
                <c:pt idx="3">
                  <c:v>0.13458805086295553</c:v>
                </c:pt>
                <c:pt idx="4">
                  <c:v>0.1145753316440401</c:v>
                </c:pt>
                <c:pt idx="5">
                  <c:v>9.6607357027861593E-2</c:v>
                </c:pt>
                <c:pt idx="6">
                  <c:v>8.074998324756251E-2</c:v>
                </c:pt>
                <c:pt idx="7">
                  <c:v>6.7132523534145824E-2</c:v>
                </c:pt>
                <c:pt idx="8">
                  <c:v>5.5459358877101066E-2</c:v>
                </c:pt>
                <c:pt idx="9">
                  <c:v>4.5488147018687072E-2</c:v>
                </c:pt>
                <c:pt idx="10">
                  <c:v>3.7107918629997641E-2</c:v>
                </c:pt>
                <c:pt idx="11">
                  <c:v>2.9993292782815654E-2</c:v>
                </c:pt>
                <c:pt idx="12">
                  <c:v>2.4159799867899002E-2</c:v>
                </c:pt>
                <c:pt idx="13">
                  <c:v>1.93703228790786E-2</c:v>
                </c:pt>
                <c:pt idx="14">
                  <c:v>1.5460551719331793E-2</c:v>
                </c:pt>
                <c:pt idx="15">
                  <c:v>7.8014050715317059E-3</c:v>
                </c:pt>
                <c:pt idx="16">
                  <c:v>3.9172080184774159E-3</c:v>
                </c:pt>
                <c:pt idx="17">
                  <c:v>1.9616756461860378E-3</c:v>
                </c:pt>
              </c:numCache>
            </c:numRef>
          </c:yVal>
          <c:smooth val="1"/>
        </c:ser>
        <c:ser>
          <c:idx val="2"/>
          <c:order val="2"/>
          <c:tx>
            <c:strRef>
              <c:f>'14p25GHz_60WS'!$AD$6</c:f>
              <c:strCache>
                <c:ptCount val="1"/>
                <c:pt idx="0">
                  <c:v>60W Sumitomo Cascade PAE (%) @ 14.25GHz</c:v>
                </c:pt>
              </c:strCache>
            </c:strRef>
          </c:tx>
          <c:marker>
            <c:spPr>
              <a:noFill/>
            </c:spPr>
          </c:marker>
          <c:xVal>
            <c:numRef>
              <c:f>'14p25GHz_60WS'!$J$4:$J$18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'14p25GHz_60WS'!$Y$4:$Y$21</c:f>
              <c:numCache>
                <c:formatCode>0%</c:formatCode>
                <c:ptCount val="18"/>
                <c:pt idx="0">
                  <c:v>0.20700008615720178</c:v>
                </c:pt>
                <c:pt idx="1">
                  <c:v>0.18315293711328653</c:v>
                </c:pt>
                <c:pt idx="2">
                  <c:v>0.15873358420363501</c:v>
                </c:pt>
                <c:pt idx="3">
                  <c:v>0.13902931442826003</c:v>
                </c:pt>
                <c:pt idx="4">
                  <c:v>0.11676864333524584</c:v>
                </c:pt>
                <c:pt idx="5">
                  <c:v>9.8945064592966953E-2</c:v>
                </c:pt>
                <c:pt idx="6">
                  <c:v>8.3083078936945345E-2</c:v>
                </c:pt>
                <c:pt idx="7">
                  <c:v>6.9052151697932995E-2</c:v>
                </c:pt>
                <c:pt idx="8">
                  <c:v>5.6814401125416483E-2</c:v>
                </c:pt>
                <c:pt idx="9">
                  <c:v>4.6550323112513524E-2</c:v>
                </c:pt>
                <c:pt idx="10">
                  <c:v>3.7830859655922838E-2</c:v>
                </c:pt>
                <c:pt idx="11">
                  <c:v>3.0497870612610809E-2</c:v>
                </c:pt>
                <c:pt idx="12">
                  <c:v>2.4479234158501544E-2</c:v>
                </c:pt>
                <c:pt idx="13">
                  <c:v>1.9575777853580296E-2</c:v>
                </c:pt>
                <c:pt idx="14">
                  <c:v>1.5608956100704485E-2</c:v>
                </c:pt>
                <c:pt idx="15">
                  <c:v>7.8462123833702244E-3</c:v>
                </c:pt>
                <c:pt idx="16">
                  <c:v>3.9324222104244501E-3</c:v>
                </c:pt>
                <c:pt idx="17">
                  <c:v>1.9655284798769123E-3</c:v>
                </c:pt>
              </c:numCache>
            </c:numRef>
          </c:yVal>
          <c:smooth val="1"/>
        </c:ser>
        <c:ser>
          <c:idx val="3"/>
          <c:order val="3"/>
          <c:tx>
            <c:strRef>
              <c:f>'14p5GHz_60WS'!$AD$6</c:f>
              <c:strCache>
                <c:ptCount val="1"/>
                <c:pt idx="0">
                  <c:v>60W Sumitomo Cascade PAE (%) @ 14.5GHz</c:v>
                </c:pt>
              </c:strCache>
            </c:strRef>
          </c:tx>
          <c:marker>
            <c:symbol val="circle"/>
            <c:size val="7"/>
            <c:spPr>
              <a:noFill/>
            </c:spPr>
          </c:marker>
          <c:xVal>
            <c:numRef>
              <c:f>'14p5GHz_60WS'!$J$4:$J$18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'14p5GHz_60WS'!$Y$4:$Y$21</c:f>
              <c:numCache>
                <c:formatCode>0%</c:formatCode>
                <c:ptCount val="18"/>
                <c:pt idx="0">
                  <c:v>0.21684183173170446</c:v>
                </c:pt>
                <c:pt idx="1">
                  <c:v>0.1918383236101377</c:v>
                </c:pt>
                <c:pt idx="2">
                  <c:v>0.16739228718316701</c:v>
                </c:pt>
                <c:pt idx="3">
                  <c:v>0.14413585104724455</c:v>
                </c:pt>
                <c:pt idx="4">
                  <c:v>0.12288207161754651</c:v>
                </c:pt>
                <c:pt idx="5">
                  <c:v>0.10382726637426423</c:v>
                </c:pt>
                <c:pt idx="6">
                  <c:v>8.6487766246788958E-2</c:v>
                </c:pt>
                <c:pt idx="7">
                  <c:v>7.1588064849175639E-2</c:v>
                </c:pt>
                <c:pt idx="8">
                  <c:v>5.8762484741888728E-2</c:v>
                </c:pt>
                <c:pt idx="9">
                  <c:v>4.7900653060020004E-2</c:v>
                </c:pt>
                <c:pt idx="10">
                  <c:v>3.880297272380908E-2</c:v>
                </c:pt>
                <c:pt idx="11">
                  <c:v>3.1032041465541768E-2</c:v>
                </c:pt>
                <c:pt idx="12">
                  <c:v>2.5057058839771877E-2</c:v>
                </c:pt>
                <c:pt idx="13">
                  <c:v>1.992579166742554E-2</c:v>
                </c:pt>
                <c:pt idx="14">
                  <c:v>1.5876105659410829E-2</c:v>
                </c:pt>
                <c:pt idx="15">
                  <c:v>7.9499439459823542E-3</c:v>
                </c:pt>
                <c:pt idx="16">
                  <c:v>3.9657782721307681E-3</c:v>
                </c:pt>
                <c:pt idx="17">
                  <c:v>1.9821554006141627E-3</c:v>
                </c:pt>
              </c:numCache>
            </c:numRef>
          </c:yVal>
          <c:smooth val="1"/>
        </c:ser>
        <c:ser>
          <c:idx val="4"/>
          <c:order val="4"/>
          <c:tx>
            <c:strRef>
              <c:f>'13p75GHz_50WT'!$AD$6</c:f>
              <c:strCache>
                <c:ptCount val="1"/>
                <c:pt idx="0">
                  <c:v>50W Toshiba Cascade PAE (%)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'13p75GHz_50WT'!$J$3:$J$17</c:f>
              <c:numCache>
                <c:formatCode>General</c:formatCode>
                <c:ptCount val="15"/>
                <c:pt idx="0">
                  <c:v>46.83</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'13p75GHz_50WT'!$Y$3:$Y$20</c:f>
              <c:numCache>
                <c:formatCode>0%</c:formatCode>
                <c:ptCount val="18"/>
                <c:pt idx="0">
                  <c:v>0.18111974900032421</c:v>
                </c:pt>
                <c:pt idx="1">
                  <c:v>0.17968850713367854</c:v>
                </c:pt>
                <c:pt idx="2">
                  <c:v>0.1596725029365802</c:v>
                </c:pt>
                <c:pt idx="3">
                  <c:v>0.14051757471634296</c:v>
                </c:pt>
                <c:pt idx="4">
                  <c:v>0.12123246337034253</c:v>
                </c:pt>
                <c:pt idx="5">
                  <c:v>0.10266018804716236</c:v>
                </c:pt>
                <c:pt idx="6">
                  <c:v>8.7610713902860723E-2</c:v>
                </c:pt>
                <c:pt idx="7">
                  <c:v>7.3840342115463017E-2</c:v>
                </c:pt>
                <c:pt idx="8">
                  <c:v>6.1291094248066266E-2</c:v>
                </c:pt>
                <c:pt idx="9">
                  <c:v>5.05873671501781E-2</c:v>
                </c:pt>
                <c:pt idx="10">
                  <c:v>4.1309733468586678E-2</c:v>
                </c:pt>
                <c:pt idx="11">
                  <c:v>3.3412481533648036E-2</c:v>
                </c:pt>
                <c:pt idx="12">
                  <c:v>2.6870642159564338E-2</c:v>
                </c:pt>
                <c:pt idx="13">
                  <c:v>2.1480272533422599E-2</c:v>
                </c:pt>
                <c:pt idx="14">
                  <c:v>1.7131829039205428E-2</c:v>
                </c:pt>
                <c:pt idx="15">
                  <c:v>8.5504270479532987E-3</c:v>
                </c:pt>
                <c:pt idx="16">
                  <c:v>4.2498986710051969E-3</c:v>
                </c:pt>
                <c:pt idx="17">
                  <c:v>2.1125117247813453E-3</c:v>
                </c:pt>
              </c:numCache>
            </c:numRef>
          </c:yVal>
          <c:smooth val="1"/>
        </c:ser>
        <c:ser>
          <c:idx val="5"/>
          <c:order val="5"/>
          <c:tx>
            <c:strRef>
              <c:f>'14GHz_50WT'!$AD$6</c:f>
              <c:strCache>
                <c:ptCount val="1"/>
                <c:pt idx="0">
                  <c:v>50W Toshiba Cascade PAE (%)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'14GHz_50WT'!$J$3:$J$18</c:f>
              <c:numCache>
                <c:formatCode>General</c:formatCode>
                <c:ptCount val="16"/>
                <c:pt idx="0">
                  <c:v>47</c:v>
                </c:pt>
                <c:pt idx="1">
                  <c:v>46.63</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'14GHz_50WT'!$Y$3:$Y$21</c:f>
              <c:numCache>
                <c:formatCode>0%</c:formatCode>
                <c:ptCount val="19"/>
                <c:pt idx="0">
                  <c:v>0.19582793887230432</c:v>
                </c:pt>
                <c:pt idx="1">
                  <c:v>0.19175913473594708</c:v>
                </c:pt>
                <c:pt idx="2">
                  <c:v>0.17889495221836557</c:v>
                </c:pt>
                <c:pt idx="3">
                  <c:v>0.1582962442257016</c:v>
                </c:pt>
                <c:pt idx="4">
                  <c:v>0.13866679569846435</c:v>
                </c:pt>
                <c:pt idx="5">
                  <c:v>0.11790628416161675</c:v>
                </c:pt>
                <c:pt idx="6">
                  <c:v>0.10122497535818047</c:v>
                </c:pt>
                <c:pt idx="7">
                  <c:v>8.5297486148670915E-2</c:v>
                </c:pt>
                <c:pt idx="8">
                  <c:v>7.1649518853726127E-2</c:v>
                </c:pt>
                <c:pt idx="9">
                  <c:v>5.9833135398953984E-2</c:v>
                </c:pt>
                <c:pt idx="10">
                  <c:v>4.9332768925393504E-2</c:v>
                </c:pt>
                <c:pt idx="11">
                  <c:v>4.033628447538086E-2</c:v>
                </c:pt>
                <c:pt idx="12">
                  <c:v>3.2811609530635479E-2</c:v>
                </c:pt>
                <c:pt idx="13">
                  <c:v>2.6433777166097024E-2</c:v>
                </c:pt>
                <c:pt idx="14">
                  <c:v>2.1301222848400071E-2</c:v>
                </c:pt>
                <c:pt idx="15">
                  <c:v>1.6954237979232269E-2</c:v>
                </c:pt>
                <c:pt idx="16">
                  <c:v>8.4972479042846206E-3</c:v>
                </c:pt>
                <c:pt idx="17">
                  <c:v>4.2323872642435487E-3</c:v>
                </c:pt>
                <c:pt idx="18">
                  <c:v>2.0901189331552616E-3</c:v>
                </c:pt>
              </c:numCache>
            </c:numRef>
          </c:yVal>
          <c:smooth val="1"/>
        </c:ser>
        <c:ser>
          <c:idx val="6"/>
          <c:order val="6"/>
          <c:tx>
            <c:strRef>
              <c:f>'14p25GHz_50WT'!$AD$6</c:f>
              <c:strCache>
                <c:ptCount val="1"/>
                <c:pt idx="0">
                  <c:v>50W Toshiba Cascade PAE (%)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'14p25GHz_50WT'!$J$3:$J$18</c:f>
              <c:numCache>
                <c:formatCode>General</c:formatCode>
                <c:ptCount val="16"/>
                <c:pt idx="0">
                  <c:v>47</c:v>
                </c:pt>
                <c:pt idx="1">
                  <c:v>46.5</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'14p25GHz_50WT'!$Y$3:$Y$21</c:f>
              <c:numCache>
                <c:formatCode>0%</c:formatCode>
                <c:ptCount val="19"/>
                <c:pt idx="0">
                  <c:v>0.19568811671032829</c:v>
                </c:pt>
                <c:pt idx="1">
                  <c:v>0.18748604630998816</c:v>
                </c:pt>
                <c:pt idx="2">
                  <c:v>0.17730624193010133</c:v>
                </c:pt>
                <c:pt idx="3">
                  <c:v>0.15755255840859703</c:v>
                </c:pt>
                <c:pt idx="4">
                  <c:v>0.13573617456617146</c:v>
                </c:pt>
                <c:pt idx="5">
                  <c:v>0.11756726269609434</c:v>
                </c:pt>
                <c:pt idx="6">
                  <c:v>0.10141347101949132</c:v>
                </c:pt>
                <c:pt idx="7">
                  <c:v>8.4767949167039017E-2</c:v>
                </c:pt>
                <c:pt idx="8">
                  <c:v>7.1059420772408219E-2</c:v>
                </c:pt>
                <c:pt idx="9">
                  <c:v>5.9312194064472967E-2</c:v>
                </c:pt>
                <c:pt idx="10">
                  <c:v>4.8887076921731762E-2</c:v>
                </c:pt>
                <c:pt idx="11">
                  <c:v>4.0039172861483625E-2</c:v>
                </c:pt>
                <c:pt idx="12">
                  <c:v>3.2292082340835866E-2</c:v>
                </c:pt>
                <c:pt idx="13">
                  <c:v>2.611419467397573E-2</c:v>
                </c:pt>
                <c:pt idx="14">
                  <c:v>2.0997094020787452E-2</c:v>
                </c:pt>
                <c:pt idx="15">
                  <c:v>1.6780279038159131E-2</c:v>
                </c:pt>
                <c:pt idx="16">
                  <c:v>8.4442211982653954E-3</c:v>
                </c:pt>
                <c:pt idx="17">
                  <c:v>4.2236835117798821E-3</c:v>
                </c:pt>
                <c:pt idx="18">
                  <c:v>2.0994644689511558E-3</c:v>
                </c:pt>
              </c:numCache>
            </c:numRef>
          </c:yVal>
          <c:smooth val="1"/>
        </c:ser>
        <c:ser>
          <c:idx val="7"/>
          <c:order val="7"/>
          <c:tx>
            <c:strRef>
              <c:f>'14p5GHz_50WT'!$AD$6</c:f>
              <c:strCache>
                <c:ptCount val="1"/>
                <c:pt idx="0">
                  <c:v>50W Toshiba Cascade PAE (%)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'14p5GHz_50WT'!$J$3:$J$18</c:f>
              <c:numCache>
                <c:formatCode>General</c:formatCode>
                <c:ptCount val="16"/>
                <c:pt idx="0">
                  <c:v>47</c:v>
                </c:pt>
                <c:pt idx="1">
                  <c:v>46.4</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'14p5GHz_50WT'!$Y$3:$Y$21</c:f>
              <c:numCache>
                <c:formatCode>0%</c:formatCode>
                <c:ptCount val="19"/>
                <c:pt idx="0">
                  <c:v>0.19992293964491403</c:v>
                </c:pt>
                <c:pt idx="1">
                  <c:v>0.18651015845508279</c:v>
                </c:pt>
                <c:pt idx="2">
                  <c:v>0.17855474233186672</c:v>
                </c:pt>
                <c:pt idx="3">
                  <c:v>0.15783322902689648</c:v>
                </c:pt>
                <c:pt idx="4">
                  <c:v>0.13656561495761585</c:v>
                </c:pt>
                <c:pt idx="5">
                  <c:v>0.11705747043860222</c:v>
                </c:pt>
                <c:pt idx="6">
                  <c:v>0.10028720392968599</c:v>
                </c:pt>
                <c:pt idx="7">
                  <c:v>8.4880504315594157E-2</c:v>
                </c:pt>
                <c:pt idx="8">
                  <c:v>7.1403400817825799E-2</c:v>
                </c:pt>
                <c:pt idx="9">
                  <c:v>5.9285166336065863E-2</c:v>
                </c:pt>
                <c:pt idx="10">
                  <c:v>4.8779718205184702E-2</c:v>
                </c:pt>
                <c:pt idx="11">
                  <c:v>3.9870973541297587E-2</c:v>
                </c:pt>
                <c:pt idx="12">
                  <c:v>3.2422248069022039E-2</c:v>
                </c:pt>
                <c:pt idx="13">
                  <c:v>2.6168424313684921E-2</c:v>
                </c:pt>
                <c:pt idx="14">
                  <c:v>2.1041230544665456E-2</c:v>
                </c:pt>
                <c:pt idx="15">
                  <c:v>1.6849921219075914E-2</c:v>
                </c:pt>
                <c:pt idx="16">
                  <c:v>8.4801645007891256E-3</c:v>
                </c:pt>
                <c:pt idx="17">
                  <c:v>4.2326343520587171E-3</c:v>
                </c:pt>
                <c:pt idx="18">
                  <c:v>2.1126360967814919E-3</c:v>
                </c:pt>
              </c:numCache>
            </c:numRef>
          </c:yVal>
          <c:smooth val="1"/>
        </c:ser>
        <c:dLbls>
          <c:showLegendKey val="0"/>
          <c:showVal val="0"/>
          <c:showCatName val="0"/>
          <c:showSerName val="0"/>
          <c:showPercent val="0"/>
          <c:showBubbleSize val="0"/>
        </c:dLbls>
        <c:axId val="1025454288"/>
        <c:axId val="1025443952"/>
      </c:scatterChart>
      <c:valAx>
        <c:axId val="1025454288"/>
        <c:scaling>
          <c:orientation val="minMax"/>
          <c:max val="48"/>
          <c:min val="32"/>
        </c:scaling>
        <c:delete val="0"/>
        <c:axPos val="b"/>
        <c:majorGridlines/>
        <c:title>
          <c:tx>
            <c:rich>
              <a:bodyPr/>
              <a:lstStyle/>
              <a:p>
                <a:pPr>
                  <a:defRPr/>
                </a:pPr>
                <a:r>
                  <a:rPr lang="en-US"/>
                  <a:t>Measured Total</a:t>
                </a:r>
                <a:r>
                  <a:rPr lang="en-US" baseline="0"/>
                  <a:t> </a:t>
                </a:r>
                <a:r>
                  <a:rPr lang="en-US"/>
                  <a:t>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25443952"/>
        <c:crosses val="autoZero"/>
        <c:crossBetween val="midCat"/>
        <c:majorUnit val="1"/>
        <c:minorUnit val="1"/>
      </c:valAx>
      <c:valAx>
        <c:axId val="1025443952"/>
        <c:scaling>
          <c:orientation val="minMax"/>
          <c:max val="0.22"/>
          <c:min val="0"/>
        </c:scaling>
        <c:delete val="0"/>
        <c:axPos val="l"/>
        <c:majorGridlines/>
        <c:title>
          <c:tx>
            <c:rich>
              <a:bodyPr rot="-5400000" vert="horz"/>
              <a:lstStyle/>
              <a:p>
                <a:pPr>
                  <a:defRPr/>
                </a:pPr>
                <a:r>
                  <a:rPr lang="en-US"/>
                  <a:t>Power Added Efficiency (%)</a:t>
                </a:r>
              </a:p>
            </c:rich>
          </c:tx>
          <c:layout/>
          <c:overlay val="0"/>
        </c:title>
        <c:numFmt formatCode="0%" sourceLinked="1"/>
        <c:majorTickMark val="out"/>
        <c:minorTickMark val="none"/>
        <c:tickLblPos val="nextTo"/>
        <c:crossAx val="1025454288"/>
        <c:crosses val="autoZero"/>
        <c:crossBetween val="midCat"/>
        <c:majorUnit val="1.0000000000000002E-2"/>
      </c:valAx>
    </c:plotArea>
    <c:legend>
      <c:legendPos val="r"/>
      <c:layout>
        <c:manualLayout>
          <c:xMode val="edge"/>
          <c:yMode val="edge"/>
          <c:x val="0.78904441646024503"/>
          <c:y val="0.13913605079026145"/>
          <c:w val="0.20216823731831418"/>
          <c:h val="0.71764186256379037"/>
        </c:manualLayout>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Dissipated Power Comparison</a:t>
            </a:r>
            <a:endParaRPr lang="en-US"/>
          </a:p>
        </c:rich>
      </c:tx>
      <c:layout/>
      <c:overlay val="0"/>
    </c:title>
    <c:autoTitleDeleted val="0"/>
    <c:plotArea>
      <c:layout>
        <c:manualLayout>
          <c:layoutTarget val="inner"/>
          <c:xMode val="edge"/>
          <c:yMode val="edge"/>
          <c:x val="8.7559908482441537E-2"/>
          <c:y val="8.4902257980464302E-2"/>
          <c:w val="0.69405920042068603"/>
          <c:h val="0.82176301055588385"/>
        </c:manualLayout>
      </c:layout>
      <c:scatterChart>
        <c:scatterStyle val="smoothMarker"/>
        <c:varyColors val="0"/>
        <c:ser>
          <c:idx val="0"/>
          <c:order val="0"/>
          <c:tx>
            <c:strRef>
              <c:f>'13p75GHz_60WS'!$AD$7</c:f>
              <c:strCache>
                <c:ptCount val="1"/>
                <c:pt idx="0">
                  <c:v>60W Sumitomo Cascade Dissipated Power (W) @ 13.75GHz</c:v>
                </c:pt>
              </c:strCache>
            </c:strRef>
          </c:tx>
          <c:marker>
            <c:spPr>
              <a:noFill/>
            </c:spPr>
          </c:marker>
          <c:xVal>
            <c:numRef>
              <c:f>'13p75GHz_60WS'!$J$4:$J$18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'13p75GHz_60WS'!$W$4:$W$21</c:f>
              <c:numCache>
                <c:formatCode>0.00</c:formatCode>
                <c:ptCount val="18"/>
                <c:pt idx="0">
                  <c:v>193.6392766372727</c:v>
                </c:pt>
                <c:pt idx="1">
                  <c:v>181.51028294465027</c:v>
                </c:pt>
                <c:pt idx="2">
                  <c:v>171.32322339831614</c:v>
                </c:pt>
                <c:pt idx="3">
                  <c:v>162.37713568490412</c:v>
                </c:pt>
                <c:pt idx="4">
                  <c:v>154.9763768503112</c:v>
                </c:pt>
                <c:pt idx="5">
                  <c:v>149.07306807538885</c:v>
                </c:pt>
                <c:pt idx="6">
                  <c:v>143.88574588205833</c:v>
                </c:pt>
                <c:pt idx="7">
                  <c:v>139.286</c:v>
                </c:pt>
                <c:pt idx="8">
                  <c:v>135.70671765275719</c:v>
                </c:pt>
                <c:pt idx="9">
                  <c:v>132.68042655519807</c:v>
                </c:pt>
                <c:pt idx="10">
                  <c:v>130.43512766372726</c:v>
                </c:pt>
                <c:pt idx="11">
                  <c:v>128.647928294465</c:v>
                </c:pt>
                <c:pt idx="12">
                  <c:v>127.62472233983159</c:v>
                </c:pt>
                <c:pt idx="13">
                  <c:v>127.16511356849041</c:v>
                </c:pt>
                <c:pt idx="14">
                  <c:v>126.70573768503111</c:v>
                </c:pt>
                <c:pt idx="15">
                  <c:v>126.83499999999998</c:v>
                </c:pt>
                <c:pt idx="16">
                  <c:v>127.19281276637273</c:v>
                </c:pt>
                <c:pt idx="17">
                  <c:v>127.55281135684905</c:v>
                </c:pt>
              </c:numCache>
            </c:numRef>
          </c:yVal>
          <c:smooth val="1"/>
        </c:ser>
        <c:ser>
          <c:idx val="1"/>
          <c:order val="1"/>
          <c:tx>
            <c:strRef>
              <c:f>'14GHz_60WS'!$AD$7</c:f>
              <c:strCache>
                <c:ptCount val="1"/>
                <c:pt idx="0">
                  <c:v>60W Sumitomo Cascade Dissipated Power (W) @ 14GHz</c:v>
                </c:pt>
              </c:strCache>
            </c:strRef>
          </c:tx>
          <c:marker>
            <c:spPr>
              <a:noFill/>
            </c:spPr>
          </c:marker>
          <c:xVal>
            <c:numRef>
              <c:f>'14GHz_60WS'!$J$4:$J$18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'14GHz_60WS'!$W$4:$W$21</c:f>
              <c:numCache>
                <c:formatCode>0.00</c:formatCode>
                <c:ptCount val="18"/>
                <c:pt idx="0">
                  <c:v>193.92227663727272</c:v>
                </c:pt>
                <c:pt idx="1">
                  <c:v>181.02028294465026</c:v>
                </c:pt>
                <c:pt idx="2">
                  <c:v>170.17022339831618</c:v>
                </c:pt>
                <c:pt idx="3">
                  <c:v>161.51613568490413</c:v>
                </c:pt>
                <c:pt idx="4">
                  <c:v>154.1913768503112</c:v>
                </c:pt>
                <c:pt idx="5">
                  <c:v>148.20606807538886</c:v>
                </c:pt>
                <c:pt idx="6">
                  <c:v>143.31474588205836</c:v>
                </c:pt>
                <c:pt idx="7">
                  <c:v>138.959</c:v>
                </c:pt>
                <c:pt idx="8">
                  <c:v>135.28371765275722</c:v>
                </c:pt>
                <c:pt idx="9">
                  <c:v>132.39842655519806</c:v>
                </c:pt>
                <c:pt idx="10">
                  <c:v>130.05012766372724</c:v>
                </c:pt>
                <c:pt idx="11">
                  <c:v>128.75092829446501</c:v>
                </c:pt>
                <c:pt idx="12">
                  <c:v>127.7277223398316</c:v>
                </c:pt>
                <c:pt idx="13">
                  <c:v>127.16511356849041</c:v>
                </c:pt>
                <c:pt idx="14">
                  <c:v>127.0597376850311</c:v>
                </c:pt>
                <c:pt idx="15">
                  <c:v>127.18200000000002</c:v>
                </c:pt>
                <c:pt idx="16">
                  <c:v>127.44381276637272</c:v>
                </c:pt>
                <c:pt idx="17">
                  <c:v>127.79681135684902</c:v>
                </c:pt>
              </c:numCache>
            </c:numRef>
          </c:yVal>
          <c:smooth val="1"/>
        </c:ser>
        <c:ser>
          <c:idx val="2"/>
          <c:order val="2"/>
          <c:tx>
            <c:strRef>
              <c:f>'14p25GHz_60WS'!$AD$7</c:f>
              <c:strCache>
                <c:ptCount val="1"/>
                <c:pt idx="0">
                  <c:v>60W Sumitomo Cascade Dissipated Power (W) @ 14.25GHz</c:v>
                </c:pt>
              </c:strCache>
            </c:strRef>
          </c:tx>
          <c:marker>
            <c:spPr>
              <a:noFill/>
            </c:spPr>
          </c:marker>
          <c:xVal>
            <c:numRef>
              <c:f>'14p25GHz_60WS'!$J$4:$J$18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'14p25GHz_60WS'!$W$4:$W$21</c:f>
              <c:numCache>
                <c:formatCode>0.00</c:formatCode>
                <c:ptCount val="18"/>
                <c:pt idx="0">
                  <c:v>192.00027663727269</c:v>
                </c:pt>
                <c:pt idx="1">
                  <c:v>177.55228294465024</c:v>
                </c:pt>
                <c:pt idx="2">
                  <c:v>167.59622339831611</c:v>
                </c:pt>
                <c:pt idx="3">
                  <c:v>155.55413568490414</c:v>
                </c:pt>
                <c:pt idx="4">
                  <c:v>150.92037685031119</c:v>
                </c:pt>
                <c:pt idx="5">
                  <c:v>144.33006807538885</c:v>
                </c:pt>
                <c:pt idx="6">
                  <c:v>138.93674588205832</c:v>
                </c:pt>
                <c:pt idx="7">
                  <c:v>134.81800000000001</c:v>
                </c:pt>
                <c:pt idx="8">
                  <c:v>131.86771765275719</c:v>
                </c:pt>
                <c:pt idx="9">
                  <c:v>129.23342655519804</c:v>
                </c:pt>
                <c:pt idx="10">
                  <c:v>127.46912766372726</c:v>
                </c:pt>
                <c:pt idx="11">
                  <c:v>126.55492829446503</c:v>
                </c:pt>
                <c:pt idx="12">
                  <c:v>126.01972233983163</c:v>
                </c:pt>
                <c:pt idx="13">
                  <c:v>125.80411356849042</c:v>
                </c:pt>
                <c:pt idx="14">
                  <c:v>125.83273768503111</c:v>
                </c:pt>
                <c:pt idx="15">
                  <c:v>126.44999999999999</c:v>
                </c:pt>
                <c:pt idx="16">
                  <c:v>126.94881276637273</c:v>
                </c:pt>
                <c:pt idx="17">
                  <c:v>127.54581135684904</c:v>
                </c:pt>
              </c:numCache>
            </c:numRef>
          </c:yVal>
          <c:smooth val="1"/>
        </c:ser>
        <c:ser>
          <c:idx val="3"/>
          <c:order val="3"/>
          <c:tx>
            <c:strRef>
              <c:f>'14p5GHz_60WS'!$AD$7</c:f>
              <c:strCache>
                <c:ptCount val="1"/>
                <c:pt idx="0">
                  <c:v>60W Sumitomo Cascade Dissipated Power (W) @ 14.5GHz</c:v>
                </c:pt>
              </c:strCache>
            </c:strRef>
          </c:tx>
          <c:marker>
            <c:symbol val="circle"/>
            <c:size val="7"/>
            <c:spPr>
              <a:noFill/>
            </c:spPr>
          </c:marker>
          <c:xVal>
            <c:numRef>
              <c:f>'14p5GHz_60WS'!$J$4:$J$18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'14p5GHz_60WS'!$W$4:$W$21</c:f>
              <c:numCache>
                <c:formatCode>0.00</c:formatCode>
                <c:ptCount val="18"/>
                <c:pt idx="0">
                  <c:v>181.01127663727272</c:v>
                </c:pt>
                <c:pt idx="1">
                  <c:v>167.71128294465024</c:v>
                </c:pt>
                <c:pt idx="2">
                  <c:v>157.29122339831616</c:v>
                </c:pt>
                <c:pt idx="3">
                  <c:v>149.15313568490413</c:v>
                </c:pt>
                <c:pt idx="4">
                  <c:v>142.41937685031121</c:v>
                </c:pt>
                <c:pt idx="5">
                  <c:v>136.79806807538884</c:v>
                </c:pt>
                <c:pt idx="6">
                  <c:v>132.97174588205834</c:v>
                </c:pt>
                <c:pt idx="7">
                  <c:v>129.68799999999999</c:v>
                </c:pt>
                <c:pt idx="8">
                  <c:v>127.2327176527572</c:v>
                </c:pt>
                <c:pt idx="9">
                  <c:v>125.41242655519804</c:v>
                </c:pt>
                <c:pt idx="10">
                  <c:v>124.15012766372728</c:v>
                </c:pt>
                <c:pt idx="11">
                  <c:v>124.30792829446501</c:v>
                </c:pt>
                <c:pt idx="12">
                  <c:v>123.0407223398316</c:v>
                </c:pt>
                <c:pt idx="13">
                  <c:v>123.55011356849042</c:v>
                </c:pt>
                <c:pt idx="14">
                  <c:v>123.68173768503111</c:v>
                </c:pt>
                <c:pt idx="15">
                  <c:v>124.78700000000001</c:v>
                </c:pt>
                <c:pt idx="16">
                  <c:v>125.87681276637271</c:v>
                </c:pt>
                <c:pt idx="17">
                  <c:v>126.47381135684904</c:v>
                </c:pt>
              </c:numCache>
            </c:numRef>
          </c:yVal>
          <c:smooth val="1"/>
        </c:ser>
        <c:ser>
          <c:idx val="4"/>
          <c:order val="4"/>
          <c:tx>
            <c:strRef>
              <c:f>'13p75GHz_50WT'!$AD$7</c:f>
              <c:strCache>
                <c:ptCount val="1"/>
                <c:pt idx="0">
                  <c:v>50W Toshiba Cascade Dissipated Power (W)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'13p75GHz_50WT'!$J$3:$J$17</c:f>
              <c:numCache>
                <c:formatCode>General</c:formatCode>
                <c:ptCount val="15"/>
                <c:pt idx="0">
                  <c:v>46.83</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'13p75GHz_50WT'!$W$3:$W$20</c:f>
              <c:numCache>
                <c:formatCode>0.00</c:formatCode>
                <c:ptCount val="18"/>
                <c:pt idx="0">
                  <c:v>217.89622023748728</c:v>
                </c:pt>
                <c:pt idx="1">
                  <c:v>181.74228294465024</c:v>
                </c:pt>
                <c:pt idx="2">
                  <c:v>166.42422339831614</c:v>
                </c:pt>
                <c:pt idx="3">
                  <c:v>153.64013568490412</c:v>
                </c:pt>
                <c:pt idx="4">
                  <c:v>144.62837685031121</c:v>
                </c:pt>
                <c:pt idx="5">
                  <c:v>138.53306807538885</c:v>
                </c:pt>
                <c:pt idx="6">
                  <c:v>131.10574588205833</c:v>
                </c:pt>
                <c:pt idx="7">
                  <c:v>125.42699999999999</c:v>
                </c:pt>
                <c:pt idx="8">
                  <c:v>121.6557176527572</c:v>
                </c:pt>
                <c:pt idx="9">
                  <c:v>118.41642655519804</c:v>
                </c:pt>
                <c:pt idx="10">
                  <c:v>116.31212766372725</c:v>
                </c:pt>
                <c:pt idx="11">
                  <c:v>115.16792829446501</c:v>
                </c:pt>
                <c:pt idx="12">
                  <c:v>114.5227223398316</c:v>
                </c:pt>
                <c:pt idx="13">
                  <c:v>114.42711356849041</c:v>
                </c:pt>
                <c:pt idx="14">
                  <c:v>114.46973768503111</c:v>
                </c:pt>
                <c:pt idx="15">
                  <c:v>115.95299999999999</c:v>
                </c:pt>
                <c:pt idx="16">
                  <c:v>117.42781276637271</c:v>
                </c:pt>
                <c:pt idx="17">
                  <c:v>118.65381135684903</c:v>
                </c:pt>
              </c:numCache>
            </c:numRef>
          </c:yVal>
          <c:smooth val="1"/>
        </c:ser>
        <c:ser>
          <c:idx val="5"/>
          <c:order val="5"/>
          <c:tx>
            <c:strRef>
              <c:f>'14GHz_50WT'!$AD$7</c:f>
              <c:strCache>
                <c:ptCount val="1"/>
                <c:pt idx="0">
                  <c:v>50W Toshiba Cascade Dissipated Power (W)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'14GHz_50WT'!$J$3:$J$18</c:f>
              <c:numCache>
                <c:formatCode>General</c:formatCode>
                <c:ptCount val="16"/>
                <c:pt idx="0">
                  <c:v>47</c:v>
                </c:pt>
                <c:pt idx="1">
                  <c:v>46.63</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'14GHz_50WT'!$W$3:$W$21</c:f>
              <c:numCache>
                <c:formatCode>0.00</c:formatCode>
                <c:ptCount val="19"/>
                <c:pt idx="0">
                  <c:v>205.8122766372727</c:v>
                </c:pt>
                <c:pt idx="1">
                  <c:v>193.99134264186429</c:v>
                </c:pt>
                <c:pt idx="2">
                  <c:v>182.72528294465025</c:v>
                </c:pt>
                <c:pt idx="3">
                  <c:v>168.14622339831618</c:v>
                </c:pt>
                <c:pt idx="4">
                  <c:v>156.02613568490412</c:v>
                </c:pt>
                <c:pt idx="5">
                  <c:v>149.27137685031119</c:v>
                </c:pt>
                <c:pt idx="6">
                  <c:v>140.72206807538882</c:v>
                </c:pt>
                <c:pt idx="7">
                  <c:v>135.00274588205832</c:v>
                </c:pt>
                <c:pt idx="8">
                  <c:v>129.56800000000001</c:v>
                </c:pt>
                <c:pt idx="9">
                  <c:v>124.81371765275719</c:v>
                </c:pt>
                <c:pt idx="10">
                  <c:v>121.58842655519804</c:v>
                </c:pt>
                <c:pt idx="11">
                  <c:v>119.24012766372725</c:v>
                </c:pt>
                <c:pt idx="12">
                  <c:v>117.34992829446502</c:v>
                </c:pt>
                <c:pt idx="13">
                  <c:v>116.46772233983161</c:v>
                </c:pt>
                <c:pt idx="14">
                  <c:v>115.41011356849042</c:v>
                </c:pt>
                <c:pt idx="15">
                  <c:v>115.6897376850311</c:v>
                </c:pt>
                <c:pt idx="16">
                  <c:v>116.68499999999999</c:v>
                </c:pt>
                <c:pt idx="17">
                  <c:v>117.91581276637271</c:v>
                </c:pt>
                <c:pt idx="18">
                  <c:v>119.92781135684903</c:v>
                </c:pt>
              </c:numCache>
            </c:numRef>
          </c:yVal>
          <c:smooth val="1"/>
        </c:ser>
        <c:ser>
          <c:idx val="6"/>
          <c:order val="6"/>
          <c:tx>
            <c:strRef>
              <c:f>'14p25GHz_50WT'!$AD$7</c:f>
              <c:strCache>
                <c:ptCount val="1"/>
                <c:pt idx="0">
                  <c:v>50W Toshiba Cascade Dissipated Power (W)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'14p25GHz_50WT'!$J$3:$J$18</c:f>
              <c:numCache>
                <c:formatCode>General</c:formatCode>
                <c:ptCount val="16"/>
                <c:pt idx="0">
                  <c:v>47</c:v>
                </c:pt>
                <c:pt idx="1">
                  <c:v>46.5</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'14p25GHz_50WT'!$W$3:$W$21</c:f>
              <c:numCache>
                <c:formatCode>0.00</c:formatCode>
                <c:ptCount val="19"/>
                <c:pt idx="0">
                  <c:v>205.9952766372727</c:v>
                </c:pt>
                <c:pt idx="1">
                  <c:v>193.57964078490357</c:v>
                </c:pt>
                <c:pt idx="2">
                  <c:v>184.71928294465022</c:v>
                </c:pt>
                <c:pt idx="3">
                  <c:v>169.08922339831611</c:v>
                </c:pt>
                <c:pt idx="4">
                  <c:v>159.93713568490412</c:v>
                </c:pt>
                <c:pt idx="5">
                  <c:v>149.75937685031118</c:v>
                </c:pt>
                <c:pt idx="6">
                  <c:v>140.43106807538885</c:v>
                </c:pt>
                <c:pt idx="7">
                  <c:v>135.92474588205832</c:v>
                </c:pt>
                <c:pt idx="8">
                  <c:v>130.727</c:v>
                </c:pt>
                <c:pt idx="9">
                  <c:v>125.97971765275719</c:v>
                </c:pt>
                <c:pt idx="10">
                  <c:v>122.75442655519808</c:v>
                </c:pt>
                <c:pt idx="11">
                  <c:v>120.16212766372728</c:v>
                </c:pt>
                <c:pt idx="12">
                  <c:v>119.30192829446501</c:v>
                </c:pt>
                <c:pt idx="13">
                  <c:v>117.93172233983161</c:v>
                </c:pt>
                <c:pt idx="14">
                  <c:v>117.11811356849041</c:v>
                </c:pt>
                <c:pt idx="15">
                  <c:v>116.9097376850311</c:v>
                </c:pt>
                <c:pt idx="16">
                  <c:v>117.42399999999999</c:v>
                </c:pt>
                <c:pt idx="17">
                  <c:v>118.15981276637271</c:v>
                </c:pt>
                <c:pt idx="18">
                  <c:v>119.39281135684904</c:v>
                </c:pt>
              </c:numCache>
            </c:numRef>
          </c:yVal>
          <c:smooth val="1"/>
        </c:ser>
        <c:ser>
          <c:idx val="7"/>
          <c:order val="7"/>
          <c:tx>
            <c:strRef>
              <c:f>'14p5GHz_50WT'!$AD$7</c:f>
              <c:strCache>
                <c:ptCount val="1"/>
                <c:pt idx="0">
                  <c:v>50W Toshiba Cascade Dissipated Power (W)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'14p5GHz_50WT'!$J$3:$J$18</c:f>
              <c:numCache>
                <c:formatCode>General</c:formatCode>
                <c:ptCount val="16"/>
                <c:pt idx="0">
                  <c:v>47</c:v>
                </c:pt>
                <c:pt idx="1">
                  <c:v>46.4</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'14p5GHz_50WT'!$W$3:$W$21</c:f>
              <c:numCache>
                <c:formatCode>0.00</c:formatCode>
                <c:ptCount val="19"/>
                <c:pt idx="0">
                  <c:v>200.57027663727268</c:v>
                </c:pt>
                <c:pt idx="1">
                  <c:v>190.39141677598337</c:v>
                </c:pt>
                <c:pt idx="2">
                  <c:v>183.14928294465022</c:v>
                </c:pt>
                <c:pt idx="3">
                  <c:v>168.73222339831614</c:v>
                </c:pt>
                <c:pt idx="4">
                  <c:v>158.81313568490413</c:v>
                </c:pt>
                <c:pt idx="5">
                  <c:v>150.49837685031119</c:v>
                </c:pt>
                <c:pt idx="6">
                  <c:v>142.18606807538882</c:v>
                </c:pt>
                <c:pt idx="7">
                  <c:v>135.72774588205831</c:v>
                </c:pt>
                <c:pt idx="8">
                  <c:v>130.04900000000001</c:v>
                </c:pt>
                <c:pt idx="9">
                  <c:v>126.04071765275719</c:v>
                </c:pt>
                <c:pt idx="10">
                  <c:v>123.03842655519807</c:v>
                </c:pt>
                <c:pt idx="11">
                  <c:v>120.69012766372728</c:v>
                </c:pt>
                <c:pt idx="12">
                  <c:v>118.80692829446501</c:v>
                </c:pt>
                <c:pt idx="13">
                  <c:v>117.6807223398316</c:v>
                </c:pt>
                <c:pt idx="14">
                  <c:v>116.86711356849041</c:v>
                </c:pt>
                <c:pt idx="15">
                  <c:v>116.4182376850311</c:v>
                </c:pt>
                <c:pt idx="16">
                  <c:v>116.922</c:v>
                </c:pt>
                <c:pt idx="17">
                  <c:v>117.90881276637272</c:v>
                </c:pt>
                <c:pt idx="18">
                  <c:v>118.64681135684904</c:v>
                </c:pt>
              </c:numCache>
            </c:numRef>
          </c:yVal>
          <c:smooth val="1"/>
        </c:ser>
        <c:dLbls>
          <c:showLegendKey val="0"/>
          <c:showVal val="0"/>
          <c:showCatName val="0"/>
          <c:showSerName val="0"/>
          <c:showPercent val="0"/>
          <c:showBubbleSize val="0"/>
        </c:dLbls>
        <c:axId val="1061606928"/>
        <c:axId val="1061612368"/>
      </c:scatterChart>
      <c:valAx>
        <c:axId val="1061606928"/>
        <c:scaling>
          <c:orientation val="minMax"/>
          <c:max val="48"/>
          <c:min val="32"/>
        </c:scaling>
        <c:delete val="0"/>
        <c:axPos val="b"/>
        <c:majorGridlines/>
        <c:title>
          <c:tx>
            <c:rich>
              <a:bodyPr/>
              <a:lstStyle/>
              <a:p>
                <a:pPr>
                  <a:defRPr/>
                </a:pPr>
                <a:r>
                  <a:rPr lang="en-US"/>
                  <a:t>Measured Total</a:t>
                </a:r>
                <a:r>
                  <a:rPr lang="en-US" baseline="0"/>
                  <a:t> </a:t>
                </a:r>
                <a:r>
                  <a:rPr lang="en-US"/>
                  <a:t>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61612368"/>
        <c:crosses val="autoZero"/>
        <c:crossBetween val="midCat"/>
        <c:majorUnit val="1"/>
        <c:minorUnit val="1"/>
      </c:valAx>
      <c:valAx>
        <c:axId val="1061612368"/>
        <c:scaling>
          <c:orientation val="minMax"/>
          <c:max val="220"/>
          <c:min val="110"/>
        </c:scaling>
        <c:delete val="0"/>
        <c:axPos val="l"/>
        <c:majorGridlines/>
        <c:title>
          <c:tx>
            <c:rich>
              <a:bodyPr rot="-5400000" vert="horz"/>
              <a:lstStyle/>
              <a:p>
                <a:pPr>
                  <a:defRPr/>
                </a:pPr>
                <a:r>
                  <a:rPr lang="en-US"/>
                  <a:t>Dissipated Power (W)</a:t>
                </a:r>
              </a:p>
            </c:rich>
          </c:tx>
          <c:layout/>
          <c:overlay val="0"/>
        </c:title>
        <c:numFmt formatCode="0.00" sourceLinked="1"/>
        <c:majorTickMark val="out"/>
        <c:minorTickMark val="none"/>
        <c:tickLblPos val="nextTo"/>
        <c:crossAx val="1061606928"/>
        <c:crosses val="autoZero"/>
        <c:crossBetween val="midCat"/>
        <c:majorUnit val="10"/>
      </c:valAx>
    </c:plotArea>
    <c:legend>
      <c:legendPos val="r"/>
      <c:layout>
        <c:manualLayout>
          <c:xMode val="edge"/>
          <c:yMode val="edge"/>
          <c:x val="0.78904441646024515"/>
          <c:y val="0.13913605079026148"/>
          <c:w val="0.20216823731831421"/>
          <c:h val="0.71764186256379081"/>
        </c:manualLayout>
      </c:layou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DC Power Comparison</a:t>
            </a:r>
            <a:endParaRPr lang="en-US"/>
          </a:p>
        </c:rich>
      </c:tx>
      <c:layout/>
      <c:overlay val="0"/>
    </c:title>
    <c:autoTitleDeleted val="0"/>
    <c:plotArea>
      <c:layout>
        <c:manualLayout>
          <c:layoutTarget val="inner"/>
          <c:xMode val="edge"/>
          <c:yMode val="edge"/>
          <c:x val="8.7559908482441551E-2"/>
          <c:y val="8.4902257980464302E-2"/>
          <c:w val="0.69405920042068614"/>
          <c:h val="0.82176301055588397"/>
        </c:manualLayout>
      </c:layout>
      <c:scatterChart>
        <c:scatterStyle val="smoothMarker"/>
        <c:varyColors val="0"/>
        <c:ser>
          <c:idx val="0"/>
          <c:order val="0"/>
          <c:tx>
            <c:strRef>
              <c:f>'13p75GHz_60WS'!$AD$8</c:f>
              <c:strCache>
                <c:ptCount val="1"/>
                <c:pt idx="0">
                  <c:v>60W Sumitomo Cascade DC Power (W) @ 13.75GHz</c:v>
                </c:pt>
              </c:strCache>
            </c:strRef>
          </c:tx>
          <c:marker>
            <c:spPr>
              <a:noFill/>
            </c:spPr>
          </c:marker>
          <c:xVal>
            <c:numRef>
              <c:f>'13p75GHz_60WS'!$J$4:$J$18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'13p75GHz_60WS'!$V$4:$V$21</c:f>
              <c:numCache>
                <c:formatCode>0.00</c:formatCode>
                <c:ptCount val="18"/>
                <c:pt idx="0">
                  <c:v>243.75799999999998</c:v>
                </c:pt>
                <c:pt idx="1">
                  <c:v>221.32100000000003</c:v>
                </c:pt>
                <c:pt idx="2">
                  <c:v>202.94599999999997</c:v>
                </c:pt>
                <c:pt idx="3">
                  <c:v>187.49599999999998</c:v>
                </c:pt>
                <c:pt idx="4">
                  <c:v>174.929</c:v>
                </c:pt>
                <c:pt idx="5">
                  <c:v>164.922</c:v>
                </c:pt>
                <c:pt idx="6">
                  <c:v>156.47499999999999</c:v>
                </c:pt>
                <c:pt idx="7">
                  <c:v>149.286</c:v>
                </c:pt>
                <c:pt idx="8">
                  <c:v>143.65</c:v>
                </c:pt>
                <c:pt idx="9">
                  <c:v>138.99</c:v>
                </c:pt>
                <c:pt idx="10">
                  <c:v>135.447</c:v>
                </c:pt>
                <c:pt idx="11">
                  <c:v>132.62899999999999</c:v>
                </c:pt>
                <c:pt idx="12">
                  <c:v>130.78699999999998</c:v>
                </c:pt>
                <c:pt idx="13">
                  <c:v>129.67699999999999</c:v>
                </c:pt>
                <c:pt idx="14">
                  <c:v>128.70099999999999</c:v>
                </c:pt>
                <c:pt idx="15">
                  <c:v>127.83499999999998</c:v>
                </c:pt>
                <c:pt idx="16">
                  <c:v>127.694</c:v>
                </c:pt>
                <c:pt idx="17">
                  <c:v>127.804</c:v>
                </c:pt>
              </c:numCache>
            </c:numRef>
          </c:yVal>
          <c:smooth val="1"/>
        </c:ser>
        <c:ser>
          <c:idx val="1"/>
          <c:order val="1"/>
          <c:tx>
            <c:strRef>
              <c:f>'14GHz_60WS'!$AD$8</c:f>
              <c:strCache>
                <c:ptCount val="1"/>
                <c:pt idx="0">
                  <c:v>60W Sumitomo Cascade DC Power (W) @ 14GHz</c:v>
                </c:pt>
              </c:strCache>
            </c:strRef>
          </c:tx>
          <c:marker>
            <c:spPr>
              <a:noFill/>
            </c:spPr>
          </c:marker>
          <c:xVal>
            <c:numRef>
              <c:f>'14GHz_60WS'!$J$4:$J$18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'14GHz_60WS'!$V$4:$V$21</c:f>
              <c:numCache>
                <c:formatCode>0.00</c:formatCode>
                <c:ptCount val="18"/>
                <c:pt idx="0">
                  <c:v>244.041</c:v>
                </c:pt>
                <c:pt idx="1">
                  <c:v>220.83099999999999</c:v>
                </c:pt>
                <c:pt idx="2">
                  <c:v>201.79300000000001</c:v>
                </c:pt>
                <c:pt idx="3">
                  <c:v>186.63499999999999</c:v>
                </c:pt>
                <c:pt idx="4">
                  <c:v>174.14400000000001</c:v>
                </c:pt>
                <c:pt idx="5">
                  <c:v>164.05500000000001</c:v>
                </c:pt>
                <c:pt idx="6">
                  <c:v>155.90400000000002</c:v>
                </c:pt>
                <c:pt idx="7">
                  <c:v>148.959</c:v>
                </c:pt>
                <c:pt idx="8">
                  <c:v>143.22700000000003</c:v>
                </c:pt>
                <c:pt idx="9">
                  <c:v>138.708</c:v>
                </c:pt>
                <c:pt idx="10">
                  <c:v>135.06199999999998</c:v>
                </c:pt>
                <c:pt idx="11">
                  <c:v>132.732</c:v>
                </c:pt>
                <c:pt idx="12">
                  <c:v>130.88999999999999</c:v>
                </c:pt>
                <c:pt idx="13">
                  <c:v>129.67699999999999</c:v>
                </c:pt>
                <c:pt idx="14">
                  <c:v>129.05499999999998</c:v>
                </c:pt>
                <c:pt idx="15">
                  <c:v>128.18200000000002</c:v>
                </c:pt>
                <c:pt idx="16">
                  <c:v>127.94499999999999</c:v>
                </c:pt>
                <c:pt idx="17">
                  <c:v>128.04799999999997</c:v>
                </c:pt>
              </c:numCache>
            </c:numRef>
          </c:yVal>
          <c:smooth val="1"/>
        </c:ser>
        <c:ser>
          <c:idx val="2"/>
          <c:order val="2"/>
          <c:tx>
            <c:strRef>
              <c:f>'14p25GHz_60WS'!$AD$8</c:f>
              <c:strCache>
                <c:ptCount val="1"/>
                <c:pt idx="0">
                  <c:v>60W Sumitomo Cascade DC Power (W) @ 14.25GHz</c:v>
                </c:pt>
              </c:strCache>
            </c:strRef>
          </c:tx>
          <c:marker>
            <c:spPr>
              <a:noFill/>
            </c:spPr>
          </c:marker>
          <c:xVal>
            <c:numRef>
              <c:f>'14p25GHz_60WS'!$J$4:$J$18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'14p25GHz_60WS'!$V$4:$V$21</c:f>
              <c:numCache>
                <c:formatCode>0.00</c:formatCode>
                <c:ptCount val="18"/>
                <c:pt idx="0">
                  <c:v>242.119</c:v>
                </c:pt>
                <c:pt idx="1">
                  <c:v>217.363</c:v>
                </c:pt>
                <c:pt idx="2">
                  <c:v>199.21899999999997</c:v>
                </c:pt>
                <c:pt idx="3">
                  <c:v>180.673</c:v>
                </c:pt>
                <c:pt idx="4">
                  <c:v>170.87299999999999</c:v>
                </c:pt>
                <c:pt idx="5">
                  <c:v>160.179</c:v>
                </c:pt>
                <c:pt idx="6">
                  <c:v>151.52599999999998</c:v>
                </c:pt>
                <c:pt idx="7">
                  <c:v>144.81800000000001</c:v>
                </c:pt>
                <c:pt idx="8">
                  <c:v>139.81100000000001</c:v>
                </c:pt>
                <c:pt idx="9">
                  <c:v>135.54299999999998</c:v>
                </c:pt>
                <c:pt idx="10">
                  <c:v>132.48099999999999</c:v>
                </c:pt>
                <c:pt idx="11">
                  <c:v>130.536</c:v>
                </c:pt>
                <c:pt idx="12">
                  <c:v>129.18200000000002</c:v>
                </c:pt>
                <c:pt idx="13">
                  <c:v>128.316</c:v>
                </c:pt>
                <c:pt idx="14">
                  <c:v>127.82799999999999</c:v>
                </c:pt>
                <c:pt idx="15">
                  <c:v>127.44999999999999</c:v>
                </c:pt>
                <c:pt idx="16">
                  <c:v>127.45</c:v>
                </c:pt>
                <c:pt idx="17">
                  <c:v>127.797</c:v>
                </c:pt>
              </c:numCache>
            </c:numRef>
          </c:yVal>
          <c:smooth val="1"/>
        </c:ser>
        <c:ser>
          <c:idx val="3"/>
          <c:order val="3"/>
          <c:tx>
            <c:strRef>
              <c:f>'14p5GHz_60WS'!$AD$8</c:f>
              <c:strCache>
                <c:ptCount val="1"/>
                <c:pt idx="0">
                  <c:v>60W Sumitomo Cascade DC Power (W) @ 14.5GHz</c:v>
                </c:pt>
              </c:strCache>
            </c:strRef>
          </c:tx>
          <c:marker>
            <c:symbol val="circle"/>
            <c:size val="7"/>
            <c:spPr>
              <a:noFill/>
            </c:spPr>
          </c:marker>
          <c:xVal>
            <c:numRef>
              <c:f>'14p5GHz_60WS'!$J$4:$J$18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'14p5GHz_60WS'!$V$4:$V$21</c:f>
              <c:numCache>
                <c:formatCode>0.00</c:formatCode>
                <c:ptCount val="18"/>
                <c:pt idx="0">
                  <c:v>231.13</c:v>
                </c:pt>
                <c:pt idx="1">
                  <c:v>207.52199999999999</c:v>
                </c:pt>
                <c:pt idx="2">
                  <c:v>188.91399999999999</c:v>
                </c:pt>
                <c:pt idx="3">
                  <c:v>174.27199999999999</c:v>
                </c:pt>
                <c:pt idx="4">
                  <c:v>162.37200000000001</c:v>
                </c:pt>
                <c:pt idx="5">
                  <c:v>152.64699999999999</c:v>
                </c:pt>
                <c:pt idx="6">
                  <c:v>145.56100000000001</c:v>
                </c:pt>
                <c:pt idx="7">
                  <c:v>139.68799999999999</c:v>
                </c:pt>
                <c:pt idx="8">
                  <c:v>135.17600000000002</c:v>
                </c:pt>
                <c:pt idx="9">
                  <c:v>131.72199999999998</c:v>
                </c:pt>
                <c:pt idx="10">
                  <c:v>129.16200000000001</c:v>
                </c:pt>
                <c:pt idx="11">
                  <c:v>128.28899999999999</c:v>
                </c:pt>
                <c:pt idx="12">
                  <c:v>126.20299999999999</c:v>
                </c:pt>
                <c:pt idx="13">
                  <c:v>126.062</c:v>
                </c:pt>
                <c:pt idx="14">
                  <c:v>125.67699999999999</c:v>
                </c:pt>
                <c:pt idx="15">
                  <c:v>125.78700000000001</c:v>
                </c:pt>
                <c:pt idx="16">
                  <c:v>126.37799999999999</c:v>
                </c:pt>
                <c:pt idx="17">
                  <c:v>126.72499999999999</c:v>
                </c:pt>
              </c:numCache>
            </c:numRef>
          </c:yVal>
          <c:smooth val="1"/>
        </c:ser>
        <c:ser>
          <c:idx val="4"/>
          <c:order val="4"/>
          <c:tx>
            <c:strRef>
              <c:f>'13p75GHz_50WT'!$AD$8</c:f>
              <c:strCache>
                <c:ptCount val="1"/>
                <c:pt idx="0">
                  <c:v>50W Toshiba Cascade DC Power (W)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'13p75GHz_50WT'!$J$3:$J$17</c:f>
              <c:numCache>
                <c:formatCode>General</c:formatCode>
                <c:ptCount val="15"/>
                <c:pt idx="0">
                  <c:v>46.83</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'13p75GHz_50WT'!$V$3:$V$20</c:f>
              <c:numCache>
                <c:formatCode>0.00</c:formatCode>
                <c:ptCount val="18"/>
                <c:pt idx="0">
                  <c:v>266.09100000000001</c:v>
                </c:pt>
                <c:pt idx="1">
                  <c:v>221.553</c:v>
                </c:pt>
                <c:pt idx="2">
                  <c:v>198.047</c:v>
                </c:pt>
                <c:pt idx="3">
                  <c:v>178.75899999999999</c:v>
                </c:pt>
                <c:pt idx="4">
                  <c:v>164.58100000000002</c:v>
                </c:pt>
                <c:pt idx="5">
                  <c:v>154.38200000000001</c:v>
                </c:pt>
                <c:pt idx="6">
                  <c:v>143.69499999999999</c:v>
                </c:pt>
                <c:pt idx="7">
                  <c:v>135.42699999999999</c:v>
                </c:pt>
                <c:pt idx="8">
                  <c:v>129.59900000000002</c:v>
                </c:pt>
                <c:pt idx="9">
                  <c:v>124.72599999999998</c:v>
                </c:pt>
                <c:pt idx="10">
                  <c:v>121.32399999999998</c:v>
                </c:pt>
                <c:pt idx="11">
                  <c:v>119.14899999999999</c:v>
                </c:pt>
                <c:pt idx="12">
                  <c:v>117.68499999999999</c:v>
                </c:pt>
                <c:pt idx="13">
                  <c:v>116.93899999999999</c:v>
                </c:pt>
                <c:pt idx="14">
                  <c:v>116.46499999999999</c:v>
                </c:pt>
                <c:pt idx="15">
                  <c:v>116.95299999999999</c:v>
                </c:pt>
                <c:pt idx="16">
                  <c:v>117.92899999999999</c:v>
                </c:pt>
                <c:pt idx="17">
                  <c:v>118.90499999999999</c:v>
                </c:pt>
              </c:numCache>
            </c:numRef>
          </c:yVal>
          <c:smooth val="1"/>
        </c:ser>
        <c:ser>
          <c:idx val="5"/>
          <c:order val="5"/>
          <c:tx>
            <c:strRef>
              <c:f>'14GHz_50WT'!$AD$8</c:f>
              <c:strCache>
                <c:ptCount val="1"/>
                <c:pt idx="0">
                  <c:v>50W Toshiba Cascade DC Power (W)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'14GHz_50WT'!$J$3:$J$18</c:f>
              <c:numCache>
                <c:formatCode>General</c:formatCode>
                <c:ptCount val="16"/>
                <c:pt idx="0">
                  <c:v>47</c:v>
                </c:pt>
                <c:pt idx="1">
                  <c:v>46.63</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'14GHz_50WT'!$V$3:$V$21</c:f>
              <c:numCache>
                <c:formatCode>0.00</c:formatCode>
                <c:ptCount val="19"/>
                <c:pt idx="0">
                  <c:v>255.93099999999998</c:v>
                </c:pt>
                <c:pt idx="1">
                  <c:v>240.017</c:v>
                </c:pt>
                <c:pt idx="2">
                  <c:v>222.53599999999997</c:v>
                </c:pt>
                <c:pt idx="3">
                  <c:v>199.76900000000001</c:v>
                </c:pt>
                <c:pt idx="4">
                  <c:v>181.14499999999998</c:v>
                </c:pt>
                <c:pt idx="5">
                  <c:v>169.22399999999999</c:v>
                </c:pt>
                <c:pt idx="6">
                  <c:v>156.57099999999997</c:v>
                </c:pt>
                <c:pt idx="7">
                  <c:v>147.59199999999998</c:v>
                </c:pt>
                <c:pt idx="8">
                  <c:v>139.56800000000001</c:v>
                </c:pt>
                <c:pt idx="9">
                  <c:v>132.75700000000001</c:v>
                </c:pt>
                <c:pt idx="10">
                  <c:v>127.89799999999998</c:v>
                </c:pt>
                <c:pt idx="11">
                  <c:v>124.25199999999998</c:v>
                </c:pt>
                <c:pt idx="12">
                  <c:v>121.33099999999999</c:v>
                </c:pt>
                <c:pt idx="13">
                  <c:v>119.63</c:v>
                </c:pt>
                <c:pt idx="14">
                  <c:v>117.922</c:v>
                </c:pt>
                <c:pt idx="15">
                  <c:v>117.68499999999999</c:v>
                </c:pt>
                <c:pt idx="16">
                  <c:v>117.68499999999999</c:v>
                </c:pt>
                <c:pt idx="17">
                  <c:v>118.41699999999999</c:v>
                </c:pt>
                <c:pt idx="18">
                  <c:v>120.17899999999999</c:v>
                </c:pt>
              </c:numCache>
            </c:numRef>
          </c:yVal>
          <c:smooth val="1"/>
        </c:ser>
        <c:ser>
          <c:idx val="6"/>
          <c:order val="6"/>
          <c:tx>
            <c:strRef>
              <c:f>'14p25GHz_50WT'!$AD$8</c:f>
              <c:strCache>
                <c:ptCount val="1"/>
                <c:pt idx="0">
                  <c:v>50W Toshiba Cascade DC Power (W)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'14p25GHz_50WT'!$J$3:$J$18</c:f>
              <c:numCache>
                <c:formatCode>General</c:formatCode>
                <c:ptCount val="16"/>
                <c:pt idx="0">
                  <c:v>47</c:v>
                </c:pt>
                <c:pt idx="1">
                  <c:v>46.5</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'14p25GHz_50WT'!$V$3:$V$21</c:f>
              <c:numCache>
                <c:formatCode>0.00</c:formatCode>
                <c:ptCount val="19"/>
                <c:pt idx="0">
                  <c:v>256.11399999999998</c:v>
                </c:pt>
                <c:pt idx="1">
                  <c:v>238.24799999999996</c:v>
                </c:pt>
                <c:pt idx="2">
                  <c:v>224.52999999999997</c:v>
                </c:pt>
                <c:pt idx="3">
                  <c:v>200.71199999999996</c:v>
                </c:pt>
                <c:pt idx="4">
                  <c:v>185.05599999999998</c:v>
                </c:pt>
                <c:pt idx="5">
                  <c:v>169.71199999999999</c:v>
                </c:pt>
                <c:pt idx="6">
                  <c:v>156.28</c:v>
                </c:pt>
                <c:pt idx="7">
                  <c:v>148.51399999999998</c:v>
                </c:pt>
                <c:pt idx="8">
                  <c:v>140.727</c:v>
                </c:pt>
                <c:pt idx="9">
                  <c:v>133.923</c:v>
                </c:pt>
                <c:pt idx="10">
                  <c:v>129.06400000000002</c:v>
                </c:pt>
                <c:pt idx="11">
                  <c:v>125.17400000000001</c:v>
                </c:pt>
                <c:pt idx="12">
                  <c:v>123.28299999999999</c:v>
                </c:pt>
                <c:pt idx="13">
                  <c:v>121.09399999999999</c:v>
                </c:pt>
                <c:pt idx="14">
                  <c:v>119.63</c:v>
                </c:pt>
                <c:pt idx="15">
                  <c:v>118.90499999999999</c:v>
                </c:pt>
                <c:pt idx="16">
                  <c:v>118.42399999999999</c:v>
                </c:pt>
                <c:pt idx="17">
                  <c:v>118.66099999999999</c:v>
                </c:pt>
                <c:pt idx="18">
                  <c:v>119.64399999999999</c:v>
                </c:pt>
              </c:numCache>
            </c:numRef>
          </c:yVal>
          <c:smooth val="1"/>
        </c:ser>
        <c:ser>
          <c:idx val="7"/>
          <c:order val="7"/>
          <c:tx>
            <c:strRef>
              <c:f>'14p5GHz_50WT'!$AD$8</c:f>
              <c:strCache>
                <c:ptCount val="1"/>
                <c:pt idx="0">
                  <c:v>50W Toshiba Cascade DC Power (W)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'14p5GHz_50WT'!$J$3:$J$18</c:f>
              <c:numCache>
                <c:formatCode>General</c:formatCode>
                <c:ptCount val="16"/>
                <c:pt idx="0">
                  <c:v>47</c:v>
                </c:pt>
                <c:pt idx="1">
                  <c:v>46.4</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'14p5GHz_50WT'!$V$3:$V$21</c:f>
              <c:numCache>
                <c:formatCode>0.00</c:formatCode>
                <c:ptCount val="19"/>
                <c:pt idx="0">
                  <c:v>250.68899999999999</c:v>
                </c:pt>
                <c:pt idx="1">
                  <c:v>234.04299999999998</c:v>
                </c:pt>
                <c:pt idx="2">
                  <c:v>222.95999999999998</c:v>
                </c:pt>
                <c:pt idx="3">
                  <c:v>200.35499999999996</c:v>
                </c:pt>
                <c:pt idx="4">
                  <c:v>183.93199999999999</c:v>
                </c:pt>
                <c:pt idx="5">
                  <c:v>170.45099999999999</c:v>
                </c:pt>
                <c:pt idx="6">
                  <c:v>158.03499999999997</c:v>
                </c:pt>
                <c:pt idx="7">
                  <c:v>148.31699999999998</c:v>
                </c:pt>
                <c:pt idx="8">
                  <c:v>140.04900000000001</c:v>
                </c:pt>
                <c:pt idx="9">
                  <c:v>133.98400000000001</c:v>
                </c:pt>
                <c:pt idx="10">
                  <c:v>129.34800000000001</c:v>
                </c:pt>
                <c:pt idx="11">
                  <c:v>125.70200000000001</c:v>
                </c:pt>
                <c:pt idx="12">
                  <c:v>122.78799999999998</c:v>
                </c:pt>
                <c:pt idx="13">
                  <c:v>120.84299999999999</c:v>
                </c:pt>
                <c:pt idx="14">
                  <c:v>119.37899999999999</c:v>
                </c:pt>
                <c:pt idx="15">
                  <c:v>118.41349999999998</c:v>
                </c:pt>
                <c:pt idx="16">
                  <c:v>117.922</c:v>
                </c:pt>
                <c:pt idx="17">
                  <c:v>118.41</c:v>
                </c:pt>
                <c:pt idx="18">
                  <c:v>118.898</c:v>
                </c:pt>
              </c:numCache>
            </c:numRef>
          </c:yVal>
          <c:smooth val="1"/>
        </c:ser>
        <c:dLbls>
          <c:showLegendKey val="0"/>
          <c:showVal val="0"/>
          <c:showCatName val="0"/>
          <c:showSerName val="0"/>
          <c:showPercent val="0"/>
          <c:showBubbleSize val="0"/>
        </c:dLbls>
        <c:axId val="1061611824"/>
        <c:axId val="792852576"/>
      </c:scatterChart>
      <c:valAx>
        <c:axId val="1061611824"/>
        <c:scaling>
          <c:orientation val="minMax"/>
          <c:max val="48"/>
          <c:min val="32"/>
        </c:scaling>
        <c:delete val="0"/>
        <c:axPos val="b"/>
        <c:majorGridlines/>
        <c:title>
          <c:tx>
            <c:rich>
              <a:bodyPr/>
              <a:lstStyle/>
              <a:p>
                <a:pPr>
                  <a:defRPr/>
                </a:pPr>
                <a:r>
                  <a:rPr lang="en-US"/>
                  <a:t>Measured Total</a:t>
                </a:r>
                <a:r>
                  <a:rPr lang="en-US" baseline="0"/>
                  <a:t> </a:t>
                </a:r>
                <a:r>
                  <a:rPr lang="en-US"/>
                  <a:t>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792852576"/>
        <c:crosses val="autoZero"/>
        <c:crossBetween val="midCat"/>
        <c:majorUnit val="1"/>
        <c:minorUnit val="1"/>
      </c:valAx>
      <c:valAx>
        <c:axId val="792852576"/>
        <c:scaling>
          <c:orientation val="minMax"/>
          <c:max val="270"/>
          <c:min val="110"/>
        </c:scaling>
        <c:delete val="0"/>
        <c:axPos val="l"/>
        <c:majorGridlines/>
        <c:title>
          <c:tx>
            <c:rich>
              <a:bodyPr rot="-5400000" vert="horz"/>
              <a:lstStyle/>
              <a:p>
                <a:pPr>
                  <a:defRPr/>
                </a:pPr>
                <a:r>
                  <a:rPr lang="en-US"/>
                  <a:t>DC</a:t>
                </a:r>
                <a:r>
                  <a:rPr lang="en-US" baseline="0"/>
                  <a:t> </a:t>
                </a:r>
                <a:r>
                  <a:rPr lang="en-US"/>
                  <a:t>Power (W)</a:t>
                </a:r>
              </a:p>
            </c:rich>
          </c:tx>
          <c:layout/>
          <c:overlay val="0"/>
        </c:title>
        <c:numFmt formatCode="0.00" sourceLinked="1"/>
        <c:majorTickMark val="out"/>
        <c:minorTickMark val="none"/>
        <c:tickLblPos val="nextTo"/>
        <c:crossAx val="1061611824"/>
        <c:crosses val="autoZero"/>
        <c:crossBetween val="midCat"/>
        <c:majorUnit val="10"/>
      </c:valAx>
    </c:plotArea>
    <c:legend>
      <c:legendPos val="r"/>
      <c:layout>
        <c:manualLayout>
          <c:xMode val="edge"/>
          <c:yMode val="edge"/>
          <c:x val="0.78904441646024526"/>
          <c:y val="0.13913605079026151"/>
          <c:w val="0.20216823731831421"/>
          <c:h val="0.71764186256379114"/>
        </c:manualLayout>
      </c:layou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Output FET Flange Temperature Comparison</a:t>
            </a:r>
            <a:endParaRPr lang="en-US"/>
          </a:p>
        </c:rich>
      </c:tx>
      <c:layout/>
      <c:overlay val="0"/>
    </c:title>
    <c:autoTitleDeleted val="0"/>
    <c:plotArea>
      <c:layout>
        <c:manualLayout>
          <c:layoutTarget val="inner"/>
          <c:xMode val="edge"/>
          <c:yMode val="edge"/>
          <c:x val="8.7559908482441481E-2"/>
          <c:y val="0.12525738308135217"/>
          <c:w val="0.69405920042068581"/>
          <c:h val="0.78140788545499607"/>
        </c:manualLayout>
      </c:layout>
      <c:scatterChart>
        <c:scatterStyle val="smoothMarker"/>
        <c:varyColors val="0"/>
        <c:ser>
          <c:idx val="0"/>
          <c:order val="0"/>
          <c:tx>
            <c:strRef>
              <c:f>'13p75GHz_60WS'!$AD$4</c:f>
              <c:strCache>
                <c:ptCount val="1"/>
                <c:pt idx="0">
                  <c:v>60W Sumitomo Output FET Temp (C) @ 13.75GHz</c:v>
                </c:pt>
              </c:strCache>
            </c:strRef>
          </c:tx>
          <c:marker>
            <c:spPr>
              <a:noFill/>
            </c:spPr>
          </c:marker>
          <c:xVal>
            <c:numRef>
              <c:f>'13p75GHz_60WS'!$J$4:$J$18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'13p75GHz_60WS'!$E$4:$E$18</c:f>
              <c:numCache>
                <c:formatCode>General</c:formatCode>
                <c:ptCount val="15"/>
                <c:pt idx="0">
                  <c:v>53</c:v>
                </c:pt>
                <c:pt idx="1">
                  <c:v>51</c:v>
                </c:pt>
                <c:pt idx="2" formatCode="0">
                  <c:v>49</c:v>
                </c:pt>
                <c:pt idx="3" formatCode="0">
                  <c:v>47</c:v>
                </c:pt>
                <c:pt idx="4" formatCode="0">
                  <c:v>46</c:v>
                </c:pt>
                <c:pt idx="5" formatCode="0">
                  <c:v>44</c:v>
                </c:pt>
                <c:pt idx="6" formatCode="0">
                  <c:v>43</c:v>
                </c:pt>
                <c:pt idx="7" formatCode="0">
                  <c:v>42</c:v>
                </c:pt>
                <c:pt idx="8" formatCode="0">
                  <c:v>42</c:v>
                </c:pt>
                <c:pt idx="9" formatCode="0">
                  <c:v>41</c:v>
                </c:pt>
                <c:pt idx="10" formatCode="0">
                  <c:v>41</c:v>
                </c:pt>
                <c:pt idx="11" formatCode="0">
                  <c:v>40</c:v>
                </c:pt>
                <c:pt idx="12" formatCode="0">
                  <c:v>40</c:v>
                </c:pt>
                <c:pt idx="13" formatCode="0">
                  <c:v>40</c:v>
                </c:pt>
                <c:pt idx="14" formatCode="0">
                  <c:v>39</c:v>
                </c:pt>
              </c:numCache>
            </c:numRef>
          </c:yVal>
          <c:smooth val="1"/>
        </c:ser>
        <c:ser>
          <c:idx val="1"/>
          <c:order val="1"/>
          <c:tx>
            <c:strRef>
              <c:f>'14GHz_60WS'!$AD$4</c:f>
              <c:strCache>
                <c:ptCount val="1"/>
                <c:pt idx="0">
                  <c:v>60W Sumitomo Output FET Temp (C) @ 14GHz</c:v>
                </c:pt>
              </c:strCache>
            </c:strRef>
          </c:tx>
          <c:marker>
            <c:spPr>
              <a:noFill/>
            </c:spPr>
          </c:marker>
          <c:xVal>
            <c:numRef>
              <c:f>'14GHz_60WS'!$J$4:$J$18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'14GHz_60WS'!$E$4:$E$18</c:f>
              <c:numCache>
                <c:formatCode>General</c:formatCode>
                <c:ptCount val="15"/>
                <c:pt idx="0">
                  <c:v>51</c:v>
                </c:pt>
                <c:pt idx="1">
                  <c:v>48</c:v>
                </c:pt>
                <c:pt idx="2">
                  <c:v>47</c:v>
                </c:pt>
                <c:pt idx="3" formatCode="0">
                  <c:v>46</c:v>
                </c:pt>
                <c:pt idx="4" formatCode="0">
                  <c:v>45</c:v>
                </c:pt>
                <c:pt idx="5" formatCode="0">
                  <c:v>44</c:v>
                </c:pt>
                <c:pt idx="6" formatCode="0">
                  <c:v>42</c:v>
                </c:pt>
                <c:pt idx="7" formatCode="0">
                  <c:v>42</c:v>
                </c:pt>
                <c:pt idx="8" formatCode="0">
                  <c:v>41</c:v>
                </c:pt>
                <c:pt idx="9" formatCode="0">
                  <c:v>41</c:v>
                </c:pt>
                <c:pt idx="10" formatCode="0">
                  <c:v>41</c:v>
                </c:pt>
                <c:pt idx="11" formatCode="0">
                  <c:v>40</c:v>
                </c:pt>
                <c:pt idx="12" formatCode="0">
                  <c:v>40</c:v>
                </c:pt>
                <c:pt idx="13" formatCode="0">
                  <c:v>40</c:v>
                </c:pt>
                <c:pt idx="14" formatCode="0">
                  <c:v>39</c:v>
                </c:pt>
              </c:numCache>
            </c:numRef>
          </c:yVal>
          <c:smooth val="1"/>
        </c:ser>
        <c:ser>
          <c:idx val="2"/>
          <c:order val="2"/>
          <c:tx>
            <c:strRef>
              <c:f>'14p25GHz_60WS'!$AD$4</c:f>
              <c:strCache>
                <c:ptCount val="1"/>
                <c:pt idx="0">
                  <c:v>60W Sumitomo Output FET Temp (C) @ 14.25GHz</c:v>
                </c:pt>
              </c:strCache>
            </c:strRef>
          </c:tx>
          <c:marker>
            <c:spPr>
              <a:noFill/>
            </c:spPr>
          </c:marker>
          <c:xVal>
            <c:numRef>
              <c:f>'14p25GHz_60WS'!$J$4:$J$18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'14p25GHz_60WS'!$E$4:$E$18</c:f>
              <c:numCache>
                <c:formatCode>General</c:formatCode>
                <c:ptCount val="15"/>
                <c:pt idx="0">
                  <c:v>50</c:v>
                </c:pt>
                <c:pt idx="1">
                  <c:v>48</c:v>
                </c:pt>
                <c:pt idx="2">
                  <c:v>47</c:v>
                </c:pt>
                <c:pt idx="3" formatCode="0">
                  <c:v>45</c:v>
                </c:pt>
                <c:pt idx="4" formatCode="0">
                  <c:v>44</c:v>
                </c:pt>
                <c:pt idx="5" formatCode="0">
                  <c:v>43</c:v>
                </c:pt>
                <c:pt idx="6" formatCode="0">
                  <c:v>42</c:v>
                </c:pt>
                <c:pt idx="7" formatCode="0">
                  <c:v>42</c:v>
                </c:pt>
                <c:pt idx="8" formatCode="0">
                  <c:v>41</c:v>
                </c:pt>
                <c:pt idx="9" formatCode="0">
                  <c:v>41</c:v>
                </c:pt>
                <c:pt idx="10" formatCode="0">
                  <c:v>40</c:v>
                </c:pt>
                <c:pt idx="11" formatCode="0">
                  <c:v>40</c:v>
                </c:pt>
                <c:pt idx="12" formatCode="0">
                  <c:v>40</c:v>
                </c:pt>
                <c:pt idx="13" formatCode="0">
                  <c:v>40</c:v>
                </c:pt>
                <c:pt idx="14" formatCode="0">
                  <c:v>39</c:v>
                </c:pt>
              </c:numCache>
            </c:numRef>
          </c:yVal>
          <c:smooth val="1"/>
        </c:ser>
        <c:ser>
          <c:idx val="3"/>
          <c:order val="3"/>
          <c:tx>
            <c:strRef>
              <c:f>'14p5GHz_60WS'!$AD$4</c:f>
              <c:strCache>
                <c:ptCount val="1"/>
                <c:pt idx="0">
                  <c:v>60W Sumitomo Output FET Temp (C) @ 14.5GHz</c:v>
                </c:pt>
              </c:strCache>
            </c:strRef>
          </c:tx>
          <c:marker>
            <c:symbol val="circle"/>
            <c:size val="7"/>
            <c:spPr>
              <a:noFill/>
            </c:spPr>
          </c:marker>
          <c:xVal>
            <c:numRef>
              <c:f>'14p5GHz_60WS'!$J$4:$J$18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'14p5GHz_60WS'!$E$4:$E$18</c:f>
              <c:numCache>
                <c:formatCode>General</c:formatCode>
                <c:ptCount val="15"/>
                <c:pt idx="0">
                  <c:v>49</c:v>
                </c:pt>
                <c:pt idx="1">
                  <c:v>47</c:v>
                </c:pt>
                <c:pt idx="2">
                  <c:v>46</c:v>
                </c:pt>
                <c:pt idx="3" formatCode="0">
                  <c:v>44</c:v>
                </c:pt>
                <c:pt idx="4" formatCode="0">
                  <c:v>44</c:v>
                </c:pt>
                <c:pt idx="5" formatCode="0">
                  <c:v>42</c:v>
                </c:pt>
                <c:pt idx="6" formatCode="0">
                  <c:v>41</c:v>
                </c:pt>
                <c:pt idx="7" formatCode="0">
                  <c:v>40</c:v>
                </c:pt>
                <c:pt idx="8" formatCode="0">
                  <c:v>39</c:v>
                </c:pt>
                <c:pt idx="9" formatCode="0">
                  <c:v>38</c:v>
                </c:pt>
                <c:pt idx="10" formatCode="0">
                  <c:v>38</c:v>
                </c:pt>
                <c:pt idx="11" formatCode="0">
                  <c:v>38</c:v>
                </c:pt>
                <c:pt idx="12" formatCode="0">
                  <c:v>38</c:v>
                </c:pt>
                <c:pt idx="13" formatCode="0">
                  <c:v>38</c:v>
                </c:pt>
                <c:pt idx="14" formatCode="0">
                  <c:v>39</c:v>
                </c:pt>
              </c:numCache>
            </c:numRef>
          </c:yVal>
          <c:smooth val="1"/>
        </c:ser>
        <c:ser>
          <c:idx val="4"/>
          <c:order val="4"/>
          <c:tx>
            <c:strRef>
              <c:f>'13p75GHz_50WT'!$AD$4</c:f>
              <c:strCache>
                <c:ptCount val="1"/>
                <c:pt idx="0">
                  <c:v>50W Toshiba Output FET Temp (C)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'13p75GHz_50WT'!$J$3:$J$17</c:f>
              <c:numCache>
                <c:formatCode>General</c:formatCode>
                <c:ptCount val="15"/>
                <c:pt idx="0">
                  <c:v>46.83</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'13p75GHz_50WT'!$E$3:$E$18</c:f>
              <c:numCache>
                <c:formatCode>General</c:formatCode>
                <c:ptCount val="16"/>
                <c:pt idx="0">
                  <c:v>64</c:v>
                </c:pt>
                <c:pt idx="1">
                  <c:v>59</c:v>
                </c:pt>
                <c:pt idx="2">
                  <c:v>57</c:v>
                </c:pt>
                <c:pt idx="3" formatCode="0">
                  <c:v>54</c:v>
                </c:pt>
                <c:pt idx="4" formatCode="0">
                  <c:v>52</c:v>
                </c:pt>
                <c:pt idx="5" formatCode="0">
                  <c:v>50</c:v>
                </c:pt>
                <c:pt idx="6" formatCode="0">
                  <c:v>48</c:v>
                </c:pt>
                <c:pt idx="7" formatCode="0">
                  <c:v>48</c:v>
                </c:pt>
                <c:pt idx="8" formatCode="0">
                  <c:v>46</c:v>
                </c:pt>
                <c:pt idx="9" formatCode="0">
                  <c:v>45</c:v>
                </c:pt>
                <c:pt idx="10" formatCode="0">
                  <c:v>45</c:v>
                </c:pt>
                <c:pt idx="11" formatCode="0">
                  <c:v>44</c:v>
                </c:pt>
                <c:pt idx="12" formatCode="0">
                  <c:v>44</c:v>
                </c:pt>
                <c:pt idx="13" formatCode="0">
                  <c:v>44</c:v>
                </c:pt>
                <c:pt idx="14" formatCode="0">
                  <c:v>44</c:v>
                </c:pt>
                <c:pt idx="15" formatCode="0">
                  <c:v>44</c:v>
                </c:pt>
              </c:numCache>
            </c:numRef>
          </c:yVal>
          <c:smooth val="1"/>
        </c:ser>
        <c:ser>
          <c:idx val="5"/>
          <c:order val="5"/>
          <c:tx>
            <c:strRef>
              <c:f>'14GHz_50WT'!$AD$4</c:f>
              <c:strCache>
                <c:ptCount val="1"/>
                <c:pt idx="0">
                  <c:v>50W Toshiba Output FET Temp (C)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'14GHz_50WT'!$J$3:$J$18</c:f>
              <c:numCache>
                <c:formatCode>General</c:formatCode>
                <c:ptCount val="16"/>
                <c:pt idx="0">
                  <c:v>47</c:v>
                </c:pt>
                <c:pt idx="1">
                  <c:v>46.63</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'14GHz_50WT'!$E$3:$E$18</c:f>
              <c:numCache>
                <c:formatCode>General</c:formatCode>
                <c:ptCount val="16"/>
                <c:pt idx="0">
                  <c:v>63</c:v>
                </c:pt>
                <c:pt idx="1">
                  <c:v>61</c:v>
                </c:pt>
                <c:pt idx="2">
                  <c:v>59</c:v>
                </c:pt>
                <c:pt idx="3">
                  <c:v>56</c:v>
                </c:pt>
                <c:pt idx="4" formatCode="0">
                  <c:v>54</c:v>
                </c:pt>
                <c:pt idx="5" formatCode="0">
                  <c:v>53</c:v>
                </c:pt>
                <c:pt idx="6" formatCode="0">
                  <c:v>50</c:v>
                </c:pt>
                <c:pt idx="7" formatCode="0">
                  <c:v>49</c:v>
                </c:pt>
                <c:pt idx="8" formatCode="0">
                  <c:v>47</c:v>
                </c:pt>
                <c:pt idx="9" formatCode="0">
                  <c:v>46</c:v>
                </c:pt>
                <c:pt idx="10" formatCode="0">
                  <c:v>45</c:v>
                </c:pt>
                <c:pt idx="11" formatCode="0">
                  <c:v>45</c:v>
                </c:pt>
                <c:pt idx="12" formatCode="0">
                  <c:v>44</c:v>
                </c:pt>
                <c:pt idx="13" formatCode="0">
                  <c:v>44</c:v>
                </c:pt>
                <c:pt idx="14" formatCode="0">
                  <c:v>44</c:v>
                </c:pt>
                <c:pt idx="15" formatCode="0">
                  <c:v>44</c:v>
                </c:pt>
              </c:numCache>
            </c:numRef>
          </c:yVal>
          <c:smooth val="1"/>
        </c:ser>
        <c:ser>
          <c:idx val="6"/>
          <c:order val="6"/>
          <c:tx>
            <c:strRef>
              <c:f>'14p25GHz_50WT'!$AD$4</c:f>
              <c:strCache>
                <c:ptCount val="1"/>
                <c:pt idx="0">
                  <c:v>50W Toshiba Output FET Temp (C)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'14p25GHz_50WT'!$J$3:$J$18</c:f>
              <c:numCache>
                <c:formatCode>General</c:formatCode>
                <c:ptCount val="16"/>
                <c:pt idx="0">
                  <c:v>47</c:v>
                </c:pt>
                <c:pt idx="1">
                  <c:v>46.5</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'14p25GHz_50WT'!$E$3:$E$18</c:f>
              <c:numCache>
                <c:formatCode>General</c:formatCode>
                <c:ptCount val="16"/>
                <c:pt idx="0">
                  <c:v>63</c:v>
                </c:pt>
                <c:pt idx="1">
                  <c:v>61</c:v>
                </c:pt>
                <c:pt idx="2">
                  <c:v>59</c:v>
                </c:pt>
                <c:pt idx="3">
                  <c:v>56</c:v>
                </c:pt>
                <c:pt idx="4" formatCode="0">
                  <c:v>55</c:v>
                </c:pt>
                <c:pt idx="5" formatCode="0">
                  <c:v>51</c:v>
                </c:pt>
                <c:pt idx="6" formatCode="0">
                  <c:v>50</c:v>
                </c:pt>
                <c:pt idx="7" formatCode="0">
                  <c:v>49</c:v>
                </c:pt>
                <c:pt idx="8" formatCode="0">
                  <c:v>48</c:v>
                </c:pt>
                <c:pt idx="9" formatCode="0">
                  <c:v>46</c:v>
                </c:pt>
                <c:pt idx="10" formatCode="0">
                  <c:v>46</c:v>
                </c:pt>
                <c:pt idx="11" formatCode="0">
                  <c:v>45</c:v>
                </c:pt>
                <c:pt idx="12" formatCode="0">
                  <c:v>44</c:v>
                </c:pt>
                <c:pt idx="13" formatCode="0">
                  <c:v>44</c:v>
                </c:pt>
                <c:pt idx="14" formatCode="0">
                  <c:v>44</c:v>
                </c:pt>
                <c:pt idx="15" formatCode="0">
                  <c:v>44</c:v>
                </c:pt>
              </c:numCache>
            </c:numRef>
          </c:yVal>
          <c:smooth val="1"/>
        </c:ser>
        <c:ser>
          <c:idx val="7"/>
          <c:order val="7"/>
          <c:tx>
            <c:strRef>
              <c:f>'14p5GHz_50WT'!$AD$4</c:f>
              <c:strCache>
                <c:ptCount val="1"/>
                <c:pt idx="0">
                  <c:v>50W Toshiba Output FET Temp (C)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'14p5GHz_50WT'!$J$3:$J$18</c:f>
              <c:numCache>
                <c:formatCode>General</c:formatCode>
                <c:ptCount val="16"/>
                <c:pt idx="0">
                  <c:v>47</c:v>
                </c:pt>
                <c:pt idx="1">
                  <c:v>46.4</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'14p5GHz_50WT'!$E$3:$E$18</c:f>
              <c:numCache>
                <c:formatCode>General</c:formatCode>
                <c:ptCount val="16"/>
                <c:pt idx="0">
                  <c:v>62</c:v>
                </c:pt>
                <c:pt idx="1">
                  <c:v>60</c:v>
                </c:pt>
                <c:pt idx="2">
                  <c:v>59</c:v>
                </c:pt>
                <c:pt idx="3">
                  <c:v>56</c:v>
                </c:pt>
                <c:pt idx="4" formatCode="0">
                  <c:v>54</c:v>
                </c:pt>
                <c:pt idx="5" formatCode="0">
                  <c:v>52</c:v>
                </c:pt>
                <c:pt idx="6" formatCode="0">
                  <c:v>50</c:v>
                </c:pt>
                <c:pt idx="7" formatCode="0">
                  <c:v>49</c:v>
                </c:pt>
                <c:pt idx="8" formatCode="0">
                  <c:v>48</c:v>
                </c:pt>
                <c:pt idx="9" formatCode="0">
                  <c:v>47</c:v>
                </c:pt>
                <c:pt idx="10" formatCode="0">
                  <c:v>46</c:v>
                </c:pt>
                <c:pt idx="11" formatCode="0">
                  <c:v>45</c:v>
                </c:pt>
                <c:pt idx="12" formatCode="0">
                  <c:v>45</c:v>
                </c:pt>
                <c:pt idx="13" formatCode="0">
                  <c:v>45</c:v>
                </c:pt>
                <c:pt idx="14" formatCode="0">
                  <c:v>44</c:v>
                </c:pt>
                <c:pt idx="15" formatCode="0">
                  <c:v>44</c:v>
                </c:pt>
              </c:numCache>
            </c:numRef>
          </c:yVal>
          <c:smooth val="1"/>
        </c:ser>
        <c:dLbls>
          <c:showLegendKey val="0"/>
          <c:showVal val="0"/>
          <c:showCatName val="0"/>
          <c:showSerName val="0"/>
          <c:showPercent val="0"/>
          <c:showBubbleSize val="0"/>
        </c:dLbls>
        <c:axId val="792853120"/>
        <c:axId val="792854208"/>
      </c:scatterChart>
      <c:valAx>
        <c:axId val="792853120"/>
        <c:scaling>
          <c:orientation val="minMax"/>
          <c:max val="48"/>
          <c:min val="32"/>
        </c:scaling>
        <c:delete val="0"/>
        <c:axPos val="b"/>
        <c:majorGridlines/>
        <c:title>
          <c:tx>
            <c:rich>
              <a:bodyPr/>
              <a:lstStyle/>
              <a:p>
                <a:pPr>
                  <a:defRPr/>
                </a:pPr>
                <a:r>
                  <a:rPr lang="en-US"/>
                  <a:t>Measured Total</a:t>
                </a:r>
                <a:r>
                  <a:rPr lang="en-US" baseline="0"/>
                  <a:t> </a:t>
                </a:r>
                <a:r>
                  <a:rPr lang="en-US"/>
                  <a:t>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792854208"/>
        <c:crosses val="autoZero"/>
        <c:crossBetween val="midCat"/>
        <c:majorUnit val="1"/>
        <c:minorUnit val="1"/>
      </c:valAx>
      <c:valAx>
        <c:axId val="792854208"/>
        <c:scaling>
          <c:orientation val="minMax"/>
          <c:max val="65"/>
          <c:min val="37"/>
        </c:scaling>
        <c:delete val="0"/>
        <c:axPos val="l"/>
        <c:majorGridlines/>
        <c:title>
          <c:tx>
            <c:rich>
              <a:bodyPr rot="-5400000" vert="horz"/>
              <a:lstStyle/>
              <a:p>
                <a:pPr>
                  <a:defRPr/>
                </a:pPr>
                <a:r>
                  <a:rPr lang="en-US"/>
                  <a:t>Flange Temperature (C)</a:t>
                </a:r>
              </a:p>
            </c:rich>
          </c:tx>
          <c:layout/>
          <c:overlay val="0"/>
        </c:title>
        <c:numFmt formatCode="General" sourceLinked="1"/>
        <c:majorTickMark val="out"/>
        <c:minorTickMark val="none"/>
        <c:tickLblPos val="nextTo"/>
        <c:crossAx val="792853120"/>
        <c:crosses val="autoZero"/>
        <c:crossBetween val="midCat"/>
        <c:majorUnit val="1"/>
      </c:valAx>
    </c:plotArea>
    <c:legend>
      <c:legendPos val="r"/>
      <c:layout>
        <c:manualLayout>
          <c:xMode val="edge"/>
          <c:yMode val="edge"/>
          <c:x val="0.78904441646024492"/>
          <c:y val="0.13913605079026142"/>
          <c:w val="0.20216823731831415"/>
          <c:h val="0.71764186256379003"/>
        </c:manualLayout>
      </c:layou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Driver FET FLange Temperature Comparison</a:t>
            </a:r>
            <a:endParaRPr lang="en-US"/>
          </a:p>
        </c:rich>
      </c:tx>
      <c:layout/>
      <c:overlay val="0"/>
    </c:title>
    <c:autoTitleDeleted val="0"/>
    <c:plotArea>
      <c:layout>
        <c:manualLayout>
          <c:layoutTarget val="inner"/>
          <c:xMode val="edge"/>
          <c:yMode val="edge"/>
          <c:x val="8.7559908482441481E-2"/>
          <c:y val="0.12122187057126338"/>
          <c:w val="0.69405920042068581"/>
          <c:h val="0.78544339796508489"/>
        </c:manualLayout>
      </c:layout>
      <c:scatterChart>
        <c:scatterStyle val="smoothMarker"/>
        <c:varyColors val="0"/>
        <c:ser>
          <c:idx val="0"/>
          <c:order val="0"/>
          <c:tx>
            <c:strRef>
              <c:f>'13p75GHz_60WS'!$AD$5</c:f>
              <c:strCache>
                <c:ptCount val="1"/>
                <c:pt idx="0">
                  <c:v>60W Sumitomo Driver FET Temp (C) @ 13.75GHz</c:v>
                </c:pt>
              </c:strCache>
            </c:strRef>
          </c:tx>
          <c:marker>
            <c:spPr>
              <a:noFill/>
            </c:spPr>
          </c:marker>
          <c:xVal>
            <c:numRef>
              <c:f>'13p75GHz_60WS'!$J$4:$J$18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'13p75GHz_60WS'!$D$4:$D$18</c:f>
              <c:numCache>
                <c:formatCode>0</c:formatCode>
                <c:ptCount val="15"/>
                <c:pt idx="0">
                  <c:v>41</c:v>
                </c:pt>
                <c:pt idx="1">
                  <c:v>40</c:v>
                </c:pt>
                <c:pt idx="2">
                  <c:v>39</c:v>
                </c:pt>
                <c:pt idx="3">
                  <c:v>38</c:v>
                </c:pt>
                <c:pt idx="4">
                  <c:v>38</c:v>
                </c:pt>
                <c:pt idx="5">
                  <c:v>37</c:v>
                </c:pt>
                <c:pt idx="6">
                  <c:v>37</c:v>
                </c:pt>
                <c:pt idx="7">
                  <c:v>37</c:v>
                </c:pt>
                <c:pt idx="8">
                  <c:v>37</c:v>
                </c:pt>
                <c:pt idx="9">
                  <c:v>37</c:v>
                </c:pt>
                <c:pt idx="10">
                  <c:v>37</c:v>
                </c:pt>
                <c:pt idx="11">
                  <c:v>37</c:v>
                </c:pt>
                <c:pt idx="12">
                  <c:v>36</c:v>
                </c:pt>
                <c:pt idx="13">
                  <c:v>36</c:v>
                </c:pt>
                <c:pt idx="14">
                  <c:v>36</c:v>
                </c:pt>
              </c:numCache>
            </c:numRef>
          </c:yVal>
          <c:smooth val="1"/>
        </c:ser>
        <c:ser>
          <c:idx val="1"/>
          <c:order val="1"/>
          <c:tx>
            <c:strRef>
              <c:f>'14GHz_60WS'!$AD$5</c:f>
              <c:strCache>
                <c:ptCount val="1"/>
                <c:pt idx="0">
                  <c:v>60W Sumitomo Driver FET Temp (C) @ 14GHz</c:v>
                </c:pt>
              </c:strCache>
            </c:strRef>
          </c:tx>
          <c:marker>
            <c:spPr>
              <a:noFill/>
            </c:spPr>
          </c:marker>
          <c:xVal>
            <c:numRef>
              <c:f>'14GHz_60WS'!$J$4:$J$18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'14GHz_60WS'!$D$4:$D$18</c:f>
              <c:numCache>
                <c:formatCode>0</c:formatCode>
                <c:ptCount val="15"/>
                <c:pt idx="0" formatCode="General">
                  <c:v>41</c:v>
                </c:pt>
                <c:pt idx="1">
                  <c:v>40</c:v>
                </c:pt>
                <c:pt idx="2">
                  <c:v>39</c:v>
                </c:pt>
                <c:pt idx="3">
                  <c:v>38</c:v>
                </c:pt>
                <c:pt idx="4">
                  <c:v>38</c:v>
                </c:pt>
                <c:pt idx="5">
                  <c:v>37</c:v>
                </c:pt>
                <c:pt idx="6">
                  <c:v>37</c:v>
                </c:pt>
                <c:pt idx="7">
                  <c:v>37</c:v>
                </c:pt>
                <c:pt idx="8">
                  <c:v>37</c:v>
                </c:pt>
                <c:pt idx="9">
                  <c:v>37</c:v>
                </c:pt>
                <c:pt idx="10">
                  <c:v>37</c:v>
                </c:pt>
                <c:pt idx="11">
                  <c:v>37</c:v>
                </c:pt>
                <c:pt idx="12">
                  <c:v>37</c:v>
                </c:pt>
                <c:pt idx="13">
                  <c:v>37</c:v>
                </c:pt>
                <c:pt idx="14">
                  <c:v>37</c:v>
                </c:pt>
              </c:numCache>
            </c:numRef>
          </c:yVal>
          <c:smooth val="1"/>
        </c:ser>
        <c:ser>
          <c:idx val="2"/>
          <c:order val="2"/>
          <c:tx>
            <c:strRef>
              <c:f>'14p25GHz_60WS'!$AD$5</c:f>
              <c:strCache>
                <c:ptCount val="1"/>
                <c:pt idx="0">
                  <c:v>60W Sumitomo Driver FET Temp (C) @ 14.25GHz</c:v>
                </c:pt>
              </c:strCache>
            </c:strRef>
          </c:tx>
          <c:marker>
            <c:spPr>
              <a:noFill/>
            </c:spPr>
          </c:marker>
          <c:xVal>
            <c:numRef>
              <c:f>'14p25GHz_60WS'!$J$4:$J$18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'14p25GHz_60WS'!$D$4:$D$18</c:f>
              <c:numCache>
                <c:formatCode>0</c:formatCode>
                <c:ptCount val="15"/>
                <c:pt idx="0">
                  <c:v>42</c:v>
                </c:pt>
                <c:pt idx="1">
                  <c:v>41</c:v>
                </c:pt>
                <c:pt idx="2">
                  <c:v>40</c:v>
                </c:pt>
                <c:pt idx="3">
                  <c:v>39</c:v>
                </c:pt>
                <c:pt idx="4">
                  <c:v>39</c:v>
                </c:pt>
                <c:pt idx="5">
                  <c:v>38</c:v>
                </c:pt>
                <c:pt idx="6">
                  <c:v>38</c:v>
                </c:pt>
                <c:pt idx="7">
                  <c:v>38</c:v>
                </c:pt>
                <c:pt idx="8">
                  <c:v>38</c:v>
                </c:pt>
                <c:pt idx="9">
                  <c:v>37</c:v>
                </c:pt>
                <c:pt idx="10">
                  <c:v>37</c:v>
                </c:pt>
                <c:pt idx="11">
                  <c:v>37</c:v>
                </c:pt>
                <c:pt idx="12">
                  <c:v>37</c:v>
                </c:pt>
                <c:pt idx="13">
                  <c:v>37</c:v>
                </c:pt>
                <c:pt idx="14">
                  <c:v>37</c:v>
                </c:pt>
              </c:numCache>
            </c:numRef>
          </c:yVal>
          <c:smooth val="1"/>
        </c:ser>
        <c:ser>
          <c:idx val="3"/>
          <c:order val="3"/>
          <c:tx>
            <c:strRef>
              <c:f>'14p5GHz_60WS'!$AD$5</c:f>
              <c:strCache>
                <c:ptCount val="1"/>
                <c:pt idx="0">
                  <c:v>60W Sumitomo Driver FET Temp (C) @ 14.5GHz</c:v>
                </c:pt>
              </c:strCache>
            </c:strRef>
          </c:tx>
          <c:marker>
            <c:symbol val="circle"/>
            <c:size val="7"/>
            <c:spPr>
              <a:noFill/>
            </c:spPr>
          </c:marker>
          <c:xVal>
            <c:numRef>
              <c:f>'14p5GHz_60WS'!$J$4:$J$18</c:f>
              <c:numCache>
                <c:formatCode>General</c:formatCode>
                <c:ptCount val="15"/>
                <c:pt idx="0">
                  <c:v>47</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'14p5GHz_60WS'!$D$4:$D$18</c:f>
              <c:numCache>
                <c:formatCode>0</c:formatCode>
                <c:ptCount val="15"/>
                <c:pt idx="0">
                  <c:v>40</c:v>
                </c:pt>
                <c:pt idx="1">
                  <c:v>39</c:v>
                </c:pt>
                <c:pt idx="2">
                  <c:v>38</c:v>
                </c:pt>
                <c:pt idx="3">
                  <c:v>38</c:v>
                </c:pt>
                <c:pt idx="4">
                  <c:v>38</c:v>
                </c:pt>
                <c:pt idx="5">
                  <c:v>37</c:v>
                </c:pt>
                <c:pt idx="6">
                  <c:v>37</c:v>
                </c:pt>
                <c:pt idx="7">
                  <c:v>36</c:v>
                </c:pt>
                <c:pt idx="8">
                  <c:v>35</c:v>
                </c:pt>
                <c:pt idx="9">
                  <c:v>35</c:v>
                </c:pt>
                <c:pt idx="10">
                  <c:v>35</c:v>
                </c:pt>
                <c:pt idx="11">
                  <c:v>35</c:v>
                </c:pt>
                <c:pt idx="12">
                  <c:v>35</c:v>
                </c:pt>
                <c:pt idx="13">
                  <c:v>36</c:v>
                </c:pt>
                <c:pt idx="14">
                  <c:v>36</c:v>
                </c:pt>
              </c:numCache>
            </c:numRef>
          </c:yVal>
          <c:smooth val="1"/>
        </c:ser>
        <c:ser>
          <c:idx val="4"/>
          <c:order val="4"/>
          <c:tx>
            <c:strRef>
              <c:f>'13p75GHz_50WT'!$AD$5</c:f>
              <c:strCache>
                <c:ptCount val="1"/>
                <c:pt idx="0">
                  <c:v>50W Toshiba Driver FET Temp (C)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'13p75GHz_50WT'!$J$3:$J$17</c:f>
              <c:numCache>
                <c:formatCode>General</c:formatCode>
                <c:ptCount val="15"/>
                <c:pt idx="0">
                  <c:v>46.83</c:v>
                </c:pt>
                <c:pt idx="1">
                  <c:v>46</c:v>
                </c:pt>
                <c:pt idx="2">
                  <c:v>45</c:v>
                </c:pt>
                <c:pt idx="3">
                  <c:v>44</c:v>
                </c:pt>
                <c:pt idx="4">
                  <c:v>43</c:v>
                </c:pt>
                <c:pt idx="5">
                  <c:v>42</c:v>
                </c:pt>
                <c:pt idx="6">
                  <c:v>41</c:v>
                </c:pt>
                <c:pt idx="7">
                  <c:v>40</c:v>
                </c:pt>
                <c:pt idx="8">
                  <c:v>39</c:v>
                </c:pt>
                <c:pt idx="9">
                  <c:v>38</c:v>
                </c:pt>
                <c:pt idx="10">
                  <c:v>37</c:v>
                </c:pt>
                <c:pt idx="11">
                  <c:v>36</c:v>
                </c:pt>
                <c:pt idx="12">
                  <c:v>35</c:v>
                </c:pt>
                <c:pt idx="13">
                  <c:v>34</c:v>
                </c:pt>
                <c:pt idx="14">
                  <c:v>33</c:v>
                </c:pt>
              </c:numCache>
            </c:numRef>
          </c:xVal>
          <c:yVal>
            <c:numRef>
              <c:f>'13p75GHz_50WT'!$D$3:$D$18</c:f>
              <c:numCache>
                <c:formatCode>0</c:formatCode>
                <c:ptCount val="16"/>
                <c:pt idx="0">
                  <c:v>48</c:v>
                </c:pt>
                <c:pt idx="1">
                  <c:v>45</c:v>
                </c:pt>
                <c:pt idx="2">
                  <c:v>45</c:v>
                </c:pt>
                <c:pt idx="3">
                  <c:v>43</c:v>
                </c:pt>
                <c:pt idx="4">
                  <c:v>42</c:v>
                </c:pt>
                <c:pt idx="5">
                  <c:v>41</c:v>
                </c:pt>
                <c:pt idx="6">
                  <c:v>41</c:v>
                </c:pt>
                <c:pt idx="7">
                  <c:v>40</c:v>
                </c:pt>
                <c:pt idx="8">
                  <c:v>40</c:v>
                </c:pt>
                <c:pt idx="9">
                  <c:v>40</c:v>
                </c:pt>
                <c:pt idx="10">
                  <c:v>40</c:v>
                </c:pt>
                <c:pt idx="11">
                  <c:v>39</c:v>
                </c:pt>
                <c:pt idx="12">
                  <c:v>39</c:v>
                </c:pt>
                <c:pt idx="13">
                  <c:v>39</c:v>
                </c:pt>
                <c:pt idx="14">
                  <c:v>39</c:v>
                </c:pt>
                <c:pt idx="15">
                  <c:v>39</c:v>
                </c:pt>
              </c:numCache>
            </c:numRef>
          </c:yVal>
          <c:smooth val="1"/>
        </c:ser>
        <c:ser>
          <c:idx val="5"/>
          <c:order val="5"/>
          <c:tx>
            <c:strRef>
              <c:f>'14GHz_50WT'!$AD$5</c:f>
              <c:strCache>
                <c:ptCount val="1"/>
                <c:pt idx="0">
                  <c:v>50W Toshiba Driver FET Temp (C)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'14GHz_50WT'!$J$3:$J$18</c:f>
              <c:numCache>
                <c:formatCode>General</c:formatCode>
                <c:ptCount val="16"/>
                <c:pt idx="0">
                  <c:v>47</c:v>
                </c:pt>
                <c:pt idx="1">
                  <c:v>46.63</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'14GHz_50WT'!$D$3:$D$18</c:f>
              <c:numCache>
                <c:formatCode>General</c:formatCode>
                <c:ptCount val="16"/>
                <c:pt idx="0">
                  <c:v>47</c:v>
                </c:pt>
                <c:pt idx="1">
                  <c:v>46</c:v>
                </c:pt>
                <c:pt idx="2" formatCode="0">
                  <c:v>45</c:v>
                </c:pt>
                <c:pt idx="3" formatCode="0">
                  <c:v>44</c:v>
                </c:pt>
                <c:pt idx="4" formatCode="0">
                  <c:v>43</c:v>
                </c:pt>
                <c:pt idx="5" formatCode="0">
                  <c:v>43</c:v>
                </c:pt>
                <c:pt idx="6" formatCode="0">
                  <c:v>42</c:v>
                </c:pt>
                <c:pt idx="7" formatCode="0">
                  <c:v>41</c:v>
                </c:pt>
                <c:pt idx="8" formatCode="0">
                  <c:v>40</c:v>
                </c:pt>
                <c:pt idx="9" formatCode="0">
                  <c:v>40</c:v>
                </c:pt>
                <c:pt idx="10" formatCode="0">
                  <c:v>40</c:v>
                </c:pt>
                <c:pt idx="11" formatCode="0">
                  <c:v>40</c:v>
                </c:pt>
                <c:pt idx="12" formatCode="0">
                  <c:v>39</c:v>
                </c:pt>
                <c:pt idx="13" formatCode="0">
                  <c:v>39</c:v>
                </c:pt>
                <c:pt idx="14" formatCode="0">
                  <c:v>40</c:v>
                </c:pt>
                <c:pt idx="15" formatCode="0">
                  <c:v>40</c:v>
                </c:pt>
              </c:numCache>
            </c:numRef>
          </c:yVal>
          <c:smooth val="1"/>
        </c:ser>
        <c:ser>
          <c:idx val="6"/>
          <c:order val="6"/>
          <c:tx>
            <c:strRef>
              <c:f>'14p25GHz_50WT'!$AD$5</c:f>
              <c:strCache>
                <c:ptCount val="1"/>
                <c:pt idx="0">
                  <c:v>50W Toshiba Driver FET Temp (C)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'14p25GHz_50WT'!$J$3:$J$18</c:f>
              <c:numCache>
                <c:formatCode>General</c:formatCode>
                <c:ptCount val="16"/>
                <c:pt idx="0">
                  <c:v>47</c:v>
                </c:pt>
                <c:pt idx="1">
                  <c:v>46.5</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'14p25GHz_50WT'!$D$3:$D$18</c:f>
              <c:numCache>
                <c:formatCode>0</c:formatCode>
                <c:ptCount val="16"/>
                <c:pt idx="0">
                  <c:v>47</c:v>
                </c:pt>
                <c:pt idx="1">
                  <c:v>46</c:v>
                </c:pt>
                <c:pt idx="2">
                  <c:v>45</c:v>
                </c:pt>
                <c:pt idx="3">
                  <c:v>44</c:v>
                </c:pt>
                <c:pt idx="4">
                  <c:v>43</c:v>
                </c:pt>
                <c:pt idx="5">
                  <c:v>42</c:v>
                </c:pt>
                <c:pt idx="6">
                  <c:v>42</c:v>
                </c:pt>
                <c:pt idx="7">
                  <c:v>41</c:v>
                </c:pt>
                <c:pt idx="8">
                  <c:v>41</c:v>
                </c:pt>
                <c:pt idx="9">
                  <c:v>40</c:v>
                </c:pt>
                <c:pt idx="10">
                  <c:v>40</c:v>
                </c:pt>
                <c:pt idx="11">
                  <c:v>39</c:v>
                </c:pt>
                <c:pt idx="12">
                  <c:v>39</c:v>
                </c:pt>
                <c:pt idx="13">
                  <c:v>39</c:v>
                </c:pt>
                <c:pt idx="14">
                  <c:v>39</c:v>
                </c:pt>
                <c:pt idx="15">
                  <c:v>39</c:v>
                </c:pt>
              </c:numCache>
            </c:numRef>
          </c:yVal>
          <c:smooth val="1"/>
        </c:ser>
        <c:ser>
          <c:idx val="7"/>
          <c:order val="7"/>
          <c:tx>
            <c:strRef>
              <c:f>'14p5GHz_50WT'!$AD$5</c:f>
              <c:strCache>
                <c:ptCount val="1"/>
                <c:pt idx="0">
                  <c:v>50W Toshiba Driver FET Temp (C)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'14p5GHz_50WT'!$J$3:$J$18</c:f>
              <c:numCache>
                <c:formatCode>General</c:formatCode>
                <c:ptCount val="16"/>
                <c:pt idx="0">
                  <c:v>47</c:v>
                </c:pt>
                <c:pt idx="1">
                  <c:v>46.4</c:v>
                </c:pt>
                <c:pt idx="2">
                  <c:v>46</c:v>
                </c:pt>
                <c:pt idx="3">
                  <c:v>45</c:v>
                </c:pt>
                <c:pt idx="4">
                  <c:v>44</c:v>
                </c:pt>
                <c:pt idx="5">
                  <c:v>43</c:v>
                </c:pt>
                <c:pt idx="6">
                  <c:v>42</c:v>
                </c:pt>
                <c:pt idx="7">
                  <c:v>41</c:v>
                </c:pt>
                <c:pt idx="8">
                  <c:v>40</c:v>
                </c:pt>
                <c:pt idx="9">
                  <c:v>39</c:v>
                </c:pt>
                <c:pt idx="10">
                  <c:v>38</c:v>
                </c:pt>
                <c:pt idx="11">
                  <c:v>37</c:v>
                </c:pt>
                <c:pt idx="12">
                  <c:v>36</c:v>
                </c:pt>
                <c:pt idx="13">
                  <c:v>35</c:v>
                </c:pt>
                <c:pt idx="14">
                  <c:v>34</c:v>
                </c:pt>
                <c:pt idx="15">
                  <c:v>33</c:v>
                </c:pt>
              </c:numCache>
            </c:numRef>
          </c:xVal>
          <c:yVal>
            <c:numRef>
              <c:f>'14p5GHz_50WT'!$D$3:$D$18</c:f>
              <c:numCache>
                <c:formatCode>0</c:formatCode>
                <c:ptCount val="16"/>
                <c:pt idx="0">
                  <c:v>46</c:v>
                </c:pt>
                <c:pt idx="1">
                  <c:v>45</c:v>
                </c:pt>
                <c:pt idx="2">
                  <c:v>45</c:v>
                </c:pt>
                <c:pt idx="3">
                  <c:v>44</c:v>
                </c:pt>
                <c:pt idx="4">
                  <c:v>42</c:v>
                </c:pt>
                <c:pt idx="5">
                  <c:v>42</c:v>
                </c:pt>
                <c:pt idx="6">
                  <c:v>41</c:v>
                </c:pt>
                <c:pt idx="7">
                  <c:v>41</c:v>
                </c:pt>
                <c:pt idx="8">
                  <c:v>41</c:v>
                </c:pt>
                <c:pt idx="9">
                  <c:v>40</c:v>
                </c:pt>
                <c:pt idx="10">
                  <c:v>40</c:v>
                </c:pt>
                <c:pt idx="11">
                  <c:v>40</c:v>
                </c:pt>
                <c:pt idx="12">
                  <c:v>40</c:v>
                </c:pt>
                <c:pt idx="13">
                  <c:v>40</c:v>
                </c:pt>
                <c:pt idx="14">
                  <c:v>40</c:v>
                </c:pt>
                <c:pt idx="15">
                  <c:v>40</c:v>
                </c:pt>
              </c:numCache>
            </c:numRef>
          </c:yVal>
          <c:smooth val="1"/>
        </c:ser>
        <c:dLbls>
          <c:showLegendKey val="0"/>
          <c:showVal val="0"/>
          <c:showCatName val="0"/>
          <c:showSerName val="0"/>
          <c:showPercent val="0"/>
          <c:showBubbleSize val="0"/>
        </c:dLbls>
        <c:axId val="1023601376"/>
        <c:axId val="1023619872"/>
      </c:scatterChart>
      <c:valAx>
        <c:axId val="1023601376"/>
        <c:scaling>
          <c:orientation val="minMax"/>
          <c:max val="48"/>
          <c:min val="32"/>
        </c:scaling>
        <c:delete val="0"/>
        <c:axPos val="b"/>
        <c:majorGridlines/>
        <c:title>
          <c:tx>
            <c:rich>
              <a:bodyPr/>
              <a:lstStyle/>
              <a:p>
                <a:pPr>
                  <a:defRPr/>
                </a:pPr>
                <a:r>
                  <a:rPr lang="en-US"/>
                  <a:t>Measured Total 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23619872"/>
        <c:crosses val="autoZero"/>
        <c:crossBetween val="midCat"/>
        <c:majorUnit val="1"/>
        <c:minorUnit val="1"/>
      </c:valAx>
      <c:valAx>
        <c:axId val="1023619872"/>
        <c:scaling>
          <c:orientation val="minMax"/>
          <c:max val="49"/>
          <c:min val="34"/>
        </c:scaling>
        <c:delete val="0"/>
        <c:axPos val="l"/>
        <c:majorGridlines/>
        <c:title>
          <c:tx>
            <c:rich>
              <a:bodyPr rot="-5400000" vert="horz"/>
              <a:lstStyle/>
              <a:p>
                <a:pPr>
                  <a:defRPr/>
                </a:pPr>
                <a:r>
                  <a:rPr lang="en-US"/>
                  <a:t>Flange Temperature (C)</a:t>
                </a:r>
              </a:p>
            </c:rich>
          </c:tx>
          <c:layout/>
          <c:overlay val="0"/>
        </c:title>
        <c:numFmt formatCode="0" sourceLinked="1"/>
        <c:majorTickMark val="out"/>
        <c:minorTickMark val="none"/>
        <c:tickLblPos val="nextTo"/>
        <c:crossAx val="1023601376"/>
        <c:crosses val="autoZero"/>
        <c:crossBetween val="midCat"/>
        <c:majorUnit val="1"/>
      </c:valAx>
    </c:plotArea>
    <c:legend>
      <c:legendPos val="r"/>
      <c:layout>
        <c:manualLayout>
          <c:xMode val="edge"/>
          <c:yMode val="edge"/>
          <c:x val="0.78904441646024492"/>
          <c:y val="0.13913605079026142"/>
          <c:w val="0.20216823731831415"/>
          <c:h val="0.71764186256379003"/>
        </c:manualLayout>
      </c:layou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60W Sumitomo Cascade vs</a:t>
            </a:r>
            <a:r>
              <a:rPr lang="en-US" baseline="0"/>
              <a:t> 50W Toshiba 10MHz Tone Spacing IMD# Comparison</a:t>
            </a:r>
            <a:endParaRPr lang="en-US"/>
          </a:p>
        </c:rich>
      </c:tx>
      <c:layout/>
      <c:overlay val="0"/>
    </c:title>
    <c:autoTitleDeleted val="0"/>
    <c:plotArea>
      <c:layout>
        <c:manualLayout>
          <c:layoutTarget val="inner"/>
          <c:xMode val="edge"/>
          <c:yMode val="edge"/>
          <c:x val="8.7559908482441481E-2"/>
          <c:y val="0.12525738308135217"/>
          <c:w val="0.69405920042068581"/>
          <c:h val="0.78140788545499607"/>
        </c:manualLayout>
      </c:layout>
      <c:scatterChart>
        <c:scatterStyle val="smoothMarker"/>
        <c:varyColors val="0"/>
        <c:ser>
          <c:idx val="0"/>
          <c:order val="0"/>
          <c:tx>
            <c:strRef>
              <c:f>'13p75GHz_WLIN_S'!$AB$76</c:f>
              <c:strCache>
                <c:ptCount val="1"/>
                <c:pt idx="0">
                  <c:v>60W Sumitomo Cascade Average IMD(dBc)  W_LIN_OPT @ 13.75GHz</c:v>
                </c:pt>
              </c:strCache>
            </c:strRef>
          </c:tx>
          <c:marker>
            <c:spPr>
              <a:noFill/>
            </c:spPr>
          </c:marker>
          <c:xVal>
            <c:numRef>
              <c:f>'13p75GHz_WLIN_S'!$I$77:$I$86</c:f>
              <c:numCache>
                <c:formatCode>General</c:formatCode>
                <c:ptCount val="10"/>
                <c:pt idx="0">
                  <c:v>43</c:v>
                </c:pt>
                <c:pt idx="1">
                  <c:v>42</c:v>
                </c:pt>
                <c:pt idx="2">
                  <c:v>41</c:v>
                </c:pt>
                <c:pt idx="3">
                  <c:v>40</c:v>
                </c:pt>
                <c:pt idx="4">
                  <c:v>39</c:v>
                </c:pt>
                <c:pt idx="5">
                  <c:v>38</c:v>
                </c:pt>
                <c:pt idx="6">
                  <c:v>37</c:v>
                </c:pt>
                <c:pt idx="7">
                  <c:v>36</c:v>
                </c:pt>
                <c:pt idx="8">
                  <c:v>33</c:v>
                </c:pt>
                <c:pt idx="9">
                  <c:v>30</c:v>
                </c:pt>
              </c:numCache>
            </c:numRef>
          </c:xVal>
          <c:yVal>
            <c:numRef>
              <c:f>'13p75GHz_WLIN_S'!$AB$77:$AB$86</c:f>
              <c:numCache>
                <c:formatCode>0.00</c:formatCode>
                <c:ptCount val="10"/>
                <c:pt idx="0">
                  <c:v>-30.95</c:v>
                </c:pt>
                <c:pt idx="1">
                  <c:v>-32.549999999999997</c:v>
                </c:pt>
                <c:pt idx="2">
                  <c:v>-33.450000000000003</c:v>
                </c:pt>
                <c:pt idx="3">
                  <c:v>-33.150000000000006</c:v>
                </c:pt>
                <c:pt idx="4">
                  <c:v>-33.35</c:v>
                </c:pt>
                <c:pt idx="5">
                  <c:v>-33.65</c:v>
                </c:pt>
                <c:pt idx="6">
                  <c:v>-34.200000000000003</c:v>
                </c:pt>
                <c:pt idx="7">
                  <c:v>-35.150000000000006</c:v>
                </c:pt>
                <c:pt idx="8">
                  <c:v>-35.650000000000006</c:v>
                </c:pt>
                <c:pt idx="9">
                  <c:v>-33</c:v>
                </c:pt>
              </c:numCache>
            </c:numRef>
          </c:yVal>
          <c:smooth val="1"/>
        </c:ser>
        <c:ser>
          <c:idx val="1"/>
          <c:order val="1"/>
          <c:tx>
            <c:strRef>
              <c:f>'14GHz_WLIN_S'!$AB$78</c:f>
              <c:strCache>
                <c:ptCount val="1"/>
                <c:pt idx="0">
                  <c:v>60W Sumitomo Cascade Average IMD(dBc)  W_LIN_OPT @ 14GHz</c:v>
                </c:pt>
              </c:strCache>
            </c:strRef>
          </c:tx>
          <c:marker>
            <c:spPr>
              <a:noFill/>
            </c:spPr>
          </c:marker>
          <c:xVal>
            <c:numRef>
              <c:f>'14GHz_WLIN_S'!$I$79:$I$88</c:f>
              <c:numCache>
                <c:formatCode>General</c:formatCode>
                <c:ptCount val="10"/>
                <c:pt idx="0">
                  <c:v>43</c:v>
                </c:pt>
                <c:pt idx="1">
                  <c:v>42</c:v>
                </c:pt>
                <c:pt idx="2">
                  <c:v>41</c:v>
                </c:pt>
                <c:pt idx="3">
                  <c:v>40</c:v>
                </c:pt>
                <c:pt idx="4">
                  <c:v>39</c:v>
                </c:pt>
                <c:pt idx="5">
                  <c:v>38</c:v>
                </c:pt>
                <c:pt idx="6">
                  <c:v>37</c:v>
                </c:pt>
                <c:pt idx="7">
                  <c:v>36</c:v>
                </c:pt>
                <c:pt idx="8">
                  <c:v>33</c:v>
                </c:pt>
                <c:pt idx="9">
                  <c:v>30</c:v>
                </c:pt>
              </c:numCache>
            </c:numRef>
          </c:xVal>
          <c:yVal>
            <c:numRef>
              <c:f>'14GHz_WLIN_S'!$AB$79:$AB$87</c:f>
              <c:numCache>
                <c:formatCode>0.00</c:formatCode>
                <c:ptCount val="9"/>
                <c:pt idx="0">
                  <c:v>-32.25</c:v>
                </c:pt>
                <c:pt idx="1">
                  <c:v>-35.65</c:v>
                </c:pt>
                <c:pt idx="2">
                  <c:v>-37.549999999999997</c:v>
                </c:pt>
                <c:pt idx="3">
                  <c:v>-38.299999999999997</c:v>
                </c:pt>
                <c:pt idx="4">
                  <c:v>-37.5</c:v>
                </c:pt>
                <c:pt idx="5">
                  <c:v>-35.85</c:v>
                </c:pt>
                <c:pt idx="6">
                  <c:v>-37.200000000000003</c:v>
                </c:pt>
                <c:pt idx="7">
                  <c:v>-38.475000000000001</c:v>
                </c:pt>
                <c:pt idx="8">
                  <c:v>-37.200000000000003</c:v>
                </c:pt>
              </c:numCache>
            </c:numRef>
          </c:yVal>
          <c:smooth val="1"/>
        </c:ser>
        <c:ser>
          <c:idx val="2"/>
          <c:order val="2"/>
          <c:tx>
            <c:strRef>
              <c:f>'14p25GHz_WLIN_S'!$AB$78</c:f>
              <c:strCache>
                <c:ptCount val="1"/>
                <c:pt idx="0">
                  <c:v>60W Sumitomo Cascade Average IMD(dBc)  W_LIN_OPT @ 14.25GHz</c:v>
                </c:pt>
              </c:strCache>
            </c:strRef>
          </c:tx>
          <c:marker>
            <c:spPr>
              <a:noFill/>
            </c:spPr>
          </c:marker>
          <c:xVal>
            <c:numRef>
              <c:f>'14p25GHz_WLIN_S'!$I$79:$I$88</c:f>
              <c:numCache>
                <c:formatCode>General</c:formatCode>
                <c:ptCount val="10"/>
                <c:pt idx="0">
                  <c:v>43</c:v>
                </c:pt>
                <c:pt idx="1">
                  <c:v>42</c:v>
                </c:pt>
                <c:pt idx="2">
                  <c:v>41</c:v>
                </c:pt>
                <c:pt idx="3">
                  <c:v>40</c:v>
                </c:pt>
                <c:pt idx="4">
                  <c:v>39</c:v>
                </c:pt>
                <c:pt idx="5">
                  <c:v>38</c:v>
                </c:pt>
                <c:pt idx="6">
                  <c:v>37</c:v>
                </c:pt>
                <c:pt idx="7">
                  <c:v>36</c:v>
                </c:pt>
                <c:pt idx="8">
                  <c:v>33</c:v>
                </c:pt>
                <c:pt idx="9">
                  <c:v>30</c:v>
                </c:pt>
              </c:numCache>
            </c:numRef>
          </c:xVal>
          <c:yVal>
            <c:numRef>
              <c:f>'14p25GHz_WLIN_S'!$AB$79:$AB$87</c:f>
              <c:numCache>
                <c:formatCode>0.00</c:formatCode>
                <c:ptCount val="9"/>
                <c:pt idx="0">
                  <c:v>-32.5</c:v>
                </c:pt>
                <c:pt idx="1">
                  <c:v>-36.85</c:v>
                </c:pt>
                <c:pt idx="2">
                  <c:v>-38.450000000000003</c:v>
                </c:pt>
                <c:pt idx="3">
                  <c:v>-37.450000000000003</c:v>
                </c:pt>
                <c:pt idx="4">
                  <c:v>-36.4</c:v>
                </c:pt>
                <c:pt idx="5">
                  <c:v>-35.35</c:v>
                </c:pt>
                <c:pt idx="6">
                  <c:v>-35.400000000000006</c:v>
                </c:pt>
                <c:pt idx="7">
                  <c:v>-34.799999999999997</c:v>
                </c:pt>
                <c:pt idx="8">
                  <c:v>-35</c:v>
                </c:pt>
              </c:numCache>
            </c:numRef>
          </c:yVal>
          <c:smooth val="1"/>
        </c:ser>
        <c:ser>
          <c:idx val="3"/>
          <c:order val="3"/>
          <c:tx>
            <c:strRef>
              <c:f>'14p5GHz_WLIN_S'!$AB$78</c:f>
              <c:strCache>
                <c:ptCount val="1"/>
                <c:pt idx="0">
                  <c:v>60W Sumitomo Cascade Average IMD(dBc)  W_LIN_OPT @ 14.5GHz</c:v>
                </c:pt>
              </c:strCache>
            </c:strRef>
          </c:tx>
          <c:marker>
            <c:symbol val="circle"/>
            <c:size val="7"/>
            <c:spPr>
              <a:noFill/>
            </c:spPr>
          </c:marker>
          <c:xVal>
            <c:numRef>
              <c:f>'14p5GHz_WLIN_S'!$I$79:$I$88</c:f>
              <c:numCache>
                <c:formatCode>General</c:formatCode>
                <c:ptCount val="10"/>
                <c:pt idx="0">
                  <c:v>43</c:v>
                </c:pt>
                <c:pt idx="1">
                  <c:v>42</c:v>
                </c:pt>
                <c:pt idx="2">
                  <c:v>41</c:v>
                </c:pt>
                <c:pt idx="3">
                  <c:v>40</c:v>
                </c:pt>
                <c:pt idx="4">
                  <c:v>39</c:v>
                </c:pt>
                <c:pt idx="5">
                  <c:v>38</c:v>
                </c:pt>
                <c:pt idx="6">
                  <c:v>37</c:v>
                </c:pt>
                <c:pt idx="7">
                  <c:v>36</c:v>
                </c:pt>
                <c:pt idx="8">
                  <c:v>33</c:v>
                </c:pt>
                <c:pt idx="9">
                  <c:v>30</c:v>
                </c:pt>
              </c:numCache>
            </c:numRef>
          </c:xVal>
          <c:yVal>
            <c:numRef>
              <c:f>'14p5GHz_WLIN_S'!$AB$79:$AB$88</c:f>
              <c:numCache>
                <c:formatCode>0.00</c:formatCode>
                <c:ptCount val="10"/>
                <c:pt idx="0">
                  <c:v>-30.65</c:v>
                </c:pt>
                <c:pt idx="1">
                  <c:v>-32.15</c:v>
                </c:pt>
                <c:pt idx="2">
                  <c:v>-36.200000000000003</c:v>
                </c:pt>
                <c:pt idx="3">
                  <c:v>-39.1</c:v>
                </c:pt>
                <c:pt idx="4">
                  <c:v>-39.200000000000003</c:v>
                </c:pt>
                <c:pt idx="5">
                  <c:v>-37.65</c:v>
                </c:pt>
                <c:pt idx="6">
                  <c:v>-37.85</c:v>
                </c:pt>
                <c:pt idx="7">
                  <c:v>-39.299999999999997</c:v>
                </c:pt>
                <c:pt idx="8">
                  <c:v>-39</c:v>
                </c:pt>
              </c:numCache>
            </c:numRef>
          </c:yVal>
          <c:smooth val="1"/>
        </c:ser>
        <c:ser>
          <c:idx val="4"/>
          <c:order val="4"/>
          <c:tx>
            <c:strRef>
              <c:f>'13p75GHz_WLIN_OPT_T'!$AB$75</c:f>
              <c:strCache>
                <c:ptCount val="1"/>
                <c:pt idx="0">
                  <c:v>50W Toshiba Cascade Average IMD(dBc)  W_LIN_OPT @ 13.75GHz</c:v>
                </c:pt>
              </c:strCache>
            </c:strRef>
          </c:tx>
          <c:spPr>
            <a:ln>
              <a:solidFill>
                <a:srgbClr val="4F81BD"/>
              </a:solidFill>
              <a:prstDash val="sysDash"/>
            </a:ln>
          </c:spPr>
          <c:marker>
            <c:symbol val="diamond"/>
            <c:size val="7"/>
            <c:spPr>
              <a:solidFill>
                <a:srgbClr val="4F81BD"/>
              </a:solidFill>
              <a:ln>
                <a:solidFill>
                  <a:srgbClr val="4F81BD"/>
                </a:solidFill>
                <a:prstDash val="sysDash"/>
              </a:ln>
            </c:spPr>
          </c:marker>
          <c:xVal>
            <c:numRef>
              <c:f>'13p75GHz_WLIN_OPT_T'!$I$76:$I$84</c:f>
              <c:numCache>
                <c:formatCode>General</c:formatCode>
                <c:ptCount val="9"/>
                <c:pt idx="0">
                  <c:v>42</c:v>
                </c:pt>
                <c:pt idx="1">
                  <c:v>41</c:v>
                </c:pt>
                <c:pt idx="2">
                  <c:v>40</c:v>
                </c:pt>
                <c:pt idx="3">
                  <c:v>39</c:v>
                </c:pt>
                <c:pt idx="4">
                  <c:v>38</c:v>
                </c:pt>
                <c:pt idx="5">
                  <c:v>37</c:v>
                </c:pt>
                <c:pt idx="6">
                  <c:v>33</c:v>
                </c:pt>
                <c:pt idx="7">
                  <c:v>30</c:v>
                </c:pt>
              </c:numCache>
            </c:numRef>
          </c:xVal>
          <c:yVal>
            <c:numRef>
              <c:f>'13p75GHz_WLIN_OPT_T'!$AB$76:$AB$84</c:f>
              <c:numCache>
                <c:formatCode>0.00</c:formatCode>
                <c:ptCount val="9"/>
                <c:pt idx="0">
                  <c:v>-27.25</c:v>
                </c:pt>
                <c:pt idx="1">
                  <c:v>-33.25</c:v>
                </c:pt>
                <c:pt idx="2">
                  <c:v>-39.15</c:v>
                </c:pt>
                <c:pt idx="3">
                  <c:v>-40</c:v>
                </c:pt>
                <c:pt idx="4">
                  <c:v>-41.5</c:v>
                </c:pt>
                <c:pt idx="5">
                  <c:v>-42.25</c:v>
                </c:pt>
                <c:pt idx="6">
                  <c:v>-46.5</c:v>
                </c:pt>
                <c:pt idx="7">
                  <c:v>-42</c:v>
                </c:pt>
                <c:pt idx="8">
                  <c:v>0</c:v>
                </c:pt>
              </c:numCache>
            </c:numRef>
          </c:yVal>
          <c:smooth val="1"/>
        </c:ser>
        <c:ser>
          <c:idx val="5"/>
          <c:order val="5"/>
          <c:tx>
            <c:strRef>
              <c:f>'14GHz_WLIN_OPT_T'!$AB$22</c:f>
              <c:strCache>
                <c:ptCount val="1"/>
                <c:pt idx="0">
                  <c:v>Cascade Average IMD(dBc)  W_LIN_OPT @ 14GHz</c:v>
                </c:pt>
              </c:strCache>
            </c:strRef>
          </c:tx>
          <c:spPr>
            <a:ln>
              <a:solidFill>
                <a:srgbClr val="C0504D"/>
              </a:solidFill>
              <a:prstDash val="sysDash"/>
            </a:ln>
          </c:spPr>
          <c:marker>
            <c:symbol val="square"/>
            <c:size val="7"/>
            <c:spPr>
              <a:solidFill>
                <a:srgbClr val="C0504D"/>
              </a:solidFill>
              <a:ln>
                <a:solidFill>
                  <a:srgbClr val="C0504D"/>
                </a:solidFill>
                <a:prstDash val="sysDash"/>
              </a:ln>
            </c:spPr>
          </c:marker>
          <c:xVal>
            <c:numRef>
              <c:f>'14GHz_WLIN_OPT_T'!$I$79:$I$87</c:f>
              <c:numCache>
                <c:formatCode>General</c:formatCode>
                <c:ptCount val="9"/>
                <c:pt idx="0">
                  <c:v>42</c:v>
                </c:pt>
                <c:pt idx="1">
                  <c:v>41</c:v>
                </c:pt>
                <c:pt idx="2">
                  <c:v>40</c:v>
                </c:pt>
                <c:pt idx="3">
                  <c:v>39</c:v>
                </c:pt>
                <c:pt idx="4">
                  <c:v>38</c:v>
                </c:pt>
                <c:pt idx="5">
                  <c:v>37</c:v>
                </c:pt>
                <c:pt idx="6">
                  <c:v>33</c:v>
                </c:pt>
                <c:pt idx="7">
                  <c:v>30</c:v>
                </c:pt>
              </c:numCache>
            </c:numRef>
          </c:xVal>
          <c:yVal>
            <c:numRef>
              <c:f>'14GHz_WLIN_OPT_T'!$AB$79:$AB$87</c:f>
              <c:numCache>
                <c:formatCode>0.00</c:formatCode>
                <c:ptCount val="9"/>
                <c:pt idx="0">
                  <c:v>-27.4</c:v>
                </c:pt>
                <c:pt idx="1">
                  <c:v>-33.25</c:v>
                </c:pt>
                <c:pt idx="2">
                  <c:v>-37.75</c:v>
                </c:pt>
                <c:pt idx="3">
                  <c:v>-40</c:v>
                </c:pt>
                <c:pt idx="4">
                  <c:v>-41.5</c:v>
                </c:pt>
                <c:pt idx="5">
                  <c:v>-42.5</c:v>
                </c:pt>
                <c:pt idx="6">
                  <c:v>-46</c:v>
                </c:pt>
                <c:pt idx="7">
                  <c:v>-44.5</c:v>
                </c:pt>
                <c:pt idx="8">
                  <c:v>0</c:v>
                </c:pt>
              </c:numCache>
            </c:numRef>
          </c:yVal>
          <c:smooth val="1"/>
        </c:ser>
        <c:ser>
          <c:idx val="6"/>
          <c:order val="6"/>
          <c:tx>
            <c:strRef>
              <c:f>'14p25GHz_WLIN_OPT_T'!$AB$78</c:f>
              <c:strCache>
                <c:ptCount val="1"/>
                <c:pt idx="0">
                  <c:v>50W Toshiba Cascade Average IMD(dBc)  W_LIN_OPT @ 14.25GHz</c:v>
                </c:pt>
              </c:strCache>
            </c:strRef>
          </c:tx>
          <c:spPr>
            <a:ln>
              <a:solidFill>
                <a:srgbClr val="9BBB59"/>
              </a:solidFill>
              <a:prstDash val="sysDash"/>
            </a:ln>
          </c:spPr>
          <c:marker>
            <c:symbol val="triangle"/>
            <c:size val="7"/>
            <c:spPr>
              <a:solidFill>
                <a:srgbClr val="9BBB59"/>
              </a:solidFill>
              <a:ln>
                <a:solidFill>
                  <a:srgbClr val="9BBB59"/>
                </a:solidFill>
                <a:prstDash val="sysDash"/>
              </a:ln>
            </c:spPr>
          </c:marker>
          <c:xVal>
            <c:numRef>
              <c:f>'14p25GHz_WLIN_OPT_T'!$I$79:$I$87</c:f>
              <c:numCache>
                <c:formatCode>General</c:formatCode>
                <c:ptCount val="9"/>
                <c:pt idx="0">
                  <c:v>42</c:v>
                </c:pt>
                <c:pt idx="1">
                  <c:v>41</c:v>
                </c:pt>
                <c:pt idx="2">
                  <c:v>40</c:v>
                </c:pt>
                <c:pt idx="3">
                  <c:v>39</c:v>
                </c:pt>
                <c:pt idx="4">
                  <c:v>38</c:v>
                </c:pt>
                <c:pt idx="5">
                  <c:v>37</c:v>
                </c:pt>
                <c:pt idx="6">
                  <c:v>33</c:v>
                </c:pt>
                <c:pt idx="7">
                  <c:v>30</c:v>
                </c:pt>
              </c:numCache>
            </c:numRef>
          </c:xVal>
          <c:yVal>
            <c:numRef>
              <c:f>'14p25GHz_WLIN_OPT_T'!$AB$79:$AB$87</c:f>
              <c:numCache>
                <c:formatCode>0.00</c:formatCode>
                <c:ptCount val="9"/>
                <c:pt idx="0">
                  <c:v>-27.5</c:v>
                </c:pt>
                <c:pt idx="1">
                  <c:v>-35.25</c:v>
                </c:pt>
                <c:pt idx="2">
                  <c:v>-38</c:v>
                </c:pt>
                <c:pt idx="3">
                  <c:v>-39</c:v>
                </c:pt>
                <c:pt idx="4">
                  <c:v>-43.5</c:v>
                </c:pt>
                <c:pt idx="5">
                  <c:v>-40.5</c:v>
                </c:pt>
                <c:pt idx="6">
                  <c:v>-46</c:v>
                </c:pt>
                <c:pt idx="7">
                  <c:v>-42</c:v>
                </c:pt>
                <c:pt idx="8">
                  <c:v>0</c:v>
                </c:pt>
              </c:numCache>
            </c:numRef>
          </c:yVal>
          <c:smooth val="1"/>
        </c:ser>
        <c:ser>
          <c:idx val="7"/>
          <c:order val="7"/>
          <c:tx>
            <c:strRef>
              <c:f>'14p5GHz_WLIN_OPT_T'!$AB$78</c:f>
              <c:strCache>
                <c:ptCount val="1"/>
                <c:pt idx="0">
                  <c:v>50W Toshiba Cascade Average IMD(dBc)  W_LIN_OPT @ 14.5GHz</c:v>
                </c:pt>
              </c:strCache>
            </c:strRef>
          </c:tx>
          <c:spPr>
            <a:ln>
              <a:solidFill>
                <a:srgbClr val="8064A2"/>
              </a:solidFill>
              <a:prstDash val="sysDash"/>
            </a:ln>
          </c:spPr>
          <c:marker>
            <c:symbol val="circle"/>
            <c:size val="7"/>
            <c:spPr>
              <a:solidFill>
                <a:srgbClr val="8064A2"/>
              </a:solidFill>
              <a:ln>
                <a:solidFill>
                  <a:srgbClr val="8064A2"/>
                </a:solidFill>
                <a:prstDash val="sysDash"/>
              </a:ln>
            </c:spPr>
          </c:marker>
          <c:xVal>
            <c:numRef>
              <c:f>'14p5GHz_WLIN_OPT_T'!$I$79:$I$87</c:f>
              <c:numCache>
                <c:formatCode>General</c:formatCode>
                <c:ptCount val="9"/>
                <c:pt idx="0">
                  <c:v>42</c:v>
                </c:pt>
                <c:pt idx="1">
                  <c:v>41</c:v>
                </c:pt>
                <c:pt idx="2">
                  <c:v>40</c:v>
                </c:pt>
                <c:pt idx="3">
                  <c:v>39</c:v>
                </c:pt>
                <c:pt idx="4">
                  <c:v>38</c:v>
                </c:pt>
                <c:pt idx="5">
                  <c:v>37</c:v>
                </c:pt>
                <c:pt idx="6">
                  <c:v>33</c:v>
                </c:pt>
                <c:pt idx="7">
                  <c:v>30</c:v>
                </c:pt>
              </c:numCache>
            </c:numRef>
          </c:xVal>
          <c:yVal>
            <c:numRef>
              <c:f>'14p5GHz_WLIN_OPT_T'!$AB$79:$AB$87</c:f>
              <c:numCache>
                <c:formatCode>0.00</c:formatCode>
                <c:ptCount val="9"/>
                <c:pt idx="0">
                  <c:v>-30</c:v>
                </c:pt>
                <c:pt idx="1">
                  <c:v>-35</c:v>
                </c:pt>
                <c:pt idx="2">
                  <c:v>-37</c:v>
                </c:pt>
                <c:pt idx="3">
                  <c:v>-40</c:v>
                </c:pt>
                <c:pt idx="4">
                  <c:v>-43</c:v>
                </c:pt>
                <c:pt idx="5">
                  <c:v>-46</c:v>
                </c:pt>
                <c:pt idx="6">
                  <c:v>-44.5</c:v>
                </c:pt>
                <c:pt idx="7">
                  <c:v>-47</c:v>
                </c:pt>
                <c:pt idx="8">
                  <c:v>0</c:v>
                </c:pt>
              </c:numCache>
            </c:numRef>
          </c:yVal>
          <c:smooth val="1"/>
        </c:ser>
        <c:ser>
          <c:idx val="8"/>
          <c:order val="8"/>
          <c:tx>
            <c:strRef>
              <c:f>'13p75GHz_60WS'!$AG$22</c:f>
              <c:strCache>
                <c:ptCount val="1"/>
                <c:pt idx="0">
                  <c:v>MIL-STD-188-164B IMD Plinear Specification</c:v>
                </c:pt>
              </c:strCache>
            </c:strRef>
          </c:tx>
          <c:spPr>
            <a:ln w="38100">
              <a:solidFill>
                <a:sysClr val="windowText" lastClr="000000"/>
              </a:solidFill>
            </a:ln>
          </c:spPr>
          <c:marker>
            <c:symbol val="none"/>
          </c:marker>
          <c:xVal>
            <c:numRef>
              <c:f>'13p75GHz_60WS'!$I$26:$I$40</c:f>
              <c:numCache>
                <c:formatCode>General</c:formatCode>
                <c:ptCount val="15"/>
                <c:pt idx="0">
                  <c:v>44</c:v>
                </c:pt>
                <c:pt idx="1">
                  <c:v>43</c:v>
                </c:pt>
                <c:pt idx="2">
                  <c:v>42</c:v>
                </c:pt>
                <c:pt idx="3">
                  <c:v>41</c:v>
                </c:pt>
                <c:pt idx="4">
                  <c:v>40</c:v>
                </c:pt>
                <c:pt idx="5">
                  <c:v>39</c:v>
                </c:pt>
                <c:pt idx="6">
                  <c:v>38</c:v>
                </c:pt>
                <c:pt idx="7">
                  <c:v>37</c:v>
                </c:pt>
                <c:pt idx="8">
                  <c:v>36</c:v>
                </c:pt>
                <c:pt idx="9">
                  <c:v>35</c:v>
                </c:pt>
                <c:pt idx="10">
                  <c:v>34</c:v>
                </c:pt>
                <c:pt idx="11">
                  <c:v>33</c:v>
                </c:pt>
                <c:pt idx="12">
                  <c:v>30</c:v>
                </c:pt>
                <c:pt idx="13">
                  <c:v>27</c:v>
                </c:pt>
                <c:pt idx="14">
                  <c:v>24</c:v>
                </c:pt>
              </c:numCache>
            </c:numRef>
          </c:xVal>
          <c:yVal>
            <c:numRef>
              <c:f>'13p75GHz_60WS'!$AG$26:$AG$41</c:f>
              <c:numCache>
                <c:formatCode>General</c:formatCode>
                <c:ptCount val="16"/>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numCache>
            </c:numRef>
          </c:yVal>
          <c:smooth val="1"/>
        </c:ser>
        <c:dLbls>
          <c:showLegendKey val="0"/>
          <c:showVal val="0"/>
          <c:showCatName val="0"/>
          <c:showSerName val="0"/>
          <c:showPercent val="0"/>
          <c:showBubbleSize val="0"/>
        </c:dLbls>
        <c:axId val="1067487200"/>
        <c:axId val="1067480128"/>
      </c:scatterChart>
      <c:valAx>
        <c:axId val="1067487200"/>
        <c:scaling>
          <c:orientation val="minMax"/>
          <c:max val="45"/>
          <c:min val="23"/>
        </c:scaling>
        <c:delete val="0"/>
        <c:axPos val="b"/>
        <c:majorGridlines/>
        <c:title>
          <c:tx>
            <c:rich>
              <a:bodyPr/>
              <a:lstStyle/>
              <a:p>
                <a:pPr>
                  <a:defRPr/>
                </a:pPr>
                <a:r>
                  <a:rPr lang="en-US"/>
                  <a:t>Measured SCL Output Power (dBm)</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67480128"/>
        <c:crossesAt val="-90"/>
        <c:crossBetween val="midCat"/>
        <c:majorUnit val="1"/>
        <c:minorUnit val="1"/>
      </c:valAx>
      <c:valAx>
        <c:axId val="1067480128"/>
        <c:scaling>
          <c:orientation val="minMax"/>
          <c:max val="-15"/>
          <c:min val="-55"/>
        </c:scaling>
        <c:delete val="0"/>
        <c:axPos val="l"/>
        <c:majorGridlines/>
        <c:title>
          <c:tx>
            <c:rich>
              <a:bodyPr rot="-5400000" vert="horz"/>
              <a:lstStyle/>
              <a:p>
                <a:pPr>
                  <a:defRPr/>
                </a:pPr>
                <a:r>
                  <a:rPr lang="en-US"/>
                  <a:t>IMD# (dBc)</a:t>
                </a:r>
              </a:p>
            </c:rich>
          </c:tx>
          <c:layout/>
          <c:overlay val="0"/>
        </c:title>
        <c:numFmt formatCode="0.00" sourceLinked="1"/>
        <c:majorTickMark val="out"/>
        <c:minorTickMark val="none"/>
        <c:tickLblPos val="nextTo"/>
        <c:crossAx val="1067487200"/>
        <c:crosses val="autoZero"/>
        <c:crossBetween val="midCat"/>
        <c:majorUnit val="2"/>
      </c:valAx>
    </c:plotArea>
    <c:legend>
      <c:legendPos val="r"/>
      <c:layout>
        <c:manualLayout>
          <c:xMode val="edge"/>
          <c:yMode val="edge"/>
          <c:x val="0.78904441646024492"/>
          <c:y val="0.12299400074990628"/>
          <c:w val="0.20509735272546126"/>
          <c:h val="0.79650132266411289"/>
        </c:manualLayou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sheetPr/>
  <sheetViews>
    <sheetView tabSelected="1" zoomScale="14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zoomScale="14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4554" cy="629330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4554" cy="629330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74554" cy="629330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72413" cy="62944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Little_Star\Projects\Advanced_Linearization_System\50W_Cascade\PiPo_SRG_and_IMD_FOR_PRESENTATION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Little_Star\Projects\Advanced_Linearization_System\50W_Cascade\PiPo_SRG_and_IM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in"/>
      <sheetName val="IMD_1MHz"/>
      <sheetName val="IMD_10MHz"/>
      <sheetName val="SRG_25%RO_10p24Msymb_s"/>
      <sheetName val="Gain_Comp"/>
      <sheetName val="IMD_1MHz_Comp"/>
      <sheetName val="IMD_10MHz_Comp"/>
      <sheetName val="SRG_25%RO_10p24Msymb_s_Comp"/>
      <sheetName val="Gain_Comp_OPT"/>
      <sheetName val="Gain_Comp_OPT_and_AGC1"/>
      <sheetName val="Gain_Comp_OPT_and_AGC2"/>
      <sheetName val="IMD_10MHz_Comp_OPT"/>
      <sheetName val="IMD_10MHz_Comp_OPT_Fsel"/>
      <sheetName val="SRG_25%RO_10p24Msymb_s_Comp_OPT"/>
      <sheetName val="13p75GHz"/>
      <sheetName val="14GHz"/>
      <sheetName val="14p25GHz"/>
      <sheetName val="14p5GHz"/>
      <sheetName val="13p75GHz_WLIN_OPT"/>
      <sheetName val="14GHz_WLIN_OPT"/>
      <sheetName val="14p25GHz_WLIN_OPT"/>
      <sheetName val="14p5GHz_WLIN_OPT"/>
      <sheetName val="13p75GHz_WLIN"/>
      <sheetName val="14GHz_WLIN"/>
      <sheetName val="14p25GHz_WLIN"/>
      <sheetName val="14p5GHz_WLIN"/>
      <sheetName val="RFSA2113_Characterization"/>
      <sheetName val="IMD_10MHz_Comp_NOOPT_PRES"/>
      <sheetName val="IMD_1MHz_Comp_NOOPT_PRES"/>
      <sheetName val="SRG_25%RO_10p24_Comp_NOOPT_PRES"/>
      <sheetName val="IMD_10MHz_Comp_OPT_PRES"/>
      <sheetName val="IMD_1MHz_Comp_OPT_PRES"/>
      <sheetName val="SRG_25%RO_10p24_Comp_OPT_PRES"/>
      <sheetName val="SRG_25%RO_10p24_Comp_NOOPT_VSPE"/>
      <sheetName val="IMD_1MHz_Comp_NOOPT_VSPEC_PRES"/>
      <sheetName val="IMD_10MHz_Comp_OPT_VSPEC_PRES"/>
      <sheetName val="SRG_25%RO_10p24_CmpOptVSpecPres"/>
      <sheetName val="IM3_SRG_Delta_Improvement_1"/>
      <sheetName val="IM3_SRG_Delta_Improvement_2"/>
      <sheetName val="PLIN_and_OBO_Improvement"/>
      <sheetName val="Gain_and_Power_on_Scalar"/>
      <sheetName val="IMD_10MHz_Comp_OPT_FPRES"/>
      <sheetName val="IMD_10MHz_Comp_OPT_FPRES_1"/>
      <sheetName val="SRG_25%RO_10p24Msymb_s_Comp FPR"/>
      <sheetName val="SRG_25%RO_10p24Msymb_s_Comp_FP2"/>
      <sheetName val="SRG_25%RO_36Msymb_s_Comp _FPR"/>
      <sheetName val="IMD_10MHz_NOLIN_OPT_FPRES"/>
      <sheetName val="IMD_1MHz_NOLIN_OPT_FPRES"/>
      <sheetName val="SRG_25%RO_NOLIN_OPT_FPRES"/>
      <sheetName val="IMD_10MHz_comp_NOLIN_OPT_FPRES"/>
      <sheetName val="IMD_1MHz_comp_NOLIN_OPT_FPRES"/>
      <sheetName val="SRG_25%RO_comp_NOLIN_OPT_FPRES"/>
      <sheetName val="IMD_10MHz_comp_NOLIN_FPRES"/>
      <sheetName val="IMD_1MHz_comp_NOLIN_FPRES"/>
      <sheetName val="SRG_25%RO_comp_NOLIN_FPRES"/>
      <sheetName val="Gain_Vs_Power_NoLin"/>
      <sheetName val="Gain_Vs_Power_Single_Setting"/>
      <sheetName val="Gain_Vs_Power_AGC1Multi_Setting"/>
      <sheetName val="Gain_Vs_Power_AGC2Multi_Set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row r="3">
          <cell r="AX3">
            <v>0</v>
          </cell>
        </row>
        <row r="4">
          <cell r="AX4">
            <v>1</v>
          </cell>
        </row>
        <row r="5">
          <cell r="AX5">
            <v>1.4</v>
          </cell>
        </row>
        <row r="6">
          <cell r="AX6">
            <v>1.7999999999999998</v>
          </cell>
        </row>
        <row r="7">
          <cell r="AX7">
            <v>1.9</v>
          </cell>
        </row>
        <row r="8">
          <cell r="AX8">
            <v>2</v>
          </cell>
        </row>
        <row r="9">
          <cell r="AX9">
            <v>2.1</v>
          </cell>
        </row>
        <row r="10">
          <cell r="AX10">
            <v>3.6</v>
          </cell>
        </row>
        <row r="11">
          <cell r="AX11">
            <v>3.6</v>
          </cell>
        </row>
        <row r="12">
          <cell r="AX12">
            <v>3.6</v>
          </cell>
        </row>
        <row r="13">
          <cell r="AX13">
            <v>3.6</v>
          </cell>
        </row>
        <row r="14">
          <cell r="AX14">
            <v>3.6</v>
          </cell>
        </row>
        <row r="15">
          <cell r="AX15">
            <v>3.6</v>
          </cell>
        </row>
        <row r="16">
          <cell r="AX16">
            <v>3.5</v>
          </cell>
        </row>
        <row r="17">
          <cell r="AX17">
            <v>3.4</v>
          </cell>
        </row>
        <row r="18">
          <cell r="AX18">
            <v>4.3</v>
          </cell>
        </row>
        <row r="19">
          <cell r="AX19">
            <v>4.0999999999999996</v>
          </cell>
        </row>
        <row r="20">
          <cell r="AX20">
            <v>4.0999999999999996</v>
          </cell>
        </row>
      </sheetData>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in"/>
      <sheetName val="IMD_1MHz"/>
      <sheetName val="IMD_10MHz"/>
      <sheetName val="SRG_25%RO_10p24Msymb_s"/>
      <sheetName val="Gain_Comp"/>
      <sheetName val="IMD_1MHz_Comp"/>
      <sheetName val="IMD_10MHz_Comp"/>
      <sheetName val="SRG_25%RO_10p24Msymb_s_Comp"/>
      <sheetName val="Gain_Comp_OPT"/>
      <sheetName val="Gain_Comp_OPT_and_AGC1"/>
      <sheetName val="Gain_Comp_OPT_and_AGC2"/>
      <sheetName val="IMD_10MHz_Comp_OPT"/>
      <sheetName val="SRG_25%RO_10p24Msymb_s_Comp_OPT"/>
      <sheetName val="13p75GHz"/>
      <sheetName val="14GHz"/>
      <sheetName val="14p25GHz"/>
      <sheetName val="14p5GHz"/>
      <sheetName val="13p75GHz_WLIN_OPT"/>
      <sheetName val="14GHz_WLIN_OPT"/>
      <sheetName val="14p25GHz_WLIN_OPT"/>
      <sheetName val="14p5GHz_WLIN_OPT"/>
      <sheetName val="13p75GHz_WLIN"/>
      <sheetName val="14GHz_WLIN"/>
      <sheetName val="14p25GHz_WLIN"/>
      <sheetName val="14p5GHz_WLIN"/>
      <sheetName val="Gain_and_Power_on_Scalar"/>
      <sheetName val="Nonlinear_Performance"/>
      <sheetName val="Bias_Resistor_Calculator"/>
      <sheetName val="Notes"/>
      <sheetName val="Data_Sheet_IMD3s"/>
      <sheetName val="Sheets_to_Right_From_Trblshoot"/>
      <sheetName val="13p75GHz_WLIN_Bad_Setup"/>
      <sheetName val="14GHz_WLIN_Bad_Setup"/>
      <sheetName val="14p25GHz_WLIN_Bad_Setup"/>
      <sheetName val="14p5GHz_WLIN_Bad_Setup"/>
      <sheetName val="13p75GHz_WLIN_First_Pass"/>
      <sheetName val="14GHz_WLIN_First_Pass"/>
      <sheetName val="14p25GHz_WLIN_First_Pass"/>
      <sheetName val="14p5GHz_WLIN_First_Pass"/>
      <sheetName val="13p75GHz_FirstPass"/>
      <sheetName val="14GHz_FirstPass"/>
      <sheetName val="14p25GHz_FirstPass"/>
      <sheetName val="14p5GHz_FirstPass"/>
      <sheetName val="IMD_10MHz_Cascade_VSPO"/>
      <sheetName val="IMD_10MHz_Cascade_VSPO_SCL"/>
      <sheetName val="IMD_10MHz_Cascade_VSPI"/>
      <sheetName val="SRG_5%RO_10p24Msymb_s"/>
      <sheetName val="SRG_5%RO_1p024Msymb_s"/>
      <sheetName val="SRG_25%RO_1p024Msymb_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36">
          <cell r="D36">
            <v>38</v>
          </cell>
          <cell r="E36">
            <v>44</v>
          </cell>
        </row>
        <row r="37">
          <cell r="D37">
            <v>39</v>
          </cell>
          <cell r="E37">
            <v>44</v>
          </cell>
          <cell r="O37">
            <v>-37.5</v>
          </cell>
          <cell r="P37">
            <v>-39.1</v>
          </cell>
        </row>
        <row r="38">
          <cell r="D38">
            <v>39</v>
          </cell>
          <cell r="E38">
            <v>44</v>
          </cell>
          <cell r="O38">
            <v>-45.7</v>
          </cell>
          <cell r="P38">
            <v>-46.3</v>
          </cell>
        </row>
        <row r="39">
          <cell r="D39">
            <v>39</v>
          </cell>
          <cell r="E39">
            <v>44</v>
          </cell>
          <cell r="O39">
            <v>-46.2</v>
          </cell>
          <cell r="P39">
            <v>-46.2</v>
          </cell>
        </row>
        <row r="55">
          <cell r="D55">
            <v>39</v>
          </cell>
          <cell r="E55">
            <v>44</v>
          </cell>
        </row>
        <row r="56">
          <cell r="D56">
            <v>39</v>
          </cell>
          <cell r="E56">
            <v>44</v>
          </cell>
          <cell r="O56">
            <v>-38.799999999999997</v>
          </cell>
          <cell r="P56">
            <v>-39.6</v>
          </cell>
        </row>
        <row r="57">
          <cell r="D57">
            <v>39</v>
          </cell>
          <cell r="E57">
            <v>44</v>
          </cell>
          <cell r="O57">
            <v>-47</v>
          </cell>
          <cell r="P57">
            <v>-47.4</v>
          </cell>
        </row>
        <row r="58">
          <cell r="D58">
            <v>39</v>
          </cell>
          <cell r="E58">
            <v>44</v>
          </cell>
          <cell r="O58">
            <v>-51.8</v>
          </cell>
          <cell r="P58">
            <v>-52.6</v>
          </cell>
        </row>
        <row r="71">
          <cell r="D71">
            <v>37</v>
          </cell>
          <cell r="E71">
            <v>41</v>
          </cell>
        </row>
        <row r="72">
          <cell r="D72">
            <v>37</v>
          </cell>
          <cell r="E72">
            <v>41</v>
          </cell>
          <cell r="M72">
            <v>-41</v>
          </cell>
          <cell r="N72">
            <v>-40.5</v>
          </cell>
        </row>
        <row r="73">
          <cell r="D73">
            <v>37</v>
          </cell>
          <cell r="E73">
            <v>41</v>
          </cell>
        </row>
        <row r="74">
          <cell r="D74">
            <v>37</v>
          </cell>
          <cell r="E74">
            <v>41</v>
          </cell>
        </row>
      </sheetData>
      <sheetData sheetId="14">
        <row r="38">
          <cell r="D38">
            <v>39</v>
          </cell>
          <cell r="E38">
            <v>44</v>
          </cell>
        </row>
        <row r="39">
          <cell r="D39">
            <v>39</v>
          </cell>
          <cell r="E39">
            <v>44</v>
          </cell>
          <cell r="O39">
            <v>-36.4</v>
          </cell>
          <cell r="P39">
            <v>-37.700000000000003</v>
          </cell>
        </row>
        <row r="40">
          <cell r="D40">
            <v>39</v>
          </cell>
          <cell r="E40">
            <v>44</v>
          </cell>
          <cell r="O40">
            <v>-44.4</v>
          </cell>
          <cell r="P40">
            <v>-47.2</v>
          </cell>
        </row>
        <row r="41">
          <cell r="D41">
            <v>40</v>
          </cell>
          <cell r="E41">
            <v>45</v>
          </cell>
        </row>
        <row r="58">
          <cell r="D58">
            <v>40</v>
          </cell>
          <cell r="E58">
            <v>44</v>
          </cell>
        </row>
        <row r="59">
          <cell r="D59">
            <v>40</v>
          </cell>
          <cell r="E59">
            <v>44</v>
          </cell>
          <cell r="O59">
            <v>-38</v>
          </cell>
          <cell r="P59">
            <v>-38.1</v>
          </cell>
        </row>
        <row r="60">
          <cell r="D60">
            <v>39</v>
          </cell>
          <cell r="E60">
            <v>43</v>
          </cell>
          <cell r="O60">
            <v>-46.2</v>
          </cell>
          <cell r="P60">
            <v>-45.8</v>
          </cell>
        </row>
        <row r="61">
          <cell r="D61">
            <v>39</v>
          </cell>
          <cell r="E61">
            <v>43</v>
          </cell>
          <cell r="O61">
            <v>-53</v>
          </cell>
          <cell r="P61">
            <v>-53.2</v>
          </cell>
        </row>
        <row r="74">
          <cell r="D74">
            <v>39</v>
          </cell>
          <cell r="E74">
            <v>43</v>
          </cell>
        </row>
        <row r="75">
          <cell r="D75">
            <v>39</v>
          </cell>
          <cell r="E75">
            <v>43</v>
          </cell>
          <cell r="M75">
            <v>-41</v>
          </cell>
          <cell r="N75">
            <v>-40.799999999999997</v>
          </cell>
        </row>
        <row r="76">
          <cell r="D76">
            <v>39</v>
          </cell>
          <cell r="E76">
            <v>43</v>
          </cell>
        </row>
        <row r="77">
          <cell r="D77">
            <v>39</v>
          </cell>
          <cell r="E77">
            <v>43</v>
          </cell>
        </row>
      </sheetData>
      <sheetData sheetId="15">
        <row r="38">
          <cell r="D38">
            <v>39</v>
          </cell>
          <cell r="E38">
            <v>44</v>
          </cell>
        </row>
        <row r="39">
          <cell r="D39">
            <v>39</v>
          </cell>
          <cell r="E39">
            <v>44</v>
          </cell>
          <cell r="O39">
            <v>-35.799999999999997</v>
          </cell>
          <cell r="P39">
            <v>-37.9</v>
          </cell>
        </row>
        <row r="40">
          <cell r="D40">
            <v>40</v>
          </cell>
          <cell r="E40">
            <v>45</v>
          </cell>
          <cell r="O40">
            <v>-43.2</v>
          </cell>
          <cell r="P40">
            <v>-45.3</v>
          </cell>
        </row>
        <row r="41">
          <cell r="D41">
            <v>40</v>
          </cell>
          <cell r="E41">
            <v>45</v>
          </cell>
        </row>
        <row r="58">
          <cell r="D58">
            <v>39</v>
          </cell>
          <cell r="E58">
            <v>44</v>
          </cell>
        </row>
        <row r="59">
          <cell r="D59">
            <v>39</v>
          </cell>
          <cell r="E59">
            <v>43</v>
          </cell>
          <cell r="O59">
            <v>-35.6</v>
          </cell>
          <cell r="P59">
            <v>-35.299999999999997</v>
          </cell>
        </row>
        <row r="60">
          <cell r="D60">
            <v>39</v>
          </cell>
          <cell r="E60">
            <v>43</v>
          </cell>
          <cell r="O60">
            <v>-43.5</v>
          </cell>
          <cell r="P60">
            <v>-43.2</v>
          </cell>
        </row>
        <row r="61">
          <cell r="D61">
            <v>39</v>
          </cell>
          <cell r="E61">
            <v>43</v>
          </cell>
          <cell r="O61">
            <v>-50.1</v>
          </cell>
          <cell r="P61">
            <v>-50.4</v>
          </cell>
        </row>
        <row r="74">
          <cell r="D74">
            <v>37</v>
          </cell>
          <cell r="E74">
            <v>42</v>
          </cell>
        </row>
        <row r="75">
          <cell r="D75">
            <v>36</v>
          </cell>
          <cell r="E75">
            <v>40</v>
          </cell>
          <cell r="M75">
            <v>-40.299999999999997</v>
          </cell>
          <cell r="N75">
            <v>-41</v>
          </cell>
        </row>
        <row r="76">
          <cell r="D76">
            <v>36</v>
          </cell>
          <cell r="E76">
            <v>40</v>
          </cell>
          <cell r="M76">
            <v>-42</v>
          </cell>
          <cell r="N76">
            <v>-41</v>
          </cell>
        </row>
        <row r="77">
          <cell r="D77">
            <v>36</v>
          </cell>
          <cell r="E77">
            <v>40</v>
          </cell>
        </row>
      </sheetData>
      <sheetData sheetId="16">
        <row r="38">
          <cell r="D38">
            <v>39</v>
          </cell>
          <cell r="E38">
            <v>44</v>
          </cell>
        </row>
        <row r="39">
          <cell r="D39">
            <v>39</v>
          </cell>
          <cell r="E39">
            <v>44</v>
          </cell>
          <cell r="O39">
            <v>-36.299999999999997</v>
          </cell>
          <cell r="P39">
            <v>-37.6</v>
          </cell>
        </row>
        <row r="40">
          <cell r="D40">
            <v>39</v>
          </cell>
          <cell r="E40">
            <v>44</v>
          </cell>
          <cell r="O40">
            <v>-43.7</v>
          </cell>
          <cell r="P40">
            <v>-45.5</v>
          </cell>
        </row>
        <row r="41">
          <cell r="D41">
            <v>40</v>
          </cell>
          <cell r="E41">
            <v>45</v>
          </cell>
        </row>
        <row r="58">
          <cell r="D58">
            <v>40</v>
          </cell>
          <cell r="E58">
            <v>44</v>
          </cell>
        </row>
        <row r="59">
          <cell r="D59">
            <v>40</v>
          </cell>
          <cell r="E59">
            <v>44</v>
          </cell>
          <cell r="O59">
            <v>-36.700000000000003</v>
          </cell>
          <cell r="P59">
            <v>-37</v>
          </cell>
        </row>
        <row r="60">
          <cell r="D60">
            <v>40</v>
          </cell>
          <cell r="E60">
            <v>44</v>
          </cell>
          <cell r="O60">
            <v>-44.6</v>
          </cell>
          <cell r="P60">
            <v>-44.6</v>
          </cell>
        </row>
        <row r="61">
          <cell r="D61">
            <v>40</v>
          </cell>
          <cell r="E61">
            <v>45</v>
          </cell>
          <cell r="O61">
            <v>-50.7</v>
          </cell>
          <cell r="P61">
            <v>-51</v>
          </cell>
        </row>
        <row r="74">
          <cell r="D74">
            <v>36</v>
          </cell>
          <cell r="E74">
            <v>41</v>
          </cell>
        </row>
        <row r="75">
          <cell r="D75">
            <v>36</v>
          </cell>
          <cell r="E75">
            <v>40</v>
          </cell>
          <cell r="M75">
            <v>-42</v>
          </cell>
          <cell r="N75">
            <v>-42</v>
          </cell>
        </row>
        <row r="76">
          <cell r="D76">
            <v>36</v>
          </cell>
          <cell r="E76">
            <v>40</v>
          </cell>
        </row>
        <row r="77">
          <cell r="D77">
            <v>36</v>
          </cell>
          <cell r="E77">
            <v>39</v>
          </cell>
        </row>
      </sheetData>
      <sheetData sheetId="17"/>
      <sheetData sheetId="18"/>
      <sheetData sheetId="19"/>
      <sheetData sheetId="20"/>
      <sheetData sheetId="21">
        <row r="3">
          <cell r="D3">
            <v>46</v>
          </cell>
          <cell r="E3">
            <v>61</v>
          </cell>
        </row>
        <row r="4">
          <cell r="D4">
            <v>44</v>
          </cell>
          <cell r="E4">
            <v>56</v>
          </cell>
        </row>
        <row r="5">
          <cell r="D5">
            <v>43</v>
          </cell>
          <cell r="E5">
            <v>54</v>
          </cell>
        </row>
        <row r="6">
          <cell r="D6">
            <v>42</v>
          </cell>
          <cell r="E6">
            <v>52</v>
          </cell>
        </row>
        <row r="7">
          <cell r="D7">
            <v>41</v>
          </cell>
          <cell r="E7">
            <v>50</v>
          </cell>
        </row>
        <row r="8">
          <cell r="D8">
            <v>40</v>
          </cell>
          <cell r="E8">
            <v>48</v>
          </cell>
        </row>
        <row r="9">
          <cell r="D9">
            <v>39</v>
          </cell>
          <cell r="E9">
            <v>46</v>
          </cell>
        </row>
        <row r="10">
          <cell r="D10">
            <v>39</v>
          </cell>
          <cell r="E10">
            <v>45</v>
          </cell>
        </row>
        <row r="11">
          <cell r="D11">
            <v>39</v>
          </cell>
          <cell r="E11">
            <v>45</v>
          </cell>
        </row>
        <row r="12">
          <cell r="D12">
            <v>39</v>
          </cell>
          <cell r="E12">
            <v>44</v>
          </cell>
        </row>
        <row r="13">
          <cell r="D13">
            <v>39</v>
          </cell>
          <cell r="E13">
            <v>44</v>
          </cell>
        </row>
        <row r="14">
          <cell r="D14">
            <v>39</v>
          </cell>
          <cell r="E14">
            <v>43</v>
          </cell>
        </row>
        <row r="15">
          <cell r="D15">
            <v>39</v>
          </cell>
          <cell r="E15">
            <v>42</v>
          </cell>
        </row>
        <row r="16">
          <cell r="D16">
            <v>39</v>
          </cell>
          <cell r="E16">
            <v>42</v>
          </cell>
        </row>
        <row r="17">
          <cell r="D17">
            <v>39</v>
          </cell>
          <cell r="E17">
            <v>42</v>
          </cell>
          <cell r="G17">
            <v>2.42</v>
          </cell>
        </row>
        <row r="18">
          <cell r="D18">
            <v>39</v>
          </cell>
          <cell r="E18">
            <v>42</v>
          </cell>
        </row>
        <row r="19">
          <cell r="D19">
            <v>39</v>
          </cell>
          <cell r="E19">
            <v>42</v>
          </cell>
        </row>
        <row r="20">
          <cell r="D20">
            <v>39</v>
          </cell>
          <cell r="E20">
            <v>42</v>
          </cell>
        </row>
        <row r="36">
          <cell r="F36">
            <v>2.42</v>
          </cell>
          <cell r="J36">
            <v>36.54</v>
          </cell>
          <cell r="O36">
            <v>-37</v>
          </cell>
          <cell r="P36">
            <v>-39</v>
          </cell>
        </row>
        <row r="55">
          <cell r="F55">
            <v>1.73</v>
          </cell>
          <cell r="O55">
            <v>-35</v>
          </cell>
          <cell r="P55">
            <v>-35.5</v>
          </cell>
        </row>
        <row r="71">
          <cell r="G71">
            <v>4.37</v>
          </cell>
          <cell r="M71">
            <v>-41</v>
          </cell>
          <cell r="N71">
            <v>-41.5</v>
          </cell>
        </row>
      </sheetData>
      <sheetData sheetId="22">
        <row r="4">
          <cell r="D4">
            <v>46</v>
          </cell>
          <cell r="E4">
            <v>61</v>
          </cell>
        </row>
        <row r="5">
          <cell r="D5">
            <v>45</v>
          </cell>
          <cell r="E5">
            <v>58</v>
          </cell>
        </row>
        <row r="6">
          <cell r="D6">
            <v>44</v>
          </cell>
          <cell r="E6">
            <v>55</v>
          </cell>
        </row>
        <row r="7">
          <cell r="D7">
            <v>42</v>
          </cell>
          <cell r="E7">
            <v>53</v>
          </cell>
        </row>
        <row r="8">
          <cell r="D8">
            <v>41</v>
          </cell>
          <cell r="E8">
            <v>51</v>
          </cell>
        </row>
        <row r="9">
          <cell r="D9">
            <v>41</v>
          </cell>
          <cell r="E9">
            <v>50</v>
          </cell>
        </row>
        <row r="10">
          <cell r="D10">
            <v>40</v>
          </cell>
          <cell r="E10">
            <v>47</v>
          </cell>
        </row>
        <row r="11">
          <cell r="D11">
            <v>40</v>
          </cell>
          <cell r="E11">
            <v>46</v>
          </cell>
        </row>
        <row r="12">
          <cell r="D12">
            <v>40</v>
          </cell>
          <cell r="E12">
            <v>45</v>
          </cell>
        </row>
        <row r="13">
          <cell r="D13">
            <v>40</v>
          </cell>
          <cell r="E13">
            <v>45</v>
          </cell>
        </row>
        <row r="14">
          <cell r="D14">
            <v>39</v>
          </cell>
          <cell r="E14">
            <v>44</v>
          </cell>
        </row>
        <row r="15">
          <cell r="D15">
            <v>39</v>
          </cell>
          <cell r="E15">
            <v>44</v>
          </cell>
        </row>
        <row r="16">
          <cell r="D16">
            <v>39</v>
          </cell>
          <cell r="E16">
            <v>43</v>
          </cell>
        </row>
        <row r="17">
          <cell r="D17">
            <v>39</v>
          </cell>
          <cell r="E17">
            <v>43</v>
          </cell>
        </row>
        <row r="18">
          <cell r="D18">
            <v>39</v>
          </cell>
          <cell r="E18">
            <v>43</v>
          </cell>
          <cell r="G18">
            <v>1.26</v>
          </cell>
        </row>
        <row r="19">
          <cell r="D19">
            <v>39</v>
          </cell>
          <cell r="E19">
            <v>43</v>
          </cell>
        </row>
        <row r="20">
          <cell r="D20">
            <v>39</v>
          </cell>
          <cell r="E20">
            <v>43</v>
          </cell>
        </row>
        <row r="21">
          <cell r="D21">
            <v>39</v>
          </cell>
          <cell r="E21">
            <v>43</v>
          </cell>
        </row>
        <row r="38">
          <cell r="F38">
            <v>1.26</v>
          </cell>
          <cell r="J38">
            <v>36.5</v>
          </cell>
          <cell r="O38">
            <v>-38</v>
          </cell>
          <cell r="P38">
            <v>-40</v>
          </cell>
        </row>
        <row r="58">
          <cell r="F58">
            <v>1.4</v>
          </cell>
          <cell r="I58">
            <v>33</v>
          </cell>
          <cell r="O58">
            <v>-38</v>
          </cell>
          <cell r="P58">
            <v>-38.5</v>
          </cell>
        </row>
        <row r="74">
          <cell r="G74">
            <v>4.0199999999999996</v>
          </cell>
          <cell r="M74">
            <v>-41.5</v>
          </cell>
          <cell r="N74">
            <v>-41.5</v>
          </cell>
        </row>
      </sheetData>
      <sheetData sheetId="23">
        <row r="4">
          <cell r="D4">
            <v>46</v>
          </cell>
          <cell r="E4">
            <v>61</v>
          </cell>
        </row>
        <row r="5">
          <cell r="D5">
            <v>45</v>
          </cell>
          <cell r="E5">
            <v>58</v>
          </cell>
        </row>
        <row r="6">
          <cell r="D6">
            <v>44</v>
          </cell>
          <cell r="E6">
            <v>56</v>
          </cell>
        </row>
        <row r="7">
          <cell r="D7">
            <v>42</v>
          </cell>
          <cell r="E7">
            <v>53</v>
          </cell>
        </row>
        <row r="8">
          <cell r="D8">
            <v>41</v>
          </cell>
          <cell r="E8">
            <v>51</v>
          </cell>
        </row>
        <row r="9">
          <cell r="D9">
            <v>40</v>
          </cell>
          <cell r="E9">
            <v>49</v>
          </cell>
        </row>
        <row r="10">
          <cell r="D10">
            <v>40</v>
          </cell>
          <cell r="E10">
            <v>48</v>
          </cell>
        </row>
        <row r="11">
          <cell r="D11">
            <v>40</v>
          </cell>
          <cell r="E11">
            <v>46</v>
          </cell>
        </row>
        <row r="12">
          <cell r="D12">
            <v>40</v>
          </cell>
          <cell r="E12">
            <v>46</v>
          </cell>
        </row>
        <row r="13">
          <cell r="D13">
            <v>40</v>
          </cell>
          <cell r="E13">
            <v>44</v>
          </cell>
        </row>
        <row r="14">
          <cell r="D14">
            <v>40</v>
          </cell>
          <cell r="E14">
            <v>44</v>
          </cell>
        </row>
        <row r="15">
          <cell r="D15">
            <v>40</v>
          </cell>
          <cell r="E15">
            <v>44</v>
          </cell>
        </row>
        <row r="16">
          <cell r="D16">
            <v>40</v>
          </cell>
          <cell r="E16">
            <v>43</v>
          </cell>
        </row>
        <row r="17">
          <cell r="D17">
            <v>40</v>
          </cell>
          <cell r="E17">
            <v>43</v>
          </cell>
        </row>
        <row r="18">
          <cell r="D18">
            <v>40</v>
          </cell>
          <cell r="E18">
            <v>43</v>
          </cell>
          <cell r="G18">
            <v>2.46</v>
          </cell>
        </row>
        <row r="19">
          <cell r="D19">
            <v>40</v>
          </cell>
          <cell r="E19">
            <v>43</v>
          </cell>
        </row>
        <row r="20">
          <cell r="D20">
            <v>40</v>
          </cell>
          <cell r="E20">
            <v>43</v>
          </cell>
        </row>
        <row r="21">
          <cell r="D21">
            <v>40</v>
          </cell>
          <cell r="E21">
            <v>43</v>
          </cell>
        </row>
        <row r="38">
          <cell r="F38">
            <v>2.46</v>
          </cell>
          <cell r="J38">
            <v>36.25</v>
          </cell>
          <cell r="O38">
            <v>-35.799999999999997</v>
          </cell>
          <cell r="P38">
            <v>-37</v>
          </cell>
        </row>
        <row r="58">
          <cell r="F58">
            <v>2.38</v>
          </cell>
          <cell r="I58">
            <v>33</v>
          </cell>
          <cell r="O58">
            <v>-36</v>
          </cell>
          <cell r="P58">
            <v>-35</v>
          </cell>
        </row>
        <row r="74">
          <cell r="G74">
            <v>5.07</v>
          </cell>
          <cell r="M74">
            <v>-41</v>
          </cell>
          <cell r="N74">
            <v>-41.5</v>
          </cell>
        </row>
      </sheetData>
      <sheetData sheetId="24">
        <row r="4">
          <cell r="D4">
            <v>45</v>
          </cell>
          <cell r="E4">
            <v>61</v>
          </cell>
        </row>
        <row r="5">
          <cell r="D5">
            <v>43</v>
          </cell>
          <cell r="E5">
            <v>58</v>
          </cell>
        </row>
        <row r="6">
          <cell r="D6">
            <v>42</v>
          </cell>
          <cell r="E6">
            <v>55</v>
          </cell>
        </row>
        <row r="7">
          <cell r="D7">
            <v>42</v>
          </cell>
          <cell r="E7">
            <v>53</v>
          </cell>
        </row>
        <row r="8">
          <cell r="D8">
            <v>42</v>
          </cell>
          <cell r="E8">
            <v>52</v>
          </cell>
        </row>
        <row r="9">
          <cell r="D9">
            <v>41</v>
          </cell>
          <cell r="E9">
            <v>50</v>
          </cell>
        </row>
        <row r="10">
          <cell r="D10">
            <v>40</v>
          </cell>
          <cell r="E10">
            <v>49</v>
          </cell>
        </row>
        <row r="11">
          <cell r="D11">
            <v>40</v>
          </cell>
          <cell r="E11">
            <v>47</v>
          </cell>
        </row>
        <row r="12">
          <cell r="D12">
            <v>40</v>
          </cell>
          <cell r="E12">
            <v>46</v>
          </cell>
        </row>
        <row r="13">
          <cell r="D13">
            <v>40</v>
          </cell>
          <cell r="E13">
            <v>45</v>
          </cell>
        </row>
        <row r="14">
          <cell r="D14">
            <v>39</v>
          </cell>
          <cell r="E14">
            <v>44</v>
          </cell>
        </row>
        <row r="15">
          <cell r="D15">
            <v>39</v>
          </cell>
          <cell r="E15">
            <v>44</v>
          </cell>
        </row>
        <row r="16">
          <cell r="D16">
            <v>39</v>
          </cell>
          <cell r="E16">
            <v>44</v>
          </cell>
        </row>
        <row r="17">
          <cell r="D17">
            <v>39</v>
          </cell>
          <cell r="E17">
            <v>43</v>
          </cell>
        </row>
        <row r="18">
          <cell r="D18">
            <v>39</v>
          </cell>
          <cell r="E18">
            <v>43</v>
          </cell>
          <cell r="G18">
            <v>3.46</v>
          </cell>
        </row>
        <row r="19">
          <cell r="D19">
            <v>39</v>
          </cell>
          <cell r="E19">
            <v>43</v>
          </cell>
        </row>
        <row r="20">
          <cell r="D20">
            <v>39</v>
          </cell>
          <cell r="E20">
            <v>43</v>
          </cell>
        </row>
        <row r="21">
          <cell r="D21">
            <v>39</v>
          </cell>
          <cell r="E21">
            <v>43</v>
          </cell>
        </row>
        <row r="38">
          <cell r="F38">
            <v>3.46</v>
          </cell>
          <cell r="J38">
            <v>36.39</v>
          </cell>
          <cell r="O38">
            <v>-33</v>
          </cell>
          <cell r="P38">
            <v>-35</v>
          </cell>
        </row>
        <row r="58">
          <cell r="F58">
            <v>3.02</v>
          </cell>
          <cell r="I58">
            <v>33</v>
          </cell>
          <cell r="O58">
            <v>-33</v>
          </cell>
          <cell r="P58">
            <v>-33</v>
          </cell>
        </row>
        <row r="74">
          <cell r="G74">
            <v>6.04</v>
          </cell>
          <cell r="M74">
            <v>-39.5</v>
          </cell>
          <cell r="N74">
            <v>-40.6</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linin@" TargetMode="External"/><Relationship Id="rId2" Type="http://schemas.openxmlformats.org/officeDocument/2006/relationships/hyperlink" Target="mailto:Plinin@" TargetMode="External"/><Relationship Id="rId1" Type="http://schemas.openxmlformats.org/officeDocument/2006/relationships/hyperlink" Target="mailto:Plinin@"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Plinin@" TargetMode="External"/><Relationship Id="rId2" Type="http://schemas.openxmlformats.org/officeDocument/2006/relationships/hyperlink" Target="mailto:Plinin@" TargetMode="External"/><Relationship Id="rId1" Type="http://schemas.openxmlformats.org/officeDocument/2006/relationships/hyperlink" Target="mailto:Plinin@" TargetMode="External"/><Relationship Id="rId5" Type="http://schemas.openxmlformats.org/officeDocument/2006/relationships/printerSettings" Target="../printerSettings/printerSettings14.bin"/><Relationship Id="rId4" Type="http://schemas.openxmlformats.org/officeDocument/2006/relationships/hyperlink" Target="mailto:Plini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linin@" TargetMode="External"/><Relationship Id="rId2" Type="http://schemas.openxmlformats.org/officeDocument/2006/relationships/hyperlink" Target="mailto:Plinin@" TargetMode="External"/><Relationship Id="rId1" Type="http://schemas.openxmlformats.org/officeDocument/2006/relationships/hyperlink" Target="mailto:Plinin@" TargetMode="External"/><Relationship Id="rId5" Type="http://schemas.openxmlformats.org/officeDocument/2006/relationships/printerSettings" Target="../printerSettings/printerSettings15.bin"/><Relationship Id="rId4" Type="http://schemas.openxmlformats.org/officeDocument/2006/relationships/hyperlink" Target="mailto:Plini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Plinin@" TargetMode="External"/><Relationship Id="rId2" Type="http://schemas.openxmlformats.org/officeDocument/2006/relationships/hyperlink" Target="mailto:Plinin@" TargetMode="External"/><Relationship Id="rId1" Type="http://schemas.openxmlformats.org/officeDocument/2006/relationships/hyperlink" Target="mailto:Plinin@" TargetMode="External"/><Relationship Id="rId5" Type="http://schemas.openxmlformats.org/officeDocument/2006/relationships/printerSettings" Target="../printerSettings/printerSettings16.bin"/><Relationship Id="rId4" Type="http://schemas.openxmlformats.org/officeDocument/2006/relationships/hyperlink" Target="mailto:Pli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IV122"/>
  <sheetViews>
    <sheetView topLeftCell="A13" zoomScale="60" zoomScaleNormal="60" workbookViewId="0">
      <selection activeCell="A23" sqref="A23"/>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43" ht="17.25" customHeight="1" x14ac:dyDescent="0.35">
      <c r="A1" s="134" t="s">
        <v>78</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43" ht="96" customHeight="1" x14ac:dyDescent="0.25">
      <c r="A2" s="1" t="s">
        <v>1</v>
      </c>
      <c r="B2" s="2" t="s">
        <v>2</v>
      </c>
      <c r="C2" s="3" t="s">
        <v>3</v>
      </c>
      <c r="D2" s="3" t="s">
        <v>79</v>
      </c>
      <c r="E2" s="3" t="s">
        <v>80</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81</v>
      </c>
      <c r="V2" s="6" t="s">
        <v>22</v>
      </c>
      <c r="W2" s="6" t="s">
        <v>23</v>
      </c>
      <c r="X2" s="6" t="s">
        <v>24</v>
      </c>
      <c r="Y2" s="6" t="s">
        <v>25</v>
      </c>
      <c r="Z2" s="3" t="s">
        <v>26</v>
      </c>
      <c r="AB2" s="7"/>
      <c r="AC2" s="7"/>
      <c r="AD2" s="7"/>
      <c r="AE2" s="7"/>
      <c r="AF2" s="7"/>
      <c r="AG2" s="7"/>
      <c r="AH2" s="7" t="s">
        <v>27</v>
      </c>
      <c r="AI2" s="7" t="s">
        <v>28</v>
      </c>
      <c r="AJ2" t="s">
        <v>29</v>
      </c>
      <c r="AN2" s="74"/>
      <c r="AO2" s="74"/>
      <c r="AP2" s="74"/>
      <c r="AQ2" s="74"/>
    </row>
    <row r="3" spans="1:43" ht="24.75" customHeight="1" x14ac:dyDescent="0.25">
      <c r="A3" s="75">
        <v>42159</v>
      </c>
      <c r="B3" s="3">
        <v>13.75</v>
      </c>
      <c r="C3" s="3" t="s">
        <v>30</v>
      </c>
      <c r="D3" s="9"/>
      <c r="E3" s="3"/>
      <c r="F3" s="1" t="s">
        <v>31</v>
      </c>
      <c r="G3" s="4"/>
      <c r="H3" s="10">
        <f t="shared" ref="H3:H8" si="0">0.001*POWER(10,G3/10)</f>
        <v>1E-3</v>
      </c>
      <c r="I3" s="1" t="s">
        <v>31</v>
      </c>
      <c r="J3" s="3"/>
      <c r="K3" s="1" t="s">
        <v>31</v>
      </c>
      <c r="L3" s="4">
        <f t="shared" ref="L3:L8" si="1">0.001*POWER(10,J3/10)</f>
        <v>1E-3</v>
      </c>
      <c r="M3" s="4"/>
      <c r="N3" s="4"/>
      <c r="O3" s="11"/>
      <c r="P3" s="12"/>
      <c r="Q3" s="13">
        <f t="shared" ref="Q3:Q21" si="2">J3-G3</f>
        <v>0</v>
      </c>
      <c r="R3" s="13"/>
      <c r="S3" s="13"/>
      <c r="T3" s="4"/>
      <c r="U3" s="4"/>
      <c r="V3" s="4">
        <f t="shared" ref="V3:V21" si="3">T3*$Z$7+S3*$Z$9+R3*$Z$11</f>
        <v>0</v>
      </c>
      <c r="W3" s="4">
        <f t="shared" ref="W3:W8" si="4">V3-L3</f>
        <v>-1E-3</v>
      </c>
      <c r="X3" s="14" t="e">
        <f t="shared" ref="X3:X8" si="5">L3/V3</f>
        <v>#DIV/0!</v>
      </c>
      <c r="Y3" s="14" t="e">
        <f t="shared" ref="Y3:Y8" si="6">(L3-H3)/V3</f>
        <v>#DIV/0!</v>
      </c>
      <c r="Z3" s="127" t="s">
        <v>32</v>
      </c>
      <c r="AA3" t="s">
        <v>33</v>
      </c>
      <c r="AB3" s="7"/>
      <c r="AC3" s="15"/>
      <c r="AD3" t="str">
        <f>CONCATENATE("60W Sumitomo Cascade Gain (dB) @ ",B3,"GHz")</f>
        <v>60W Sumitomo Cascade Gain (dB) @ 13.75GHz</v>
      </c>
      <c r="AG3" s="7"/>
      <c r="AH3" s="7">
        <v>-100</v>
      </c>
      <c r="AI3" s="7">
        <v>47</v>
      </c>
      <c r="AJ3">
        <f t="shared" ref="AJ3:AJ21" si="7">AI3-3</f>
        <v>44</v>
      </c>
    </row>
    <row r="4" spans="1:43" ht="24.75" customHeight="1" x14ac:dyDescent="0.25">
      <c r="A4" s="75"/>
      <c r="B4" s="3"/>
      <c r="C4" s="3"/>
      <c r="D4" s="76">
        <v>41</v>
      </c>
      <c r="E4" s="77">
        <v>53</v>
      </c>
      <c r="F4" s="1" t="s">
        <v>31</v>
      </c>
      <c r="G4" s="78">
        <v>-10.95</v>
      </c>
      <c r="H4" s="10">
        <f t="shared" si="0"/>
        <v>8.03526122185617E-5</v>
      </c>
      <c r="I4" s="1" t="s">
        <v>31</v>
      </c>
      <c r="J4" s="3">
        <v>47</v>
      </c>
      <c r="K4" s="1" t="s">
        <v>31</v>
      </c>
      <c r="L4" s="4">
        <f t="shared" si="1"/>
        <v>50.118723362727295</v>
      </c>
      <c r="M4" s="4"/>
      <c r="N4" s="4"/>
      <c r="O4" s="11"/>
      <c r="P4" s="12"/>
      <c r="Q4" s="13">
        <f t="shared" si="2"/>
        <v>57.95</v>
      </c>
      <c r="R4" s="13">
        <v>0.67100000000000004</v>
      </c>
      <c r="S4" s="13">
        <v>4.59</v>
      </c>
      <c r="T4" s="4">
        <v>7.86</v>
      </c>
      <c r="U4" s="4">
        <v>6.29</v>
      </c>
      <c r="V4" s="4">
        <f t="shared" si="3"/>
        <v>243.75799999999998</v>
      </c>
      <c r="W4" s="4">
        <f t="shared" si="4"/>
        <v>193.6392766372727</v>
      </c>
      <c r="X4" s="14">
        <f t="shared" si="5"/>
        <v>0.20560852715696429</v>
      </c>
      <c r="Y4" s="14">
        <f t="shared" si="6"/>
        <v>0.20560819751604084</v>
      </c>
      <c r="Z4" s="130"/>
      <c r="AA4" t="s">
        <v>82</v>
      </c>
      <c r="AB4" s="7"/>
      <c r="AC4" s="17"/>
      <c r="AD4" t="str">
        <f>CONCATENATE("60W Sumitomo Output FET Temp (C) @ ",B3,"GHz")</f>
        <v>60W Sumitomo Output FET Temp (C) @ 13.75GHz</v>
      </c>
      <c r="AG4" s="7"/>
      <c r="AH4" s="7">
        <f>AH3+10</f>
        <v>-90</v>
      </c>
      <c r="AI4" s="7">
        <v>47</v>
      </c>
      <c r="AJ4">
        <f t="shared" si="7"/>
        <v>44</v>
      </c>
    </row>
    <row r="5" spans="1:43" ht="24.75" customHeight="1" x14ac:dyDescent="0.25">
      <c r="A5" s="79"/>
      <c r="B5" s="3"/>
      <c r="C5" s="3"/>
      <c r="D5" s="76">
        <v>40</v>
      </c>
      <c r="E5" s="77">
        <v>51</v>
      </c>
      <c r="F5" s="1" t="s">
        <v>31</v>
      </c>
      <c r="G5" s="78">
        <v>-12.83</v>
      </c>
      <c r="H5" s="10">
        <f t="shared" si="0"/>
        <v>5.211947111050804E-5</v>
      </c>
      <c r="I5" s="1" t="s">
        <v>31</v>
      </c>
      <c r="J5" s="3">
        <f>J4-1</f>
        <v>46</v>
      </c>
      <c r="K5" s="1" t="s">
        <v>31</v>
      </c>
      <c r="L5" s="4">
        <f t="shared" si="1"/>
        <v>39.810717055349741</v>
      </c>
      <c r="M5" s="4"/>
      <c r="N5" s="4"/>
      <c r="O5" s="11"/>
      <c r="P5" s="12"/>
      <c r="Q5" s="13">
        <f t="shared" si="2"/>
        <v>58.83</v>
      </c>
      <c r="R5" s="13">
        <v>0.67100000000000004</v>
      </c>
      <c r="S5" s="13">
        <v>4.5199999999999996</v>
      </c>
      <c r="T5" s="4">
        <v>6.9700000000000006</v>
      </c>
      <c r="U5" s="4">
        <v>5.62</v>
      </c>
      <c r="V5" s="4">
        <f t="shared" si="3"/>
        <v>221.32100000000003</v>
      </c>
      <c r="W5" s="4">
        <f t="shared" si="4"/>
        <v>181.51028294465027</v>
      </c>
      <c r="X5" s="14">
        <f t="shared" si="5"/>
        <v>0.17987772084596462</v>
      </c>
      <c r="Y5" s="14">
        <f t="shared" si="6"/>
        <v>0.17987748535330411</v>
      </c>
      <c r="Z5" s="131"/>
      <c r="AA5" t="s">
        <v>83</v>
      </c>
      <c r="AB5" s="7"/>
      <c r="AC5" s="17"/>
      <c r="AD5" t="str">
        <f>CONCATENATE("60W Sumitomo Driver FET Temp (C) @ ",B3,"GHz")</f>
        <v>60W Sumitomo Driver FET Temp (C) @ 13.75GHz</v>
      </c>
      <c r="AG5" s="7"/>
      <c r="AH5" s="7">
        <f t="shared" ref="AH5:AH21" si="8">AH4+10</f>
        <v>-80</v>
      </c>
      <c r="AI5" s="7">
        <v>47</v>
      </c>
      <c r="AJ5">
        <f t="shared" si="7"/>
        <v>44</v>
      </c>
    </row>
    <row r="6" spans="1:43" ht="24.75" customHeight="1" x14ac:dyDescent="0.25">
      <c r="A6" s="79"/>
      <c r="B6" s="3"/>
      <c r="C6" s="3"/>
      <c r="D6" s="76">
        <v>39</v>
      </c>
      <c r="E6" s="76">
        <v>49</v>
      </c>
      <c r="F6" s="1" t="s">
        <v>31</v>
      </c>
      <c r="G6" s="78">
        <v>-14.51</v>
      </c>
      <c r="H6" s="10">
        <f t="shared" si="0"/>
        <v>3.5399734108343448E-5</v>
      </c>
      <c r="I6" s="1" t="s">
        <v>31</v>
      </c>
      <c r="J6" s="3">
        <f t="shared" ref="J6:J15" si="9">J5-1</f>
        <v>45</v>
      </c>
      <c r="K6" s="1" t="s">
        <v>31</v>
      </c>
      <c r="L6" s="4">
        <f t="shared" si="1"/>
        <v>31.622776601683839</v>
      </c>
      <c r="M6" s="4"/>
      <c r="N6" s="4"/>
      <c r="O6" s="11"/>
      <c r="P6" s="11"/>
      <c r="Q6" s="13">
        <f t="shared" si="2"/>
        <v>59.51</v>
      </c>
      <c r="R6" s="18">
        <v>0.67500000000000004</v>
      </c>
      <c r="S6" s="13">
        <v>4.51</v>
      </c>
      <c r="T6" s="4">
        <v>6.22</v>
      </c>
      <c r="U6" s="4">
        <v>5.0199999999999996</v>
      </c>
      <c r="V6" s="4">
        <f t="shared" si="3"/>
        <v>202.94599999999997</v>
      </c>
      <c r="W6" s="4">
        <f t="shared" si="4"/>
        <v>171.32322339831614</v>
      </c>
      <c r="X6" s="14">
        <f t="shared" si="5"/>
        <v>0.15581867394126439</v>
      </c>
      <c r="Y6" s="14">
        <f t="shared" si="6"/>
        <v>0.15581849951193782</v>
      </c>
      <c r="Z6" s="3" t="s">
        <v>36</v>
      </c>
      <c r="AA6" s="20" t="s">
        <v>37</v>
      </c>
      <c r="AB6" s="7"/>
      <c r="AC6" s="17"/>
      <c r="AD6" t="str">
        <f>CONCATENATE("60W Sumitomo Cascade PAE (%) @ ",B3,"GHz")</f>
        <v>60W Sumitomo Cascade PAE (%) @ 13.75GHz</v>
      </c>
      <c r="AG6" s="7"/>
      <c r="AH6" s="7">
        <f t="shared" si="8"/>
        <v>-70</v>
      </c>
      <c r="AI6" s="20">
        <v>47</v>
      </c>
      <c r="AJ6">
        <f t="shared" si="7"/>
        <v>44</v>
      </c>
    </row>
    <row r="7" spans="1:43" ht="24.75" customHeight="1" x14ac:dyDescent="0.25">
      <c r="A7" s="79"/>
      <c r="B7" s="3"/>
      <c r="C7" s="3"/>
      <c r="D7" s="76">
        <v>38</v>
      </c>
      <c r="E7" s="76">
        <v>47</v>
      </c>
      <c r="F7" s="1" t="s">
        <v>31</v>
      </c>
      <c r="G7" s="78">
        <v>-16.05</v>
      </c>
      <c r="H7" s="10">
        <f t="shared" si="0"/>
        <v>2.4831331052955699E-5</v>
      </c>
      <c r="I7" s="1" t="s">
        <v>31</v>
      </c>
      <c r="J7" s="3">
        <f t="shared" si="9"/>
        <v>44</v>
      </c>
      <c r="K7" s="1" t="s">
        <v>31</v>
      </c>
      <c r="L7" s="4">
        <f t="shared" si="1"/>
        <v>25.118864315095859</v>
      </c>
      <c r="M7" s="4"/>
      <c r="N7" s="4"/>
      <c r="O7" s="11"/>
      <c r="P7" s="11"/>
      <c r="Q7" s="13">
        <f t="shared" si="2"/>
        <v>60.05</v>
      </c>
      <c r="R7" s="18">
        <v>0.68400000000000005</v>
      </c>
      <c r="S7" s="13">
        <v>4.5199999999999996</v>
      </c>
      <c r="T7" s="4">
        <v>5.58</v>
      </c>
      <c r="U7" s="4">
        <v>4.51</v>
      </c>
      <c r="V7" s="4">
        <f t="shared" si="3"/>
        <v>187.49599999999998</v>
      </c>
      <c r="W7" s="4">
        <f t="shared" si="4"/>
        <v>162.37713568490412</v>
      </c>
      <c r="X7" s="14">
        <f t="shared" si="5"/>
        <v>0.13397013437671129</v>
      </c>
      <c r="Y7" s="14">
        <f t="shared" si="6"/>
        <v>0.13397000194012038</v>
      </c>
      <c r="Z7" s="3">
        <v>24.4</v>
      </c>
      <c r="AA7" s="20" t="s">
        <v>38</v>
      </c>
      <c r="AB7" s="7"/>
      <c r="AC7" s="17"/>
      <c r="AD7" t="str">
        <f>CONCATENATE("60W Sumitomo Cascade Dissipated Power (W) @ ",B3,"GHz")</f>
        <v>60W Sumitomo Cascade Dissipated Power (W) @ 13.75GHz</v>
      </c>
      <c r="AG7" s="7"/>
      <c r="AH7" s="7">
        <f t="shared" si="8"/>
        <v>-60</v>
      </c>
      <c r="AI7" s="20">
        <v>47</v>
      </c>
      <c r="AJ7">
        <f t="shared" si="7"/>
        <v>44</v>
      </c>
    </row>
    <row r="8" spans="1:43" ht="24.75" customHeight="1" x14ac:dyDescent="0.25">
      <c r="A8" s="79"/>
      <c r="B8" s="3"/>
      <c r="C8" s="3"/>
      <c r="D8" s="76">
        <v>38</v>
      </c>
      <c r="E8" s="76">
        <v>46</v>
      </c>
      <c r="F8" s="1" t="s">
        <v>31</v>
      </c>
      <c r="G8" s="78">
        <v>-17.5</v>
      </c>
      <c r="H8" s="10">
        <f t="shared" si="0"/>
        <v>1.7782794100389226E-5</v>
      </c>
      <c r="I8" s="1" t="s">
        <v>31</v>
      </c>
      <c r="J8" s="3">
        <f t="shared" si="9"/>
        <v>43</v>
      </c>
      <c r="K8" s="1" t="s">
        <v>31</v>
      </c>
      <c r="L8" s="4">
        <f t="shared" si="1"/>
        <v>19.952623149688794</v>
      </c>
      <c r="M8" s="4"/>
      <c r="N8" s="4"/>
      <c r="O8" s="11"/>
      <c r="P8" s="11"/>
      <c r="Q8" s="13">
        <f t="shared" si="2"/>
        <v>60.5</v>
      </c>
      <c r="R8" s="18">
        <v>0.69200000000000006</v>
      </c>
      <c r="S8" s="13">
        <v>4.55</v>
      </c>
      <c r="T8" s="4">
        <v>5.0500000000000007</v>
      </c>
      <c r="U8" s="4">
        <v>4.07</v>
      </c>
      <c r="V8" s="4">
        <f t="shared" si="3"/>
        <v>174.929</v>
      </c>
      <c r="W8" s="4">
        <f t="shared" si="4"/>
        <v>154.9763768503112</v>
      </c>
      <c r="X8" s="14">
        <f t="shared" si="5"/>
        <v>0.11406126571173901</v>
      </c>
      <c r="Y8" s="14">
        <f t="shared" si="6"/>
        <v>0.11406116405452894</v>
      </c>
      <c r="Z8" s="3" t="s">
        <v>39</v>
      </c>
      <c r="AA8" s="20" t="s">
        <v>40</v>
      </c>
      <c r="AB8" s="7"/>
      <c r="AC8" s="17"/>
      <c r="AD8" t="str">
        <f>CONCATENATE("60W Sumitomo Cascade DC Power (W) @ ",B3,"GHz")</f>
        <v>60W Sumitomo Cascade DC Power (W) @ 13.75GHz</v>
      </c>
      <c r="AG8" s="7"/>
      <c r="AH8" s="7">
        <f t="shared" si="8"/>
        <v>-50</v>
      </c>
      <c r="AI8" s="20">
        <v>47</v>
      </c>
      <c r="AJ8">
        <f t="shared" si="7"/>
        <v>44</v>
      </c>
    </row>
    <row r="9" spans="1:43" ht="24.75" customHeight="1" x14ac:dyDescent="0.25">
      <c r="A9" s="79"/>
      <c r="B9" s="3"/>
      <c r="C9" s="3"/>
      <c r="D9" s="76">
        <v>37</v>
      </c>
      <c r="E9" s="76">
        <v>44</v>
      </c>
      <c r="F9" s="1" t="s">
        <v>31</v>
      </c>
      <c r="G9" s="78">
        <v>-18.850000000000001</v>
      </c>
      <c r="H9" s="10">
        <f>0.001*POWER(10,G9/10)</f>
        <v>1.3031667784522985E-5</v>
      </c>
      <c r="I9" s="1" t="s">
        <v>31</v>
      </c>
      <c r="J9" s="3">
        <f t="shared" si="9"/>
        <v>42</v>
      </c>
      <c r="K9" s="1" t="s">
        <v>31</v>
      </c>
      <c r="L9" s="4">
        <f>0.001*POWER(10,J9/10)</f>
        <v>15.848931924611147</v>
      </c>
      <c r="M9" s="4"/>
      <c r="N9" s="4"/>
      <c r="O9" s="11"/>
      <c r="P9" s="11"/>
      <c r="Q9" s="13">
        <f t="shared" si="2"/>
        <v>60.85</v>
      </c>
      <c r="R9" s="18">
        <v>0.69700000000000006</v>
      </c>
      <c r="S9" s="13">
        <v>4.57</v>
      </c>
      <c r="T9" s="4">
        <v>4.63</v>
      </c>
      <c r="U9" s="4">
        <v>3.7</v>
      </c>
      <c r="V9" s="4">
        <f t="shared" si="3"/>
        <v>164.922</v>
      </c>
      <c r="W9" s="4">
        <f>V9-L9</f>
        <v>149.07306807538885</v>
      </c>
      <c r="X9" s="14">
        <f>L9/V9</f>
        <v>9.609956176017237E-2</v>
      </c>
      <c r="Y9" s="14">
        <f>(L9-H9)/V9</f>
        <v>9.6099482743014053E-2</v>
      </c>
      <c r="Z9" s="3">
        <v>10.3</v>
      </c>
      <c r="AB9" s="7"/>
      <c r="AC9" s="15"/>
      <c r="AG9" s="7"/>
      <c r="AH9" s="7">
        <f t="shared" si="8"/>
        <v>-40</v>
      </c>
      <c r="AI9" s="20">
        <v>47</v>
      </c>
      <c r="AJ9">
        <f t="shared" si="7"/>
        <v>44</v>
      </c>
    </row>
    <row r="10" spans="1:43" ht="24.75" customHeight="1" x14ac:dyDescent="0.25">
      <c r="A10" s="79"/>
      <c r="B10" s="3"/>
      <c r="C10" s="3"/>
      <c r="D10" s="76">
        <v>37</v>
      </c>
      <c r="E10" s="76">
        <v>43</v>
      </c>
      <c r="F10" s="1" t="s">
        <v>31</v>
      </c>
      <c r="G10" s="78">
        <v>-20.16</v>
      </c>
      <c r="H10" s="10">
        <f t="shared" ref="H10:H21" si="10">0.001*POWER(10,G10/10)</f>
        <v>9.6382902362397047E-6</v>
      </c>
      <c r="I10" s="1" t="s">
        <v>31</v>
      </c>
      <c r="J10" s="3">
        <f t="shared" si="9"/>
        <v>41</v>
      </c>
      <c r="K10" s="1" t="s">
        <v>31</v>
      </c>
      <c r="L10" s="4">
        <f t="shared" ref="L10:L21" si="11">0.001*POWER(10,J10/10)</f>
        <v>12.589254117941671</v>
      </c>
      <c r="M10" s="4"/>
      <c r="N10" s="4"/>
      <c r="O10" s="11"/>
      <c r="P10" s="11"/>
      <c r="Q10" s="13">
        <f t="shared" si="2"/>
        <v>61.16</v>
      </c>
      <c r="R10" s="18">
        <v>0.70100000000000007</v>
      </c>
      <c r="S10" s="13">
        <v>4.5999999999999996</v>
      </c>
      <c r="T10" s="4">
        <v>4.2699999999999996</v>
      </c>
      <c r="U10" s="4">
        <v>3.36</v>
      </c>
      <c r="V10" s="4">
        <f t="shared" si="3"/>
        <v>156.47499999999999</v>
      </c>
      <c r="W10" s="4">
        <f t="shared" ref="W10:W21" si="12">V10-L10</f>
        <v>143.88574588205833</v>
      </c>
      <c r="X10" s="14">
        <f t="shared" ref="X10:X21" si="13">L10/V10</f>
        <v>8.0455370621132269E-2</v>
      </c>
      <c r="Y10" s="14">
        <f t="shared" ref="Y10:Y21" si="14">(L10-H10)/V10</f>
        <v>8.0455309024773505E-2</v>
      </c>
      <c r="Z10" s="3" t="s">
        <v>41</v>
      </c>
      <c r="AB10" s="7" t="s">
        <v>84</v>
      </c>
      <c r="AC10" s="15"/>
      <c r="AD10" s="7"/>
      <c r="AE10" s="7"/>
      <c r="AF10" s="7"/>
      <c r="AG10" s="7"/>
      <c r="AH10" s="7">
        <f t="shared" si="8"/>
        <v>-30</v>
      </c>
      <c r="AI10" s="20">
        <v>47</v>
      </c>
      <c r="AJ10">
        <f t="shared" si="7"/>
        <v>44</v>
      </c>
    </row>
    <row r="11" spans="1:43" ht="24.75" customHeight="1" x14ac:dyDescent="0.25">
      <c r="A11" s="79"/>
      <c r="B11" s="3"/>
      <c r="C11" s="3"/>
      <c r="D11" s="76">
        <v>37</v>
      </c>
      <c r="E11" s="76">
        <v>42</v>
      </c>
      <c r="F11" s="1" t="s">
        <v>31</v>
      </c>
      <c r="G11" s="78">
        <v>-21.43</v>
      </c>
      <c r="H11" s="10">
        <f t="shared" si="10"/>
        <v>7.1944897800369926E-6</v>
      </c>
      <c r="I11" s="1" t="s">
        <v>31</v>
      </c>
      <c r="J11" s="3">
        <f t="shared" si="9"/>
        <v>40</v>
      </c>
      <c r="K11" s="1" t="s">
        <v>31</v>
      </c>
      <c r="L11" s="4">
        <f t="shared" si="11"/>
        <v>10</v>
      </c>
      <c r="M11" s="4"/>
      <c r="N11" s="4"/>
      <c r="O11" s="11"/>
      <c r="P11" s="11"/>
      <c r="Q11" s="13">
        <f t="shared" si="2"/>
        <v>61.43</v>
      </c>
      <c r="R11" s="18">
        <v>0.70499999999999996</v>
      </c>
      <c r="S11" s="13">
        <v>4.6100000000000003</v>
      </c>
      <c r="T11" s="4">
        <v>3.9699999999999998</v>
      </c>
      <c r="U11" s="4">
        <v>3.07</v>
      </c>
      <c r="V11" s="4">
        <f t="shared" si="3"/>
        <v>149.286</v>
      </c>
      <c r="W11" s="4">
        <f t="shared" si="12"/>
        <v>139.286</v>
      </c>
      <c r="X11" s="14">
        <f t="shared" si="13"/>
        <v>6.6985517731066549E-2</v>
      </c>
      <c r="Y11" s="14">
        <f t="shared" si="14"/>
        <v>6.6985469538404271E-2</v>
      </c>
      <c r="Z11" s="3">
        <v>7</v>
      </c>
      <c r="AB11" s="7" t="s">
        <v>85</v>
      </c>
      <c r="AC11" s="15"/>
      <c r="AD11" s="7"/>
      <c r="AE11" s="7"/>
      <c r="AF11" s="7"/>
      <c r="AG11" s="7"/>
      <c r="AH11" s="7">
        <f t="shared" si="8"/>
        <v>-20</v>
      </c>
      <c r="AI11" s="20">
        <v>48</v>
      </c>
      <c r="AJ11">
        <f t="shared" si="7"/>
        <v>45</v>
      </c>
    </row>
    <row r="12" spans="1:43" ht="24.75" customHeight="1" x14ac:dyDescent="0.25">
      <c r="A12" s="79"/>
      <c r="B12" s="3"/>
      <c r="C12" s="3"/>
      <c r="D12" s="76">
        <v>37</v>
      </c>
      <c r="E12" s="76">
        <v>42</v>
      </c>
      <c r="F12" s="1" t="s">
        <v>31</v>
      </c>
      <c r="G12" s="78">
        <v>-22.7</v>
      </c>
      <c r="H12" s="10">
        <f t="shared" si="10"/>
        <v>5.3703179637025242E-6</v>
      </c>
      <c r="I12" s="1" t="s">
        <v>31</v>
      </c>
      <c r="J12" s="3">
        <f t="shared" si="9"/>
        <v>39</v>
      </c>
      <c r="K12" s="1" t="s">
        <v>31</v>
      </c>
      <c r="L12" s="4">
        <f t="shared" si="11"/>
        <v>7.9432823472428158</v>
      </c>
      <c r="M12" s="4"/>
      <c r="N12" s="4"/>
      <c r="O12" s="11"/>
      <c r="P12" s="11"/>
      <c r="Q12" s="13">
        <f t="shared" si="2"/>
        <v>61.7</v>
      </c>
      <c r="R12" s="18">
        <v>0.70699999999999996</v>
      </c>
      <c r="S12" s="13">
        <v>4.63</v>
      </c>
      <c r="T12" s="4">
        <v>3.73</v>
      </c>
      <c r="U12" s="4">
        <v>2.82</v>
      </c>
      <c r="V12" s="4">
        <f t="shared" si="3"/>
        <v>143.65</v>
      </c>
      <c r="W12" s="4">
        <f t="shared" si="12"/>
        <v>135.70671765275719</v>
      </c>
      <c r="X12" s="14">
        <f t="shared" si="13"/>
        <v>5.5296083169111145E-2</v>
      </c>
      <c r="Y12" s="14">
        <f t="shared" si="14"/>
        <v>5.5296045784370702E-2</v>
      </c>
      <c r="Z12" s="136" t="s">
        <v>86</v>
      </c>
      <c r="AB12" s="7"/>
      <c r="AC12" s="15"/>
      <c r="AD12" s="7"/>
      <c r="AE12" s="7"/>
      <c r="AF12" s="7"/>
      <c r="AG12" s="7"/>
      <c r="AH12" s="7">
        <f t="shared" si="8"/>
        <v>-10</v>
      </c>
      <c r="AI12" s="20">
        <v>49</v>
      </c>
      <c r="AJ12">
        <f t="shared" si="7"/>
        <v>46</v>
      </c>
    </row>
    <row r="13" spans="1:43" ht="24.75" customHeight="1" x14ac:dyDescent="0.25">
      <c r="A13" s="79"/>
      <c r="B13" s="3"/>
      <c r="C13" s="3"/>
      <c r="D13" s="76">
        <v>37</v>
      </c>
      <c r="E13" s="76">
        <v>41</v>
      </c>
      <c r="F13" s="1" t="s">
        <v>31</v>
      </c>
      <c r="G13" s="78">
        <v>-23.94</v>
      </c>
      <c r="H13" s="10">
        <f t="shared" si="10"/>
        <v>4.0364539296760478E-6</v>
      </c>
      <c r="I13" s="1" t="s">
        <v>31</v>
      </c>
      <c r="J13" s="3">
        <f t="shared" si="9"/>
        <v>38</v>
      </c>
      <c r="K13" s="1" t="s">
        <v>31</v>
      </c>
      <c r="L13" s="4">
        <f t="shared" si="11"/>
        <v>6.3095734448019387</v>
      </c>
      <c r="M13" s="4"/>
      <c r="N13" s="4"/>
      <c r="O13" s="11"/>
      <c r="P13" s="11"/>
      <c r="Q13" s="13">
        <f t="shared" si="2"/>
        <v>61.94</v>
      </c>
      <c r="R13" s="18">
        <v>0.70899999999999996</v>
      </c>
      <c r="S13" s="13">
        <v>4.6500000000000004</v>
      </c>
      <c r="T13" s="4">
        <v>3.5300000000000002</v>
      </c>
      <c r="U13" s="4">
        <v>2.62</v>
      </c>
      <c r="V13" s="4">
        <f t="shared" si="3"/>
        <v>138.99</v>
      </c>
      <c r="W13" s="4">
        <f t="shared" si="12"/>
        <v>132.68042655519807</v>
      </c>
      <c r="X13" s="14">
        <f t="shared" si="13"/>
        <v>4.5395880601496068E-2</v>
      </c>
      <c r="Y13" s="14">
        <f t="shared" si="14"/>
        <v>4.5395851560169863E-2</v>
      </c>
      <c r="Z13" s="137"/>
      <c r="AB13" s="7"/>
      <c r="AC13" s="15"/>
      <c r="AD13" s="7"/>
      <c r="AE13" s="7"/>
      <c r="AF13" s="7"/>
      <c r="AG13" s="7"/>
      <c r="AH13" s="7">
        <f t="shared" si="8"/>
        <v>0</v>
      </c>
      <c r="AI13" s="20">
        <v>50</v>
      </c>
      <c r="AJ13">
        <f t="shared" si="7"/>
        <v>47</v>
      </c>
    </row>
    <row r="14" spans="1:43" ht="24.75" customHeight="1" x14ac:dyDescent="0.25">
      <c r="A14" s="79"/>
      <c r="B14" s="3"/>
      <c r="C14" s="3"/>
      <c r="D14" s="76">
        <v>37</v>
      </c>
      <c r="E14" s="76">
        <v>41</v>
      </c>
      <c r="F14" s="1" t="s">
        <v>31</v>
      </c>
      <c r="G14" s="78">
        <v>-25.19</v>
      </c>
      <c r="H14" s="10">
        <f t="shared" si="10"/>
        <v>3.0269134281013028E-6</v>
      </c>
      <c r="I14" s="1" t="s">
        <v>31</v>
      </c>
      <c r="J14" s="3">
        <f t="shared" si="9"/>
        <v>37</v>
      </c>
      <c r="K14" s="1" t="s">
        <v>31</v>
      </c>
      <c r="L14" s="4">
        <f t="shared" si="11"/>
        <v>5.0118723362727327</v>
      </c>
      <c r="M14" s="4"/>
      <c r="N14" s="4"/>
      <c r="O14" s="11"/>
      <c r="P14" s="11"/>
      <c r="Q14" s="13">
        <f t="shared" si="2"/>
        <v>62.19</v>
      </c>
      <c r="R14" s="18">
        <v>0.71099999999999997</v>
      </c>
      <c r="S14" s="13">
        <v>4.66</v>
      </c>
      <c r="T14" s="4">
        <v>3.38</v>
      </c>
      <c r="U14" s="4">
        <v>2.46</v>
      </c>
      <c r="V14" s="4">
        <f t="shared" si="3"/>
        <v>135.447</v>
      </c>
      <c r="W14" s="4">
        <f t="shared" si="12"/>
        <v>130.43512766372726</v>
      </c>
      <c r="X14" s="14">
        <f t="shared" si="13"/>
        <v>3.700246100890188E-2</v>
      </c>
      <c r="Y14" s="14">
        <f t="shared" si="14"/>
        <v>3.7002438661316264E-2</v>
      </c>
      <c r="Z14" s="137"/>
      <c r="AB14" s="7"/>
      <c r="AC14" s="15"/>
      <c r="AD14" s="7"/>
      <c r="AE14" s="7"/>
      <c r="AF14" s="7"/>
      <c r="AG14" s="7"/>
      <c r="AH14" s="7">
        <f t="shared" si="8"/>
        <v>10</v>
      </c>
      <c r="AI14" s="20">
        <v>51</v>
      </c>
      <c r="AJ14">
        <f t="shared" si="7"/>
        <v>48</v>
      </c>
    </row>
    <row r="15" spans="1:43" ht="24.75" customHeight="1" x14ac:dyDescent="0.25">
      <c r="A15" s="79"/>
      <c r="B15" s="3"/>
      <c r="C15" s="3"/>
      <c r="D15" s="76">
        <v>37</v>
      </c>
      <c r="E15" s="76">
        <v>40</v>
      </c>
      <c r="F15" s="1" t="s">
        <v>31</v>
      </c>
      <c r="G15" s="78">
        <v>-26.45</v>
      </c>
      <c r="H15" s="10">
        <f t="shared" si="10"/>
        <v>2.2646443075930588E-6</v>
      </c>
      <c r="I15" s="1" t="s">
        <v>31</v>
      </c>
      <c r="J15" s="3">
        <f t="shared" si="9"/>
        <v>36</v>
      </c>
      <c r="K15" s="1" t="s">
        <v>31</v>
      </c>
      <c r="L15" s="4">
        <f t="shared" si="11"/>
        <v>3.9810717055349771</v>
      </c>
      <c r="M15" s="4"/>
      <c r="N15" s="4"/>
      <c r="O15" s="11"/>
      <c r="P15" s="11"/>
      <c r="Q15" s="13">
        <f t="shared" si="2"/>
        <v>62.45</v>
      </c>
      <c r="R15" s="18">
        <v>0.71199999999999997</v>
      </c>
      <c r="S15" s="13">
        <v>4.67</v>
      </c>
      <c r="T15" s="4">
        <v>3.26</v>
      </c>
      <c r="U15" s="4">
        <v>2.34</v>
      </c>
      <c r="V15" s="4">
        <f t="shared" si="3"/>
        <v>132.62899999999999</v>
      </c>
      <c r="W15" s="4">
        <f t="shared" si="12"/>
        <v>128.647928294465</v>
      </c>
      <c r="X15" s="14">
        <f t="shared" si="13"/>
        <v>3.0016600483566771E-2</v>
      </c>
      <c r="Y15" s="14">
        <f t="shared" si="14"/>
        <v>3.0016583408535611E-2</v>
      </c>
      <c r="Z15" s="137"/>
      <c r="AB15" s="7"/>
      <c r="AC15" s="15"/>
      <c r="AD15" s="7"/>
      <c r="AE15" s="7"/>
      <c r="AF15" s="7"/>
      <c r="AG15" s="7"/>
      <c r="AH15" s="7">
        <f t="shared" si="8"/>
        <v>20</v>
      </c>
      <c r="AI15" s="20">
        <v>52</v>
      </c>
      <c r="AJ15">
        <f t="shared" si="7"/>
        <v>49</v>
      </c>
    </row>
    <row r="16" spans="1:43" ht="24.75" customHeight="1" x14ac:dyDescent="0.25">
      <c r="A16" s="79"/>
      <c r="B16" s="3"/>
      <c r="C16" s="3"/>
      <c r="D16" s="76">
        <v>36</v>
      </c>
      <c r="E16" s="76">
        <v>40</v>
      </c>
      <c r="F16" s="1" t="s">
        <v>31</v>
      </c>
      <c r="G16" s="78">
        <v>-27.74</v>
      </c>
      <c r="H16" s="10">
        <f>0.001*POWER(10,G16/10)</f>
        <v>1.682674061070467E-6</v>
      </c>
      <c r="I16" s="1" t="s">
        <v>31</v>
      </c>
      <c r="J16" s="3">
        <f>J15-1</f>
        <v>35</v>
      </c>
      <c r="K16" s="1" t="s">
        <v>31</v>
      </c>
      <c r="L16" s="4">
        <f>0.001*POWER(10,J16/10)</f>
        <v>3.1622776601683804</v>
      </c>
      <c r="M16" s="4"/>
      <c r="N16" s="4"/>
      <c r="O16" s="11"/>
      <c r="P16" s="11"/>
      <c r="Q16" s="13">
        <f>J16-G16</f>
        <v>62.739999999999995</v>
      </c>
      <c r="R16" s="18">
        <v>0.71299999999999997</v>
      </c>
      <c r="S16" s="13">
        <v>4.68</v>
      </c>
      <c r="T16" s="4">
        <v>3.18</v>
      </c>
      <c r="U16" s="4">
        <v>2.25</v>
      </c>
      <c r="V16" s="4">
        <f>T16*$Z$7+S16*$Z$9+R16*$Z$11</f>
        <v>130.78699999999998</v>
      </c>
      <c r="W16" s="4">
        <f>V16-L16</f>
        <v>127.62472233983159</v>
      </c>
      <c r="X16" s="14">
        <f>L16/V16</f>
        <v>2.4178837806268061E-2</v>
      </c>
      <c r="Y16" s="14">
        <f>(L16-H16)/V16</f>
        <v>2.4178824940508766E-2</v>
      </c>
      <c r="Z16" s="137"/>
      <c r="AB16" s="7"/>
      <c r="AC16" s="15"/>
      <c r="AD16" s="7"/>
      <c r="AE16" s="7"/>
      <c r="AF16" s="7"/>
      <c r="AG16" s="7"/>
      <c r="AH16" s="7">
        <f t="shared" si="8"/>
        <v>30</v>
      </c>
      <c r="AI16" s="20">
        <v>53</v>
      </c>
      <c r="AJ16">
        <f t="shared" si="7"/>
        <v>50</v>
      </c>
    </row>
    <row r="17" spans="1:256" ht="24.75" customHeight="1" x14ac:dyDescent="0.25">
      <c r="A17" s="79"/>
      <c r="B17" s="3"/>
      <c r="C17" s="3"/>
      <c r="D17" s="76">
        <v>36</v>
      </c>
      <c r="E17" s="76">
        <v>40</v>
      </c>
      <c r="F17" s="1" t="s">
        <v>31</v>
      </c>
      <c r="G17" s="78">
        <v>-28.99</v>
      </c>
      <c r="H17" s="10">
        <f>0.001*POWER(10,G17/10)</f>
        <v>1.2618275345906696E-6</v>
      </c>
      <c r="I17" s="1" t="s">
        <v>31</v>
      </c>
      <c r="J17" s="3">
        <f>J16-1</f>
        <v>34</v>
      </c>
      <c r="K17" s="1" t="s">
        <v>31</v>
      </c>
      <c r="L17" s="4">
        <f>0.001*POWER(10,J17/10)</f>
        <v>2.511886431509581</v>
      </c>
      <c r="M17" s="4"/>
      <c r="N17" s="4"/>
      <c r="O17" s="11"/>
      <c r="P17" s="11"/>
      <c r="Q17" s="13">
        <f>J17-G17</f>
        <v>62.989999999999995</v>
      </c>
      <c r="R17" s="18">
        <v>0.71399999999999997</v>
      </c>
      <c r="S17" s="13">
        <v>4.6900000000000004</v>
      </c>
      <c r="T17" s="4">
        <v>3.13</v>
      </c>
      <c r="U17" s="4">
        <v>2.19</v>
      </c>
      <c r="V17" s="4">
        <f>T17*$Z$7+S17*$Z$9+R17*$Z$11</f>
        <v>129.67699999999999</v>
      </c>
      <c r="W17" s="4">
        <f>V17-L17</f>
        <v>127.16511356849041</v>
      </c>
      <c r="X17" s="14">
        <f>L17/V17</f>
        <v>1.9370331142065138E-2</v>
      </c>
      <c r="Y17" s="14">
        <f>(L17-H17)/V17</f>
        <v>1.9370321411522836E-2</v>
      </c>
      <c r="Z17" s="137"/>
      <c r="AB17" s="7"/>
      <c r="AC17" s="15"/>
      <c r="AD17" s="7"/>
      <c r="AE17" s="7"/>
      <c r="AF17" s="7"/>
      <c r="AG17" s="7"/>
      <c r="AH17" s="7">
        <f t="shared" si="8"/>
        <v>40</v>
      </c>
      <c r="AI17" s="20">
        <v>54</v>
      </c>
      <c r="AJ17">
        <f t="shared" si="7"/>
        <v>51</v>
      </c>
    </row>
    <row r="18" spans="1:256" ht="24.75" customHeight="1" x14ac:dyDescent="0.25">
      <c r="A18" s="79"/>
      <c r="B18" s="3"/>
      <c r="C18" s="3"/>
      <c r="D18" s="76">
        <v>36</v>
      </c>
      <c r="E18" s="76">
        <v>39</v>
      </c>
      <c r="F18" s="1" t="s">
        <v>31</v>
      </c>
      <c r="G18" s="78">
        <v>-30.27</v>
      </c>
      <c r="H18" s="10">
        <f>0.001*POWER(10,G18/10)</f>
        <v>9.3972331056463686E-7</v>
      </c>
      <c r="I18" s="1" t="s">
        <v>31</v>
      </c>
      <c r="J18" s="3">
        <f>J17-1</f>
        <v>33</v>
      </c>
      <c r="K18" s="1" t="s">
        <v>31</v>
      </c>
      <c r="L18" s="4">
        <f>0.001*POWER(10,J18/10)</f>
        <v>1.9952623149688804</v>
      </c>
      <c r="M18" s="4"/>
      <c r="N18" s="4"/>
      <c r="O18" s="11"/>
      <c r="P18" s="11"/>
      <c r="Q18" s="13">
        <f>J18-G18</f>
        <v>63.269999999999996</v>
      </c>
      <c r="R18" s="18">
        <v>0.71399999999999997</v>
      </c>
      <c r="S18" s="13">
        <v>4.6900000000000004</v>
      </c>
      <c r="T18" s="4">
        <v>3.09</v>
      </c>
      <c r="U18" s="4">
        <v>2.15</v>
      </c>
      <c r="V18" s="4">
        <f>T18*$Z$7+S18*$Z$9+R18*$Z$11</f>
        <v>128.70099999999999</v>
      </c>
      <c r="W18" s="4">
        <f>V18-L18</f>
        <v>126.70573768503111</v>
      </c>
      <c r="X18" s="14">
        <f>L18/V18</f>
        <v>1.5503083231434725E-2</v>
      </c>
      <c r="Y18" s="14">
        <f>(L18-H18)/V18</f>
        <v>1.5503075929834034E-2</v>
      </c>
      <c r="Z18" s="137"/>
      <c r="AB18" s="7"/>
      <c r="AC18" s="15"/>
      <c r="AD18" s="7"/>
      <c r="AE18" s="7"/>
      <c r="AF18" s="7"/>
      <c r="AG18" s="7"/>
      <c r="AH18" s="7">
        <f t="shared" si="8"/>
        <v>50</v>
      </c>
      <c r="AI18" s="20">
        <v>55</v>
      </c>
      <c r="AJ18">
        <f t="shared" si="7"/>
        <v>52</v>
      </c>
    </row>
    <row r="19" spans="1:256" ht="24.75" customHeight="1" x14ac:dyDescent="0.25">
      <c r="A19" s="79"/>
      <c r="B19" s="3"/>
      <c r="C19" s="3"/>
      <c r="D19" s="76">
        <v>36</v>
      </c>
      <c r="E19" s="76">
        <v>39</v>
      </c>
      <c r="F19" s="1" t="s">
        <v>31</v>
      </c>
      <c r="G19" s="78">
        <v>-34.4</v>
      </c>
      <c r="H19" s="10">
        <f t="shared" si="10"/>
        <v>3.6307805477010105E-7</v>
      </c>
      <c r="I19" s="1" t="s">
        <v>31</v>
      </c>
      <c r="J19" s="3">
        <f>J18-3</f>
        <v>30</v>
      </c>
      <c r="K19" s="1" t="s">
        <v>31</v>
      </c>
      <c r="L19" s="4">
        <f t="shared" si="11"/>
        <v>1</v>
      </c>
      <c r="M19" s="4"/>
      <c r="N19" s="4"/>
      <c r="O19" s="11"/>
      <c r="P19" s="11"/>
      <c r="Q19" s="13">
        <f t="shared" si="2"/>
        <v>64.400000000000006</v>
      </c>
      <c r="R19" s="18">
        <v>0.71499999999999997</v>
      </c>
      <c r="S19" s="13">
        <v>4.7</v>
      </c>
      <c r="T19" s="4">
        <v>3.05</v>
      </c>
      <c r="U19" s="4">
        <v>2.09</v>
      </c>
      <c r="V19" s="4">
        <f t="shared" si="3"/>
        <v>127.83499999999998</v>
      </c>
      <c r="W19" s="4">
        <f t="shared" si="12"/>
        <v>126.83499999999998</v>
      </c>
      <c r="X19" s="14">
        <f t="shared" si="13"/>
        <v>7.8225837994289529E-3</v>
      </c>
      <c r="Y19" s="14">
        <f t="shared" si="14"/>
        <v>7.8225809592204435E-3</v>
      </c>
      <c r="Z19" s="137"/>
      <c r="AB19" s="7"/>
      <c r="AC19" s="15"/>
      <c r="AD19" s="7"/>
      <c r="AE19" s="7"/>
      <c r="AF19" s="7"/>
      <c r="AG19" s="7"/>
      <c r="AH19" s="7">
        <f t="shared" si="8"/>
        <v>60</v>
      </c>
      <c r="AI19" s="20">
        <v>56</v>
      </c>
      <c r="AJ19">
        <f t="shared" si="7"/>
        <v>53</v>
      </c>
    </row>
    <row r="20" spans="1:256" ht="24.75" customHeight="1" x14ac:dyDescent="0.25">
      <c r="A20" s="79"/>
      <c r="B20" s="3"/>
      <c r="C20" s="3"/>
      <c r="D20" s="76">
        <v>36</v>
      </c>
      <c r="E20" s="76">
        <v>39</v>
      </c>
      <c r="F20" s="1" t="s">
        <v>31</v>
      </c>
      <c r="G20" s="78">
        <v>-40.700000000000003</v>
      </c>
      <c r="H20" s="10">
        <f t="shared" si="10"/>
        <v>8.5113803820237487E-8</v>
      </c>
      <c r="I20" s="1" t="s">
        <v>31</v>
      </c>
      <c r="J20" s="3">
        <f>J19-3</f>
        <v>27</v>
      </c>
      <c r="K20" s="1" t="s">
        <v>31</v>
      </c>
      <c r="L20" s="4">
        <f t="shared" si="11"/>
        <v>0.50118723362727269</v>
      </c>
      <c r="M20" s="4"/>
      <c r="N20" s="4"/>
      <c r="O20" s="11"/>
      <c r="P20" s="11"/>
      <c r="Q20" s="13">
        <f t="shared" si="2"/>
        <v>67.7</v>
      </c>
      <c r="R20" s="18">
        <v>0.71499999999999997</v>
      </c>
      <c r="S20" s="13">
        <v>4.71</v>
      </c>
      <c r="T20" s="4">
        <v>3.04</v>
      </c>
      <c r="U20" s="4">
        <v>2.08</v>
      </c>
      <c r="V20" s="4">
        <f t="shared" si="3"/>
        <v>127.694</v>
      </c>
      <c r="W20" s="4">
        <f t="shared" si="12"/>
        <v>127.19281276637273</v>
      </c>
      <c r="X20" s="14">
        <f t="shared" si="13"/>
        <v>3.9249082464898324E-3</v>
      </c>
      <c r="Y20" s="14">
        <f t="shared" si="14"/>
        <v>3.9249075799447815E-3</v>
      </c>
      <c r="Z20" s="137"/>
      <c r="AB20" s="7"/>
      <c r="AC20" s="15"/>
      <c r="AD20" s="7"/>
      <c r="AE20" s="7"/>
      <c r="AF20" s="7"/>
      <c r="AG20" s="7"/>
      <c r="AH20" s="7">
        <f t="shared" si="8"/>
        <v>70</v>
      </c>
      <c r="AI20" s="20">
        <v>57</v>
      </c>
      <c r="AJ20">
        <f t="shared" si="7"/>
        <v>54</v>
      </c>
    </row>
    <row r="21" spans="1:256" ht="24.75" customHeight="1" x14ac:dyDescent="0.25">
      <c r="A21" s="79"/>
      <c r="B21" s="3"/>
      <c r="C21" s="3"/>
      <c r="D21" s="76">
        <v>36</v>
      </c>
      <c r="E21" s="76">
        <v>39</v>
      </c>
      <c r="F21" s="1" t="s">
        <v>31</v>
      </c>
      <c r="G21" s="78">
        <v>-80.900000000000006</v>
      </c>
      <c r="H21" s="10">
        <f t="shared" si="10"/>
        <v>8.1283051616409864E-12</v>
      </c>
      <c r="I21" s="1" t="s">
        <v>31</v>
      </c>
      <c r="J21" s="3">
        <f>J20-3</f>
        <v>24</v>
      </c>
      <c r="K21" s="1" t="s">
        <v>31</v>
      </c>
      <c r="L21" s="4">
        <f t="shared" si="11"/>
        <v>0.25118864315095807</v>
      </c>
      <c r="M21" s="4"/>
      <c r="N21" s="4"/>
      <c r="O21" s="11"/>
      <c r="P21" s="11"/>
      <c r="Q21" s="13">
        <f t="shared" si="2"/>
        <v>104.9</v>
      </c>
      <c r="R21" s="18">
        <v>0.71599999999999997</v>
      </c>
      <c r="S21" s="13">
        <v>4.72</v>
      </c>
      <c r="T21" s="4">
        <v>3.04</v>
      </c>
      <c r="U21" s="4">
        <v>2.0699999999999998</v>
      </c>
      <c r="V21" s="4">
        <f t="shared" si="3"/>
        <v>127.804</v>
      </c>
      <c r="W21" s="4">
        <f t="shared" si="12"/>
        <v>127.55281135684905</v>
      </c>
      <c r="X21" s="14">
        <f t="shared" si="13"/>
        <v>1.9654208252555326E-3</v>
      </c>
      <c r="Y21" s="14">
        <f t="shared" si="14"/>
        <v>1.9654208251919324E-3</v>
      </c>
      <c r="Z21" s="138"/>
      <c r="AB21" s="7"/>
      <c r="AC21" s="15"/>
      <c r="AD21" s="7"/>
      <c r="AE21" s="7"/>
      <c r="AF21" s="7"/>
      <c r="AG21" s="7"/>
      <c r="AH21" s="7">
        <f t="shared" si="8"/>
        <v>80</v>
      </c>
      <c r="AI21" s="20">
        <v>58</v>
      </c>
      <c r="AJ21">
        <f t="shared" si="7"/>
        <v>55</v>
      </c>
    </row>
    <row r="22" spans="1:256"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CONCATENATE("60W Sumitomo Cascade Average IMD(dBc) @ ",B23,"GHz")</f>
        <v>60W Sumitomo Cascade Average IMD(dBc) @ 13.75GHz</v>
      </c>
      <c r="AC22" s="7"/>
      <c r="AD22" s="7"/>
      <c r="AE22" s="7"/>
      <c r="AF22" s="7"/>
      <c r="AG22" s="7" t="s">
        <v>43</v>
      </c>
      <c r="AH22" s="7"/>
      <c r="AI22" s="7"/>
    </row>
    <row r="23" spans="1:256" ht="24.75" customHeight="1" x14ac:dyDescent="0.25">
      <c r="A23" s="75">
        <v>42174</v>
      </c>
      <c r="B23" s="3">
        <f>B3</f>
        <v>13.75</v>
      </c>
      <c r="C23" s="3"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256" ht="24.75" customHeight="1" x14ac:dyDescent="0.25">
      <c r="A24" s="75"/>
      <c r="B24" s="3"/>
      <c r="C24" s="3"/>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f>AG23</f>
        <v>-25</v>
      </c>
      <c r="AH24" s="7"/>
      <c r="AI24" s="7"/>
    </row>
    <row r="25" spans="1:256" ht="24.75" customHeight="1" x14ac:dyDescent="0.25">
      <c r="A25" s="79"/>
      <c r="B25" s="3"/>
      <c r="C25" s="3"/>
      <c r="D25" s="29"/>
      <c r="E25" s="30"/>
      <c r="F25" s="31"/>
      <c r="G25" s="32"/>
      <c r="H25" s="33"/>
      <c r="I25" s="30"/>
      <c r="J25" s="32"/>
      <c r="K25" s="32"/>
      <c r="L25" s="33"/>
      <c r="M25" s="31"/>
      <c r="N25" s="31"/>
      <c r="O25" s="31"/>
      <c r="P25" s="34"/>
      <c r="Q25" s="31"/>
      <c r="R25" s="31"/>
      <c r="S25" s="31"/>
      <c r="T25" s="31"/>
      <c r="U25" s="31"/>
      <c r="V25" s="31"/>
      <c r="W25" s="31"/>
      <c r="X25" s="35"/>
      <c r="Y25" s="35"/>
      <c r="Z25" s="129"/>
      <c r="AB25" s="15"/>
      <c r="AC25" s="36"/>
      <c r="AD25" s="36"/>
      <c r="AE25" s="36"/>
      <c r="AF25" s="36"/>
      <c r="AG25" s="7">
        <f t="shared" ref="AG25:AG40" si="15">AG24</f>
        <v>-25</v>
      </c>
      <c r="AH25" s="7"/>
      <c r="AI25" s="7"/>
    </row>
    <row r="26" spans="1:256" ht="24.75" customHeight="1" x14ac:dyDescent="0.25">
      <c r="A26" s="79"/>
      <c r="B26" s="3"/>
      <c r="C26" s="3"/>
      <c r="D26" s="9">
        <v>39</v>
      </c>
      <c r="E26" s="3">
        <v>49</v>
      </c>
      <c r="F26" s="4">
        <v>-15.42</v>
      </c>
      <c r="G26" s="1" t="s">
        <v>31</v>
      </c>
      <c r="H26" s="10">
        <f t="shared" ref="H26:H40" si="16">0.001*POWER(10,F26/10)</f>
        <v>2.8707805820246899E-5</v>
      </c>
      <c r="I26" s="3">
        <v>44</v>
      </c>
      <c r="J26" s="1" t="s">
        <v>31</v>
      </c>
      <c r="K26" s="1" t="s">
        <v>31</v>
      </c>
      <c r="L26" s="10">
        <f t="shared" ref="L26:L40" si="17">0.001*POWER(10,I26/10)</f>
        <v>25.118864315095859</v>
      </c>
      <c r="M26" s="4"/>
      <c r="N26" s="4"/>
      <c r="O26" s="11">
        <v>-22.9</v>
      </c>
      <c r="P26" s="11">
        <v>-23.8</v>
      </c>
      <c r="Q26" s="13">
        <f t="shared" ref="Q26:Q40" si="18">I26-F26</f>
        <v>59.42</v>
      </c>
      <c r="R26" s="13">
        <v>0.67</v>
      </c>
      <c r="S26" s="13">
        <v>4.49</v>
      </c>
      <c r="T26" s="4">
        <v>6.71</v>
      </c>
      <c r="U26" s="4">
        <v>5.42</v>
      </c>
      <c r="V26" s="4">
        <f>T26*$Z$7+S26*$Z$9+R26*$Z$11</f>
        <v>214.661</v>
      </c>
      <c r="W26" s="31"/>
      <c r="X26" s="35"/>
      <c r="Y26" s="35"/>
      <c r="Z26" s="127" t="s">
        <v>45</v>
      </c>
      <c r="AB26" s="15">
        <f t="shared" ref="AB26:AB40" si="19">AVERAGE(O26:P26)</f>
        <v>-23.35</v>
      </c>
      <c r="AC26" s="36"/>
      <c r="AD26" s="36"/>
      <c r="AE26" s="36"/>
      <c r="AF26" s="36"/>
      <c r="AG26" s="7">
        <f t="shared" si="15"/>
        <v>-25</v>
      </c>
      <c r="AH26" s="7"/>
      <c r="AI26" s="7"/>
    </row>
    <row r="27" spans="1:256" ht="23.25" customHeight="1" x14ac:dyDescent="0.25">
      <c r="A27" s="79"/>
      <c r="B27" s="3"/>
      <c r="C27" s="3"/>
      <c r="D27" s="9">
        <v>38</v>
      </c>
      <c r="E27" s="3">
        <v>47</v>
      </c>
      <c r="F27" s="4">
        <v>-16.72</v>
      </c>
      <c r="G27" s="1" t="s">
        <v>31</v>
      </c>
      <c r="H27" s="10">
        <f t="shared" si="16"/>
        <v>2.1281390459827118E-5</v>
      </c>
      <c r="I27" s="3">
        <f t="shared" ref="I27:I37" si="20">I26-1</f>
        <v>43</v>
      </c>
      <c r="J27" s="1" t="s">
        <v>31</v>
      </c>
      <c r="K27" s="1" t="s">
        <v>31</v>
      </c>
      <c r="L27" s="10">
        <f t="shared" si="17"/>
        <v>19.952623149688794</v>
      </c>
      <c r="M27" s="4"/>
      <c r="N27" s="4"/>
      <c r="O27" s="11">
        <v>-23.9</v>
      </c>
      <c r="P27" s="11">
        <v>-25.9</v>
      </c>
      <c r="Q27" s="13">
        <f t="shared" si="18"/>
        <v>59.72</v>
      </c>
      <c r="R27" s="13">
        <v>0.67300000000000004</v>
      </c>
      <c r="S27" s="13">
        <v>4.47</v>
      </c>
      <c r="T27" s="4">
        <v>6.17</v>
      </c>
      <c r="U27" s="4">
        <v>5</v>
      </c>
      <c r="V27" s="4">
        <f t="shared" ref="V27:V39" si="21">T27*$Z$7+S27*$Z$9+R27*$Z$11</f>
        <v>201.3</v>
      </c>
      <c r="W27" s="31"/>
      <c r="X27" s="35"/>
      <c r="Y27" s="35"/>
      <c r="Z27" s="130"/>
      <c r="AB27" s="15">
        <f t="shared" si="19"/>
        <v>-24.9</v>
      </c>
      <c r="AC27" s="36"/>
      <c r="AD27" s="36"/>
      <c r="AE27" s="36"/>
      <c r="AF27" s="36"/>
      <c r="AG27" s="7">
        <f t="shared" si="15"/>
        <v>-25</v>
      </c>
      <c r="AH27" s="7"/>
      <c r="AI27" s="7"/>
    </row>
    <row r="28" spans="1:256" ht="24" customHeight="1" x14ac:dyDescent="0.25">
      <c r="A28" s="79"/>
      <c r="B28" s="3"/>
      <c r="C28" s="3"/>
      <c r="D28" s="9">
        <v>37</v>
      </c>
      <c r="E28" s="3">
        <v>46</v>
      </c>
      <c r="F28" s="4">
        <v>-18.059999999999999</v>
      </c>
      <c r="G28" s="1" t="s">
        <v>31</v>
      </c>
      <c r="H28" s="10">
        <f t="shared" si="16"/>
        <v>1.5631476426409537E-5</v>
      </c>
      <c r="I28" s="3">
        <f t="shared" si="20"/>
        <v>42</v>
      </c>
      <c r="J28" s="1" t="s">
        <v>31</v>
      </c>
      <c r="K28" s="1" t="s">
        <v>31</v>
      </c>
      <c r="L28" s="10">
        <f t="shared" si="17"/>
        <v>15.848931924611147</v>
      </c>
      <c r="M28" s="4"/>
      <c r="N28" s="4"/>
      <c r="O28" s="11">
        <v>-24.6</v>
      </c>
      <c r="P28" s="11">
        <v>-27.4</v>
      </c>
      <c r="Q28" s="13">
        <f t="shared" si="18"/>
        <v>60.06</v>
      </c>
      <c r="R28" s="13">
        <v>0.67900000000000005</v>
      </c>
      <c r="S28" s="13">
        <v>4.4800000000000004</v>
      </c>
      <c r="T28" s="4">
        <v>5.67</v>
      </c>
      <c r="U28" s="4">
        <v>4.59</v>
      </c>
      <c r="V28" s="4">
        <f t="shared" si="21"/>
        <v>189.245</v>
      </c>
      <c r="W28" s="31"/>
      <c r="X28" s="35"/>
      <c r="Y28" s="35"/>
      <c r="Z28" s="131"/>
      <c r="AB28" s="15">
        <f t="shared" si="19"/>
        <v>-26</v>
      </c>
      <c r="AC28" s="36"/>
      <c r="AD28" s="36"/>
      <c r="AE28" s="36"/>
      <c r="AF28" s="36"/>
      <c r="AG28" s="7">
        <f t="shared" si="15"/>
        <v>-25</v>
      </c>
      <c r="AH28" s="7"/>
      <c r="AI28" s="7"/>
    </row>
    <row r="29" spans="1:256" ht="24.75" customHeight="1" x14ac:dyDescent="0.25">
      <c r="A29" s="79"/>
      <c r="B29" s="3"/>
      <c r="C29" s="3"/>
      <c r="D29" s="9">
        <v>37</v>
      </c>
      <c r="E29" s="3">
        <v>45</v>
      </c>
      <c r="F29" s="4">
        <v>-19.5</v>
      </c>
      <c r="G29" s="1" t="s">
        <v>31</v>
      </c>
      <c r="H29" s="10">
        <f t="shared" si="16"/>
        <v>1.1220184543019633E-5</v>
      </c>
      <c r="I29" s="3">
        <f t="shared" si="20"/>
        <v>41</v>
      </c>
      <c r="J29" s="1" t="s">
        <v>31</v>
      </c>
      <c r="K29" s="1" t="s">
        <v>31</v>
      </c>
      <c r="L29" s="10">
        <f t="shared" si="17"/>
        <v>12.589254117941671</v>
      </c>
      <c r="M29" s="4"/>
      <c r="N29" s="4"/>
      <c r="O29" s="11">
        <v>-24.7</v>
      </c>
      <c r="P29" s="11">
        <v>-27.7</v>
      </c>
      <c r="Q29" s="13">
        <f t="shared" si="18"/>
        <v>60.5</v>
      </c>
      <c r="R29" s="13">
        <v>0.68700000000000006</v>
      </c>
      <c r="S29" s="13">
        <v>4.5</v>
      </c>
      <c r="T29" s="4">
        <v>5.21</v>
      </c>
      <c r="U29" s="4">
        <v>4.2</v>
      </c>
      <c r="V29" s="4">
        <f t="shared" si="21"/>
        <v>178.28299999999999</v>
      </c>
      <c r="W29" s="31"/>
      <c r="X29" s="35"/>
      <c r="Y29" s="35"/>
      <c r="Z29" s="3" t="s">
        <v>46</v>
      </c>
      <c r="AB29" s="15">
        <f t="shared" si="19"/>
        <v>-26.2</v>
      </c>
      <c r="AC29" s="36"/>
      <c r="AD29" s="36"/>
      <c r="AE29" s="36"/>
      <c r="AF29" s="36"/>
      <c r="AG29" s="7">
        <f t="shared" si="15"/>
        <v>-25</v>
      </c>
      <c r="AH29" s="7"/>
      <c r="AI29" s="7"/>
    </row>
    <row r="30" spans="1:256" ht="24.75" customHeight="1" x14ac:dyDescent="0.25">
      <c r="A30" s="81"/>
      <c r="B30" s="38"/>
      <c r="C30" s="3"/>
      <c r="D30" s="9">
        <v>37</v>
      </c>
      <c r="E30" s="3">
        <v>44</v>
      </c>
      <c r="F30" s="4">
        <v>-20.9</v>
      </c>
      <c r="G30" s="1" t="s">
        <v>31</v>
      </c>
      <c r="H30" s="10">
        <f t="shared" si="16"/>
        <v>8.1283051616409898E-6</v>
      </c>
      <c r="I30" s="3">
        <f t="shared" si="20"/>
        <v>40</v>
      </c>
      <c r="J30" s="1" t="s">
        <v>31</v>
      </c>
      <c r="K30" s="1" t="s">
        <v>31</v>
      </c>
      <c r="L30" s="10">
        <f t="shared" si="17"/>
        <v>10</v>
      </c>
      <c r="M30" s="4"/>
      <c r="N30" s="4"/>
      <c r="O30" s="11">
        <v>-24.8</v>
      </c>
      <c r="P30" s="11">
        <v>-27.4</v>
      </c>
      <c r="Q30" s="13">
        <f t="shared" si="18"/>
        <v>60.9</v>
      </c>
      <c r="R30" s="13">
        <v>0.69400000000000006</v>
      </c>
      <c r="S30" s="13">
        <v>4.53</v>
      </c>
      <c r="T30" s="4">
        <v>4.78</v>
      </c>
      <c r="U30" s="4">
        <v>3.83</v>
      </c>
      <c r="V30" s="4">
        <f t="shared" si="21"/>
        <v>168.149</v>
      </c>
      <c r="W30" s="31"/>
      <c r="X30" s="35"/>
      <c r="Y30" s="35"/>
      <c r="Z30" s="39"/>
      <c r="AB30" s="15">
        <f t="shared" si="19"/>
        <v>-26.1</v>
      </c>
      <c r="AC30" s="36"/>
      <c r="AD30" s="36"/>
      <c r="AE30" s="36"/>
      <c r="AF30" s="36"/>
      <c r="AG30" s="7">
        <f t="shared" si="15"/>
        <v>-25</v>
      </c>
      <c r="AH30" s="7"/>
      <c r="AI30" s="7"/>
    </row>
    <row r="31" spans="1:256" s="7" customFormat="1" ht="24.75" customHeight="1" x14ac:dyDescent="0.25">
      <c r="A31" s="79"/>
      <c r="B31" s="1"/>
      <c r="C31" s="3"/>
      <c r="D31" s="9">
        <v>37</v>
      </c>
      <c r="E31" s="3">
        <v>43</v>
      </c>
      <c r="F31" s="4">
        <v>-22.24</v>
      </c>
      <c r="G31" s="1" t="s">
        <v>31</v>
      </c>
      <c r="H31" s="10">
        <f t="shared" si="16"/>
        <v>5.9703528658383679E-6</v>
      </c>
      <c r="I31" s="3">
        <f t="shared" si="20"/>
        <v>39</v>
      </c>
      <c r="J31" s="1" t="s">
        <v>31</v>
      </c>
      <c r="K31" s="1" t="s">
        <v>31</v>
      </c>
      <c r="L31" s="10">
        <f t="shared" si="17"/>
        <v>7.9432823472428158</v>
      </c>
      <c r="M31" s="4"/>
      <c r="N31" s="4"/>
      <c r="O31" s="11">
        <v>-25.1</v>
      </c>
      <c r="P31" s="11">
        <v>-27.2</v>
      </c>
      <c r="Q31" s="13">
        <f t="shared" si="18"/>
        <v>61.239999999999995</v>
      </c>
      <c r="R31" s="13">
        <v>0.69900000000000007</v>
      </c>
      <c r="S31" s="13">
        <v>4.5599999999999996</v>
      </c>
      <c r="T31" s="4">
        <v>4.43</v>
      </c>
      <c r="U31" s="4">
        <v>3.52</v>
      </c>
      <c r="V31" s="4">
        <f t="shared" si="21"/>
        <v>159.95299999999997</v>
      </c>
      <c r="W31" s="31"/>
      <c r="X31" s="35"/>
      <c r="Y31" s="35"/>
      <c r="Z31" s="39"/>
      <c r="AA31"/>
      <c r="AB31" s="15">
        <f t="shared" si="19"/>
        <v>-26.15</v>
      </c>
      <c r="AC31" s="36"/>
      <c r="AD31" s="36"/>
      <c r="AE31" s="36"/>
      <c r="AF31" s="36"/>
      <c r="AG31" s="7">
        <f t="shared" si="15"/>
        <v>-25</v>
      </c>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row>
    <row r="32" spans="1:256" s="7" customFormat="1" ht="24.75" customHeight="1" x14ac:dyDescent="0.25">
      <c r="A32" s="79"/>
      <c r="B32" s="1"/>
      <c r="C32" s="3"/>
      <c r="D32" s="9">
        <v>37</v>
      </c>
      <c r="E32" s="3">
        <v>43</v>
      </c>
      <c r="F32" s="4">
        <v>-23.48</v>
      </c>
      <c r="G32" s="1" t="s">
        <v>31</v>
      </c>
      <c r="H32" s="10">
        <f t="shared" si="16"/>
        <v>4.4874538993313207E-6</v>
      </c>
      <c r="I32" s="3">
        <f t="shared" si="20"/>
        <v>38</v>
      </c>
      <c r="J32" s="1" t="s">
        <v>31</v>
      </c>
      <c r="K32" s="1" t="s">
        <v>31</v>
      </c>
      <c r="L32" s="10">
        <f t="shared" si="17"/>
        <v>6.3095734448019387</v>
      </c>
      <c r="M32" s="4"/>
      <c r="N32" s="4"/>
      <c r="O32" s="11">
        <v>-25.9</v>
      </c>
      <c r="P32" s="11">
        <v>-27.6</v>
      </c>
      <c r="Q32" s="13">
        <f t="shared" si="18"/>
        <v>61.480000000000004</v>
      </c>
      <c r="R32" s="13">
        <v>0.70200000000000007</v>
      </c>
      <c r="S32" s="13">
        <v>4.58</v>
      </c>
      <c r="T32" s="4">
        <v>4.1399999999999997</v>
      </c>
      <c r="U32" s="4">
        <v>3.25</v>
      </c>
      <c r="V32" s="4">
        <f t="shared" si="21"/>
        <v>153.10399999999998</v>
      </c>
      <c r="W32" s="31"/>
      <c r="X32" s="35"/>
      <c r="Y32" s="35"/>
      <c r="Z32" s="39"/>
      <c r="AA32"/>
      <c r="AB32" s="15">
        <f t="shared" si="19"/>
        <v>-26.75</v>
      </c>
      <c r="AC32" s="36"/>
      <c r="AD32" s="36"/>
      <c r="AE32" s="36"/>
      <c r="AF32" s="36"/>
      <c r="AG32" s="7">
        <f t="shared" si="15"/>
        <v>-25</v>
      </c>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row>
    <row r="33" spans="1:256" s="7" customFormat="1" ht="24.75" customHeight="1" x14ac:dyDescent="0.25">
      <c r="A33" s="79"/>
      <c r="B33" s="1"/>
      <c r="C33" s="3"/>
      <c r="D33" s="9">
        <v>37</v>
      </c>
      <c r="E33" s="3">
        <v>42</v>
      </c>
      <c r="F33" s="4">
        <v>-24.96</v>
      </c>
      <c r="G33" s="1" t="s">
        <v>31</v>
      </c>
      <c r="H33" s="10">
        <f t="shared" si="16"/>
        <v>3.1915378551007589E-6</v>
      </c>
      <c r="I33" s="3">
        <f t="shared" si="20"/>
        <v>37</v>
      </c>
      <c r="J33" s="1" t="s">
        <v>31</v>
      </c>
      <c r="K33" s="1" t="s">
        <v>31</v>
      </c>
      <c r="L33" s="10">
        <f t="shared" si="17"/>
        <v>5.0118723362727327</v>
      </c>
      <c r="M33" s="4"/>
      <c r="N33" s="4"/>
      <c r="O33" s="11">
        <v>-26.3</v>
      </c>
      <c r="P33" s="11">
        <v>-27.9</v>
      </c>
      <c r="Q33" s="13">
        <f t="shared" si="18"/>
        <v>61.96</v>
      </c>
      <c r="R33" s="13">
        <v>0.70599999999999996</v>
      </c>
      <c r="S33" s="13">
        <v>4.6100000000000003</v>
      </c>
      <c r="T33" s="4">
        <v>3.9</v>
      </c>
      <c r="U33" s="4">
        <v>3.05</v>
      </c>
      <c r="V33" s="4">
        <f t="shared" si="21"/>
        <v>147.58500000000001</v>
      </c>
      <c r="W33" s="31"/>
      <c r="X33" s="35"/>
      <c r="Y33" s="35"/>
      <c r="Z33" s="39"/>
      <c r="AA33"/>
      <c r="AB33" s="15">
        <f t="shared" si="19"/>
        <v>-27.1</v>
      </c>
      <c r="AC33" s="36"/>
      <c r="AD33" s="36"/>
      <c r="AE33" s="36"/>
      <c r="AF33" s="36"/>
      <c r="AG33" s="7">
        <f t="shared" si="15"/>
        <v>-25</v>
      </c>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row>
    <row r="34" spans="1:256" s="7" customFormat="1" ht="24.75" customHeight="1" x14ac:dyDescent="0.25">
      <c r="A34" s="79"/>
      <c r="B34" s="1"/>
      <c r="C34" s="3"/>
      <c r="D34" s="9">
        <v>37</v>
      </c>
      <c r="E34" s="3">
        <v>42</v>
      </c>
      <c r="F34" s="4">
        <v>-26.08</v>
      </c>
      <c r="G34" s="1" t="s">
        <v>31</v>
      </c>
      <c r="H34" s="10">
        <f t="shared" si="16"/>
        <v>2.4660393372343406E-6</v>
      </c>
      <c r="I34" s="3">
        <f t="shared" si="20"/>
        <v>36</v>
      </c>
      <c r="J34" s="1" t="s">
        <v>31</v>
      </c>
      <c r="K34" s="1" t="s">
        <v>31</v>
      </c>
      <c r="L34" s="10">
        <f t="shared" si="17"/>
        <v>3.9810717055349771</v>
      </c>
      <c r="M34" s="4"/>
      <c r="N34" s="4"/>
      <c r="O34" s="11">
        <v>-26.9</v>
      </c>
      <c r="P34" s="11">
        <v>-28.2</v>
      </c>
      <c r="Q34" s="13">
        <f t="shared" si="18"/>
        <v>62.08</v>
      </c>
      <c r="R34" s="13">
        <v>0.70799999999999996</v>
      </c>
      <c r="S34" s="13">
        <v>4.63</v>
      </c>
      <c r="T34" s="4">
        <v>3.73</v>
      </c>
      <c r="U34" s="4">
        <v>2.85</v>
      </c>
      <c r="V34" s="4">
        <f t="shared" si="21"/>
        <v>143.65699999999998</v>
      </c>
      <c r="W34" s="31"/>
      <c r="X34" s="35"/>
      <c r="Y34" s="35"/>
      <c r="Z34" s="39"/>
      <c r="AA34"/>
      <c r="AB34" s="15">
        <f t="shared" si="19"/>
        <v>-27.549999999999997</v>
      </c>
      <c r="AC34" s="36"/>
      <c r="AD34" s="36"/>
      <c r="AE34" s="36"/>
      <c r="AF34" s="36"/>
      <c r="AG34" s="7">
        <f t="shared" si="15"/>
        <v>-25</v>
      </c>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c r="FY34" s="40"/>
      <c r="FZ34" s="40"/>
      <c r="GA34" s="40"/>
      <c r="GB34" s="40"/>
      <c r="GC34" s="40"/>
      <c r="GD34" s="40"/>
      <c r="GE34" s="40"/>
      <c r="GF34" s="40"/>
      <c r="GG34" s="40"/>
      <c r="GH34" s="40"/>
      <c r="GI34" s="40"/>
      <c r="GJ34" s="40"/>
      <c r="GK34" s="40"/>
      <c r="GL34" s="40"/>
      <c r="GM34" s="40"/>
      <c r="GN34" s="40"/>
      <c r="GO34" s="40"/>
      <c r="GP34" s="40"/>
      <c r="GQ34" s="40"/>
      <c r="GR34" s="40"/>
      <c r="GS34" s="40"/>
      <c r="GT34" s="40"/>
      <c r="GU34" s="40"/>
      <c r="GV34" s="40"/>
      <c r="GW34" s="40"/>
      <c r="GX34" s="40"/>
      <c r="GY34" s="40"/>
      <c r="GZ34" s="40"/>
      <c r="HA34" s="40"/>
      <c r="HB34" s="40"/>
      <c r="HC34" s="40"/>
      <c r="HD34" s="40"/>
      <c r="HE34" s="40"/>
      <c r="HF34" s="40"/>
      <c r="HG34" s="40"/>
      <c r="HH34" s="40"/>
      <c r="HI34" s="40"/>
      <c r="HJ34" s="40"/>
      <c r="HK34" s="40"/>
      <c r="HL34" s="40"/>
      <c r="HM34" s="40"/>
      <c r="HN34" s="40"/>
      <c r="HO34" s="40"/>
      <c r="HP34" s="40"/>
      <c r="HQ34" s="40"/>
      <c r="HR34" s="40"/>
      <c r="HS34" s="40"/>
      <c r="HT34" s="40"/>
      <c r="HU34" s="40"/>
      <c r="HV34" s="40"/>
      <c r="HW34" s="40"/>
      <c r="HX34" s="40"/>
      <c r="HY34" s="40"/>
      <c r="HZ34" s="40"/>
      <c r="IA34" s="40"/>
      <c r="IB34" s="40"/>
      <c r="IC34" s="40"/>
      <c r="ID34" s="40"/>
      <c r="IE34" s="40"/>
      <c r="IF34" s="40"/>
      <c r="IG34" s="40"/>
      <c r="IH34" s="40"/>
      <c r="II34" s="40"/>
      <c r="IJ34" s="40"/>
      <c r="IK34" s="40"/>
      <c r="IL34" s="40"/>
      <c r="IM34" s="40"/>
      <c r="IN34" s="40"/>
      <c r="IO34" s="40"/>
      <c r="IP34" s="40"/>
      <c r="IQ34" s="40"/>
      <c r="IR34" s="40"/>
      <c r="IS34" s="40"/>
      <c r="IT34" s="40"/>
      <c r="IU34" s="40"/>
      <c r="IV34" s="40"/>
    </row>
    <row r="35" spans="1:256" s="7" customFormat="1" ht="24.75" customHeight="1" x14ac:dyDescent="0.25">
      <c r="A35" s="79"/>
      <c r="B35" s="1"/>
      <c r="C35" s="3"/>
      <c r="D35" s="9">
        <v>36</v>
      </c>
      <c r="E35" s="3">
        <v>40</v>
      </c>
      <c r="F35" s="4">
        <v>-27.35</v>
      </c>
      <c r="G35" s="1" t="s">
        <v>31</v>
      </c>
      <c r="H35" s="10">
        <f t="shared" si="16"/>
        <v>1.8407720014689532E-6</v>
      </c>
      <c r="I35" s="3">
        <f t="shared" si="20"/>
        <v>35</v>
      </c>
      <c r="J35" s="1" t="s">
        <v>31</v>
      </c>
      <c r="K35" s="1" t="s">
        <v>31</v>
      </c>
      <c r="L35" s="10">
        <f t="shared" si="17"/>
        <v>3.1622776601683804</v>
      </c>
      <c r="M35" s="4"/>
      <c r="N35" s="4"/>
      <c r="O35" s="11">
        <v>-27.8</v>
      </c>
      <c r="P35" s="11">
        <v>-28.9</v>
      </c>
      <c r="Q35" s="13">
        <f t="shared" si="18"/>
        <v>62.35</v>
      </c>
      <c r="R35" s="13">
        <v>0.71</v>
      </c>
      <c r="S35" s="13">
        <v>4.6500000000000004</v>
      </c>
      <c r="T35" s="4">
        <v>3.55</v>
      </c>
      <c r="U35" s="4">
        <v>2.66</v>
      </c>
      <c r="V35" s="4">
        <f t="shared" si="21"/>
        <v>139.48499999999999</v>
      </c>
      <c r="W35" s="31"/>
      <c r="X35" s="35"/>
      <c r="Y35" s="35"/>
      <c r="Z35" s="39"/>
      <c r="AA35"/>
      <c r="AB35" s="15">
        <f t="shared" si="19"/>
        <v>-28.35</v>
      </c>
      <c r="AC35" s="36"/>
      <c r="AD35" s="36"/>
      <c r="AE35" s="36"/>
      <c r="AF35" s="36"/>
      <c r="AG35" s="7">
        <f t="shared" si="15"/>
        <v>-25</v>
      </c>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c r="GD35" s="40"/>
      <c r="GE35" s="40"/>
      <c r="GF35" s="40"/>
      <c r="GG35" s="40"/>
      <c r="GH35" s="40"/>
      <c r="GI35" s="40"/>
      <c r="GJ35" s="40"/>
      <c r="GK35" s="40"/>
      <c r="GL35" s="40"/>
      <c r="GM35" s="40"/>
      <c r="GN35" s="40"/>
      <c r="GO35" s="40"/>
      <c r="GP35" s="40"/>
      <c r="GQ35" s="40"/>
      <c r="GR35" s="40"/>
      <c r="GS35" s="40"/>
      <c r="GT35" s="40"/>
      <c r="GU35" s="40"/>
      <c r="GV35" s="40"/>
      <c r="GW35" s="40"/>
      <c r="GX35" s="40"/>
      <c r="GY35" s="40"/>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c r="IO35" s="40"/>
      <c r="IP35" s="40"/>
      <c r="IQ35" s="40"/>
      <c r="IR35" s="40"/>
      <c r="IS35" s="40"/>
      <c r="IT35" s="40"/>
      <c r="IU35" s="40"/>
      <c r="IV35" s="40"/>
    </row>
    <row r="36" spans="1:256" s="7" customFormat="1" ht="24.75" customHeight="1" x14ac:dyDescent="0.25">
      <c r="A36" s="79"/>
      <c r="B36" s="1"/>
      <c r="C36" s="3"/>
      <c r="D36" s="9">
        <v>36</v>
      </c>
      <c r="E36" s="3">
        <v>40</v>
      </c>
      <c r="F36" s="4">
        <v>-28.6</v>
      </c>
      <c r="G36" s="1" t="s">
        <v>31</v>
      </c>
      <c r="H36" s="10">
        <f t="shared" si="16"/>
        <v>1.3803842646028834E-6</v>
      </c>
      <c r="I36" s="3">
        <f t="shared" si="20"/>
        <v>34</v>
      </c>
      <c r="J36" s="1" t="s">
        <v>31</v>
      </c>
      <c r="K36" s="1" t="s">
        <v>31</v>
      </c>
      <c r="L36" s="10">
        <f t="shared" si="17"/>
        <v>2.511886431509581</v>
      </c>
      <c r="M36" s="4"/>
      <c r="N36" s="4"/>
      <c r="O36" s="11">
        <v>-28.3</v>
      </c>
      <c r="P36" s="11">
        <v>-29.5</v>
      </c>
      <c r="Q36" s="13">
        <f t="shared" si="18"/>
        <v>62.6</v>
      </c>
      <c r="R36" s="13">
        <v>0.71199999999999997</v>
      </c>
      <c r="S36" s="13">
        <v>4.66</v>
      </c>
      <c r="T36" s="4">
        <v>3.4</v>
      </c>
      <c r="U36" s="4">
        <v>2.5099999999999998</v>
      </c>
      <c r="V36" s="4">
        <f t="shared" si="21"/>
        <v>135.94200000000001</v>
      </c>
      <c r="W36" s="31"/>
      <c r="X36" s="35"/>
      <c r="Y36" s="35"/>
      <c r="Z36" s="39"/>
      <c r="AA36"/>
      <c r="AB36" s="15">
        <f t="shared" si="19"/>
        <v>-28.9</v>
      </c>
      <c r="AC36" s="36"/>
      <c r="AD36" s="36"/>
      <c r="AE36" s="36"/>
      <c r="AF36" s="36"/>
      <c r="AG36" s="7">
        <f t="shared" si="15"/>
        <v>-25</v>
      </c>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row>
    <row r="37" spans="1:256" s="7" customFormat="1" ht="24.75" customHeight="1" x14ac:dyDescent="0.25">
      <c r="A37" s="79"/>
      <c r="B37" s="1"/>
      <c r="C37" s="3"/>
      <c r="D37" s="9">
        <v>36</v>
      </c>
      <c r="E37" s="3">
        <v>40</v>
      </c>
      <c r="F37" s="4">
        <v>-30</v>
      </c>
      <c r="G37" s="1" t="s">
        <v>31</v>
      </c>
      <c r="H37" s="10">
        <f t="shared" si="16"/>
        <v>9.9999999999999995E-7</v>
      </c>
      <c r="I37" s="3">
        <f t="shared" si="20"/>
        <v>33</v>
      </c>
      <c r="J37" s="1" t="s">
        <v>31</v>
      </c>
      <c r="K37" s="1" t="s">
        <v>31</v>
      </c>
      <c r="L37" s="10">
        <f t="shared" si="17"/>
        <v>1.9952623149688804</v>
      </c>
      <c r="M37" s="4"/>
      <c r="N37" s="4"/>
      <c r="O37" s="11">
        <v>-29.2</v>
      </c>
      <c r="P37" s="11">
        <v>-30.2</v>
      </c>
      <c r="Q37" s="13">
        <f t="shared" si="18"/>
        <v>63</v>
      </c>
      <c r="R37" s="13">
        <v>0.71299999999999997</v>
      </c>
      <c r="S37" s="13">
        <v>4.67</v>
      </c>
      <c r="T37" s="4">
        <v>3.3</v>
      </c>
      <c r="U37" s="4">
        <v>2.4</v>
      </c>
      <c r="V37" s="4">
        <f t="shared" si="21"/>
        <v>133.61199999999997</v>
      </c>
      <c r="W37" s="31"/>
      <c r="X37" s="35"/>
      <c r="Y37" s="35"/>
      <c r="Z37" s="39"/>
      <c r="AA37"/>
      <c r="AB37" s="15">
        <f t="shared" si="19"/>
        <v>-29.7</v>
      </c>
      <c r="AC37" s="36"/>
      <c r="AD37" s="36"/>
      <c r="AE37" s="36"/>
      <c r="AF37" s="36"/>
      <c r="AG37" s="7">
        <f t="shared" si="15"/>
        <v>-25</v>
      </c>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c r="FJ37" s="40"/>
      <c r="FK37" s="40"/>
      <c r="FL37" s="40"/>
      <c r="FM37" s="40"/>
      <c r="FN37" s="40"/>
      <c r="FO37" s="40"/>
      <c r="FP37" s="40"/>
      <c r="FQ37" s="40"/>
      <c r="FR37" s="40"/>
      <c r="FS37" s="40"/>
      <c r="FT37" s="40"/>
      <c r="FU37" s="40"/>
      <c r="FV37" s="40"/>
      <c r="FW37" s="40"/>
      <c r="FX37" s="40"/>
      <c r="FY37" s="40"/>
      <c r="FZ37" s="40"/>
      <c r="GA37" s="40"/>
      <c r="GB37" s="40"/>
      <c r="GC37" s="40"/>
      <c r="GD37" s="40"/>
      <c r="GE37" s="40"/>
      <c r="GF37" s="40"/>
      <c r="GG37" s="40"/>
      <c r="GH37" s="40"/>
      <c r="GI37" s="40"/>
      <c r="GJ37" s="40"/>
      <c r="GK37" s="40"/>
      <c r="GL37" s="40"/>
      <c r="GM37" s="40"/>
      <c r="GN37" s="40"/>
      <c r="GO37" s="40"/>
      <c r="GP37" s="40"/>
      <c r="GQ37" s="40"/>
      <c r="GR37" s="40"/>
      <c r="GS37" s="40"/>
      <c r="GT37" s="40"/>
      <c r="GU37" s="40"/>
      <c r="GV37" s="40"/>
      <c r="GW37" s="40"/>
      <c r="GX37" s="40"/>
      <c r="GY37" s="40"/>
      <c r="GZ37" s="40"/>
      <c r="HA37" s="40"/>
      <c r="HB37" s="40"/>
      <c r="HC37" s="40"/>
      <c r="HD37" s="40"/>
      <c r="HE37" s="40"/>
      <c r="HF37" s="40"/>
      <c r="HG37" s="40"/>
      <c r="HH37" s="40"/>
      <c r="HI37" s="40"/>
      <c r="HJ37" s="40"/>
      <c r="HK37" s="40"/>
      <c r="HL37" s="40"/>
      <c r="HM37" s="40"/>
      <c r="HN37" s="40"/>
      <c r="HO37" s="40"/>
      <c r="HP37" s="40"/>
      <c r="HQ37" s="40"/>
      <c r="HR37" s="40"/>
      <c r="HS37" s="40"/>
      <c r="HT37" s="40"/>
      <c r="HU37" s="40"/>
      <c r="HV37" s="40"/>
      <c r="HW37" s="40"/>
      <c r="HX37" s="40"/>
      <c r="HY37" s="40"/>
      <c r="HZ37" s="40"/>
      <c r="IA37" s="40"/>
      <c r="IB37" s="40"/>
      <c r="IC37" s="40"/>
      <c r="ID37" s="40"/>
      <c r="IE37" s="40"/>
      <c r="IF37" s="40"/>
      <c r="IG37" s="40"/>
      <c r="IH37" s="40"/>
      <c r="II37" s="40"/>
      <c r="IJ37" s="40"/>
      <c r="IK37" s="40"/>
      <c r="IL37" s="40"/>
      <c r="IM37" s="40"/>
      <c r="IN37" s="40"/>
      <c r="IO37" s="40"/>
      <c r="IP37" s="40"/>
      <c r="IQ37" s="40"/>
      <c r="IR37" s="40"/>
      <c r="IS37" s="40"/>
      <c r="IT37" s="40"/>
      <c r="IU37" s="40"/>
      <c r="IV37" s="40"/>
    </row>
    <row r="38" spans="1:256" ht="24.75" customHeight="1" x14ac:dyDescent="0.25">
      <c r="A38" s="82"/>
      <c r="B38" s="42"/>
      <c r="C38" s="3"/>
      <c r="D38" s="9">
        <v>36</v>
      </c>
      <c r="E38" s="3">
        <v>39</v>
      </c>
      <c r="F38" s="4">
        <v>-34.25</v>
      </c>
      <c r="G38" s="1" t="s">
        <v>31</v>
      </c>
      <c r="H38" s="10">
        <f t="shared" si="16"/>
        <v>3.7583740428844412E-7</v>
      </c>
      <c r="I38" s="3">
        <f>I37-3</f>
        <v>30</v>
      </c>
      <c r="J38" s="1" t="s">
        <v>31</v>
      </c>
      <c r="K38" s="1" t="s">
        <v>31</v>
      </c>
      <c r="L38" s="10">
        <f t="shared" si="17"/>
        <v>1</v>
      </c>
      <c r="M38" s="4"/>
      <c r="N38" s="4"/>
      <c r="O38" s="11">
        <v>-34</v>
      </c>
      <c r="P38" s="11">
        <v>-35</v>
      </c>
      <c r="Q38" s="13">
        <f t="shared" si="18"/>
        <v>64.25</v>
      </c>
      <c r="R38" s="13">
        <v>0.71399999999999997</v>
      </c>
      <c r="S38" s="13">
        <v>4.6900000000000004</v>
      </c>
      <c r="T38" s="4">
        <v>3.07</v>
      </c>
      <c r="U38" s="4">
        <v>2.13</v>
      </c>
      <c r="V38" s="4">
        <f t="shared" si="21"/>
        <v>128.21299999999999</v>
      </c>
      <c r="W38" s="31"/>
      <c r="X38" s="35"/>
      <c r="Y38" s="35"/>
      <c r="Z38" s="39"/>
      <c r="AB38" s="15">
        <f t="shared" si="19"/>
        <v>-34.5</v>
      </c>
      <c r="AC38" s="36"/>
      <c r="AD38" s="36"/>
      <c r="AE38" s="36"/>
      <c r="AF38" s="36"/>
      <c r="AG38" s="7">
        <f t="shared" si="15"/>
        <v>-25</v>
      </c>
      <c r="AH38" s="7"/>
      <c r="AI38" s="7"/>
    </row>
    <row r="39" spans="1:256" ht="24.75" customHeight="1" x14ac:dyDescent="0.25">
      <c r="A39" s="82"/>
      <c r="B39" s="42"/>
      <c r="C39" s="3"/>
      <c r="D39" s="9">
        <v>36</v>
      </c>
      <c r="E39" s="3">
        <v>39</v>
      </c>
      <c r="F39" s="4">
        <v>-41</v>
      </c>
      <c r="G39" s="1" t="s">
        <v>31</v>
      </c>
      <c r="H39" s="10">
        <f t="shared" si="16"/>
        <v>7.9432823472428153E-8</v>
      </c>
      <c r="I39" s="3">
        <f>I38-3</f>
        <v>27</v>
      </c>
      <c r="J39" s="1" t="s">
        <v>31</v>
      </c>
      <c r="K39" s="1" t="s">
        <v>31</v>
      </c>
      <c r="L39" s="10">
        <f t="shared" si="17"/>
        <v>0.50118723362727269</v>
      </c>
      <c r="M39" s="4"/>
      <c r="N39" s="4"/>
      <c r="O39" s="11">
        <v>-38.5</v>
      </c>
      <c r="P39" s="11">
        <v>-39</v>
      </c>
      <c r="Q39" s="13">
        <f t="shared" si="18"/>
        <v>68</v>
      </c>
      <c r="R39" s="13">
        <v>0.71599999999999997</v>
      </c>
      <c r="S39" s="13">
        <v>4.71</v>
      </c>
      <c r="T39" s="4">
        <v>3.03</v>
      </c>
      <c r="U39" s="4">
        <v>2.0699999999999998</v>
      </c>
      <c r="V39" s="4">
        <f t="shared" si="21"/>
        <v>127.45699999999999</v>
      </c>
      <c r="W39" s="31"/>
      <c r="X39" s="35"/>
      <c r="Y39" s="35"/>
      <c r="Z39" s="39"/>
      <c r="AB39" s="15">
        <f t="shared" si="19"/>
        <v>-38.75</v>
      </c>
      <c r="AC39" s="36"/>
      <c r="AD39" s="36"/>
      <c r="AE39" s="36"/>
      <c r="AF39" s="36"/>
      <c r="AG39" s="7">
        <f t="shared" si="15"/>
        <v>-25</v>
      </c>
      <c r="AH39" s="7"/>
      <c r="AI39" s="7"/>
    </row>
    <row r="40" spans="1:256" ht="24.75" customHeight="1" x14ac:dyDescent="0.25">
      <c r="A40" s="79"/>
      <c r="B40" s="3"/>
      <c r="C40" s="3"/>
      <c r="D40" s="9">
        <v>36</v>
      </c>
      <c r="E40" s="3">
        <v>39</v>
      </c>
      <c r="F40" s="4">
        <v>-44</v>
      </c>
      <c r="G40" s="1" t="s">
        <v>31</v>
      </c>
      <c r="H40" s="10">
        <f t="shared" si="16"/>
        <v>3.9810717055349637E-8</v>
      </c>
      <c r="I40" s="3">
        <f>I39-3</f>
        <v>24</v>
      </c>
      <c r="J40" s="1" t="s">
        <v>31</v>
      </c>
      <c r="K40" s="1" t="s">
        <v>31</v>
      </c>
      <c r="L40" s="10">
        <f t="shared" si="17"/>
        <v>0.25118864315095807</v>
      </c>
      <c r="M40" s="4"/>
      <c r="N40" s="4"/>
      <c r="O40" s="11">
        <v>-37</v>
      </c>
      <c r="P40" s="11">
        <v>-37</v>
      </c>
      <c r="Q40" s="13">
        <f t="shared" si="18"/>
        <v>68</v>
      </c>
      <c r="R40" s="13">
        <v>0.71599999999999997</v>
      </c>
      <c r="S40" s="13">
        <v>4.71</v>
      </c>
      <c r="T40" s="4">
        <v>3.0199999999999996</v>
      </c>
      <c r="U40" s="4">
        <v>2.0499999999999998</v>
      </c>
      <c r="V40" s="4">
        <f>T40*$Z$7+S40*$Z$9+R40*$Z$11</f>
        <v>127.21299999999999</v>
      </c>
      <c r="W40" s="31"/>
      <c r="X40" s="35"/>
      <c r="Y40" s="35"/>
      <c r="Z40" s="39"/>
      <c r="AB40" s="15">
        <f t="shared" si="19"/>
        <v>-37</v>
      </c>
      <c r="AC40" s="36"/>
      <c r="AD40" s="36"/>
      <c r="AE40" s="36"/>
      <c r="AF40" s="36"/>
      <c r="AG40" s="7">
        <f t="shared" si="15"/>
        <v>-25</v>
      </c>
      <c r="AH40" s="7"/>
      <c r="AI40" s="7"/>
    </row>
    <row r="41" spans="1:256" ht="24.75" customHeight="1" x14ac:dyDescent="0.25">
      <c r="A41" s="80"/>
      <c r="B41" s="22"/>
      <c r="C41" s="23"/>
      <c r="D41" s="24"/>
      <c r="E41" s="23"/>
      <c r="F41" s="22"/>
      <c r="G41" s="25"/>
      <c r="H41" s="25"/>
      <c r="I41" s="22"/>
      <c r="J41" s="22"/>
      <c r="K41" s="22"/>
      <c r="L41" s="25"/>
      <c r="M41" s="26"/>
      <c r="N41" s="25"/>
      <c r="O41" s="43"/>
      <c r="P41" s="43"/>
      <c r="Q41" s="25"/>
      <c r="R41" s="25"/>
      <c r="S41" s="25"/>
      <c r="T41" s="26"/>
      <c r="U41" s="26"/>
      <c r="V41" s="25"/>
      <c r="W41" s="25"/>
      <c r="X41" s="27"/>
      <c r="Y41" s="27"/>
      <c r="Z41" s="28"/>
      <c r="AB41" s="7"/>
      <c r="AC41" s="36"/>
      <c r="AD41" s="36"/>
      <c r="AE41" s="36"/>
      <c r="AF41" s="36"/>
      <c r="AG41" s="7"/>
      <c r="AH41" s="7"/>
      <c r="AI41" s="7"/>
    </row>
    <row r="42" spans="1:256" ht="24.75" customHeight="1" x14ac:dyDescent="0.25">
      <c r="A42" s="75">
        <f>A3</f>
        <v>42159</v>
      </c>
      <c r="B42" s="3">
        <f>B23</f>
        <v>13.75</v>
      </c>
      <c r="C42" s="3" t="s">
        <v>30</v>
      </c>
      <c r="D42" s="29"/>
      <c r="E42" s="30"/>
      <c r="F42" s="31"/>
      <c r="G42" s="32"/>
      <c r="H42" s="33"/>
      <c r="I42" s="30"/>
      <c r="J42" s="32"/>
      <c r="K42" s="32"/>
      <c r="L42" s="33"/>
      <c r="M42" s="31"/>
      <c r="N42" s="31"/>
      <c r="O42" s="31"/>
      <c r="P42" s="34"/>
      <c r="Q42" s="31"/>
      <c r="R42" s="31"/>
      <c r="S42" s="31"/>
      <c r="T42" s="31"/>
      <c r="U42" s="31"/>
      <c r="V42" s="31"/>
      <c r="W42" s="31"/>
      <c r="X42" s="35"/>
      <c r="Y42" s="35"/>
      <c r="Z42" s="127" t="s">
        <v>47</v>
      </c>
      <c r="AB42" s="15"/>
      <c r="AC42" s="36"/>
      <c r="AD42" s="36"/>
      <c r="AE42" s="44"/>
      <c r="AF42" s="36"/>
      <c r="AG42" s="7"/>
      <c r="AH42" s="7"/>
      <c r="AI42" s="7"/>
    </row>
    <row r="43" spans="1:256" ht="24.75" customHeight="1" x14ac:dyDescent="0.25">
      <c r="A43" s="75"/>
      <c r="B43" s="3"/>
      <c r="C43" s="3"/>
      <c r="D43" s="29"/>
      <c r="E43" s="30"/>
      <c r="F43" s="31"/>
      <c r="G43" s="32"/>
      <c r="H43" s="33"/>
      <c r="I43" s="30"/>
      <c r="J43" s="32"/>
      <c r="K43" s="32"/>
      <c r="L43" s="33"/>
      <c r="M43" s="31"/>
      <c r="N43" s="31"/>
      <c r="O43" s="31"/>
      <c r="P43" s="34"/>
      <c r="Q43" s="31"/>
      <c r="R43" s="31"/>
      <c r="S43" s="31"/>
      <c r="T43" s="31"/>
      <c r="U43" s="31"/>
      <c r="V43" s="31"/>
      <c r="W43" s="31"/>
      <c r="X43" s="35"/>
      <c r="Y43" s="35"/>
      <c r="Z43" s="128"/>
      <c r="AB43" s="15"/>
      <c r="AC43" s="36"/>
      <c r="AD43" s="36"/>
      <c r="AE43" s="44"/>
      <c r="AF43" s="36"/>
      <c r="AG43" s="7"/>
      <c r="AH43" s="7"/>
      <c r="AI43" s="7"/>
    </row>
    <row r="44" spans="1:256" ht="24.75" customHeight="1" x14ac:dyDescent="0.25">
      <c r="A44" s="79"/>
      <c r="B44" s="3"/>
      <c r="C44" s="3"/>
      <c r="D44" s="29"/>
      <c r="E44" s="30"/>
      <c r="F44" s="31"/>
      <c r="G44" s="32"/>
      <c r="H44" s="33"/>
      <c r="I44" s="30"/>
      <c r="J44" s="32"/>
      <c r="K44" s="32"/>
      <c r="L44" s="33"/>
      <c r="M44" s="31"/>
      <c r="N44" s="31"/>
      <c r="O44" s="31"/>
      <c r="P44" s="34"/>
      <c r="Q44" s="31"/>
      <c r="R44" s="31"/>
      <c r="S44" s="31"/>
      <c r="T44" s="31"/>
      <c r="U44" s="31"/>
      <c r="V44" s="31"/>
      <c r="W44" s="31"/>
      <c r="X44" s="35"/>
      <c r="Y44" s="35"/>
      <c r="Z44" s="129"/>
      <c r="AB44" s="15"/>
      <c r="AC44" s="36"/>
      <c r="AD44" s="36"/>
      <c r="AE44" s="44"/>
      <c r="AF44" s="36"/>
      <c r="AG44" s="7"/>
      <c r="AH44" s="7"/>
    </row>
    <row r="45" spans="1:256" ht="24.75" customHeight="1" x14ac:dyDescent="0.25">
      <c r="A45" s="79"/>
      <c r="B45" s="3"/>
      <c r="C45" s="3"/>
      <c r="D45" s="9">
        <v>40</v>
      </c>
      <c r="E45" s="3">
        <v>50</v>
      </c>
      <c r="F45" s="4">
        <v>-15.93</v>
      </c>
      <c r="G45" s="1" t="s">
        <v>31</v>
      </c>
      <c r="H45" s="10">
        <f t="shared" ref="H45:H59" si="22">0.001*POWER(10,F45/10)</f>
        <v>2.5527013026612464E-5</v>
      </c>
      <c r="I45" s="3">
        <v>44</v>
      </c>
      <c r="J45" s="1" t="s">
        <v>31</v>
      </c>
      <c r="K45" s="1" t="s">
        <v>31</v>
      </c>
      <c r="L45" s="10">
        <f t="shared" ref="L45:L59" si="23">0.001*POWER(10,I45/10)</f>
        <v>25.118864315095859</v>
      </c>
      <c r="M45" s="78"/>
      <c r="N45" s="78"/>
      <c r="O45" s="11">
        <v>-24.7</v>
      </c>
      <c r="P45" s="11">
        <v>-23.4</v>
      </c>
      <c r="Q45" s="13">
        <f t="shared" ref="Q45:Q59" si="24">I45-F45</f>
        <v>59.93</v>
      </c>
      <c r="R45" s="13">
        <v>0.67</v>
      </c>
      <c r="S45" s="13">
        <v>4.45</v>
      </c>
      <c r="T45" s="4">
        <v>6.32</v>
      </c>
      <c r="U45" s="4">
        <v>5.09</v>
      </c>
      <c r="V45" s="4">
        <f t="shared" ref="V45:V58" si="25">T45*$Z$7+S45*$Z$9+R45*$Z$11</f>
        <v>204.733</v>
      </c>
      <c r="W45" s="31"/>
      <c r="X45" s="35"/>
      <c r="Y45" s="35"/>
      <c r="Z45" s="127" t="s">
        <v>45</v>
      </c>
      <c r="AB45" s="15">
        <f t="shared" ref="AB45:AB59" si="26">AVERAGE(O45:P45)</f>
        <v>-24.049999999999997</v>
      </c>
      <c r="AC45" s="36"/>
      <c r="AD45" s="36"/>
      <c r="AE45" s="44"/>
      <c r="AF45" s="36"/>
      <c r="AG45" s="7"/>
      <c r="AH45" s="7"/>
    </row>
    <row r="46" spans="1:256" ht="23.25" customHeight="1" x14ac:dyDescent="0.25">
      <c r="A46" s="79"/>
      <c r="B46" s="3"/>
      <c r="C46" s="3"/>
      <c r="D46" s="9">
        <v>39</v>
      </c>
      <c r="E46" s="3">
        <v>48</v>
      </c>
      <c r="F46" s="4">
        <v>-17.32</v>
      </c>
      <c r="G46" s="1" t="s">
        <v>31</v>
      </c>
      <c r="H46" s="10">
        <f t="shared" si="22"/>
        <v>1.8535316234148108E-5</v>
      </c>
      <c r="I46" s="3">
        <f t="shared" ref="I46:I56" si="27">I45-1</f>
        <v>43</v>
      </c>
      <c r="J46" s="1" t="s">
        <v>31</v>
      </c>
      <c r="K46" s="1" t="s">
        <v>31</v>
      </c>
      <c r="L46" s="10">
        <f t="shared" si="23"/>
        <v>19.952623149688794</v>
      </c>
      <c r="M46" s="78"/>
      <c r="N46" s="78"/>
      <c r="O46" s="11">
        <v>-26.3</v>
      </c>
      <c r="P46" s="11">
        <v>-25</v>
      </c>
      <c r="Q46" s="13">
        <f t="shared" si="24"/>
        <v>60.32</v>
      </c>
      <c r="R46" s="13">
        <v>0.67300000000000004</v>
      </c>
      <c r="S46" s="13">
        <v>4.4400000000000004</v>
      </c>
      <c r="T46" s="4">
        <v>5.83</v>
      </c>
      <c r="U46" s="4">
        <v>4.6900000000000004</v>
      </c>
      <c r="V46" s="4">
        <f t="shared" si="25"/>
        <v>192.69499999999999</v>
      </c>
      <c r="W46" s="31"/>
      <c r="X46" s="35"/>
      <c r="Y46" s="35"/>
      <c r="Z46" s="130"/>
      <c r="AB46" s="15">
        <f t="shared" si="26"/>
        <v>-25.65</v>
      </c>
      <c r="AC46" s="36"/>
      <c r="AD46" s="36"/>
      <c r="AE46" s="44"/>
      <c r="AF46" s="36"/>
      <c r="AG46" s="7"/>
      <c r="AH46" s="7"/>
    </row>
    <row r="47" spans="1:256" ht="24" customHeight="1" x14ac:dyDescent="0.25">
      <c r="A47" s="79"/>
      <c r="B47" s="3"/>
      <c r="C47" s="3"/>
      <c r="D47" s="9">
        <v>38</v>
      </c>
      <c r="E47" s="3">
        <v>46</v>
      </c>
      <c r="F47" s="4">
        <v>-18.78</v>
      </c>
      <c r="G47" s="1" t="s">
        <v>31</v>
      </c>
      <c r="H47" s="10">
        <f t="shared" si="22"/>
        <v>1.3243415351946633E-5</v>
      </c>
      <c r="I47" s="3">
        <f t="shared" si="27"/>
        <v>42</v>
      </c>
      <c r="J47" s="1" t="s">
        <v>31</v>
      </c>
      <c r="K47" s="1" t="s">
        <v>31</v>
      </c>
      <c r="L47" s="10">
        <f t="shared" si="23"/>
        <v>15.848931924611147</v>
      </c>
      <c r="M47" s="78"/>
      <c r="N47" s="78"/>
      <c r="O47" s="11">
        <v>-27.1</v>
      </c>
      <c r="P47" s="11">
        <v>-25.8</v>
      </c>
      <c r="Q47" s="13">
        <f t="shared" si="24"/>
        <v>60.78</v>
      </c>
      <c r="R47" s="13">
        <v>0.67900000000000005</v>
      </c>
      <c r="S47" s="13">
        <v>4.46</v>
      </c>
      <c r="T47" s="4">
        <v>5.32</v>
      </c>
      <c r="U47" s="4">
        <v>4.28</v>
      </c>
      <c r="V47" s="4">
        <f t="shared" si="25"/>
        <v>180.49899999999997</v>
      </c>
      <c r="W47" s="31"/>
      <c r="X47" s="35"/>
      <c r="Y47" s="35"/>
      <c r="Z47" s="131"/>
      <c r="AB47" s="15">
        <f t="shared" si="26"/>
        <v>-26.450000000000003</v>
      </c>
      <c r="AC47" s="36"/>
      <c r="AD47" s="36"/>
      <c r="AE47" s="44"/>
      <c r="AF47" s="36"/>
      <c r="AG47" s="7"/>
      <c r="AH47" s="7"/>
    </row>
    <row r="48" spans="1:256" ht="24.75" customHeight="1" x14ac:dyDescent="0.25">
      <c r="A48" s="79"/>
      <c r="B48" s="3"/>
      <c r="C48" s="3"/>
      <c r="D48" s="9">
        <v>37</v>
      </c>
      <c r="E48" s="3">
        <v>45</v>
      </c>
      <c r="F48" s="4">
        <v>-20.100000000000001</v>
      </c>
      <c r="G48" s="1" t="s">
        <v>31</v>
      </c>
      <c r="H48" s="10">
        <f t="shared" si="22"/>
        <v>9.772372209558094E-6</v>
      </c>
      <c r="I48" s="3">
        <f t="shared" si="27"/>
        <v>41</v>
      </c>
      <c r="J48" s="1" t="s">
        <v>31</v>
      </c>
      <c r="K48" s="1" t="s">
        <v>31</v>
      </c>
      <c r="L48" s="10">
        <f t="shared" si="23"/>
        <v>12.589254117941671</v>
      </c>
      <c r="M48" s="78"/>
      <c r="N48" s="78"/>
      <c r="O48" s="11">
        <v>-26.9</v>
      </c>
      <c r="P48" s="11">
        <v>-25.9</v>
      </c>
      <c r="Q48" s="13">
        <f t="shared" si="24"/>
        <v>61.1</v>
      </c>
      <c r="R48" s="13">
        <v>0.68700000000000006</v>
      </c>
      <c r="S48" s="13">
        <v>4.4800000000000004</v>
      </c>
      <c r="T48" s="4">
        <v>4.92</v>
      </c>
      <c r="U48" s="4">
        <v>3.93</v>
      </c>
      <c r="V48" s="4">
        <f t="shared" si="25"/>
        <v>171.001</v>
      </c>
      <c r="W48" s="31"/>
      <c r="X48" s="35"/>
      <c r="Y48" s="35"/>
      <c r="Z48" s="3" t="s">
        <v>46</v>
      </c>
      <c r="AB48" s="15">
        <f t="shared" si="26"/>
        <v>-26.4</v>
      </c>
      <c r="AC48" s="36"/>
      <c r="AD48" s="36"/>
      <c r="AE48" s="44"/>
      <c r="AF48" s="36"/>
      <c r="AG48" s="7"/>
      <c r="AH48" s="7"/>
    </row>
    <row r="49" spans="1:37" ht="24.75" customHeight="1" x14ac:dyDescent="0.25">
      <c r="A49" s="79"/>
      <c r="B49" s="3"/>
      <c r="C49" s="3"/>
      <c r="D49" s="9">
        <v>37</v>
      </c>
      <c r="E49" s="3">
        <v>44</v>
      </c>
      <c r="F49" s="4">
        <v>-21.33</v>
      </c>
      <c r="G49" s="1" t="s">
        <v>31</v>
      </c>
      <c r="H49" s="10">
        <f t="shared" si="22"/>
        <v>7.3620709749473582E-6</v>
      </c>
      <c r="I49" s="3">
        <f t="shared" si="27"/>
        <v>40</v>
      </c>
      <c r="J49" s="1" t="s">
        <v>31</v>
      </c>
      <c r="K49" s="1" t="s">
        <v>31</v>
      </c>
      <c r="L49" s="10">
        <f t="shared" si="23"/>
        <v>10</v>
      </c>
      <c r="M49" s="78"/>
      <c r="N49" s="78"/>
      <c r="O49" s="11">
        <v>-26.7</v>
      </c>
      <c r="P49" s="11">
        <v>-25.9</v>
      </c>
      <c r="Q49" s="13">
        <f t="shared" si="24"/>
        <v>61.33</v>
      </c>
      <c r="R49" s="13">
        <v>0.69400000000000006</v>
      </c>
      <c r="S49" s="13">
        <v>4.51</v>
      </c>
      <c r="T49" s="4">
        <v>4.55</v>
      </c>
      <c r="U49" s="4">
        <v>3.61</v>
      </c>
      <c r="V49" s="4">
        <f t="shared" si="25"/>
        <v>162.33100000000002</v>
      </c>
      <c r="W49" s="31"/>
      <c r="X49" s="35"/>
      <c r="Y49" s="35"/>
      <c r="Z49" s="3"/>
      <c r="AB49" s="15">
        <f t="shared" si="26"/>
        <v>-26.299999999999997</v>
      </c>
      <c r="AC49" s="36"/>
      <c r="AD49" s="36"/>
      <c r="AE49" s="44"/>
      <c r="AF49" s="36"/>
      <c r="AG49" s="7"/>
      <c r="AH49" s="7"/>
    </row>
    <row r="50" spans="1:37" ht="24.75" customHeight="1" x14ac:dyDescent="0.25">
      <c r="A50" s="79"/>
      <c r="B50" s="3"/>
      <c r="C50" s="3"/>
      <c r="D50" s="9">
        <v>37</v>
      </c>
      <c r="E50" s="3">
        <v>44</v>
      </c>
      <c r="F50" s="4">
        <v>-22.61</v>
      </c>
      <c r="G50" s="1" t="s">
        <v>31</v>
      </c>
      <c r="H50" s="10">
        <f t="shared" si="22"/>
        <v>5.482769649208535E-6</v>
      </c>
      <c r="I50" s="3">
        <f t="shared" si="27"/>
        <v>39</v>
      </c>
      <c r="J50" s="1" t="s">
        <v>31</v>
      </c>
      <c r="K50" s="1" t="s">
        <v>31</v>
      </c>
      <c r="L50" s="10">
        <f t="shared" si="23"/>
        <v>7.9432823472428158</v>
      </c>
      <c r="M50" s="78"/>
      <c r="N50" s="78"/>
      <c r="O50" s="11">
        <v>-27</v>
      </c>
      <c r="P50" s="11">
        <v>-26.2</v>
      </c>
      <c r="Q50" s="13">
        <f t="shared" si="24"/>
        <v>61.61</v>
      </c>
      <c r="R50" s="13">
        <v>0.69900000000000007</v>
      </c>
      <c r="S50" s="13">
        <v>4.55</v>
      </c>
      <c r="T50" s="4">
        <v>4.2300000000000004</v>
      </c>
      <c r="U50" s="4">
        <v>3.33</v>
      </c>
      <c r="V50" s="4">
        <f t="shared" si="25"/>
        <v>154.97</v>
      </c>
      <c r="W50" s="31"/>
      <c r="X50" s="35"/>
      <c r="Y50" s="35"/>
      <c r="Z50" s="3"/>
      <c r="AB50" s="15">
        <f t="shared" si="26"/>
        <v>-26.6</v>
      </c>
      <c r="AC50" s="36"/>
      <c r="AD50" s="36"/>
      <c r="AE50" s="44"/>
      <c r="AF50" s="36"/>
      <c r="AG50" s="7"/>
      <c r="AH50" s="7"/>
      <c r="AI50" s="7"/>
    </row>
    <row r="51" spans="1:37" ht="24.75" customHeight="1" x14ac:dyDescent="0.25">
      <c r="A51" s="79"/>
      <c r="B51" s="3"/>
      <c r="C51" s="3"/>
      <c r="D51" s="9">
        <v>37</v>
      </c>
      <c r="E51" s="3">
        <v>43</v>
      </c>
      <c r="F51" s="4">
        <v>-23.85</v>
      </c>
      <c r="G51" s="1" t="s">
        <v>31</v>
      </c>
      <c r="H51" s="10">
        <f t="shared" si="22"/>
        <v>4.1209751909732968E-6</v>
      </c>
      <c r="I51" s="3">
        <f t="shared" si="27"/>
        <v>38</v>
      </c>
      <c r="J51" s="1" t="s">
        <v>31</v>
      </c>
      <c r="K51" s="1" t="s">
        <v>31</v>
      </c>
      <c r="L51" s="10">
        <f t="shared" si="23"/>
        <v>6.3095734448019387</v>
      </c>
      <c r="M51" s="78"/>
      <c r="N51" s="78"/>
      <c r="O51" s="11">
        <v>-27.4</v>
      </c>
      <c r="P51" s="11">
        <v>-26.7</v>
      </c>
      <c r="Q51" s="13">
        <f t="shared" si="24"/>
        <v>61.85</v>
      </c>
      <c r="R51" s="13">
        <v>0.70200000000000007</v>
      </c>
      <c r="S51" s="13">
        <v>4.57</v>
      </c>
      <c r="T51" s="4">
        <v>4</v>
      </c>
      <c r="U51" s="4">
        <v>3.1</v>
      </c>
      <c r="V51" s="4">
        <f t="shared" si="25"/>
        <v>149.58499999999998</v>
      </c>
      <c r="W51" s="31"/>
      <c r="X51" s="35"/>
      <c r="Y51" s="35"/>
      <c r="Z51" s="3"/>
      <c r="AB51" s="15">
        <f t="shared" si="26"/>
        <v>-27.049999999999997</v>
      </c>
      <c r="AC51" s="36"/>
      <c r="AD51" s="36"/>
      <c r="AE51" s="44"/>
      <c r="AF51" s="36"/>
      <c r="AG51" s="7"/>
      <c r="AH51" s="7"/>
      <c r="AI51" s="7"/>
    </row>
    <row r="52" spans="1:37" ht="24.75" customHeight="1" x14ac:dyDescent="0.25">
      <c r="A52" s="79"/>
      <c r="B52" s="3"/>
      <c r="C52" s="3"/>
      <c r="D52" s="9">
        <v>37</v>
      </c>
      <c r="E52" s="3">
        <v>42</v>
      </c>
      <c r="F52" s="4">
        <v>-25.09</v>
      </c>
      <c r="G52" s="1" t="s">
        <v>31</v>
      </c>
      <c r="H52" s="10">
        <f t="shared" si="22"/>
        <v>3.0974192992165796E-6</v>
      </c>
      <c r="I52" s="3">
        <f t="shared" si="27"/>
        <v>37</v>
      </c>
      <c r="J52" s="1" t="s">
        <v>31</v>
      </c>
      <c r="K52" s="1" t="s">
        <v>31</v>
      </c>
      <c r="L52" s="10">
        <f t="shared" si="23"/>
        <v>5.0118723362727327</v>
      </c>
      <c r="M52" s="78"/>
      <c r="N52" s="78"/>
      <c r="O52" s="11">
        <v>-28</v>
      </c>
      <c r="P52" s="11">
        <v>-27.3</v>
      </c>
      <c r="Q52" s="13">
        <f t="shared" si="24"/>
        <v>62.09</v>
      </c>
      <c r="R52" s="13">
        <v>0.70499999999999996</v>
      </c>
      <c r="S52" s="13">
        <v>4.5999999999999996</v>
      </c>
      <c r="T52" s="4">
        <v>3.77</v>
      </c>
      <c r="U52" s="4">
        <v>2.89</v>
      </c>
      <c r="V52" s="4">
        <f t="shared" si="25"/>
        <v>144.303</v>
      </c>
      <c r="W52" s="31"/>
      <c r="X52" s="35"/>
      <c r="Y52" s="35"/>
      <c r="Z52" s="3"/>
      <c r="AB52" s="15">
        <f t="shared" si="26"/>
        <v>-27.65</v>
      </c>
      <c r="AC52" s="36"/>
      <c r="AD52" s="36"/>
      <c r="AE52" s="44"/>
      <c r="AF52" s="36"/>
      <c r="AG52" s="7"/>
      <c r="AH52" s="7"/>
      <c r="AI52" s="7"/>
    </row>
    <row r="53" spans="1:37" ht="24.75" customHeight="1" x14ac:dyDescent="0.25">
      <c r="A53" s="79"/>
      <c r="B53" s="3"/>
      <c r="C53" s="3"/>
      <c r="D53" s="9">
        <v>36</v>
      </c>
      <c r="E53" s="3">
        <v>41</v>
      </c>
      <c r="F53" s="4">
        <v>-26.4</v>
      </c>
      <c r="G53" s="1" t="s">
        <v>31</v>
      </c>
      <c r="H53" s="10">
        <f t="shared" si="22"/>
        <v>2.2908676527677739E-6</v>
      </c>
      <c r="I53" s="3">
        <f t="shared" si="27"/>
        <v>36</v>
      </c>
      <c r="J53" s="1" t="s">
        <v>31</v>
      </c>
      <c r="K53" s="1" t="s">
        <v>31</v>
      </c>
      <c r="L53" s="10">
        <f t="shared" si="23"/>
        <v>3.9810717055349771</v>
      </c>
      <c r="M53" s="78"/>
      <c r="N53" s="78"/>
      <c r="O53" s="11">
        <v>-28.6</v>
      </c>
      <c r="P53" s="11">
        <v>-28.1</v>
      </c>
      <c r="Q53" s="13">
        <f t="shared" si="24"/>
        <v>62.4</v>
      </c>
      <c r="R53" s="13">
        <v>0.70799999999999996</v>
      </c>
      <c r="S53" s="13">
        <v>4.62</v>
      </c>
      <c r="T53" s="4">
        <v>3.6</v>
      </c>
      <c r="U53" s="4">
        <v>2.7</v>
      </c>
      <c r="V53" s="4">
        <f t="shared" si="25"/>
        <v>140.38200000000001</v>
      </c>
      <c r="W53" s="31"/>
      <c r="X53" s="35"/>
      <c r="Y53" s="35"/>
      <c r="Z53" s="3"/>
      <c r="AB53" s="15">
        <f t="shared" si="26"/>
        <v>-28.35</v>
      </c>
      <c r="AC53" s="36"/>
      <c r="AD53" s="36"/>
      <c r="AE53" s="44"/>
      <c r="AF53" s="36"/>
      <c r="AG53" s="7"/>
      <c r="AH53" s="7"/>
      <c r="AI53" s="7"/>
    </row>
    <row r="54" spans="1:37" ht="24.75" customHeight="1" x14ac:dyDescent="0.25">
      <c r="A54" s="79"/>
      <c r="B54" s="3"/>
      <c r="C54" s="3"/>
      <c r="D54" s="9">
        <v>37</v>
      </c>
      <c r="E54" s="3">
        <v>41</v>
      </c>
      <c r="F54" s="4">
        <v>-27.57</v>
      </c>
      <c r="G54" s="1" t="s">
        <v>31</v>
      </c>
      <c r="H54" s="10">
        <f t="shared" si="22"/>
        <v>1.7498466886246554E-6</v>
      </c>
      <c r="I54" s="3">
        <f t="shared" si="27"/>
        <v>35</v>
      </c>
      <c r="J54" s="1" t="s">
        <v>31</v>
      </c>
      <c r="K54" s="1" t="s">
        <v>31</v>
      </c>
      <c r="L54" s="10">
        <f t="shared" si="23"/>
        <v>3.1622776601683804</v>
      </c>
      <c r="M54" s="78"/>
      <c r="N54" s="78"/>
      <c r="O54" s="11">
        <v>-29.2</v>
      </c>
      <c r="P54" s="11">
        <v>-28.7</v>
      </c>
      <c r="Q54" s="13">
        <f t="shared" si="24"/>
        <v>62.57</v>
      </c>
      <c r="R54" s="13">
        <v>0.71</v>
      </c>
      <c r="S54" s="13">
        <v>4.6399999999999997</v>
      </c>
      <c r="T54" s="4">
        <v>3.4499999999999997</v>
      </c>
      <c r="U54" s="4">
        <v>2.5499999999999998</v>
      </c>
      <c r="V54" s="4">
        <f t="shared" si="25"/>
        <v>136.94199999999998</v>
      </c>
      <c r="W54" s="31"/>
      <c r="X54" s="35"/>
      <c r="Y54" s="35"/>
      <c r="Z54" s="3"/>
      <c r="AB54" s="15">
        <f t="shared" si="26"/>
        <v>-28.95</v>
      </c>
      <c r="AC54" s="36"/>
      <c r="AD54" s="36"/>
      <c r="AE54" s="44"/>
      <c r="AF54" s="36"/>
      <c r="AG54" s="7"/>
      <c r="AH54" s="7"/>
      <c r="AI54" s="7"/>
    </row>
    <row r="55" spans="1:37" ht="24.75" customHeight="1" x14ac:dyDescent="0.25">
      <c r="A55" s="79"/>
      <c r="B55" s="3"/>
      <c r="C55" s="3"/>
      <c r="D55" s="9">
        <v>37</v>
      </c>
      <c r="E55" s="3">
        <v>41</v>
      </c>
      <c r="F55" s="4">
        <v>-28.93</v>
      </c>
      <c r="G55" s="1" t="s">
        <v>31</v>
      </c>
      <c r="H55" s="10">
        <f t="shared" si="22"/>
        <v>1.2793813041575243E-6</v>
      </c>
      <c r="I55" s="3">
        <f t="shared" si="27"/>
        <v>34</v>
      </c>
      <c r="J55" s="1" t="s">
        <v>31</v>
      </c>
      <c r="K55" s="1" t="s">
        <v>31</v>
      </c>
      <c r="L55" s="10">
        <f t="shared" si="23"/>
        <v>2.511886431509581</v>
      </c>
      <c r="M55" s="78"/>
      <c r="N55" s="78"/>
      <c r="O55" s="11">
        <v>-30</v>
      </c>
      <c r="P55" s="11">
        <v>-29.6</v>
      </c>
      <c r="Q55" s="13">
        <f t="shared" si="24"/>
        <v>62.93</v>
      </c>
      <c r="R55" s="13">
        <v>0.71099999999999997</v>
      </c>
      <c r="S55" s="13">
        <v>4.6500000000000004</v>
      </c>
      <c r="T55" s="4">
        <v>3.21</v>
      </c>
      <c r="U55" s="4">
        <v>2.41</v>
      </c>
      <c r="V55" s="4">
        <f t="shared" si="25"/>
        <v>131.196</v>
      </c>
      <c r="W55" s="31"/>
      <c r="X55" s="35"/>
      <c r="Y55" s="35"/>
      <c r="Z55" s="3"/>
      <c r="AB55" s="15">
        <f>AVERAGE(O55:P55)</f>
        <v>-29.8</v>
      </c>
      <c r="AC55" s="36"/>
      <c r="AD55" s="36"/>
      <c r="AE55" s="44"/>
      <c r="AF55" s="36"/>
      <c r="AG55" s="7"/>
      <c r="AH55" s="7"/>
      <c r="AI55" s="7"/>
    </row>
    <row r="56" spans="1:37" ht="24.75" customHeight="1" x14ac:dyDescent="0.25">
      <c r="A56" s="79"/>
      <c r="B56" s="3"/>
      <c r="C56" s="3"/>
      <c r="D56" s="9">
        <v>36</v>
      </c>
      <c r="E56" s="3">
        <v>40</v>
      </c>
      <c r="F56" s="4">
        <v>-30.2</v>
      </c>
      <c r="G56" s="1" t="s">
        <v>31</v>
      </c>
      <c r="H56" s="10">
        <f t="shared" si="22"/>
        <v>9.549925860214354E-7</v>
      </c>
      <c r="I56" s="3">
        <f t="shared" si="27"/>
        <v>33</v>
      </c>
      <c r="J56" s="1" t="s">
        <v>31</v>
      </c>
      <c r="K56" s="1" t="s">
        <v>31</v>
      </c>
      <c r="L56" s="10">
        <f t="shared" si="23"/>
        <v>1.9952623149688804</v>
      </c>
      <c r="M56" s="78"/>
      <c r="N56" s="78"/>
      <c r="O56" s="11">
        <v>-30.8</v>
      </c>
      <c r="P56" s="11">
        <v>-30.5</v>
      </c>
      <c r="Q56" s="13">
        <f t="shared" si="24"/>
        <v>63.2</v>
      </c>
      <c r="R56" s="13">
        <v>0.71199999999999997</v>
      </c>
      <c r="S56" s="13">
        <v>4.66</v>
      </c>
      <c r="T56" s="4">
        <v>3.2399999999999998</v>
      </c>
      <c r="U56" s="4">
        <v>2.3199999999999998</v>
      </c>
      <c r="V56" s="4">
        <f t="shared" si="25"/>
        <v>132.03799999999998</v>
      </c>
      <c r="W56" s="31"/>
      <c r="X56" s="35"/>
      <c r="Y56" s="35"/>
      <c r="Z56" s="3"/>
      <c r="AB56" s="15">
        <f>AVERAGE(O56:P56)</f>
        <v>-30.65</v>
      </c>
      <c r="AC56" s="36"/>
      <c r="AD56" s="36"/>
      <c r="AE56" s="44"/>
      <c r="AF56" s="36"/>
      <c r="AG56" s="7"/>
      <c r="AH56" s="7"/>
      <c r="AI56" s="7"/>
    </row>
    <row r="57" spans="1:37" ht="24.75" customHeight="1" x14ac:dyDescent="0.25">
      <c r="A57" s="79"/>
      <c r="B57" s="3"/>
      <c r="C57" s="3"/>
      <c r="D57" s="9">
        <v>36</v>
      </c>
      <c r="E57" s="3">
        <v>39</v>
      </c>
      <c r="F57" s="4">
        <v>-34.42</v>
      </c>
      <c r="G57" s="1" t="s">
        <v>31</v>
      </c>
      <c r="H57" s="10">
        <f t="shared" si="22"/>
        <v>3.6140986263961282E-7</v>
      </c>
      <c r="I57" s="3">
        <f>I56-3</f>
        <v>30</v>
      </c>
      <c r="J57" s="1" t="s">
        <v>31</v>
      </c>
      <c r="K57" s="1" t="s">
        <v>31</v>
      </c>
      <c r="L57" s="10">
        <f t="shared" si="23"/>
        <v>1</v>
      </c>
      <c r="M57" s="78"/>
      <c r="N57" s="78"/>
      <c r="O57" s="11">
        <v>-35.799999999999997</v>
      </c>
      <c r="P57" s="11">
        <v>-35.200000000000003</v>
      </c>
      <c r="Q57" s="13">
        <f t="shared" si="24"/>
        <v>64.42</v>
      </c>
      <c r="R57" s="13">
        <v>0.71399999999999997</v>
      </c>
      <c r="S57" s="13">
        <v>4.6900000000000004</v>
      </c>
      <c r="T57" s="4">
        <v>3.08</v>
      </c>
      <c r="U57" s="4">
        <v>2.14</v>
      </c>
      <c r="V57" s="4">
        <f t="shared" si="25"/>
        <v>128.45699999999999</v>
      </c>
      <c r="W57" s="31"/>
      <c r="X57" s="35"/>
      <c r="Y57" s="35"/>
      <c r="Z57" s="3"/>
      <c r="AB57" s="15">
        <f t="shared" si="26"/>
        <v>-35.5</v>
      </c>
      <c r="AC57" s="36"/>
      <c r="AD57" s="36"/>
      <c r="AE57" s="44"/>
      <c r="AF57" s="36"/>
      <c r="AG57" s="7"/>
      <c r="AH57" s="7"/>
      <c r="AI57" s="7"/>
    </row>
    <row r="58" spans="1:37" ht="24.75" customHeight="1" x14ac:dyDescent="0.25">
      <c r="A58" s="79"/>
      <c r="B58" s="3"/>
      <c r="C58" s="3"/>
      <c r="D58" s="9">
        <v>36</v>
      </c>
      <c r="E58" s="3">
        <v>39</v>
      </c>
      <c r="F58" s="4">
        <v>-40.700000000000003</v>
      </c>
      <c r="G58" s="1" t="s">
        <v>31</v>
      </c>
      <c r="H58" s="10">
        <f t="shared" si="22"/>
        <v>8.5113803820237487E-8</v>
      </c>
      <c r="I58" s="3">
        <f>I57-3</f>
        <v>27</v>
      </c>
      <c r="J58" s="1" t="s">
        <v>31</v>
      </c>
      <c r="K58" s="1" t="s">
        <v>31</v>
      </c>
      <c r="L58" s="10">
        <f t="shared" si="23"/>
        <v>0.50118723362727269</v>
      </c>
      <c r="M58" s="78"/>
      <c r="N58" s="78"/>
      <c r="O58" s="11">
        <v>-40</v>
      </c>
      <c r="P58" s="11">
        <v>-39.299999999999997</v>
      </c>
      <c r="Q58" s="13">
        <f t="shared" si="24"/>
        <v>67.7</v>
      </c>
      <c r="R58" s="13">
        <v>0.71499999999999997</v>
      </c>
      <c r="S58" s="13">
        <v>4.7</v>
      </c>
      <c r="T58" s="4">
        <v>3.04</v>
      </c>
      <c r="U58" s="4">
        <v>2.08</v>
      </c>
      <c r="V58" s="4">
        <f t="shared" si="25"/>
        <v>127.59100000000001</v>
      </c>
      <c r="W58" s="31"/>
      <c r="X58" s="35"/>
      <c r="Y58" s="35"/>
      <c r="Z58" s="3"/>
      <c r="AB58" s="15">
        <f t="shared" si="26"/>
        <v>-39.65</v>
      </c>
      <c r="AC58" s="36"/>
      <c r="AD58" s="36"/>
      <c r="AE58" s="44"/>
      <c r="AF58" s="36"/>
      <c r="AG58" s="7"/>
      <c r="AH58" s="7"/>
      <c r="AI58" s="7"/>
    </row>
    <row r="59" spans="1:37" ht="24.75" customHeight="1" x14ac:dyDescent="0.25">
      <c r="A59" s="79"/>
      <c r="B59" s="3"/>
      <c r="C59" s="3"/>
      <c r="D59" s="9">
        <v>35</v>
      </c>
      <c r="E59" s="3">
        <v>38</v>
      </c>
      <c r="F59" s="4">
        <v>-80.900000000000006</v>
      </c>
      <c r="G59" s="1" t="s">
        <v>31</v>
      </c>
      <c r="H59" s="10">
        <f t="shared" si="22"/>
        <v>8.1283051616409864E-12</v>
      </c>
      <c r="I59" s="3">
        <f>I58-3</f>
        <v>24</v>
      </c>
      <c r="J59" s="1" t="s">
        <v>31</v>
      </c>
      <c r="K59" s="1" t="s">
        <v>31</v>
      </c>
      <c r="L59" s="10">
        <f t="shared" si="23"/>
        <v>0.25118864315095807</v>
      </c>
      <c r="M59" s="78"/>
      <c r="N59" s="78"/>
      <c r="O59" s="11">
        <v>-38</v>
      </c>
      <c r="P59" s="11">
        <v>-38</v>
      </c>
      <c r="Q59" s="13">
        <f t="shared" si="24"/>
        <v>104.9</v>
      </c>
      <c r="R59" s="13">
        <v>0.71599999999999997</v>
      </c>
      <c r="S59" s="13">
        <v>4.71</v>
      </c>
      <c r="T59" s="4">
        <v>3.03</v>
      </c>
      <c r="U59" s="4">
        <v>2.0699999999999998</v>
      </c>
      <c r="V59" s="4">
        <f>T59*$Z$7+S59*$Z$9+R59*$Z$11</f>
        <v>127.45699999999999</v>
      </c>
      <c r="W59" s="31"/>
      <c r="X59" s="35"/>
      <c r="Y59" s="35"/>
      <c r="Z59" s="3"/>
      <c r="AB59" s="15">
        <f t="shared" si="26"/>
        <v>-38</v>
      </c>
      <c r="AC59" s="36"/>
      <c r="AD59" s="36"/>
      <c r="AE59" s="44"/>
      <c r="AF59" s="36"/>
      <c r="AG59" s="7"/>
      <c r="AH59" s="7"/>
      <c r="AI59" s="7"/>
    </row>
    <row r="60" spans="1:37" ht="24.75" customHeight="1" x14ac:dyDescent="0.25">
      <c r="A60" s="80"/>
      <c r="B60" s="22"/>
      <c r="C60" s="23"/>
      <c r="D60" s="24"/>
      <c r="E60" s="23"/>
      <c r="F60" s="22"/>
      <c r="G60" s="25"/>
      <c r="H60" s="25"/>
      <c r="I60" s="22"/>
      <c r="J60" s="22"/>
      <c r="K60" s="22"/>
      <c r="L60" s="25"/>
      <c r="M60" s="26"/>
      <c r="N60" s="25"/>
      <c r="O60" s="43"/>
      <c r="P60" s="43"/>
      <c r="Q60" s="25"/>
      <c r="R60" s="25"/>
      <c r="S60" s="25"/>
      <c r="T60" s="26"/>
      <c r="U60" s="26"/>
      <c r="V60" s="25"/>
      <c r="W60" s="25"/>
      <c r="X60" s="27"/>
      <c r="Y60" s="27"/>
      <c r="Z60" s="28"/>
      <c r="AB60" s="7" t="str">
        <f>CONCATENATE("60W Sumitomo Cascade Average SRG(dBc) @ ",B61,"GHz")</f>
        <v>60W Sumitomo Cascade Average SRG(dBc) @ 13.75GHz</v>
      </c>
      <c r="AC60" s="36"/>
      <c r="AD60" s="36"/>
      <c r="AE60" s="36"/>
      <c r="AF60" s="36"/>
      <c r="AG60" s="7" t="s">
        <v>48</v>
      </c>
      <c r="AH60" s="7"/>
      <c r="AI60" s="7"/>
      <c r="AJ60" s="7"/>
      <c r="AK60" s="7"/>
    </row>
    <row r="61" spans="1:37" ht="24.75" customHeight="1" x14ac:dyDescent="0.25">
      <c r="A61" s="75">
        <f>A42</f>
        <v>42159</v>
      </c>
      <c r="B61" s="3">
        <f>B42</f>
        <v>13.75</v>
      </c>
      <c r="C61" s="3" t="s">
        <v>30</v>
      </c>
      <c r="D61" s="76">
        <v>40</v>
      </c>
      <c r="E61" s="76">
        <v>53</v>
      </c>
      <c r="F61" s="1" t="s">
        <v>31</v>
      </c>
      <c r="G61" s="4">
        <v>-10.96</v>
      </c>
      <c r="H61" s="4">
        <f>0.001*POWER(10,G61/10)</f>
        <v>8.0167806338767871E-5</v>
      </c>
      <c r="I61" s="1" t="s">
        <v>31</v>
      </c>
      <c r="J61" s="3">
        <v>47</v>
      </c>
      <c r="K61" s="1" t="s">
        <v>31</v>
      </c>
      <c r="L61" s="4">
        <f>0.001*POWER(10,J61/10)</f>
        <v>50.118723362727295</v>
      </c>
      <c r="M61" s="77">
        <v>-28</v>
      </c>
      <c r="N61" s="77">
        <v>-27.5</v>
      </c>
      <c r="O61" s="11"/>
      <c r="P61" s="12"/>
      <c r="Q61" s="13">
        <f>J61-G61</f>
        <v>57.96</v>
      </c>
      <c r="R61" s="13">
        <v>0.67</v>
      </c>
      <c r="S61" s="13">
        <v>4.5599999999999996</v>
      </c>
      <c r="T61" s="4">
        <v>7.52</v>
      </c>
      <c r="U61" s="4">
        <v>6.01</v>
      </c>
      <c r="V61" s="4">
        <f>T61*$Z$7+S61*$Z$9+R61*$Z$11</f>
        <v>235.14599999999996</v>
      </c>
      <c r="W61" s="4">
        <f>V61-L61</f>
        <v>185.02727663727268</v>
      </c>
      <c r="X61" s="14">
        <f>L61/V61</f>
        <v>0.2131387451316514</v>
      </c>
      <c r="Y61" s="14">
        <f>(L61-H61)/V61</f>
        <v>0.21313840420386043</v>
      </c>
      <c r="Z61" s="127" t="s">
        <v>49</v>
      </c>
      <c r="AB61" s="15">
        <f>AVERAGE(M61:N61)</f>
        <v>-27.75</v>
      </c>
      <c r="AC61" s="7"/>
      <c r="AD61" s="36"/>
      <c r="AE61" s="36"/>
      <c r="AF61" s="7"/>
      <c r="AG61" s="7">
        <v>-30</v>
      </c>
      <c r="AH61" s="15"/>
      <c r="AI61" s="45"/>
      <c r="AJ61" s="7"/>
      <c r="AK61" s="7"/>
    </row>
    <row r="62" spans="1:37" ht="24.75" customHeight="1" x14ac:dyDescent="0.25">
      <c r="A62" s="75"/>
      <c r="B62" s="3"/>
      <c r="C62" s="3"/>
      <c r="D62" s="76">
        <v>40</v>
      </c>
      <c r="E62" s="76">
        <v>50</v>
      </c>
      <c r="F62" s="1" t="s">
        <v>31</v>
      </c>
      <c r="G62" s="4">
        <v>-12.86</v>
      </c>
      <c r="H62" s="4">
        <f t="shared" ref="H62:H75" si="28">0.001*POWER(10,G62/10)</f>
        <v>5.1760683195056747E-5</v>
      </c>
      <c r="I62" s="1" t="s">
        <v>31</v>
      </c>
      <c r="J62" s="3">
        <f t="shared" ref="J62:J72" si="29">J61-1</f>
        <v>46</v>
      </c>
      <c r="K62" s="1" t="s">
        <v>31</v>
      </c>
      <c r="L62" s="4">
        <f t="shared" ref="L62:L75" si="30">0.001*POWER(10,J62/10)</f>
        <v>39.810717055349741</v>
      </c>
      <c r="M62" s="77">
        <v>-28.3</v>
      </c>
      <c r="N62" s="77">
        <v>-29.3</v>
      </c>
      <c r="O62" s="11"/>
      <c r="P62" s="12"/>
      <c r="Q62" s="13">
        <f t="shared" ref="Q62:Q75" si="31">J62-G62</f>
        <v>58.86</v>
      </c>
      <c r="R62" s="13">
        <v>0.67100000000000004</v>
      </c>
      <c r="S62" s="13">
        <v>4.49</v>
      </c>
      <c r="T62" s="4">
        <v>6.66</v>
      </c>
      <c r="U62" s="4">
        <v>5.37</v>
      </c>
      <c r="V62" s="4">
        <f t="shared" ref="V62:V75" si="32">T62*$Z$7+S62*$Z$9+R62*$Z$11</f>
        <v>213.44800000000001</v>
      </c>
      <c r="W62" s="4">
        <f t="shared" ref="W62:W75" si="33">V62-L62</f>
        <v>173.63728294465028</v>
      </c>
      <c r="X62" s="14">
        <f t="shared" ref="X62:X75" si="34">L62/V62</f>
        <v>0.18651248573586887</v>
      </c>
      <c r="Y62" s="14">
        <f t="shared" ref="Y62:Y75" si="35">(L62-H62)/V62</f>
        <v>0.18651224323800902</v>
      </c>
      <c r="Z62" s="128"/>
      <c r="AB62" s="15">
        <f>AVERAGE(M62:N62)</f>
        <v>-28.8</v>
      </c>
      <c r="AC62" s="7"/>
      <c r="AD62" s="36"/>
      <c r="AE62" s="36"/>
      <c r="AF62" s="7"/>
      <c r="AG62" s="7">
        <f>AG61</f>
        <v>-30</v>
      </c>
      <c r="AH62" s="15"/>
      <c r="AI62" s="45"/>
      <c r="AJ62" s="7"/>
      <c r="AK62" s="7"/>
    </row>
    <row r="63" spans="1:37" ht="24.75" customHeight="1" x14ac:dyDescent="0.25">
      <c r="A63" s="79"/>
      <c r="B63" s="3"/>
      <c r="C63" s="3"/>
      <c r="D63" s="76">
        <v>39</v>
      </c>
      <c r="E63" s="76">
        <v>49</v>
      </c>
      <c r="F63" s="1" t="s">
        <v>31</v>
      </c>
      <c r="G63" s="4">
        <v>-14.47</v>
      </c>
      <c r="H63" s="4">
        <f t="shared" si="28"/>
        <v>3.572728381519287E-5</v>
      </c>
      <c r="I63" s="1" t="s">
        <v>31</v>
      </c>
      <c r="J63" s="3">
        <f t="shared" si="29"/>
        <v>45</v>
      </c>
      <c r="K63" s="1" t="s">
        <v>31</v>
      </c>
      <c r="L63" s="4">
        <f t="shared" si="30"/>
        <v>31.622776601683839</v>
      </c>
      <c r="M63" s="77">
        <v>-30.4</v>
      </c>
      <c r="N63" s="77">
        <v>-30.7</v>
      </c>
      <c r="O63" s="11"/>
      <c r="P63" s="12"/>
      <c r="Q63" s="13">
        <f t="shared" si="31"/>
        <v>59.47</v>
      </c>
      <c r="R63" s="13">
        <v>0.67500000000000004</v>
      </c>
      <c r="S63" s="13">
        <v>4.47</v>
      </c>
      <c r="T63" s="4">
        <v>5.9700000000000006</v>
      </c>
      <c r="U63" s="4">
        <v>4.82</v>
      </c>
      <c r="V63" s="4">
        <f t="shared" si="32"/>
        <v>196.434</v>
      </c>
      <c r="W63" s="4">
        <f t="shared" si="33"/>
        <v>164.81122339831614</v>
      </c>
      <c r="X63" s="14">
        <f t="shared" si="34"/>
        <v>0.16098423186252808</v>
      </c>
      <c r="Y63" s="14">
        <f t="shared" si="35"/>
        <v>0.16098404998320059</v>
      </c>
      <c r="Z63" s="129"/>
      <c r="AB63" s="15">
        <f>AVERAGE(M63:N63)</f>
        <v>-30.549999999999997</v>
      </c>
      <c r="AC63" s="7"/>
      <c r="AD63" s="36"/>
      <c r="AE63" s="36"/>
      <c r="AF63" s="7"/>
      <c r="AG63" s="7">
        <f t="shared" ref="AG63:AG68" si="36">AG62</f>
        <v>-30</v>
      </c>
      <c r="AH63" s="15"/>
      <c r="AI63" s="45"/>
      <c r="AJ63" s="7"/>
      <c r="AK63" s="7"/>
    </row>
    <row r="64" spans="1:37" ht="24.75" customHeight="1" x14ac:dyDescent="0.25">
      <c r="A64" s="79"/>
      <c r="B64" s="3"/>
      <c r="C64" s="3"/>
      <c r="D64" s="76">
        <v>39</v>
      </c>
      <c r="E64" s="76">
        <v>47</v>
      </c>
      <c r="F64" s="1" t="s">
        <v>31</v>
      </c>
      <c r="G64" s="4">
        <v>-16</v>
      </c>
      <c r="H64" s="4">
        <f t="shared" si="28"/>
        <v>2.5118864315095781E-5</v>
      </c>
      <c r="I64" s="1" t="s">
        <v>31</v>
      </c>
      <c r="J64" s="3">
        <f t="shared" si="29"/>
        <v>44</v>
      </c>
      <c r="K64" s="1" t="s">
        <v>31</v>
      </c>
      <c r="L64" s="4">
        <f t="shared" si="30"/>
        <v>25.118864315095859</v>
      </c>
      <c r="M64" s="77">
        <v>-30.7</v>
      </c>
      <c r="N64" s="77">
        <v>-31.7</v>
      </c>
      <c r="O64" s="11"/>
      <c r="P64" s="11"/>
      <c r="Q64" s="13">
        <f t="shared" si="31"/>
        <v>60</v>
      </c>
      <c r="R64" s="13">
        <v>0.68300000000000005</v>
      </c>
      <c r="S64" s="13">
        <v>4.4800000000000004</v>
      </c>
      <c r="T64" s="4">
        <v>5.38</v>
      </c>
      <c r="U64" s="4">
        <v>4.3499999999999996</v>
      </c>
      <c r="V64" s="4">
        <f t="shared" si="32"/>
        <v>182.197</v>
      </c>
      <c r="W64" s="4">
        <f t="shared" si="33"/>
        <v>157.07813568490414</v>
      </c>
      <c r="X64" s="14">
        <f t="shared" si="34"/>
        <v>0.13786650886181365</v>
      </c>
      <c r="Y64" s="14">
        <f t="shared" si="35"/>
        <v>0.13786637099530477</v>
      </c>
      <c r="Z64" s="127" t="s">
        <v>45</v>
      </c>
      <c r="AB64" s="15">
        <f t="shared" ref="AB64:AB75" si="37">AVERAGE(M64:N64)</f>
        <v>-31.2</v>
      </c>
      <c r="AC64" s="7"/>
      <c r="AD64" s="36"/>
      <c r="AE64" s="36"/>
      <c r="AF64" s="7"/>
      <c r="AG64" s="7">
        <f t="shared" si="36"/>
        <v>-30</v>
      </c>
      <c r="AH64" s="15"/>
      <c r="AI64" s="45"/>
      <c r="AJ64" s="7"/>
      <c r="AK64" s="7"/>
    </row>
    <row r="65" spans="1:37" ht="23.25" customHeight="1" x14ac:dyDescent="0.25">
      <c r="A65" s="79"/>
      <c r="B65" s="3"/>
      <c r="C65" s="3"/>
      <c r="D65" s="76">
        <v>38</v>
      </c>
      <c r="E65" s="76">
        <v>45</v>
      </c>
      <c r="F65" s="1" t="s">
        <v>31</v>
      </c>
      <c r="G65" s="4">
        <v>-17.45</v>
      </c>
      <c r="H65" s="4">
        <f t="shared" si="28"/>
        <v>1.7988709151287874E-5</v>
      </c>
      <c r="I65" s="1" t="s">
        <v>31</v>
      </c>
      <c r="J65" s="3">
        <f t="shared" si="29"/>
        <v>43</v>
      </c>
      <c r="K65" s="1" t="s">
        <v>31</v>
      </c>
      <c r="L65" s="4">
        <f t="shared" si="30"/>
        <v>19.952623149688794</v>
      </c>
      <c r="M65" s="77">
        <v>-30.4</v>
      </c>
      <c r="N65" s="77">
        <v>-31</v>
      </c>
      <c r="O65" s="11"/>
      <c r="P65" s="11"/>
      <c r="Q65" s="13">
        <f t="shared" si="31"/>
        <v>60.45</v>
      </c>
      <c r="R65" s="13">
        <v>0.69200000000000006</v>
      </c>
      <c r="S65" s="13">
        <v>4.5199999999999996</v>
      </c>
      <c r="T65" s="4">
        <v>4.9800000000000004</v>
      </c>
      <c r="U65" s="4">
        <v>3.94</v>
      </c>
      <c r="V65" s="4">
        <f t="shared" si="32"/>
        <v>172.91199999999998</v>
      </c>
      <c r="W65" s="4">
        <f t="shared" si="33"/>
        <v>152.95937685031117</v>
      </c>
      <c r="X65" s="14">
        <f t="shared" si="34"/>
        <v>0.1153917781859489</v>
      </c>
      <c r="Y65" s="14">
        <f t="shared" si="35"/>
        <v>0.11539167415205218</v>
      </c>
      <c r="Z65" s="130"/>
      <c r="AB65" s="15">
        <f t="shared" si="37"/>
        <v>-30.7</v>
      </c>
      <c r="AC65" s="7"/>
      <c r="AD65" s="36"/>
      <c r="AE65" s="36"/>
      <c r="AF65" s="7"/>
      <c r="AG65" s="7">
        <f t="shared" si="36"/>
        <v>-30</v>
      </c>
      <c r="AH65" s="15"/>
      <c r="AI65" s="45"/>
      <c r="AJ65" s="7"/>
      <c r="AK65" s="7"/>
    </row>
    <row r="66" spans="1:37" ht="24" customHeight="1" x14ac:dyDescent="0.25">
      <c r="A66" s="79"/>
      <c r="B66" s="3"/>
      <c r="C66" s="3"/>
      <c r="D66" s="76">
        <v>37</v>
      </c>
      <c r="E66" s="76">
        <v>44</v>
      </c>
      <c r="F66" s="1" t="s">
        <v>31</v>
      </c>
      <c r="G66" s="4">
        <v>-18.8</v>
      </c>
      <c r="H66" s="4">
        <f t="shared" si="28"/>
        <v>1.3182567385564061E-5</v>
      </c>
      <c r="I66" s="1" t="s">
        <v>31</v>
      </c>
      <c r="J66" s="3">
        <f t="shared" si="29"/>
        <v>42</v>
      </c>
      <c r="K66" s="1" t="s">
        <v>31</v>
      </c>
      <c r="L66" s="4">
        <f t="shared" si="30"/>
        <v>15.848931924611147</v>
      </c>
      <c r="M66" s="77">
        <v>-29.6</v>
      </c>
      <c r="N66" s="77">
        <v>-30.5</v>
      </c>
      <c r="O66" s="11"/>
      <c r="P66" s="11"/>
      <c r="Q66" s="13">
        <f t="shared" si="31"/>
        <v>60.8</v>
      </c>
      <c r="R66" s="13">
        <v>0.69800000000000006</v>
      </c>
      <c r="S66" s="13">
        <v>4.55</v>
      </c>
      <c r="T66" s="4">
        <v>4.49</v>
      </c>
      <c r="U66" s="4">
        <v>3.58</v>
      </c>
      <c r="V66" s="4">
        <f t="shared" si="32"/>
        <v>161.30699999999999</v>
      </c>
      <c r="W66" s="4">
        <f t="shared" si="33"/>
        <v>145.45806807538884</v>
      </c>
      <c r="X66" s="14">
        <f t="shared" si="34"/>
        <v>9.8253218549791077E-2</v>
      </c>
      <c r="Y66" s="14">
        <f t="shared" si="35"/>
        <v>9.8253136826323487E-2</v>
      </c>
      <c r="Z66" s="131"/>
      <c r="AB66" s="15">
        <f t="shared" si="37"/>
        <v>-30.05</v>
      </c>
      <c r="AC66" s="36"/>
      <c r="AD66" s="36"/>
      <c r="AE66" s="7"/>
      <c r="AF66" s="7"/>
      <c r="AG66" s="7">
        <f t="shared" si="36"/>
        <v>-30</v>
      </c>
      <c r="AH66" s="15"/>
      <c r="AI66" s="45"/>
      <c r="AJ66" s="7"/>
      <c r="AK66" s="7"/>
    </row>
    <row r="67" spans="1:37" ht="24.75" customHeight="1" x14ac:dyDescent="0.25">
      <c r="A67" s="79"/>
      <c r="B67" s="3"/>
      <c r="C67" s="3"/>
      <c r="D67" s="76">
        <v>37</v>
      </c>
      <c r="E67" s="76">
        <v>43</v>
      </c>
      <c r="F67" s="1" t="s">
        <v>31</v>
      </c>
      <c r="G67" s="4">
        <v>-20.16</v>
      </c>
      <c r="H67" s="4">
        <f t="shared" si="28"/>
        <v>9.6382902362397047E-6</v>
      </c>
      <c r="I67" s="1" t="s">
        <v>31</v>
      </c>
      <c r="J67" s="3">
        <f t="shared" si="29"/>
        <v>41</v>
      </c>
      <c r="K67" s="1" t="s">
        <v>31</v>
      </c>
      <c r="L67" s="4">
        <f t="shared" si="30"/>
        <v>12.589254117941671</v>
      </c>
      <c r="M67" s="77">
        <v>-29.8</v>
      </c>
      <c r="N67" s="77">
        <v>-29.7</v>
      </c>
      <c r="O67" s="11"/>
      <c r="P67" s="11"/>
      <c r="Q67" s="13">
        <f t="shared" si="31"/>
        <v>61.16</v>
      </c>
      <c r="R67" s="13">
        <v>0.70200000000000007</v>
      </c>
      <c r="S67" s="13">
        <v>4.58</v>
      </c>
      <c r="T67" s="4">
        <v>4.17</v>
      </c>
      <c r="U67" s="4">
        <v>3.28</v>
      </c>
      <c r="V67" s="4">
        <f t="shared" si="32"/>
        <v>153.83599999999998</v>
      </c>
      <c r="W67" s="4">
        <f t="shared" si="33"/>
        <v>141.24674588205832</v>
      </c>
      <c r="X67" s="14">
        <f t="shared" si="34"/>
        <v>8.1835552913113133E-2</v>
      </c>
      <c r="Y67" s="14">
        <f t="shared" si="35"/>
        <v>8.1835490260091501E-2</v>
      </c>
      <c r="Z67" s="136" t="s">
        <v>50</v>
      </c>
      <c r="AB67" s="15">
        <f t="shared" si="37"/>
        <v>-29.75</v>
      </c>
      <c r="AC67" s="36"/>
      <c r="AD67" s="36"/>
      <c r="AE67" s="7"/>
      <c r="AF67" s="7"/>
      <c r="AG67" s="7">
        <f t="shared" si="36"/>
        <v>-30</v>
      </c>
      <c r="AH67" s="15"/>
      <c r="AI67" s="45"/>
      <c r="AJ67" s="7"/>
      <c r="AK67" s="7"/>
    </row>
    <row r="68" spans="1:37" ht="24.75" customHeight="1" x14ac:dyDescent="0.25">
      <c r="A68" s="79"/>
      <c r="B68" s="3"/>
      <c r="C68" s="3"/>
      <c r="D68" s="76">
        <v>37</v>
      </c>
      <c r="E68" s="76">
        <v>42</v>
      </c>
      <c r="F68" s="1" t="s">
        <v>31</v>
      </c>
      <c r="G68" s="4">
        <v>-21.46</v>
      </c>
      <c r="H68" s="4">
        <f t="shared" si="28"/>
        <v>7.1449632607551285E-6</v>
      </c>
      <c r="I68" s="1" t="s">
        <v>31</v>
      </c>
      <c r="J68" s="3">
        <f t="shared" si="29"/>
        <v>40</v>
      </c>
      <c r="K68" s="1" t="s">
        <v>31</v>
      </c>
      <c r="L68" s="4">
        <f t="shared" si="30"/>
        <v>10</v>
      </c>
      <c r="M68" s="77">
        <v>-29.2</v>
      </c>
      <c r="N68" s="77">
        <v>-29.5</v>
      </c>
      <c r="O68" s="11"/>
      <c r="P68" s="11"/>
      <c r="Q68" s="13">
        <f t="shared" si="31"/>
        <v>61.46</v>
      </c>
      <c r="R68" s="13">
        <v>0.70499999999999996</v>
      </c>
      <c r="S68" s="13">
        <v>4.6100000000000003</v>
      </c>
      <c r="T68" s="4">
        <v>3.9</v>
      </c>
      <c r="U68" s="4">
        <v>3.02</v>
      </c>
      <c r="V68" s="4">
        <f t="shared" si="32"/>
        <v>147.578</v>
      </c>
      <c r="W68" s="4">
        <f t="shared" si="33"/>
        <v>137.578</v>
      </c>
      <c r="X68" s="14">
        <f t="shared" si="34"/>
        <v>6.7760777351637783E-2</v>
      </c>
      <c r="Y68" s="14">
        <f t="shared" si="35"/>
        <v>6.7760728936811301E-2</v>
      </c>
      <c r="Z68" s="137"/>
      <c r="AB68" s="15">
        <f t="shared" si="37"/>
        <v>-29.35</v>
      </c>
      <c r="AC68" s="36"/>
      <c r="AD68" s="36"/>
      <c r="AE68" s="7"/>
      <c r="AF68" s="36"/>
      <c r="AG68" s="7">
        <f t="shared" si="36"/>
        <v>-30</v>
      </c>
      <c r="AH68" s="15"/>
      <c r="AI68" s="45"/>
      <c r="AJ68" s="7"/>
      <c r="AK68" s="7"/>
    </row>
    <row r="69" spans="1:37" ht="24.75" customHeight="1" x14ac:dyDescent="0.25">
      <c r="A69" s="79"/>
      <c r="B69" s="3"/>
      <c r="C69" s="3"/>
      <c r="D69" s="76">
        <v>36</v>
      </c>
      <c r="E69" s="76">
        <v>41</v>
      </c>
      <c r="F69" s="1" t="s">
        <v>31</v>
      </c>
      <c r="G69" s="4">
        <v>-22.8</v>
      </c>
      <c r="H69" s="4">
        <f t="shared" si="28"/>
        <v>5.2480746024977189E-6</v>
      </c>
      <c r="I69" s="1" t="s">
        <v>31</v>
      </c>
      <c r="J69" s="3">
        <f t="shared" si="29"/>
        <v>39</v>
      </c>
      <c r="K69" s="1" t="s">
        <v>31</v>
      </c>
      <c r="L69" s="4">
        <f t="shared" si="30"/>
        <v>7.9432823472428158</v>
      </c>
      <c r="M69" s="77">
        <v>-29.2</v>
      </c>
      <c r="N69" s="77">
        <v>-29.2</v>
      </c>
      <c r="O69" s="11"/>
      <c r="P69" s="11"/>
      <c r="Q69" s="13">
        <f t="shared" si="31"/>
        <v>61.8</v>
      </c>
      <c r="R69" s="13">
        <v>0.70899999999999996</v>
      </c>
      <c r="S69" s="13">
        <v>4.63</v>
      </c>
      <c r="T69" s="4">
        <v>3.67</v>
      </c>
      <c r="U69" s="4">
        <v>2.79</v>
      </c>
      <c r="V69" s="4">
        <f t="shared" si="32"/>
        <v>142.19999999999999</v>
      </c>
      <c r="W69" s="4">
        <f t="shared" si="33"/>
        <v>134.25671765275717</v>
      </c>
      <c r="X69" s="14">
        <f t="shared" si="34"/>
        <v>5.5859932118444561E-2</v>
      </c>
      <c r="Y69" s="14">
        <f t="shared" si="35"/>
        <v>5.5859895212153406E-2</v>
      </c>
      <c r="Z69" s="137"/>
      <c r="AB69" s="15">
        <f t="shared" si="37"/>
        <v>-29.2</v>
      </c>
      <c r="AC69" s="36"/>
      <c r="AD69" s="36"/>
      <c r="AE69" s="7"/>
      <c r="AF69" s="36"/>
      <c r="AG69" s="7">
        <f>AG67</f>
        <v>-30</v>
      </c>
      <c r="AH69" s="15"/>
      <c r="AI69" s="45"/>
      <c r="AJ69" s="7"/>
      <c r="AK69" s="7"/>
    </row>
    <row r="70" spans="1:37" ht="24.75" customHeight="1" x14ac:dyDescent="0.25">
      <c r="A70" s="79"/>
      <c r="B70" s="3"/>
      <c r="C70" s="3"/>
      <c r="D70" s="76">
        <v>36</v>
      </c>
      <c r="E70" s="76">
        <v>40</v>
      </c>
      <c r="F70" s="1" t="s">
        <v>31</v>
      </c>
      <c r="G70" s="4">
        <v>-24</v>
      </c>
      <c r="H70" s="4">
        <f t="shared" si="28"/>
        <v>3.9810717055349717E-6</v>
      </c>
      <c r="I70" s="1" t="s">
        <v>31</v>
      </c>
      <c r="J70" s="3">
        <f t="shared" si="29"/>
        <v>38</v>
      </c>
      <c r="K70" s="1" t="s">
        <v>31</v>
      </c>
      <c r="L70" s="4">
        <f t="shared" si="30"/>
        <v>6.3095734448019387</v>
      </c>
      <c r="M70" s="77">
        <v>-28.5</v>
      </c>
      <c r="N70" s="77">
        <v>-28.9</v>
      </c>
      <c r="O70" s="11"/>
      <c r="P70" s="11"/>
      <c r="Q70" s="13">
        <f t="shared" si="31"/>
        <v>62</v>
      </c>
      <c r="R70" s="13">
        <v>0.71099999999999997</v>
      </c>
      <c r="S70" s="13">
        <v>4.6500000000000004</v>
      </c>
      <c r="T70" s="4">
        <v>3.5</v>
      </c>
      <c r="U70" s="4">
        <v>2.61</v>
      </c>
      <c r="V70" s="4">
        <f t="shared" si="32"/>
        <v>138.27200000000002</v>
      </c>
      <c r="W70" s="4">
        <f t="shared" si="33"/>
        <v>131.96242655519808</v>
      </c>
      <c r="X70" s="14">
        <f t="shared" si="34"/>
        <v>4.5631606144425033E-2</v>
      </c>
      <c r="Y70" s="14">
        <f t="shared" si="35"/>
        <v>4.5631577352827996E-2</v>
      </c>
      <c r="Z70" s="137"/>
      <c r="AB70" s="15">
        <f t="shared" si="37"/>
        <v>-28.7</v>
      </c>
      <c r="AC70" s="36"/>
      <c r="AD70" s="36"/>
      <c r="AE70" s="7"/>
      <c r="AF70" s="36"/>
      <c r="AG70" s="7">
        <f>AG67</f>
        <v>-30</v>
      </c>
      <c r="AH70" s="15"/>
      <c r="AI70" s="45"/>
      <c r="AJ70" s="7"/>
      <c r="AK70" s="7"/>
    </row>
    <row r="71" spans="1:37" ht="24.75" customHeight="1" x14ac:dyDescent="0.25">
      <c r="A71" s="79"/>
      <c r="B71" s="3"/>
      <c r="C71" s="3"/>
      <c r="D71" s="76">
        <v>36</v>
      </c>
      <c r="E71" s="76">
        <v>40</v>
      </c>
      <c r="F71" s="1" t="s">
        <v>31</v>
      </c>
      <c r="G71" s="4">
        <v>-25.28</v>
      </c>
      <c r="H71" s="4">
        <f t="shared" si="28"/>
        <v>2.964831389524342E-6</v>
      </c>
      <c r="I71" s="1" t="s">
        <v>31</v>
      </c>
      <c r="J71" s="3">
        <f t="shared" si="29"/>
        <v>37</v>
      </c>
      <c r="K71" s="1" t="s">
        <v>31</v>
      </c>
      <c r="L71" s="4">
        <f t="shared" si="30"/>
        <v>5.0118723362727327</v>
      </c>
      <c r="M71" s="77">
        <v>-28</v>
      </c>
      <c r="N71" s="77">
        <v>-28</v>
      </c>
      <c r="O71" s="11"/>
      <c r="P71" s="11"/>
      <c r="Q71" s="13">
        <f t="shared" si="31"/>
        <v>62.28</v>
      </c>
      <c r="R71" s="13">
        <v>0.71199999999999997</v>
      </c>
      <c r="S71" s="13">
        <v>4.66</v>
      </c>
      <c r="T71" s="4">
        <v>3.3600000000000003</v>
      </c>
      <c r="U71" s="4">
        <v>2.4500000000000002</v>
      </c>
      <c r="V71" s="4">
        <f t="shared" si="32"/>
        <v>134.96600000000004</v>
      </c>
      <c r="W71" s="4">
        <f t="shared" si="33"/>
        <v>129.95412766372729</v>
      </c>
      <c r="X71" s="14">
        <f t="shared" si="34"/>
        <v>3.7134332619124306E-2</v>
      </c>
      <c r="Y71" s="14">
        <f t="shared" si="35"/>
        <v>3.7134310651877819E-2</v>
      </c>
      <c r="Z71" s="137"/>
      <c r="AB71" s="15">
        <f t="shared" si="37"/>
        <v>-28</v>
      </c>
      <c r="AC71" s="36"/>
      <c r="AD71" s="36"/>
      <c r="AE71" s="7"/>
      <c r="AF71" s="36"/>
      <c r="AG71" s="7">
        <f>AG67</f>
        <v>-30</v>
      </c>
      <c r="AH71" s="15"/>
      <c r="AI71" s="45"/>
      <c r="AJ71" s="7"/>
      <c r="AK71" s="7"/>
    </row>
    <row r="72" spans="1:37" ht="24.75" customHeight="1" x14ac:dyDescent="0.25">
      <c r="A72" s="79"/>
      <c r="B72" s="3"/>
      <c r="C72" s="3"/>
      <c r="D72" s="76">
        <v>36</v>
      </c>
      <c r="E72" s="76">
        <v>40</v>
      </c>
      <c r="F72" s="1" t="s">
        <v>31</v>
      </c>
      <c r="G72" s="4">
        <v>-26.45</v>
      </c>
      <c r="H72" s="4">
        <f t="shared" si="28"/>
        <v>2.2646443075930588E-6</v>
      </c>
      <c r="I72" s="1" t="s">
        <v>31</v>
      </c>
      <c r="J72" s="3">
        <f t="shared" si="29"/>
        <v>36</v>
      </c>
      <c r="K72" s="1" t="s">
        <v>31</v>
      </c>
      <c r="L72" s="4">
        <f t="shared" si="30"/>
        <v>3.9810717055349771</v>
      </c>
      <c r="M72" s="77">
        <v>-26.8</v>
      </c>
      <c r="N72" s="77">
        <v>-27</v>
      </c>
      <c r="O72" s="11"/>
      <c r="P72" s="11"/>
      <c r="Q72" s="13">
        <f t="shared" si="31"/>
        <v>62.45</v>
      </c>
      <c r="R72" s="13">
        <v>0.71299999999999997</v>
      </c>
      <c r="S72" s="13">
        <v>4.67</v>
      </c>
      <c r="T72" s="4">
        <v>3.26</v>
      </c>
      <c r="U72" s="4">
        <v>2.34</v>
      </c>
      <c r="V72" s="4">
        <f t="shared" si="32"/>
        <v>132.636</v>
      </c>
      <c r="W72" s="4">
        <f t="shared" si="33"/>
        <v>128.65492829446501</v>
      </c>
      <c r="X72" s="14">
        <f t="shared" si="34"/>
        <v>3.0015016326902028E-2</v>
      </c>
      <c r="Y72" s="14">
        <f t="shared" si="35"/>
        <v>3.0014999252772019E-2</v>
      </c>
      <c r="Z72" s="137"/>
      <c r="AB72" s="15">
        <f t="shared" si="37"/>
        <v>-26.9</v>
      </c>
      <c r="AC72" s="36"/>
      <c r="AD72" s="36"/>
      <c r="AE72" s="7"/>
      <c r="AF72" s="36"/>
      <c r="AG72" s="7">
        <f>AG67</f>
        <v>-30</v>
      </c>
      <c r="AH72" s="15"/>
      <c r="AI72" s="45"/>
      <c r="AJ72" s="7"/>
      <c r="AK72" s="7"/>
    </row>
    <row r="73" spans="1:37" ht="24.75" customHeight="1" x14ac:dyDescent="0.25">
      <c r="A73" s="79"/>
      <c r="B73" s="3"/>
      <c r="C73" s="3"/>
      <c r="D73" s="76">
        <v>36</v>
      </c>
      <c r="E73" s="76">
        <v>39</v>
      </c>
      <c r="F73" s="1" t="s">
        <v>31</v>
      </c>
      <c r="G73" s="4">
        <v>-30.3</v>
      </c>
      <c r="H73" s="4">
        <f t="shared" si="28"/>
        <v>9.3325430079698987E-7</v>
      </c>
      <c r="I73" s="1" t="s">
        <v>31</v>
      </c>
      <c r="J73" s="3">
        <f>J72-3</f>
        <v>33</v>
      </c>
      <c r="K73" s="1" t="s">
        <v>31</v>
      </c>
      <c r="L73" s="4">
        <f t="shared" si="30"/>
        <v>1.9952623149688804</v>
      </c>
      <c r="M73" s="77">
        <v>-25.2</v>
      </c>
      <c r="N73" s="77">
        <v>-25</v>
      </c>
      <c r="O73" s="11"/>
      <c r="P73" s="11"/>
      <c r="Q73" s="13">
        <f t="shared" si="31"/>
        <v>63.3</v>
      </c>
      <c r="R73" s="13">
        <v>0.71499999999999997</v>
      </c>
      <c r="S73" s="13">
        <v>4.6900000000000004</v>
      </c>
      <c r="T73" s="4">
        <v>3.09</v>
      </c>
      <c r="U73" s="4">
        <v>2.15</v>
      </c>
      <c r="V73" s="4">
        <f t="shared" si="32"/>
        <v>128.708</v>
      </c>
      <c r="W73" s="4">
        <f t="shared" si="33"/>
        <v>126.71273768503112</v>
      </c>
      <c r="X73" s="14">
        <f t="shared" si="34"/>
        <v>1.5502240070305501E-2</v>
      </c>
      <c r="Y73" s="14">
        <f t="shared" si="35"/>
        <v>1.5502232819363053E-2</v>
      </c>
      <c r="Z73" s="137"/>
      <c r="AB73" s="15">
        <f t="shared" si="37"/>
        <v>-25.1</v>
      </c>
      <c r="AC73" s="36"/>
      <c r="AD73" s="36"/>
      <c r="AE73" s="7"/>
      <c r="AF73" s="36"/>
      <c r="AG73" s="7">
        <f>AG67</f>
        <v>-30</v>
      </c>
      <c r="AH73" s="15"/>
      <c r="AI73" s="45"/>
      <c r="AJ73" s="7"/>
      <c r="AK73" s="7"/>
    </row>
    <row r="74" spans="1:37" ht="24.75" customHeight="1" x14ac:dyDescent="0.25">
      <c r="A74" s="79"/>
      <c r="B74" s="3"/>
      <c r="C74" s="3"/>
      <c r="D74" s="76">
        <v>36</v>
      </c>
      <c r="E74" s="76">
        <v>39</v>
      </c>
      <c r="F74" s="1" t="s">
        <v>31</v>
      </c>
      <c r="G74" s="4">
        <v>-34.1</v>
      </c>
      <c r="H74" s="4">
        <f t="shared" si="28"/>
        <v>3.8904514499428012E-7</v>
      </c>
      <c r="I74" s="1" t="s">
        <v>31</v>
      </c>
      <c r="J74" s="3">
        <f>J73-3</f>
        <v>30</v>
      </c>
      <c r="K74" s="1" t="s">
        <v>31</v>
      </c>
      <c r="L74" s="4">
        <f t="shared" si="30"/>
        <v>1</v>
      </c>
      <c r="M74" s="77">
        <v>-21</v>
      </c>
      <c r="N74" s="77">
        <v>-21</v>
      </c>
      <c r="O74" s="11"/>
      <c r="P74" s="11"/>
      <c r="Q74" s="13">
        <f t="shared" si="31"/>
        <v>64.099999999999994</v>
      </c>
      <c r="R74" s="13">
        <v>0.71599999999999997</v>
      </c>
      <c r="S74" s="13">
        <v>4.71</v>
      </c>
      <c r="T74" s="4">
        <v>3.06</v>
      </c>
      <c r="U74" s="4">
        <v>2.1</v>
      </c>
      <c r="V74" s="4">
        <f t="shared" si="32"/>
        <v>128.18899999999999</v>
      </c>
      <c r="W74" s="4">
        <f t="shared" si="33"/>
        <v>127.18899999999999</v>
      </c>
      <c r="X74" s="14">
        <f t="shared" si="34"/>
        <v>7.8009813634555229E-3</v>
      </c>
      <c r="Y74" s="14">
        <f t="shared" si="35"/>
        <v>7.8009783285215972E-3</v>
      </c>
      <c r="Z74" s="137"/>
      <c r="AB74" s="15">
        <f t="shared" si="37"/>
        <v>-21</v>
      </c>
      <c r="AC74" s="36"/>
      <c r="AD74" s="36"/>
      <c r="AE74" s="7"/>
      <c r="AF74" s="36"/>
      <c r="AG74" s="7">
        <f>AG67</f>
        <v>-30</v>
      </c>
      <c r="AH74" s="15"/>
      <c r="AI74" s="45"/>
      <c r="AJ74" s="7"/>
      <c r="AK74" s="7"/>
    </row>
    <row r="75" spans="1:37" ht="24.75" customHeight="1" x14ac:dyDescent="0.25">
      <c r="A75" s="79"/>
      <c r="B75" s="3"/>
      <c r="C75" s="3"/>
      <c r="D75" s="76">
        <v>36</v>
      </c>
      <c r="E75" s="76">
        <v>39</v>
      </c>
      <c r="F75" s="1" t="s">
        <v>31</v>
      </c>
      <c r="G75" s="4">
        <v>-41.6</v>
      </c>
      <c r="H75" s="4">
        <f t="shared" si="28"/>
        <v>6.9183097091893571E-8</v>
      </c>
      <c r="I75" s="1" t="s">
        <v>31</v>
      </c>
      <c r="J75" s="3">
        <f>J74-3</f>
        <v>27</v>
      </c>
      <c r="K75" s="1" t="s">
        <v>31</v>
      </c>
      <c r="L75" s="4">
        <f t="shared" si="30"/>
        <v>0.50118723362727269</v>
      </c>
      <c r="M75" s="77">
        <v>-17.5</v>
      </c>
      <c r="N75" s="77">
        <v>-18</v>
      </c>
      <c r="O75" s="11"/>
      <c r="P75" s="11"/>
      <c r="Q75" s="13">
        <f t="shared" si="31"/>
        <v>68.599999999999994</v>
      </c>
      <c r="R75" s="13">
        <v>0.71599999999999997</v>
      </c>
      <c r="S75" s="13">
        <v>4.72</v>
      </c>
      <c r="T75" s="4">
        <v>3.05</v>
      </c>
      <c r="U75" s="4">
        <v>2.08</v>
      </c>
      <c r="V75" s="4">
        <f t="shared" si="32"/>
        <v>128.04799999999997</v>
      </c>
      <c r="W75" s="4">
        <f t="shared" si="33"/>
        <v>127.5468127663727</v>
      </c>
      <c r="X75" s="14">
        <f t="shared" si="34"/>
        <v>3.9140574911538861E-3</v>
      </c>
      <c r="Y75" s="14">
        <f t="shared" si="35"/>
        <v>3.9140569508635484E-3</v>
      </c>
      <c r="Z75" s="138"/>
      <c r="AB75" s="15">
        <f t="shared" si="37"/>
        <v>-17.75</v>
      </c>
      <c r="AC75" s="36"/>
      <c r="AD75" s="36"/>
      <c r="AE75" s="7"/>
      <c r="AF75" s="36"/>
      <c r="AG75" s="7">
        <f>AG68</f>
        <v>-30</v>
      </c>
      <c r="AH75" s="15"/>
      <c r="AI75" s="45"/>
      <c r="AJ75" s="7"/>
      <c r="AK75" s="7"/>
    </row>
    <row r="76" spans="1:37" ht="24.75" customHeight="1" x14ac:dyDescent="0.25">
      <c r="A76" s="80"/>
      <c r="B76" s="22"/>
      <c r="C76" s="23"/>
      <c r="D76" s="24"/>
      <c r="E76" s="23"/>
      <c r="F76" s="22"/>
      <c r="G76" s="25"/>
      <c r="H76" s="25"/>
      <c r="I76" s="22"/>
      <c r="J76" s="22"/>
      <c r="K76" s="22"/>
      <c r="L76" s="25"/>
      <c r="M76" s="26"/>
      <c r="N76" s="25"/>
      <c r="O76" s="25"/>
      <c r="P76" s="25"/>
      <c r="Q76" s="25"/>
      <c r="R76" s="25"/>
      <c r="S76" s="25"/>
      <c r="T76" s="26"/>
      <c r="U76" s="26"/>
      <c r="V76" s="25"/>
      <c r="W76" s="25"/>
      <c r="X76" s="27"/>
      <c r="Y76" s="27"/>
      <c r="Z76" s="28"/>
      <c r="AB76" s="7"/>
      <c r="AC76" s="36"/>
      <c r="AD76" s="36"/>
      <c r="AE76" s="7"/>
      <c r="AF76" s="36"/>
      <c r="AG76" s="7"/>
      <c r="AH76" s="7"/>
      <c r="AI76" s="7"/>
      <c r="AJ76" s="7"/>
      <c r="AK76" s="7"/>
    </row>
    <row r="77" spans="1:37" ht="24.75" customHeight="1" x14ac:dyDescent="0.25">
      <c r="A77" s="75"/>
      <c r="B77" s="3">
        <f>B61</f>
        <v>13.75</v>
      </c>
      <c r="C77" s="3" t="s">
        <v>30</v>
      </c>
      <c r="D77" s="9"/>
      <c r="E77" s="9"/>
      <c r="F77" s="1" t="s">
        <v>31</v>
      </c>
      <c r="G77" s="4"/>
      <c r="H77" s="4">
        <f t="shared" ref="H77:H86" si="38">0.001*POWER(10,G77/10)</f>
        <v>1E-3</v>
      </c>
      <c r="I77" s="1" t="s">
        <v>31</v>
      </c>
      <c r="J77" s="2"/>
      <c r="K77" s="1" t="s">
        <v>31</v>
      </c>
      <c r="L77" s="4">
        <f t="shared" ref="L77:L86" si="39">0.001*POWER(10,J77/10)</f>
        <v>1E-3</v>
      </c>
      <c r="M77" s="46"/>
      <c r="N77" s="46"/>
      <c r="O77" s="11"/>
      <c r="P77" s="12"/>
      <c r="Q77" s="13">
        <f t="shared" ref="Q77:Q86" si="40">J77-G77</f>
        <v>0</v>
      </c>
      <c r="R77" s="13"/>
      <c r="S77" s="13"/>
      <c r="T77" s="4"/>
      <c r="U77" s="4"/>
      <c r="V77" s="4">
        <f>T77*$Z$7+S77*$Z$9+R77*$Z$11</f>
        <v>0</v>
      </c>
      <c r="W77" s="4">
        <f t="shared" ref="W77:W86" si="41">V77-L77</f>
        <v>-1E-3</v>
      </c>
      <c r="X77" s="14" t="e">
        <f t="shared" ref="X77:X86" si="42">L77/V77</f>
        <v>#DIV/0!</v>
      </c>
      <c r="Y77" s="14" t="e">
        <f t="shared" ref="Y77:Y86" si="43">(L77-H77)/V77</f>
        <v>#DIV/0!</v>
      </c>
      <c r="Z77" s="127" t="s">
        <v>51</v>
      </c>
      <c r="AB77" s="15" t="e">
        <f>AVERAGE(M77:N77)</f>
        <v>#DIV/0!</v>
      </c>
      <c r="AC77" s="36"/>
      <c r="AD77" s="36"/>
      <c r="AE77" s="7"/>
      <c r="AF77" s="36"/>
      <c r="AG77" s="7"/>
      <c r="AH77" s="7"/>
      <c r="AI77" s="7"/>
      <c r="AJ77" s="7"/>
      <c r="AK77" s="7"/>
    </row>
    <row r="78" spans="1:37" ht="24.75" customHeight="1" x14ac:dyDescent="0.25">
      <c r="A78" s="16"/>
      <c r="B78" s="3"/>
      <c r="C78" s="3"/>
      <c r="D78" s="9"/>
      <c r="E78" s="9"/>
      <c r="F78" s="1" t="s">
        <v>31</v>
      </c>
      <c r="G78" s="4"/>
      <c r="H78" s="4">
        <f t="shared" si="38"/>
        <v>1E-3</v>
      </c>
      <c r="I78" s="1" t="s">
        <v>31</v>
      </c>
      <c r="J78" s="2"/>
      <c r="K78" s="1" t="s">
        <v>31</v>
      </c>
      <c r="L78" s="4">
        <f t="shared" si="39"/>
        <v>1E-3</v>
      </c>
      <c r="M78" s="46"/>
      <c r="N78" s="46"/>
      <c r="O78" s="11"/>
      <c r="P78" s="12"/>
      <c r="Q78" s="13">
        <f t="shared" si="40"/>
        <v>0</v>
      </c>
      <c r="R78" s="13"/>
      <c r="S78" s="13"/>
      <c r="T78" s="4"/>
      <c r="U78" s="4"/>
      <c r="V78" s="4">
        <f t="shared" ref="V78:V86" si="44">T78*$Z$7+S78*$Z$9+R78*$Z$11</f>
        <v>0</v>
      </c>
      <c r="W78" s="4">
        <f t="shared" si="41"/>
        <v>-1E-3</v>
      </c>
      <c r="X78" s="14" t="e">
        <f t="shared" si="42"/>
        <v>#DIV/0!</v>
      </c>
      <c r="Y78" s="14" t="e">
        <f t="shared" si="43"/>
        <v>#DIV/0!</v>
      </c>
      <c r="Z78" s="128"/>
      <c r="AB78" s="15" t="e">
        <f>AVERAGE(M78:N78)</f>
        <v>#DIV/0!</v>
      </c>
      <c r="AC78" s="44"/>
      <c r="AD78" s="36"/>
      <c r="AE78" s="7"/>
      <c r="AF78" s="36"/>
      <c r="AG78" s="7"/>
      <c r="AH78" s="7"/>
      <c r="AI78" s="7"/>
      <c r="AJ78" s="7"/>
      <c r="AK78" s="7"/>
    </row>
    <row r="79" spans="1:37" ht="24.75" customHeight="1" x14ac:dyDescent="0.25">
      <c r="A79" s="1"/>
      <c r="B79" s="3"/>
      <c r="C79" s="3"/>
      <c r="D79" s="9"/>
      <c r="E79" s="9"/>
      <c r="F79" s="1" t="s">
        <v>31</v>
      </c>
      <c r="G79" s="4"/>
      <c r="H79" s="4">
        <f t="shared" si="38"/>
        <v>1E-3</v>
      </c>
      <c r="I79" s="1" t="s">
        <v>31</v>
      </c>
      <c r="J79" s="2"/>
      <c r="K79" s="1" t="s">
        <v>31</v>
      </c>
      <c r="L79" s="4">
        <f t="shared" si="39"/>
        <v>1E-3</v>
      </c>
      <c r="M79" s="46"/>
      <c r="N79" s="46"/>
      <c r="O79" s="11"/>
      <c r="P79" s="12"/>
      <c r="Q79" s="13">
        <f t="shared" si="40"/>
        <v>0</v>
      </c>
      <c r="R79" s="13"/>
      <c r="S79" s="13"/>
      <c r="T79" s="4"/>
      <c r="U79" s="4"/>
      <c r="V79" s="4">
        <f t="shared" si="44"/>
        <v>0</v>
      </c>
      <c r="W79" s="4">
        <f t="shared" si="41"/>
        <v>-1E-3</v>
      </c>
      <c r="X79" s="14" t="e">
        <f t="shared" si="42"/>
        <v>#DIV/0!</v>
      </c>
      <c r="Y79" s="14" t="e">
        <f t="shared" si="43"/>
        <v>#DIV/0!</v>
      </c>
      <c r="Z79" s="129"/>
      <c r="AB79" s="15" t="e">
        <f>AVERAGE(M79:N79)</f>
        <v>#DIV/0!</v>
      </c>
      <c r="AC79" s="7"/>
      <c r="AD79" s="36"/>
      <c r="AE79" s="36"/>
      <c r="AF79" s="36"/>
      <c r="AG79" s="7"/>
      <c r="AH79" s="7"/>
      <c r="AI79" s="7"/>
      <c r="AJ79" s="7"/>
      <c r="AK79" s="7"/>
    </row>
    <row r="80" spans="1:37" ht="24.75" customHeight="1" x14ac:dyDescent="0.25">
      <c r="A80" s="1"/>
      <c r="B80" s="3"/>
      <c r="C80" s="3"/>
      <c r="D80" s="9"/>
      <c r="E80" s="9"/>
      <c r="F80" s="1" t="s">
        <v>31</v>
      </c>
      <c r="G80" s="4"/>
      <c r="H80" s="4">
        <f t="shared" si="38"/>
        <v>1E-3</v>
      </c>
      <c r="I80" s="1" t="s">
        <v>31</v>
      </c>
      <c r="J80" s="2"/>
      <c r="K80" s="1" t="s">
        <v>31</v>
      </c>
      <c r="L80" s="4">
        <f t="shared" si="39"/>
        <v>1E-3</v>
      </c>
      <c r="M80" s="46"/>
      <c r="N80" s="46"/>
      <c r="O80" s="11"/>
      <c r="P80" s="11"/>
      <c r="Q80" s="13">
        <f t="shared" si="40"/>
        <v>0</v>
      </c>
      <c r="R80" s="13"/>
      <c r="S80" s="13"/>
      <c r="T80" s="4"/>
      <c r="U80" s="4"/>
      <c r="V80" s="4">
        <f t="shared" si="44"/>
        <v>0</v>
      </c>
      <c r="W80" s="4">
        <f t="shared" si="41"/>
        <v>-1E-3</v>
      </c>
      <c r="X80" s="14" t="e">
        <f t="shared" si="42"/>
        <v>#DIV/0!</v>
      </c>
      <c r="Y80" s="14" t="e">
        <f t="shared" si="43"/>
        <v>#DIV/0!</v>
      </c>
      <c r="Z80" s="127" t="s">
        <v>45</v>
      </c>
      <c r="AB80" s="15" t="e">
        <f t="shared" ref="AB80:AB86" si="45">AVERAGE(M80:N80)</f>
        <v>#DIV/0!</v>
      </c>
      <c r="AC80" s="7"/>
      <c r="AD80" s="36"/>
      <c r="AE80" s="36"/>
      <c r="AF80" s="36"/>
    </row>
    <row r="81" spans="1:34" ht="23.25" customHeight="1" x14ac:dyDescent="0.25">
      <c r="A81" s="1"/>
      <c r="B81" s="3"/>
      <c r="C81" s="3"/>
      <c r="D81" s="9"/>
      <c r="E81" s="9"/>
      <c r="F81" s="1" t="s">
        <v>31</v>
      </c>
      <c r="G81" s="4"/>
      <c r="H81" s="4">
        <f t="shared" si="38"/>
        <v>1E-3</v>
      </c>
      <c r="I81" s="1" t="s">
        <v>31</v>
      </c>
      <c r="J81" s="2"/>
      <c r="K81" s="1" t="s">
        <v>31</v>
      </c>
      <c r="L81" s="4">
        <f t="shared" si="39"/>
        <v>1E-3</v>
      </c>
      <c r="M81" s="46"/>
      <c r="N81" s="46"/>
      <c r="O81" s="11"/>
      <c r="P81" s="11"/>
      <c r="Q81" s="13">
        <f t="shared" si="40"/>
        <v>0</v>
      </c>
      <c r="R81" s="13"/>
      <c r="S81" s="13"/>
      <c r="T81" s="4"/>
      <c r="U81" s="4"/>
      <c r="V81" s="4">
        <f t="shared" si="44"/>
        <v>0</v>
      </c>
      <c r="W81" s="4">
        <f t="shared" si="41"/>
        <v>-1E-3</v>
      </c>
      <c r="X81" s="14" t="e">
        <f t="shared" si="42"/>
        <v>#DIV/0!</v>
      </c>
      <c r="Y81" s="14" t="e">
        <f t="shared" si="43"/>
        <v>#DIV/0!</v>
      </c>
      <c r="Z81" s="130"/>
      <c r="AB81" s="15" t="e">
        <f t="shared" si="45"/>
        <v>#DIV/0!</v>
      </c>
      <c r="AC81" s="7"/>
      <c r="AD81" s="36"/>
      <c r="AE81" s="36"/>
      <c r="AF81" s="36"/>
    </row>
    <row r="82" spans="1:34" ht="24" customHeight="1" x14ac:dyDescent="0.25">
      <c r="A82" s="1"/>
      <c r="B82" s="3"/>
      <c r="C82" s="3"/>
      <c r="D82" s="9"/>
      <c r="E82" s="9"/>
      <c r="F82" s="1" t="s">
        <v>31</v>
      </c>
      <c r="G82" s="4"/>
      <c r="H82" s="4">
        <f t="shared" si="38"/>
        <v>1E-3</v>
      </c>
      <c r="I82" s="1" t="s">
        <v>31</v>
      </c>
      <c r="J82" s="2"/>
      <c r="K82" s="1" t="s">
        <v>31</v>
      </c>
      <c r="L82" s="4">
        <f t="shared" si="39"/>
        <v>1E-3</v>
      </c>
      <c r="M82" s="46"/>
      <c r="N82" s="46"/>
      <c r="O82" s="11"/>
      <c r="P82" s="11"/>
      <c r="Q82" s="13">
        <f t="shared" si="40"/>
        <v>0</v>
      </c>
      <c r="R82" s="13"/>
      <c r="S82" s="13"/>
      <c r="T82" s="4"/>
      <c r="U82" s="4"/>
      <c r="V82" s="4">
        <f t="shared" si="44"/>
        <v>0</v>
      </c>
      <c r="W82" s="4">
        <f t="shared" si="41"/>
        <v>-1E-3</v>
      </c>
      <c r="X82" s="14" t="e">
        <f t="shared" si="42"/>
        <v>#DIV/0!</v>
      </c>
      <c r="Y82" s="14" t="e">
        <f t="shared" si="43"/>
        <v>#DIV/0!</v>
      </c>
      <c r="Z82" s="131"/>
      <c r="AB82" s="15" t="e">
        <f t="shared" si="45"/>
        <v>#DIV/0!</v>
      </c>
      <c r="AC82" s="7"/>
      <c r="AD82" s="36"/>
      <c r="AE82" s="36"/>
      <c r="AF82" s="36"/>
    </row>
    <row r="83" spans="1:34" ht="24.75" customHeight="1" x14ac:dyDescent="0.25">
      <c r="A83" s="1"/>
      <c r="B83" s="3"/>
      <c r="C83" s="3"/>
      <c r="D83" s="9"/>
      <c r="E83" s="9"/>
      <c r="F83" s="1" t="s">
        <v>31</v>
      </c>
      <c r="G83" s="4"/>
      <c r="H83" s="4">
        <f t="shared" si="38"/>
        <v>1E-3</v>
      </c>
      <c r="I83" s="1" t="s">
        <v>31</v>
      </c>
      <c r="J83" s="2"/>
      <c r="K83" s="1" t="s">
        <v>31</v>
      </c>
      <c r="L83" s="4">
        <f t="shared" si="39"/>
        <v>1E-3</v>
      </c>
      <c r="M83" s="46"/>
      <c r="N83" s="46"/>
      <c r="O83" s="11"/>
      <c r="P83" s="11"/>
      <c r="Q83" s="13">
        <f t="shared" si="40"/>
        <v>0</v>
      </c>
      <c r="R83" s="13"/>
      <c r="S83" s="13"/>
      <c r="T83" s="4"/>
      <c r="U83" s="4"/>
      <c r="V83" s="4">
        <f t="shared" si="44"/>
        <v>0</v>
      </c>
      <c r="W83" s="4">
        <f t="shared" si="41"/>
        <v>-1E-3</v>
      </c>
      <c r="X83" s="14" t="e">
        <f t="shared" si="42"/>
        <v>#DIV/0!</v>
      </c>
      <c r="Y83" s="14" t="e">
        <f t="shared" si="43"/>
        <v>#DIV/0!</v>
      </c>
      <c r="Z83" s="3"/>
      <c r="AB83" s="15" t="e">
        <f t="shared" si="45"/>
        <v>#DIV/0!</v>
      </c>
      <c r="AC83" s="7"/>
      <c r="AD83" s="36"/>
      <c r="AE83" s="36"/>
      <c r="AF83" s="36"/>
    </row>
    <row r="84" spans="1:34" ht="24.75" customHeight="1" x14ac:dyDescent="0.25">
      <c r="A84" s="1"/>
      <c r="B84" s="3"/>
      <c r="C84" s="3"/>
      <c r="D84" s="9"/>
      <c r="E84" s="9"/>
      <c r="F84" s="1" t="s">
        <v>31</v>
      </c>
      <c r="G84" s="4"/>
      <c r="H84" s="4">
        <f t="shared" si="38"/>
        <v>1E-3</v>
      </c>
      <c r="I84" s="1" t="s">
        <v>31</v>
      </c>
      <c r="J84" s="2"/>
      <c r="K84" s="1" t="s">
        <v>31</v>
      </c>
      <c r="L84" s="4">
        <f t="shared" si="39"/>
        <v>1E-3</v>
      </c>
      <c r="M84" s="46"/>
      <c r="N84" s="46"/>
      <c r="O84" s="11"/>
      <c r="P84" s="11"/>
      <c r="Q84" s="13">
        <f t="shared" si="40"/>
        <v>0</v>
      </c>
      <c r="R84" s="13"/>
      <c r="S84" s="13"/>
      <c r="T84" s="4"/>
      <c r="U84" s="4"/>
      <c r="V84" s="4">
        <f t="shared" si="44"/>
        <v>0</v>
      </c>
      <c r="W84" s="4">
        <f t="shared" si="41"/>
        <v>-1E-3</v>
      </c>
      <c r="X84" s="14" t="e">
        <f t="shared" si="42"/>
        <v>#DIV/0!</v>
      </c>
      <c r="Y84" s="14" t="e">
        <f t="shared" si="43"/>
        <v>#DIV/0!</v>
      </c>
      <c r="Z84" s="3"/>
      <c r="AB84" s="15" t="e">
        <f t="shared" si="45"/>
        <v>#DIV/0!</v>
      </c>
      <c r="AC84" s="7"/>
      <c r="AD84" s="36"/>
      <c r="AE84" s="36"/>
      <c r="AF84" s="36"/>
    </row>
    <row r="85" spans="1:34" ht="24.75" customHeight="1" x14ac:dyDescent="0.25">
      <c r="A85" s="1"/>
      <c r="B85" s="3"/>
      <c r="C85" s="3"/>
      <c r="D85" s="9"/>
      <c r="E85" s="9"/>
      <c r="F85" s="1" t="s">
        <v>31</v>
      </c>
      <c r="G85" s="4"/>
      <c r="H85" s="4">
        <f>0.001*POWER(10,G85/10)</f>
        <v>1E-3</v>
      </c>
      <c r="I85" s="1" t="s">
        <v>31</v>
      </c>
      <c r="J85" s="2"/>
      <c r="K85" s="1" t="s">
        <v>31</v>
      </c>
      <c r="L85" s="4">
        <f>0.001*POWER(10,J85/10)</f>
        <v>1E-3</v>
      </c>
      <c r="M85" s="46"/>
      <c r="N85" s="46"/>
      <c r="O85" s="11"/>
      <c r="P85" s="11"/>
      <c r="Q85" s="13">
        <f>J85-G85</f>
        <v>0</v>
      </c>
      <c r="R85" s="13"/>
      <c r="S85" s="13"/>
      <c r="T85" s="4"/>
      <c r="U85" s="4"/>
      <c r="V85" s="4">
        <f t="shared" si="44"/>
        <v>0</v>
      </c>
      <c r="W85" s="4">
        <f t="shared" si="41"/>
        <v>-1E-3</v>
      </c>
      <c r="X85" s="14" t="e">
        <f t="shared" si="42"/>
        <v>#DIV/0!</v>
      </c>
      <c r="Y85" s="14" t="e">
        <f t="shared" si="43"/>
        <v>#DIV/0!</v>
      </c>
      <c r="Z85" s="3"/>
      <c r="AB85" s="15" t="e">
        <f>AVERAGE(M85:N85)</f>
        <v>#DIV/0!</v>
      </c>
      <c r="AC85" s="7"/>
      <c r="AD85" s="36"/>
      <c r="AE85" s="36"/>
      <c r="AF85" s="36"/>
    </row>
    <row r="86" spans="1:34" ht="24.75" customHeight="1" x14ac:dyDescent="0.25">
      <c r="A86" s="1"/>
      <c r="B86" s="3"/>
      <c r="C86" s="3"/>
      <c r="D86" s="9"/>
      <c r="E86" s="9"/>
      <c r="F86" s="1" t="s">
        <v>31</v>
      </c>
      <c r="G86" s="4"/>
      <c r="H86" s="4">
        <f t="shared" si="38"/>
        <v>1E-3</v>
      </c>
      <c r="I86" s="1" t="s">
        <v>31</v>
      </c>
      <c r="J86" s="2"/>
      <c r="K86" s="1" t="s">
        <v>31</v>
      </c>
      <c r="L86" s="4">
        <f t="shared" si="39"/>
        <v>1E-3</v>
      </c>
      <c r="M86" s="46"/>
      <c r="N86" s="46"/>
      <c r="O86" s="11"/>
      <c r="P86" s="11"/>
      <c r="Q86" s="13">
        <f t="shared" si="40"/>
        <v>0</v>
      </c>
      <c r="R86" s="13"/>
      <c r="S86" s="13"/>
      <c r="T86" s="4"/>
      <c r="U86" s="4"/>
      <c r="V86" s="4">
        <f t="shared" si="44"/>
        <v>0</v>
      </c>
      <c r="W86" s="4">
        <f t="shared" si="41"/>
        <v>-1E-3</v>
      </c>
      <c r="X86" s="14" t="e">
        <f t="shared" si="42"/>
        <v>#DIV/0!</v>
      </c>
      <c r="Y86" s="14" t="e">
        <f t="shared" si="43"/>
        <v>#DIV/0!</v>
      </c>
      <c r="Z86" s="3"/>
      <c r="AB86" s="15" t="e">
        <f t="shared" si="45"/>
        <v>#DIV/0!</v>
      </c>
      <c r="AC86" s="7"/>
      <c r="AD86" s="36"/>
      <c r="AE86" s="36"/>
      <c r="AF86" s="36"/>
    </row>
    <row r="87" spans="1:34" ht="24.75" customHeight="1" x14ac:dyDescent="0.25">
      <c r="A87" s="21"/>
      <c r="B87" s="22"/>
      <c r="C87" s="23"/>
      <c r="D87" s="24"/>
      <c r="E87" s="23"/>
      <c r="F87" s="22"/>
      <c r="G87" s="23"/>
      <c r="H87" s="25"/>
      <c r="I87" s="22"/>
      <c r="J87" s="22"/>
      <c r="K87" s="22"/>
      <c r="L87" s="25"/>
      <c r="M87" s="26"/>
      <c r="N87" s="25"/>
      <c r="O87" s="43"/>
      <c r="P87" s="43"/>
      <c r="Q87" s="25"/>
      <c r="R87" s="25"/>
      <c r="S87" s="25"/>
      <c r="T87" s="47"/>
      <c r="U87" s="47"/>
      <c r="V87" s="25"/>
      <c r="W87" s="25"/>
      <c r="X87" s="27"/>
      <c r="Y87" s="27"/>
      <c r="Z87" s="28"/>
      <c r="AB87" s="7"/>
      <c r="AC87" s="7"/>
      <c r="AD87" s="36"/>
      <c r="AE87" s="36"/>
      <c r="AF87" s="36"/>
      <c r="AG87" s="7"/>
      <c r="AH87" s="7"/>
    </row>
    <row r="88" spans="1:34" ht="24.75" customHeight="1" x14ac:dyDescent="0.25">
      <c r="A88" s="8"/>
      <c r="B88" s="3">
        <f>B77</f>
        <v>13.75</v>
      </c>
      <c r="C88" s="3" t="s">
        <v>30</v>
      </c>
      <c r="D88" s="9"/>
      <c r="E88" s="9"/>
      <c r="F88" s="1" t="s">
        <v>31</v>
      </c>
      <c r="G88" s="4"/>
      <c r="H88" s="4">
        <f t="shared" ref="H88:H97" si="46">0.001*POWER(10,G88/10)</f>
        <v>1E-3</v>
      </c>
      <c r="I88" s="1" t="s">
        <v>31</v>
      </c>
      <c r="J88" s="2"/>
      <c r="K88" s="1" t="s">
        <v>31</v>
      </c>
      <c r="L88" s="4">
        <f t="shared" ref="L88:L97" si="47">0.001*POWER(10,J88/10)</f>
        <v>1E-3</v>
      </c>
      <c r="M88" s="46"/>
      <c r="N88" s="48"/>
      <c r="O88" s="11"/>
      <c r="P88" s="12"/>
      <c r="Q88" s="13">
        <f t="shared" ref="Q88:Q97" si="48">J88-G88</f>
        <v>0</v>
      </c>
      <c r="R88" s="13"/>
      <c r="S88" s="13"/>
      <c r="T88" s="4"/>
      <c r="U88" s="4"/>
      <c r="V88" s="4">
        <f>T88*$Z$7+S88*$Z$9+R88*$Z$11</f>
        <v>0</v>
      </c>
      <c r="W88" s="4">
        <f t="shared" ref="W88:W97" si="49">V88-L88</f>
        <v>-1E-3</v>
      </c>
      <c r="X88" s="14" t="e">
        <f t="shared" ref="X88:X97" si="50">L88/V88</f>
        <v>#DIV/0!</v>
      </c>
      <c r="Y88" s="14" t="e">
        <f t="shared" ref="Y88:Y97" si="51">(L88-H88)/V88</f>
        <v>#DIV/0!</v>
      </c>
      <c r="Z88" s="127" t="s">
        <v>52</v>
      </c>
      <c r="AB88" s="15" t="e">
        <f>AVERAGE(M88:N88)</f>
        <v>#DIV/0!</v>
      </c>
      <c r="AC88" s="7"/>
      <c r="AD88" s="36"/>
      <c r="AE88" s="36"/>
      <c r="AF88" s="36"/>
      <c r="AG88" s="7"/>
      <c r="AH88" s="7"/>
    </row>
    <row r="89" spans="1:34" ht="24.75" customHeight="1" x14ac:dyDescent="0.25">
      <c r="A89" s="16"/>
      <c r="B89" s="3"/>
      <c r="C89" s="3"/>
      <c r="D89" s="9"/>
      <c r="E89" s="9"/>
      <c r="F89" s="1" t="s">
        <v>31</v>
      </c>
      <c r="G89" s="4"/>
      <c r="H89" s="4">
        <f t="shared" si="46"/>
        <v>1E-3</v>
      </c>
      <c r="I89" s="1" t="s">
        <v>31</v>
      </c>
      <c r="J89" s="2"/>
      <c r="K89" s="1" t="s">
        <v>31</v>
      </c>
      <c r="L89" s="4">
        <f t="shared" si="47"/>
        <v>1E-3</v>
      </c>
      <c r="M89" s="46"/>
      <c r="N89" s="48"/>
      <c r="O89" s="11"/>
      <c r="P89" s="12"/>
      <c r="Q89" s="13">
        <f t="shared" si="48"/>
        <v>0</v>
      </c>
      <c r="R89" s="13"/>
      <c r="S89" s="13"/>
      <c r="T89" s="4"/>
      <c r="U89" s="4"/>
      <c r="V89" s="4">
        <f t="shared" ref="V89:V97" si="52">T89*$Z$7+S89*$Z$9+R89*$Z$11</f>
        <v>0</v>
      </c>
      <c r="W89" s="4">
        <f t="shared" si="49"/>
        <v>-1E-3</v>
      </c>
      <c r="X89" s="14" t="e">
        <f t="shared" si="50"/>
        <v>#DIV/0!</v>
      </c>
      <c r="Y89" s="14" t="e">
        <f t="shared" si="51"/>
        <v>#DIV/0!</v>
      </c>
      <c r="Z89" s="128"/>
      <c r="AB89" s="15" t="e">
        <f>AVERAGE(M89:N89)</f>
        <v>#DIV/0!</v>
      </c>
      <c r="AC89" s="7"/>
      <c r="AD89" s="36"/>
      <c r="AE89" s="36"/>
      <c r="AF89" s="36"/>
      <c r="AG89" s="7"/>
      <c r="AH89" s="7"/>
    </row>
    <row r="90" spans="1:34" ht="24.75" customHeight="1" x14ac:dyDescent="0.25">
      <c r="A90" s="1"/>
      <c r="B90" s="3"/>
      <c r="C90" s="3"/>
      <c r="D90" s="9"/>
      <c r="E90" s="9"/>
      <c r="F90" s="1" t="s">
        <v>31</v>
      </c>
      <c r="G90" s="4"/>
      <c r="H90" s="4">
        <f t="shared" si="46"/>
        <v>1E-3</v>
      </c>
      <c r="I90" s="1" t="s">
        <v>31</v>
      </c>
      <c r="J90" s="2"/>
      <c r="K90" s="1" t="s">
        <v>31</v>
      </c>
      <c r="L90" s="4">
        <f t="shared" si="47"/>
        <v>1E-3</v>
      </c>
      <c r="M90" s="46"/>
      <c r="N90" s="48"/>
      <c r="O90" s="11"/>
      <c r="P90" s="12"/>
      <c r="Q90" s="13">
        <f t="shared" si="48"/>
        <v>0</v>
      </c>
      <c r="R90" s="13"/>
      <c r="S90" s="13"/>
      <c r="T90" s="4"/>
      <c r="U90" s="4"/>
      <c r="V90" s="4">
        <f t="shared" si="52"/>
        <v>0</v>
      </c>
      <c r="W90" s="4">
        <f t="shared" si="49"/>
        <v>-1E-3</v>
      </c>
      <c r="X90" s="14" t="e">
        <f t="shared" si="50"/>
        <v>#DIV/0!</v>
      </c>
      <c r="Y90" s="14" t="e">
        <f t="shared" si="51"/>
        <v>#DIV/0!</v>
      </c>
      <c r="Z90" s="129"/>
      <c r="AB90" s="15" t="e">
        <f>AVERAGE(M90:N90)</f>
        <v>#DIV/0!</v>
      </c>
      <c r="AC90" s="7"/>
      <c r="AD90" s="36"/>
      <c r="AE90" s="36"/>
      <c r="AF90" s="36"/>
    </row>
    <row r="91" spans="1:34" ht="24.75" customHeight="1" x14ac:dyDescent="0.25">
      <c r="A91" s="1"/>
      <c r="B91" s="3"/>
      <c r="C91" s="3"/>
      <c r="D91" s="9"/>
      <c r="E91" s="9"/>
      <c r="F91" s="1" t="s">
        <v>31</v>
      </c>
      <c r="G91" s="4"/>
      <c r="H91" s="4">
        <f t="shared" si="46"/>
        <v>1E-3</v>
      </c>
      <c r="I91" s="1" t="s">
        <v>31</v>
      </c>
      <c r="J91" s="2"/>
      <c r="K91" s="1" t="s">
        <v>31</v>
      </c>
      <c r="L91" s="4">
        <f t="shared" si="47"/>
        <v>1E-3</v>
      </c>
      <c r="M91" s="46"/>
      <c r="N91" s="46"/>
      <c r="O91" s="11"/>
      <c r="P91" s="11"/>
      <c r="Q91" s="13">
        <f t="shared" si="48"/>
        <v>0</v>
      </c>
      <c r="R91" s="13"/>
      <c r="S91" s="13"/>
      <c r="T91" s="4"/>
      <c r="U91" s="4"/>
      <c r="V91" s="4">
        <f t="shared" si="52"/>
        <v>0</v>
      </c>
      <c r="W91" s="4">
        <f t="shared" si="49"/>
        <v>-1E-3</v>
      </c>
      <c r="X91" s="14" t="e">
        <f t="shared" si="50"/>
        <v>#DIV/0!</v>
      </c>
      <c r="Y91" s="14" t="e">
        <f t="shared" si="51"/>
        <v>#DIV/0!</v>
      </c>
      <c r="Z91" s="127" t="s">
        <v>45</v>
      </c>
      <c r="AB91" s="15" t="e">
        <f t="shared" ref="AB91:AB97" si="53">AVERAGE(M91:N91)</f>
        <v>#DIV/0!</v>
      </c>
      <c r="AC91" s="7"/>
      <c r="AD91" s="36"/>
      <c r="AE91" s="36"/>
      <c r="AF91" s="36"/>
    </row>
    <row r="92" spans="1:34" ht="23.25" customHeight="1" x14ac:dyDescent="0.25">
      <c r="A92" s="1"/>
      <c r="B92" s="3"/>
      <c r="C92" s="3"/>
      <c r="D92" s="9"/>
      <c r="E92" s="9"/>
      <c r="F92" s="1" t="s">
        <v>31</v>
      </c>
      <c r="G92" s="4"/>
      <c r="H92" s="4">
        <f t="shared" si="46"/>
        <v>1E-3</v>
      </c>
      <c r="I92" s="1" t="s">
        <v>31</v>
      </c>
      <c r="J92" s="2"/>
      <c r="K92" s="1" t="s">
        <v>31</v>
      </c>
      <c r="L92" s="4">
        <f t="shared" si="47"/>
        <v>1E-3</v>
      </c>
      <c r="M92" s="46"/>
      <c r="N92" s="46"/>
      <c r="O92" s="11"/>
      <c r="P92" s="11"/>
      <c r="Q92" s="13">
        <f t="shared" si="48"/>
        <v>0</v>
      </c>
      <c r="R92" s="13"/>
      <c r="S92" s="13"/>
      <c r="T92" s="4"/>
      <c r="U92" s="4"/>
      <c r="V92" s="4">
        <f t="shared" si="52"/>
        <v>0</v>
      </c>
      <c r="W92" s="4">
        <f t="shared" si="49"/>
        <v>-1E-3</v>
      </c>
      <c r="X92" s="14" t="e">
        <f t="shared" si="50"/>
        <v>#DIV/0!</v>
      </c>
      <c r="Y92" s="14" t="e">
        <f t="shared" si="51"/>
        <v>#DIV/0!</v>
      </c>
      <c r="Z92" s="130"/>
      <c r="AB92" s="15" t="e">
        <f t="shared" si="53"/>
        <v>#DIV/0!</v>
      </c>
      <c r="AC92" s="7"/>
      <c r="AD92" s="36"/>
      <c r="AE92" s="36"/>
      <c r="AF92" s="36"/>
    </row>
    <row r="93" spans="1:34" ht="24" customHeight="1" x14ac:dyDescent="0.25">
      <c r="A93" s="1"/>
      <c r="B93" s="3"/>
      <c r="C93" s="3"/>
      <c r="D93" s="9"/>
      <c r="E93" s="9"/>
      <c r="F93" s="1" t="s">
        <v>31</v>
      </c>
      <c r="G93" s="4"/>
      <c r="H93" s="4">
        <f t="shared" si="46"/>
        <v>1E-3</v>
      </c>
      <c r="I93" s="1" t="s">
        <v>31</v>
      </c>
      <c r="J93" s="2"/>
      <c r="K93" s="1" t="s">
        <v>31</v>
      </c>
      <c r="L93" s="4">
        <f t="shared" si="47"/>
        <v>1E-3</v>
      </c>
      <c r="M93" s="46"/>
      <c r="N93" s="46"/>
      <c r="O93" s="11"/>
      <c r="P93" s="11"/>
      <c r="Q93" s="13">
        <f t="shared" si="48"/>
        <v>0</v>
      </c>
      <c r="R93" s="13"/>
      <c r="S93" s="13"/>
      <c r="T93" s="4"/>
      <c r="U93" s="4"/>
      <c r="V93" s="4">
        <f t="shared" si="52"/>
        <v>0</v>
      </c>
      <c r="W93" s="4">
        <f t="shared" si="49"/>
        <v>-1E-3</v>
      </c>
      <c r="X93" s="14" t="e">
        <f t="shared" si="50"/>
        <v>#DIV/0!</v>
      </c>
      <c r="Y93" s="14" t="e">
        <f t="shared" si="51"/>
        <v>#DIV/0!</v>
      </c>
      <c r="Z93" s="131"/>
      <c r="AB93" s="15" t="e">
        <f t="shared" si="53"/>
        <v>#DIV/0!</v>
      </c>
      <c r="AC93" s="7"/>
      <c r="AD93" s="36"/>
      <c r="AE93" s="36"/>
      <c r="AF93" s="36"/>
    </row>
    <row r="94" spans="1:34" ht="24.75" customHeight="1" x14ac:dyDescent="0.25">
      <c r="A94" s="1"/>
      <c r="B94" s="3"/>
      <c r="C94" s="3"/>
      <c r="D94" s="9"/>
      <c r="E94" s="9"/>
      <c r="F94" s="1" t="s">
        <v>31</v>
      </c>
      <c r="G94" s="4"/>
      <c r="H94" s="4">
        <f t="shared" si="46"/>
        <v>1E-3</v>
      </c>
      <c r="I94" s="1" t="s">
        <v>31</v>
      </c>
      <c r="J94" s="2"/>
      <c r="K94" s="1" t="s">
        <v>31</v>
      </c>
      <c r="L94" s="4">
        <f t="shared" si="47"/>
        <v>1E-3</v>
      </c>
      <c r="M94" s="46"/>
      <c r="N94" s="46"/>
      <c r="O94" s="11"/>
      <c r="P94" s="11"/>
      <c r="Q94" s="13">
        <f t="shared" si="48"/>
        <v>0</v>
      </c>
      <c r="R94" s="13"/>
      <c r="S94" s="13"/>
      <c r="T94" s="4"/>
      <c r="U94" s="4"/>
      <c r="V94" s="4">
        <f t="shared" si="52"/>
        <v>0</v>
      </c>
      <c r="W94" s="4">
        <f t="shared" si="49"/>
        <v>-1E-3</v>
      </c>
      <c r="X94" s="14" t="e">
        <f t="shared" si="50"/>
        <v>#DIV/0!</v>
      </c>
      <c r="Y94" s="14" t="e">
        <f t="shared" si="51"/>
        <v>#DIV/0!</v>
      </c>
      <c r="Z94" s="3"/>
      <c r="AB94" s="15" t="e">
        <f t="shared" si="53"/>
        <v>#DIV/0!</v>
      </c>
      <c r="AC94" s="7"/>
      <c r="AD94" s="36"/>
      <c r="AE94" s="36"/>
      <c r="AF94" s="36"/>
    </row>
    <row r="95" spans="1:34" ht="24.75" customHeight="1" x14ac:dyDescent="0.25">
      <c r="A95" s="1"/>
      <c r="B95" s="3"/>
      <c r="C95" s="3"/>
      <c r="D95" s="9"/>
      <c r="E95" s="9"/>
      <c r="F95" s="1" t="s">
        <v>31</v>
      </c>
      <c r="G95" s="4"/>
      <c r="H95" s="4">
        <f t="shared" si="46"/>
        <v>1E-3</v>
      </c>
      <c r="I95" s="1" t="s">
        <v>31</v>
      </c>
      <c r="J95" s="2"/>
      <c r="K95" s="1" t="s">
        <v>31</v>
      </c>
      <c r="L95" s="4">
        <f t="shared" si="47"/>
        <v>1E-3</v>
      </c>
      <c r="M95" s="46"/>
      <c r="N95" s="46"/>
      <c r="O95" s="11"/>
      <c r="P95" s="11"/>
      <c r="Q95" s="13">
        <f t="shared" si="48"/>
        <v>0</v>
      </c>
      <c r="R95" s="13"/>
      <c r="S95" s="13"/>
      <c r="T95" s="4"/>
      <c r="U95" s="4"/>
      <c r="V95" s="4">
        <f t="shared" si="52"/>
        <v>0</v>
      </c>
      <c r="W95" s="4">
        <f t="shared" si="49"/>
        <v>-1E-3</v>
      </c>
      <c r="X95" s="14" t="e">
        <f t="shared" si="50"/>
        <v>#DIV/0!</v>
      </c>
      <c r="Y95" s="14" t="e">
        <f t="shared" si="51"/>
        <v>#DIV/0!</v>
      </c>
      <c r="Z95" s="3"/>
      <c r="AB95" s="15" t="e">
        <f t="shared" si="53"/>
        <v>#DIV/0!</v>
      </c>
      <c r="AC95" s="7"/>
      <c r="AD95" s="36"/>
      <c r="AE95" s="36"/>
      <c r="AF95" s="36"/>
    </row>
    <row r="96" spans="1:34" ht="24.75" customHeight="1" x14ac:dyDescent="0.25">
      <c r="A96" s="1"/>
      <c r="B96" s="3"/>
      <c r="C96" s="3"/>
      <c r="D96" s="9"/>
      <c r="E96" s="9"/>
      <c r="F96" s="1" t="s">
        <v>31</v>
      </c>
      <c r="G96" s="4"/>
      <c r="H96" s="4">
        <f>0.001*POWER(10,G96/10)</f>
        <v>1E-3</v>
      </c>
      <c r="I96" s="1" t="s">
        <v>31</v>
      </c>
      <c r="J96" s="2"/>
      <c r="K96" s="1" t="s">
        <v>31</v>
      </c>
      <c r="L96" s="4">
        <f>0.001*POWER(10,J96/10)</f>
        <v>1E-3</v>
      </c>
      <c r="M96" s="46"/>
      <c r="N96" s="46"/>
      <c r="O96" s="11"/>
      <c r="P96" s="11"/>
      <c r="Q96" s="13">
        <f>J96-G96</f>
        <v>0</v>
      </c>
      <c r="R96" s="13"/>
      <c r="S96" s="13"/>
      <c r="T96" s="4"/>
      <c r="U96" s="4"/>
      <c r="V96" s="4">
        <f t="shared" si="52"/>
        <v>0</v>
      </c>
      <c r="W96" s="4">
        <f t="shared" si="49"/>
        <v>-1E-3</v>
      </c>
      <c r="X96" s="14" t="e">
        <f t="shared" si="50"/>
        <v>#DIV/0!</v>
      </c>
      <c r="Y96" s="14" t="e">
        <f t="shared" si="51"/>
        <v>#DIV/0!</v>
      </c>
      <c r="Z96" s="3"/>
      <c r="AB96" s="15" t="e">
        <f>AVERAGE(M96:N96)</f>
        <v>#DIV/0!</v>
      </c>
      <c r="AC96" s="7"/>
      <c r="AD96" s="36"/>
      <c r="AE96" s="36"/>
      <c r="AF96" s="36"/>
    </row>
    <row r="97" spans="1:32" ht="24.75" customHeight="1" x14ac:dyDescent="0.25">
      <c r="A97" s="1"/>
      <c r="B97" s="3"/>
      <c r="C97" s="3"/>
      <c r="D97" s="9"/>
      <c r="E97" s="9"/>
      <c r="F97" s="1" t="s">
        <v>31</v>
      </c>
      <c r="G97" s="4"/>
      <c r="H97" s="4">
        <f t="shared" si="46"/>
        <v>1E-3</v>
      </c>
      <c r="I97" s="1" t="s">
        <v>31</v>
      </c>
      <c r="J97" s="2"/>
      <c r="K97" s="1" t="s">
        <v>31</v>
      </c>
      <c r="L97" s="4">
        <f t="shared" si="47"/>
        <v>1E-3</v>
      </c>
      <c r="M97" s="46"/>
      <c r="N97" s="46"/>
      <c r="O97" s="11"/>
      <c r="P97" s="11"/>
      <c r="Q97" s="13">
        <f t="shared" si="48"/>
        <v>0</v>
      </c>
      <c r="R97" s="13"/>
      <c r="S97" s="13"/>
      <c r="T97" s="4"/>
      <c r="U97" s="4"/>
      <c r="V97" s="4">
        <f t="shared" si="52"/>
        <v>0</v>
      </c>
      <c r="W97" s="4">
        <f t="shared" si="49"/>
        <v>-1E-3</v>
      </c>
      <c r="X97" s="14" t="e">
        <f t="shared" si="50"/>
        <v>#DIV/0!</v>
      </c>
      <c r="Y97" s="14" t="e">
        <f t="shared" si="51"/>
        <v>#DIV/0!</v>
      </c>
      <c r="Z97" s="3"/>
      <c r="AB97" s="15" t="e">
        <f t="shared" si="53"/>
        <v>#DIV/0!</v>
      </c>
      <c r="AC97" s="7"/>
      <c r="AD97" s="36"/>
      <c r="AE97" s="36"/>
      <c r="AF97" s="36"/>
    </row>
    <row r="98" spans="1:32" ht="24.75" customHeight="1" x14ac:dyDescent="0.25">
      <c r="A98" s="21"/>
      <c r="B98" s="22"/>
      <c r="C98" s="23"/>
      <c r="D98" s="24"/>
      <c r="E98" s="23"/>
      <c r="F98" s="22"/>
      <c r="G98" s="23"/>
      <c r="H98" s="25"/>
      <c r="I98" s="22"/>
      <c r="J98" s="22"/>
      <c r="K98" s="22"/>
      <c r="L98" s="25"/>
      <c r="M98" s="26"/>
      <c r="N98" s="25"/>
      <c r="O98" s="25"/>
      <c r="P98" s="25"/>
      <c r="Q98" s="25"/>
      <c r="R98" s="25"/>
      <c r="S98" s="25"/>
      <c r="T98" s="47"/>
      <c r="U98" s="47"/>
      <c r="V98" s="25"/>
      <c r="W98" s="25"/>
      <c r="X98" s="27"/>
      <c r="Y98" s="27"/>
      <c r="Z98" s="28"/>
      <c r="AB98" s="7"/>
      <c r="AC98" s="7"/>
      <c r="AD98" s="36"/>
      <c r="AE98" s="36"/>
      <c r="AF98" s="36"/>
    </row>
    <row r="99" spans="1:32" ht="24.75" customHeight="1" x14ac:dyDescent="0.25">
      <c r="A99" s="8"/>
      <c r="B99" s="3">
        <f>B88</f>
        <v>13.75</v>
      </c>
      <c r="C99" s="3" t="s">
        <v>30</v>
      </c>
      <c r="D99" s="9"/>
      <c r="E99" s="9"/>
      <c r="F99" s="1" t="s">
        <v>31</v>
      </c>
      <c r="G99" s="4"/>
      <c r="H99" s="4">
        <f>0.001*POWER(10,G99/10)</f>
        <v>1E-3</v>
      </c>
      <c r="I99" s="1" t="s">
        <v>31</v>
      </c>
      <c r="J99" s="2"/>
      <c r="K99" s="1" t="s">
        <v>31</v>
      </c>
      <c r="L99" s="4">
        <f>0.001*POWER(10,J99/10)</f>
        <v>1E-3</v>
      </c>
      <c r="M99" s="46"/>
      <c r="N99" s="48"/>
      <c r="O99" s="11"/>
      <c r="P99" s="12"/>
      <c r="Q99" s="13">
        <f>J99-G99</f>
        <v>0</v>
      </c>
      <c r="R99" s="13"/>
      <c r="S99" s="13"/>
      <c r="T99" s="4"/>
      <c r="U99" s="4"/>
      <c r="V99" s="4">
        <f>T99*$Z$7+S99*$Z$9+R99*$Z$11</f>
        <v>0</v>
      </c>
      <c r="W99" s="4">
        <f t="shared" ref="W99:W108" si="54">V99-L99</f>
        <v>-1E-3</v>
      </c>
      <c r="X99" s="14" t="e">
        <f t="shared" ref="X99:X108" si="55">L99/V99</f>
        <v>#DIV/0!</v>
      </c>
      <c r="Y99" s="14" t="e">
        <f t="shared" ref="Y99:Y108" si="56">(L99-H99)/V99</f>
        <v>#DIV/0!</v>
      </c>
      <c r="Z99" s="127" t="s">
        <v>53</v>
      </c>
      <c r="AB99" s="15" t="e">
        <f>AVERAGE(M99:N99)</f>
        <v>#DIV/0!</v>
      </c>
      <c r="AC99" s="7"/>
      <c r="AD99" s="36"/>
      <c r="AE99" s="36"/>
      <c r="AF99" s="36"/>
    </row>
    <row r="100" spans="1:32" ht="24.75" customHeight="1" x14ac:dyDescent="0.25">
      <c r="A100" s="16"/>
      <c r="B100" s="3"/>
      <c r="C100" s="3"/>
      <c r="D100" s="9"/>
      <c r="E100" s="9"/>
      <c r="F100" s="1" t="s">
        <v>31</v>
      </c>
      <c r="G100" s="4"/>
      <c r="H100" s="4">
        <f t="shared" ref="H100:H105" si="57">0.001*POWER(10,G100/10)</f>
        <v>1E-3</v>
      </c>
      <c r="I100" s="1" t="s">
        <v>31</v>
      </c>
      <c r="J100" s="2"/>
      <c r="K100" s="1" t="s">
        <v>31</v>
      </c>
      <c r="L100" s="4">
        <f t="shared" ref="L100:L105" si="58">0.001*POWER(10,J100/10)</f>
        <v>1E-3</v>
      </c>
      <c r="M100" s="46"/>
      <c r="N100" s="48"/>
      <c r="O100" s="11"/>
      <c r="P100" s="12"/>
      <c r="Q100" s="13">
        <f t="shared" ref="Q100:Q105" si="59">J100-G100</f>
        <v>0</v>
      </c>
      <c r="R100" s="13"/>
      <c r="S100" s="13"/>
      <c r="T100" s="4"/>
      <c r="U100" s="4"/>
      <c r="V100" s="4">
        <f t="shared" ref="V100:V108" si="60">T100*$Z$7+S100*$Z$9+R100*$Z$11</f>
        <v>0</v>
      </c>
      <c r="W100" s="4">
        <f t="shared" si="54"/>
        <v>-1E-3</v>
      </c>
      <c r="X100" s="14" t="e">
        <f t="shared" si="55"/>
        <v>#DIV/0!</v>
      </c>
      <c r="Y100" s="14" t="e">
        <f t="shared" si="56"/>
        <v>#DIV/0!</v>
      </c>
      <c r="Z100" s="128"/>
      <c r="AB100" s="15" t="e">
        <f>AVERAGE(M100:N100)</f>
        <v>#DIV/0!</v>
      </c>
      <c r="AC100" s="7"/>
      <c r="AD100" s="36"/>
      <c r="AE100" s="36"/>
      <c r="AF100" s="36"/>
    </row>
    <row r="101" spans="1:32" ht="24.75" customHeight="1" x14ac:dyDescent="0.25">
      <c r="A101" s="1"/>
      <c r="B101" s="3"/>
      <c r="C101" s="3"/>
      <c r="D101" s="9"/>
      <c r="E101" s="9"/>
      <c r="F101" s="1" t="s">
        <v>31</v>
      </c>
      <c r="G101" s="4"/>
      <c r="H101" s="4">
        <f t="shared" si="57"/>
        <v>1E-3</v>
      </c>
      <c r="I101" s="1" t="s">
        <v>31</v>
      </c>
      <c r="J101" s="2"/>
      <c r="K101" s="1" t="s">
        <v>31</v>
      </c>
      <c r="L101" s="4">
        <f t="shared" si="58"/>
        <v>1E-3</v>
      </c>
      <c r="M101" s="46"/>
      <c r="N101" s="48"/>
      <c r="O101" s="11"/>
      <c r="P101" s="12"/>
      <c r="Q101" s="13">
        <f t="shared" si="59"/>
        <v>0</v>
      </c>
      <c r="R101" s="13"/>
      <c r="S101" s="13"/>
      <c r="T101" s="4"/>
      <c r="U101" s="4"/>
      <c r="V101" s="4">
        <f t="shared" si="60"/>
        <v>0</v>
      </c>
      <c r="W101" s="4">
        <f t="shared" si="54"/>
        <v>-1E-3</v>
      </c>
      <c r="X101" s="14" t="e">
        <f t="shared" si="55"/>
        <v>#DIV/0!</v>
      </c>
      <c r="Y101" s="14" t="e">
        <f t="shared" si="56"/>
        <v>#DIV/0!</v>
      </c>
      <c r="Z101" s="129"/>
      <c r="AB101" s="15" t="e">
        <f>AVERAGE(M101:N101)</f>
        <v>#DIV/0!</v>
      </c>
      <c r="AC101" s="7"/>
      <c r="AD101" s="36"/>
      <c r="AE101" s="36"/>
      <c r="AF101" s="36"/>
    </row>
    <row r="102" spans="1:32" ht="24.75" customHeight="1" x14ac:dyDescent="0.25">
      <c r="A102" s="1"/>
      <c r="B102" s="3"/>
      <c r="C102" s="3"/>
      <c r="D102" s="9"/>
      <c r="E102" s="9"/>
      <c r="F102" s="1" t="s">
        <v>31</v>
      </c>
      <c r="G102" s="4"/>
      <c r="H102" s="4">
        <f t="shared" si="57"/>
        <v>1E-3</v>
      </c>
      <c r="I102" s="1" t="s">
        <v>31</v>
      </c>
      <c r="J102" s="2"/>
      <c r="K102" s="1" t="s">
        <v>31</v>
      </c>
      <c r="L102" s="4">
        <f t="shared" si="58"/>
        <v>1E-3</v>
      </c>
      <c r="M102" s="46"/>
      <c r="N102" s="46"/>
      <c r="O102" s="11"/>
      <c r="P102" s="11"/>
      <c r="Q102" s="13">
        <f t="shared" si="59"/>
        <v>0</v>
      </c>
      <c r="R102" s="13"/>
      <c r="S102" s="13"/>
      <c r="T102" s="4"/>
      <c r="U102" s="4"/>
      <c r="V102" s="4">
        <f t="shared" si="60"/>
        <v>0</v>
      </c>
      <c r="W102" s="4">
        <f t="shared" si="54"/>
        <v>-1E-3</v>
      </c>
      <c r="X102" s="14" t="e">
        <f t="shared" si="55"/>
        <v>#DIV/0!</v>
      </c>
      <c r="Y102" s="14" t="e">
        <f t="shared" si="56"/>
        <v>#DIV/0!</v>
      </c>
      <c r="Z102" s="127" t="s">
        <v>45</v>
      </c>
      <c r="AB102" s="15" t="e">
        <f t="shared" ref="AB102:AB108" si="61">AVERAGE(M102:N102)</f>
        <v>#DIV/0!</v>
      </c>
      <c r="AC102" s="7"/>
      <c r="AD102" s="36"/>
      <c r="AE102" s="36"/>
      <c r="AF102" s="36"/>
    </row>
    <row r="103" spans="1:32" ht="23.25" customHeight="1" x14ac:dyDescent="0.25">
      <c r="A103" s="1"/>
      <c r="B103" s="3"/>
      <c r="C103" s="3"/>
      <c r="D103" s="9"/>
      <c r="E103" s="9"/>
      <c r="F103" s="1" t="s">
        <v>31</v>
      </c>
      <c r="G103" s="4"/>
      <c r="H103" s="4">
        <f t="shared" si="57"/>
        <v>1E-3</v>
      </c>
      <c r="I103" s="1" t="s">
        <v>31</v>
      </c>
      <c r="J103" s="2"/>
      <c r="K103" s="1" t="s">
        <v>31</v>
      </c>
      <c r="L103" s="4">
        <f t="shared" si="58"/>
        <v>1E-3</v>
      </c>
      <c r="M103" s="46"/>
      <c r="N103" s="46"/>
      <c r="O103" s="11"/>
      <c r="P103" s="11"/>
      <c r="Q103" s="13">
        <f t="shared" si="59"/>
        <v>0</v>
      </c>
      <c r="R103" s="13"/>
      <c r="S103" s="13"/>
      <c r="T103" s="4"/>
      <c r="U103" s="4"/>
      <c r="V103" s="4">
        <f t="shared" si="60"/>
        <v>0</v>
      </c>
      <c r="W103" s="4">
        <f t="shared" si="54"/>
        <v>-1E-3</v>
      </c>
      <c r="X103" s="14" t="e">
        <f t="shared" si="55"/>
        <v>#DIV/0!</v>
      </c>
      <c r="Y103" s="14" t="e">
        <f t="shared" si="56"/>
        <v>#DIV/0!</v>
      </c>
      <c r="Z103" s="130"/>
      <c r="AB103" s="15" t="e">
        <f t="shared" si="61"/>
        <v>#DIV/0!</v>
      </c>
      <c r="AC103" s="7"/>
      <c r="AD103" s="36"/>
      <c r="AE103" s="36"/>
      <c r="AF103" s="36"/>
    </row>
    <row r="104" spans="1:32" ht="24" customHeight="1" x14ac:dyDescent="0.25">
      <c r="A104" s="1"/>
      <c r="B104" s="3"/>
      <c r="C104" s="3"/>
      <c r="D104" s="9"/>
      <c r="E104" s="9"/>
      <c r="F104" s="1" t="s">
        <v>31</v>
      </c>
      <c r="G104" s="4"/>
      <c r="H104" s="4">
        <f t="shared" si="57"/>
        <v>1E-3</v>
      </c>
      <c r="I104" s="1" t="s">
        <v>31</v>
      </c>
      <c r="J104" s="2"/>
      <c r="K104" s="1" t="s">
        <v>31</v>
      </c>
      <c r="L104" s="4">
        <f t="shared" si="58"/>
        <v>1E-3</v>
      </c>
      <c r="M104" s="46"/>
      <c r="N104" s="46"/>
      <c r="O104" s="11"/>
      <c r="P104" s="11"/>
      <c r="Q104" s="13">
        <f t="shared" si="59"/>
        <v>0</v>
      </c>
      <c r="R104" s="13"/>
      <c r="S104" s="13"/>
      <c r="T104" s="4"/>
      <c r="U104" s="4"/>
      <c r="V104" s="4">
        <f t="shared" si="60"/>
        <v>0</v>
      </c>
      <c r="W104" s="4">
        <f t="shared" si="54"/>
        <v>-1E-3</v>
      </c>
      <c r="X104" s="14" t="e">
        <f t="shared" si="55"/>
        <v>#DIV/0!</v>
      </c>
      <c r="Y104" s="14" t="e">
        <f t="shared" si="56"/>
        <v>#DIV/0!</v>
      </c>
      <c r="Z104" s="131"/>
      <c r="AB104" s="15" t="e">
        <f t="shared" si="61"/>
        <v>#DIV/0!</v>
      </c>
      <c r="AC104" s="7"/>
      <c r="AD104" s="36"/>
      <c r="AE104" s="36"/>
      <c r="AF104" s="36"/>
    </row>
    <row r="105" spans="1:32" ht="24.75" customHeight="1" x14ac:dyDescent="0.25">
      <c r="A105" s="1"/>
      <c r="B105" s="3"/>
      <c r="C105" s="3"/>
      <c r="D105" s="9"/>
      <c r="E105" s="9"/>
      <c r="F105" s="1" t="s">
        <v>31</v>
      </c>
      <c r="G105" s="4"/>
      <c r="H105" s="4">
        <f t="shared" si="57"/>
        <v>1E-3</v>
      </c>
      <c r="I105" s="1" t="s">
        <v>31</v>
      </c>
      <c r="J105" s="2"/>
      <c r="K105" s="1" t="s">
        <v>31</v>
      </c>
      <c r="L105" s="4">
        <f t="shared" si="58"/>
        <v>1E-3</v>
      </c>
      <c r="M105" s="46"/>
      <c r="N105" s="46"/>
      <c r="O105" s="11"/>
      <c r="P105" s="11"/>
      <c r="Q105" s="13">
        <f t="shared" si="59"/>
        <v>0</v>
      </c>
      <c r="R105" s="13"/>
      <c r="S105" s="13"/>
      <c r="T105" s="4"/>
      <c r="U105" s="4"/>
      <c r="V105" s="4">
        <f t="shared" si="60"/>
        <v>0</v>
      </c>
      <c r="W105" s="4">
        <f t="shared" si="54"/>
        <v>-1E-3</v>
      </c>
      <c r="X105" s="14" t="e">
        <f t="shared" si="55"/>
        <v>#DIV/0!</v>
      </c>
      <c r="Y105" s="14" t="e">
        <f t="shared" si="56"/>
        <v>#DIV/0!</v>
      </c>
      <c r="Z105" s="3"/>
      <c r="AB105" s="15" t="e">
        <f t="shared" si="61"/>
        <v>#DIV/0!</v>
      </c>
      <c r="AC105" s="7"/>
      <c r="AD105" s="36"/>
      <c r="AE105" s="36"/>
      <c r="AF105" s="36"/>
    </row>
    <row r="106" spans="1:32" ht="24.75" customHeight="1" x14ac:dyDescent="0.25">
      <c r="A106" s="1"/>
      <c r="B106" s="3"/>
      <c r="C106" s="3"/>
      <c r="D106" s="9"/>
      <c r="E106" s="9"/>
      <c r="F106" s="1" t="s">
        <v>31</v>
      </c>
      <c r="G106" s="4"/>
      <c r="H106" s="4">
        <f>0.001*POWER(10,G106/10)</f>
        <v>1E-3</v>
      </c>
      <c r="I106" s="1" t="s">
        <v>31</v>
      </c>
      <c r="J106" s="2"/>
      <c r="K106" s="1" t="s">
        <v>31</v>
      </c>
      <c r="L106" s="4">
        <f>0.001*POWER(10,J106/10)</f>
        <v>1E-3</v>
      </c>
      <c r="M106" s="46"/>
      <c r="N106" s="46"/>
      <c r="O106" s="11"/>
      <c r="P106" s="11"/>
      <c r="Q106" s="13">
        <f>J106-G106</f>
        <v>0</v>
      </c>
      <c r="R106" s="13"/>
      <c r="S106" s="13"/>
      <c r="T106" s="4"/>
      <c r="U106" s="4"/>
      <c r="V106" s="4">
        <f t="shared" si="60"/>
        <v>0</v>
      </c>
      <c r="W106" s="4">
        <f t="shared" si="54"/>
        <v>-1E-3</v>
      </c>
      <c r="X106" s="14" t="e">
        <f t="shared" si="55"/>
        <v>#DIV/0!</v>
      </c>
      <c r="Y106" s="14" t="e">
        <f t="shared" si="56"/>
        <v>#DIV/0!</v>
      </c>
      <c r="Z106" s="3"/>
      <c r="AB106" s="15" t="e">
        <f t="shared" si="61"/>
        <v>#DIV/0!</v>
      </c>
      <c r="AC106" s="7"/>
      <c r="AD106" s="36"/>
      <c r="AE106" s="36"/>
      <c r="AF106" s="36"/>
    </row>
    <row r="107" spans="1:32" ht="24.75" customHeight="1" x14ac:dyDescent="0.25">
      <c r="A107" s="1"/>
      <c r="B107" s="3"/>
      <c r="C107" s="3"/>
      <c r="D107" s="9"/>
      <c r="E107" s="9"/>
      <c r="F107" s="1" t="s">
        <v>31</v>
      </c>
      <c r="G107" s="4"/>
      <c r="H107" s="4">
        <f>0.001*POWER(10,G107/10)</f>
        <v>1E-3</v>
      </c>
      <c r="I107" s="1" t="s">
        <v>31</v>
      </c>
      <c r="J107" s="2"/>
      <c r="K107" s="1" t="s">
        <v>31</v>
      </c>
      <c r="L107" s="4">
        <f>0.001*POWER(10,J107/10)</f>
        <v>1E-3</v>
      </c>
      <c r="M107" s="46"/>
      <c r="N107" s="46"/>
      <c r="O107" s="11"/>
      <c r="P107" s="11"/>
      <c r="Q107" s="13">
        <f>J107-G107</f>
        <v>0</v>
      </c>
      <c r="R107" s="13"/>
      <c r="S107" s="13"/>
      <c r="T107" s="4"/>
      <c r="U107" s="4"/>
      <c r="V107" s="4">
        <f t="shared" si="60"/>
        <v>0</v>
      </c>
      <c r="W107" s="4">
        <f t="shared" si="54"/>
        <v>-1E-3</v>
      </c>
      <c r="X107" s="14" t="e">
        <f t="shared" si="55"/>
        <v>#DIV/0!</v>
      </c>
      <c r="Y107" s="14" t="e">
        <f t="shared" si="56"/>
        <v>#DIV/0!</v>
      </c>
      <c r="Z107" s="3"/>
      <c r="AB107" s="15" t="e">
        <f>AVERAGE(M107:N107)</f>
        <v>#DIV/0!</v>
      </c>
      <c r="AC107" s="7"/>
      <c r="AD107" s="36"/>
      <c r="AE107" s="36"/>
      <c r="AF107" s="36"/>
    </row>
    <row r="108" spans="1:32" ht="24.75" customHeight="1" x14ac:dyDescent="0.25">
      <c r="A108" s="1"/>
      <c r="B108" s="3"/>
      <c r="C108" s="3"/>
      <c r="D108" s="9"/>
      <c r="E108" s="9"/>
      <c r="F108" s="1" t="s">
        <v>31</v>
      </c>
      <c r="G108" s="4"/>
      <c r="H108" s="4">
        <f>0.001*POWER(10,G108/10)</f>
        <v>1E-3</v>
      </c>
      <c r="I108" s="1" t="s">
        <v>31</v>
      </c>
      <c r="J108" s="2"/>
      <c r="K108" s="1" t="s">
        <v>31</v>
      </c>
      <c r="L108" s="4">
        <f>0.001*POWER(10,J108/10)</f>
        <v>1E-3</v>
      </c>
      <c r="M108" s="46"/>
      <c r="N108" s="46"/>
      <c r="O108" s="11"/>
      <c r="P108" s="11"/>
      <c r="Q108" s="13">
        <f>J108-G108</f>
        <v>0</v>
      </c>
      <c r="R108" s="13"/>
      <c r="S108" s="13"/>
      <c r="T108" s="4"/>
      <c r="U108" s="4"/>
      <c r="V108" s="4">
        <f t="shared" si="60"/>
        <v>0</v>
      </c>
      <c r="W108" s="4">
        <f t="shared" si="54"/>
        <v>-1E-3</v>
      </c>
      <c r="X108" s="14" t="e">
        <f t="shared" si="55"/>
        <v>#DIV/0!</v>
      </c>
      <c r="Y108" s="14" t="e">
        <f t="shared" si="56"/>
        <v>#DIV/0!</v>
      </c>
      <c r="Z108" s="3"/>
      <c r="AB108" s="15" t="e">
        <f t="shared" si="61"/>
        <v>#DIV/0!</v>
      </c>
      <c r="AC108" s="7"/>
      <c r="AD108" s="36"/>
      <c r="AE108" s="36"/>
      <c r="AF108" s="36"/>
    </row>
    <row r="109" spans="1:32" ht="24.75" customHeight="1" x14ac:dyDescent="0.25">
      <c r="A109" s="49"/>
      <c r="B109" s="50"/>
      <c r="C109" s="51"/>
      <c r="D109" s="52"/>
      <c r="E109" s="53"/>
      <c r="F109" s="54"/>
      <c r="G109" s="54"/>
      <c r="H109" s="54"/>
      <c r="I109" s="54"/>
      <c r="J109" s="54"/>
      <c r="K109" s="54"/>
      <c r="L109" s="55"/>
      <c r="M109" s="56"/>
      <c r="N109" s="54"/>
      <c r="O109" s="54"/>
      <c r="P109" s="54"/>
      <c r="Q109" s="54"/>
      <c r="R109" s="54"/>
      <c r="S109" s="54"/>
      <c r="T109" s="56"/>
      <c r="U109" s="56"/>
      <c r="V109" s="43"/>
      <c r="W109" s="43"/>
      <c r="X109" s="57"/>
      <c r="Y109" s="57"/>
      <c r="Z109" s="58"/>
    </row>
    <row r="110" spans="1:32" x14ac:dyDescent="0.25">
      <c r="C110" s="59"/>
      <c r="D110" s="60"/>
      <c r="E110" s="59"/>
      <c r="I110" s="7"/>
      <c r="J110" s="7"/>
      <c r="K110" s="7"/>
      <c r="L110" s="15"/>
      <c r="M110" s="61"/>
      <c r="N110" s="7"/>
      <c r="O110" s="7"/>
      <c r="P110" s="7"/>
      <c r="Q110" s="7"/>
      <c r="R110" s="7"/>
      <c r="S110" s="7"/>
      <c r="T110" s="61"/>
      <c r="U110" s="61"/>
      <c r="V110" s="62"/>
      <c r="W110" s="62"/>
      <c r="X110" s="63"/>
      <c r="Y110" s="63"/>
    </row>
    <row r="111" spans="1:32" x14ac:dyDescent="0.25">
      <c r="C111" s="59"/>
      <c r="D111" s="60"/>
      <c r="E111" s="59"/>
      <c r="I111" s="132" t="s">
        <v>54</v>
      </c>
      <c r="J111" s="132"/>
      <c r="K111" s="132"/>
      <c r="L111" s="132"/>
      <c r="M111" s="132"/>
      <c r="N111" s="132"/>
      <c r="O111" s="132"/>
      <c r="P111" s="132"/>
      <c r="Q111" s="132"/>
      <c r="R111" s="40"/>
      <c r="S111" s="40"/>
      <c r="T111" s="64"/>
      <c r="U111" s="64"/>
      <c r="V111" s="62"/>
      <c r="W111" s="62"/>
      <c r="X111" s="63"/>
      <c r="Y111" s="63"/>
    </row>
    <row r="112" spans="1:32" ht="15" customHeight="1" x14ac:dyDescent="0.25">
      <c r="A112" t="s">
        <v>55</v>
      </c>
      <c r="C112" s="59"/>
      <c r="D112" s="60"/>
      <c r="E112" s="59"/>
      <c r="I112" s="133" t="s">
        <v>2</v>
      </c>
      <c r="J112" s="126" t="s">
        <v>56</v>
      </c>
      <c r="K112" s="126" t="s">
        <v>57</v>
      </c>
      <c r="L112" s="126" t="s">
        <v>58</v>
      </c>
      <c r="M112" s="126" t="s">
        <v>59</v>
      </c>
      <c r="N112" s="83"/>
      <c r="O112" s="125" t="s">
        <v>60</v>
      </c>
      <c r="P112" s="126" t="s">
        <v>61</v>
      </c>
      <c r="Q112" s="126" t="s">
        <v>87</v>
      </c>
      <c r="R112" s="65"/>
      <c r="S112" s="65"/>
      <c r="T112" s="7"/>
      <c r="U112" s="7"/>
      <c r="V112" s="62"/>
      <c r="W112" s="62"/>
      <c r="X112" s="63"/>
      <c r="Y112" s="63"/>
    </row>
    <row r="113" spans="1:25" x14ac:dyDescent="0.25">
      <c r="A113" t="s">
        <v>63</v>
      </c>
      <c r="C113" s="59"/>
      <c r="D113" s="60"/>
      <c r="E113" s="59"/>
      <c r="I113" s="133"/>
      <c r="J113" s="126"/>
      <c r="K113" s="126"/>
      <c r="L113" s="126"/>
      <c r="M113" s="126"/>
      <c r="N113" s="83"/>
      <c r="O113" s="125"/>
      <c r="P113" s="126"/>
      <c r="Q113" s="126"/>
      <c r="R113" s="65"/>
      <c r="S113" s="65"/>
      <c r="T113" s="7"/>
      <c r="U113" s="7"/>
      <c r="V113" s="62"/>
      <c r="W113" s="62"/>
      <c r="X113" s="63"/>
      <c r="Y113" s="63"/>
    </row>
    <row r="114" spans="1:25" x14ac:dyDescent="0.25">
      <c r="A114" t="s">
        <v>64</v>
      </c>
      <c r="C114" s="59"/>
      <c r="D114" s="60"/>
      <c r="E114" s="59"/>
      <c r="I114" s="84">
        <v>13.75</v>
      </c>
      <c r="J114" s="84">
        <v>19.850000000000001</v>
      </c>
      <c r="K114" s="84">
        <v>0.57999999999999996</v>
      </c>
      <c r="L114" s="85"/>
      <c r="M114" s="86">
        <f>J114-K114-L114</f>
        <v>19.270000000000003</v>
      </c>
      <c r="N114" s="87"/>
      <c r="O114" s="88">
        <v>49.64</v>
      </c>
      <c r="P114" s="87">
        <v>0.67</v>
      </c>
      <c r="Q114" s="85">
        <f>O114+P114</f>
        <v>50.31</v>
      </c>
      <c r="R114" s="70"/>
      <c r="S114" s="70"/>
      <c r="T114" s="7"/>
      <c r="U114" s="7"/>
      <c r="V114" s="62"/>
      <c r="W114" s="62"/>
      <c r="X114" s="63"/>
      <c r="Y114" s="63"/>
    </row>
    <row r="115" spans="1:25" x14ac:dyDescent="0.25">
      <c r="A115" t="s">
        <v>65</v>
      </c>
      <c r="C115" s="59"/>
      <c r="D115" s="60"/>
      <c r="E115" s="59"/>
      <c r="I115" s="84">
        <v>14</v>
      </c>
      <c r="J115" s="84">
        <v>19.86</v>
      </c>
      <c r="K115" s="84">
        <v>0.59</v>
      </c>
      <c r="L115" s="85"/>
      <c r="M115" s="86">
        <f>J115-K115-L115</f>
        <v>19.27</v>
      </c>
      <c r="N115" s="87"/>
      <c r="O115" s="88">
        <v>49.9</v>
      </c>
      <c r="P115" s="87">
        <v>0.54</v>
      </c>
      <c r="Q115" s="85">
        <f>O115+P115</f>
        <v>50.44</v>
      </c>
      <c r="R115" s="70"/>
      <c r="S115" s="70"/>
      <c r="T115" s="7"/>
      <c r="U115" s="7"/>
      <c r="V115" s="62"/>
      <c r="W115" s="62"/>
      <c r="X115" s="63"/>
      <c r="Y115" s="63"/>
    </row>
    <row r="116" spans="1:25" x14ac:dyDescent="0.25">
      <c r="A116" t="s">
        <v>66</v>
      </c>
      <c r="C116" s="59"/>
      <c r="D116" s="60"/>
      <c r="E116" s="59"/>
      <c r="I116" s="84">
        <v>14.25</v>
      </c>
      <c r="J116" s="84">
        <v>19.87</v>
      </c>
      <c r="K116" s="84">
        <v>0.61</v>
      </c>
      <c r="L116" s="85"/>
      <c r="M116" s="86">
        <f>J116-K116-L116</f>
        <v>19.260000000000002</v>
      </c>
      <c r="N116" s="87"/>
      <c r="O116" s="84">
        <v>50.05</v>
      </c>
      <c r="P116" s="87">
        <v>0.52</v>
      </c>
      <c r="Q116" s="85">
        <f>O116+P116</f>
        <v>50.57</v>
      </c>
      <c r="R116" s="70"/>
      <c r="S116" s="70"/>
      <c r="T116" s="7"/>
      <c r="U116" s="7"/>
      <c r="V116" s="62"/>
      <c r="W116" s="62"/>
      <c r="X116" s="63"/>
      <c r="Y116" s="63"/>
    </row>
    <row r="117" spans="1:25" x14ac:dyDescent="0.25">
      <c r="A117" t="s">
        <v>67</v>
      </c>
      <c r="I117" s="84">
        <v>14.5</v>
      </c>
      <c r="J117" s="84">
        <v>19.88</v>
      </c>
      <c r="K117" s="84">
        <v>0.59</v>
      </c>
      <c r="L117" s="85"/>
      <c r="M117" s="86">
        <f>J117-K117-L117</f>
        <v>19.29</v>
      </c>
      <c r="N117" s="87"/>
      <c r="O117" s="87">
        <v>50.21</v>
      </c>
      <c r="P117" s="87">
        <v>0.52</v>
      </c>
      <c r="Q117" s="85">
        <f>O117+P117</f>
        <v>50.730000000000004</v>
      </c>
      <c r="R117" s="70"/>
      <c r="S117" s="70"/>
      <c r="T117" s="7"/>
      <c r="U117" s="7"/>
    </row>
    <row r="118" spans="1:25" x14ac:dyDescent="0.25">
      <c r="A118" t="s">
        <v>68</v>
      </c>
      <c r="I118" s="7"/>
      <c r="J118" s="7"/>
      <c r="K118" s="7"/>
      <c r="L118" s="7"/>
      <c r="M118" s="7"/>
      <c r="N118" s="7"/>
      <c r="O118" s="7"/>
      <c r="P118" s="7"/>
      <c r="Q118" s="7"/>
      <c r="R118" s="7"/>
      <c r="S118" s="7"/>
      <c r="T118" s="7"/>
      <c r="U118" s="7"/>
    </row>
    <row r="119" spans="1:25" x14ac:dyDescent="0.25">
      <c r="A119" t="s">
        <v>69</v>
      </c>
      <c r="I119" s="7" t="s">
        <v>70</v>
      </c>
      <c r="J119" s="7"/>
      <c r="K119" s="7"/>
      <c r="L119" s="7"/>
      <c r="M119" s="7"/>
      <c r="N119" s="7"/>
      <c r="O119" s="7"/>
      <c r="P119" s="7"/>
      <c r="Q119" s="7"/>
      <c r="R119" s="7"/>
      <c r="S119" s="7"/>
      <c r="T119" s="7"/>
      <c r="U119" s="7"/>
    </row>
    <row r="120" spans="1:25" x14ac:dyDescent="0.25">
      <c r="A120" t="s">
        <v>71</v>
      </c>
    </row>
    <row r="121" spans="1:25" x14ac:dyDescent="0.25">
      <c r="A121" t="s">
        <v>72</v>
      </c>
    </row>
    <row r="122" spans="1:25" x14ac:dyDescent="0.25">
      <c r="A122" t="s">
        <v>73</v>
      </c>
    </row>
  </sheetData>
  <mergeCells count="25">
    <mergeCell ref="Z80:Z82"/>
    <mergeCell ref="A1:Z1"/>
    <mergeCell ref="Z3:Z5"/>
    <mergeCell ref="Z12:Z21"/>
    <mergeCell ref="Z23:Z25"/>
    <mergeCell ref="Z26:Z28"/>
    <mergeCell ref="Z42:Z44"/>
    <mergeCell ref="Z45:Z47"/>
    <mergeCell ref="Z61:Z63"/>
    <mergeCell ref="Z64:Z66"/>
    <mergeCell ref="Z67:Z75"/>
    <mergeCell ref="Z77:Z79"/>
    <mergeCell ref="O112:O113"/>
    <mergeCell ref="P112:P113"/>
    <mergeCell ref="Q112:Q113"/>
    <mergeCell ref="Z88:Z90"/>
    <mergeCell ref="Z91:Z93"/>
    <mergeCell ref="Z99:Z101"/>
    <mergeCell ref="Z102:Z104"/>
    <mergeCell ref="I111:Q111"/>
    <mergeCell ref="I112:I113"/>
    <mergeCell ref="J112:J113"/>
    <mergeCell ref="K112:K113"/>
    <mergeCell ref="L112:L113"/>
    <mergeCell ref="M112:M113"/>
  </mergeCells>
  <pageMargins left="0.7" right="0.7" top="0.75" bottom="0.75" header="0.3" footer="0.3"/>
  <pageSetup paperSize="17" scale="3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Q135"/>
  <sheetViews>
    <sheetView topLeftCell="A22" zoomScale="60" zoomScaleNormal="60" workbookViewId="0">
      <selection activeCell="M63" sqref="M63:N77"/>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43" ht="17.25" customHeight="1" x14ac:dyDescent="0.35">
      <c r="A1" s="134" t="s">
        <v>78</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43" ht="96" customHeight="1" x14ac:dyDescent="0.25">
      <c r="A2" s="1" t="s">
        <v>1</v>
      </c>
      <c r="B2" s="2" t="s">
        <v>2</v>
      </c>
      <c r="C2" s="3" t="s">
        <v>3</v>
      </c>
      <c r="D2" s="3" t="s">
        <v>79</v>
      </c>
      <c r="E2" s="3" t="s">
        <v>80</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81</v>
      </c>
      <c r="V2" s="6" t="s">
        <v>22</v>
      </c>
      <c r="W2" s="6" t="s">
        <v>23</v>
      </c>
      <c r="X2" s="6" t="s">
        <v>24</v>
      </c>
      <c r="Y2" s="6" t="s">
        <v>25</v>
      </c>
      <c r="Z2" s="3" t="s">
        <v>26</v>
      </c>
      <c r="AB2" s="7"/>
      <c r="AC2" s="7"/>
      <c r="AD2" s="7"/>
      <c r="AE2" s="7"/>
      <c r="AF2" s="7"/>
      <c r="AG2" s="7"/>
      <c r="AH2" s="7"/>
      <c r="AI2" s="7"/>
      <c r="AN2" s="74"/>
      <c r="AO2" s="74"/>
      <c r="AP2" s="74"/>
      <c r="AQ2" s="74"/>
    </row>
    <row r="3" spans="1:43" ht="24.75" customHeight="1" x14ac:dyDescent="0.25">
      <c r="A3" s="75">
        <v>42159</v>
      </c>
      <c r="B3" s="3">
        <v>14</v>
      </c>
      <c r="C3" s="3" t="s">
        <v>30</v>
      </c>
      <c r="D3" s="1"/>
      <c r="E3" s="1"/>
      <c r="F3" s="1" t="s">
        <v>31</v>
      </c>
      <c r="G3" s="4"/>
      <c r="H3" s="10">
        <f>0.001*POWER(10,G3/10)</f>
        <v>1E-3</v>
      </c>
      <c r="I3" s="1" t="s">
        <v>31</v>
      </c>
      <c r="J3" s="3"/>
      <c r="K3" s="1" t="s">
        <v>31</v>
      </c>
      <c r="L3" s="4">
        <f>0.001*POWER(10,J3/10)</f>
        <v>1E-3</v>
      </c>
      <c r="M3" s="4"/>
      <c r="N3" s="4"/>
      <c r="O3" s="11"/>
      <c r="P3" s="12"/>
      <c r="Q3" s="13">
        <f>J3-G3</f>
        <v>0</v>
      </c>
      <c r="R3" s="13"/>
      <c r="S3" s="13"/>
      <c r="T3" s="4"/>
      <c r="U3" s="4"/>
      <c r="V3" s="4">
        <f>T3*$Z$7+S3*$Z$9+R3*$Z$11</f>
        <v>0</v>
      </c>
      <c r="W3" s="4">
        <f t="shared" ref="W3:W21" si="0">V3-L3</f>
        <v>-1E-3</v>
      </c>
      <c r="X3" s="14" t="e">
        <f t="shared" ref="X3:X21" si="1">L3/V3</f>
        <v>#DIV/0!</v>
      </c>
      <c r="Y3" s="14" t="e">
        <f t="shared" ref="Y3:Y21" si="2">(L3-H3)/V3</f>
        <v>#DIV/0!</v>
      </c>
      <c r="Z3" s="127" t="s">
        <v>32</v>
      </c>
      <c r="AA3" t="s">
        <v>33</v>
      </c>
      <c r="AB3" s="7"/>
      <c r="AC3" s="15"/>
      <c r="AD3" t="str">
        <f>CONCATENATE("60W Sumitomo Cascade Gain (dB) @ ",B3,"GHz")</f>
        <v>60W Sumitomo Cascade Gain (dB) @ 14GHz</v>
      </c>
      <c r="AG3" s="7"/>
      <c r="AH3" s="7"/>
      <c r="AI3" s="7"/>
    </row>
    <row r="4" spans="1:43" ht="24.75" customHeight="1" x14ac:dyDescent="0.25">
      <c r="A4" s="75"/>
      <c r="B4" s="3"/>
      <c r="C4" s="3"/>
      <c r="D4" s="89">
        <v>41</v>
      </c>
      <c r="E4" s="89">
        <v>51</v>
      </c>
      <c r="F4" s="1" t="s">
        <v>31</v>
      </c>
      <c r="G4" s="78">
        <v>-11.17</v>
      </c>
      <c r="H4" s="10">
        <f t="shared" ref="H4:H21" si="3">0.001*POWER(10,G4/10)</f>
        <v>7.638357835776907E-5</v>
      </c>
      <c r="I4" s="1" t="s">
        <v>31</v>
      </c>
      <c r="J4" s="3">
        <v>47</v>
      </c>
      <c r="K4" s="1" t="s">
        <v>31</v>
      </c>
      <c r="L4" s="4">
        <f t="shared" ref="L4:L21" si="4">0.001*POWER(10,J4/10)</f>
        <v>50.118723362727295</v>
      </c>
      <c r="M4" s="4"/>
      <c r="N4" s="4"/>
      <c r="O4" s="11"/>
      <c r="P4" s="12"/>
      <c r="Q4" s="13">
        <f t="shared" ref="Q4:Q21" si="5">J4-G4</f>
        <v>58.17</v>
      </c>
      <c r="R4" s="13">
        <v>0.67200000000000004</v>
      </c>
      <c r="S4" s="13">
        <v>4.83</v>
      </c>
      <c r="T4" s="4">
        <v>7.7700000000000005</v>
      </c>
      <c r="U4" s="4">
        <v>5.98</v>
      </c>
      <c r="V4" s="4">
        <f t="shared" ref="V4:V21" si="6">T4*$Z$7+S4*$Z$9+R4*$Z$11</f>
        <v>244.041</v>
      </c>
      <c r="W4" s="4">
        <f t="shared" si="0"/>
        <v>193.92227663727272</v>
      </c>
      <c r="X4" s="14">
        <f t="shared" si="1"/>
        <v>0.20537009503619186</v>
      </c>
      <c r="Y4" s="14">
        <f t="shared" si="2"/>
        <v>0.20536978204133297</v>
      </c>
      <c r="Z4" s="130"/>
      <c r="AA4" t="s">
        <v>82</v>
      </c>
      <c r="AB4" s="7"/>
      <c r="AC4" s="17"/>
      <c r="AD4" t="str">
        <f>CONCATENATE("60W Sumitomo Output FET Temp (C) @ ",B3,"GHz")</f>
        <v>60W Sumitomo Output FET Temp (C) @ 14GHz</v>
      </c>
      <c r="AG4" s="7"/>
      <c r="AH4" s="7"/>
      <c r="AI4" s="7"/>
    </row>
    <row r="5" spans="1:43" ht="24.75" customHeight="1" x14ac:dyDescent="0.25">
      <c r="A5" s="79"/>
      <c r="B5" s="3"/>
      <c r="C5" s="3"/>
      <c r="D5" s="76">
        <v>40</v>
      </c>
      <c r="E5" s="77">
        <v>48</v>
      </c>
      <c r="F5" s="1" t="s">
        <v>31</v>
      </c>
      <c r="G5" s="78">
        <v>-13.04</v>
      </c>
      <c r="H5" s="10">
        <f t="shared" si="3"/>
        <v>4.9659232145033624E-5</v>
      </c>
      <c r="I5" s="1" t="s">
        <v>31</v>
      </c>
      <c r="J5" s="3">
        <v>46</v>
      </c>
      <c r="K5" s="1" t="s">
        <v>31</v>
      </c>
      <c r="L5" s="4">
        <f t="shared" si="4"/>
        <v>39.810717055349741</v>
      </c>
      <c r="M5" s="4"/>
      <c r="N5" s="4"/>
      <c r="O5" s="11"/>
      <c r="P5" s="12"/>
      <c r="Q5" s="13">
        <f t="shared" si="5"/>
        <v>59.04</v>
      </c>
      <c r="R5" s="13">
        <v>0.67</v>
      </c>
      <c r="S5" s="13">
        <v>4.71</v>
      </c>
      <c r="T5" s="4">
        <v>6.87</v>
      </c>
      <c r="U5" s="4">
        <v>5.33</v>
      </c>
      <c r="V5" s="4">
        <f t="shared" si="6"/>
        <v>220.83099999999999</v>
      </c>
      <c r="W5" s="4">
        <f t="shared" si="0"/>
        <v>181.02028294465026</v>
      </c>
      <c r="X5" s="14">
        <f t="shared" si="1"/>
        <v>0.1802768499683004</v>
      </c>
      <c r="Y5" s="14">
        <f t="shared" si="2"/>
        <v>0.18027662509392972</v>
      </c>
      <c r="Z5" s="131"/>
      <c r="AA5" t="s">
        <v>83</v>
      </c>
      <c r="AB5" s="7"/>
      <c r="AC5" s="17"/>
      <c r="AD5" t="str">
        <f>CONCATENATE("60W Sumitomo Driver FET Temp (C) @ ",B3,"GHz")</f>
        <v>60W Sumitomo Driver FET Temp (C) @ 14GHz</v>
      </c>
      <c r="AG5" s="7"/>
      <c r="AH5" s="7"/>
      <c r="AI5" s="7"/>
    </row>
    <row r="6" spans="1:43" ht="24.75" customHeight="1" x14ac:dyDescent="0.25">
      <c r="A6" s="79"/>
      <c r="B6" s="3"/>
      <c r="C6" s="3"/>
      <c r="D6" s="76">
        <v>39</v>
      </c>
      <c r="E6" s="77">
        <v>47</v>
      </c>
      <c r="F6" s="1" t="s">
        <v>31</v>
      </c>
      <c r="G6" s="78">
        <v>-14.74</v>
      </c>
      <c r="H6" s="10">
        <f t="shared" si="3"/>
        <v>3.3573761424295453E-5</v>
      </c>
      <c r="I6" s="1" t="s">
        <v>31</v>
      </c>
      <c r="J6" s="3">
        <f>J5-1</f>
        <v>45</v>
      </c>
      <c r="K6" s="1" t="s">
        <v>31</v>
      </c>
      <c r="L6" s="4">
        <f t="shared" si="4"/>
        <v>31.622776601683839</v>
      </c>
      <c r="M6" s="4"/>
      <c r="N6" s="4"/>
      <c r="O6" s="11"/>
      <c r="P6" s="11"/>
      <c r="Q6" s="13">
        <f t="shared" si="5"/>
        <v>59.74</v>
      </c>
      <c r="R6" s="13">
        <v>0.67300000000000004</v>
      </c>
      <c r="S6" s="13">
        <v>4.66</v>
      </c>
      <c r="T6" s="4">
        <v>6.1099999999999994</v>
      </c>
      <c r="U6" s="4">
        <v>4.7699999999999996</v>
      </c>
      <c r="V6" s="4">
        <f t="shared" si="6"/>
        <v>201.79300000000001</v>
      </c>
      <c r="W6" s="4">
        <f t="shared" si="0"/>
        <v>170.17022339831618</v>
      </c>
      <c r="X6" s="14">
        <f t="shared" si="1"/>
        <v>0.15670898694049762</v>
      </c>
      <c r="Y6" s="14">
        <f t="shared" si="2"/>
        <v>0.15670882056326241</v>
      </c>
      <c r="Z6" s="3" t="s">
        <v>36</v>
      </c>
      <c r="AA6" s="20" t="s">
        <v>37</v>
      </c>
      <c r="AB6" s="7"/>
      <c r="AC6" s="17"/>
      <c r="AD6" t="str">
        <f>CONCATENATE("60W Sumitomo Cascade PAE (%) @ ",B3,"GHz")</f>
        <v>60W Sumitomo Cascade PAE (%) @ 14GHz</v>
      </c>
      <c r="AG6" s="7"/>
      <c r="AH6" s="7"/>
      <c r="AI6" s="7"/>
    </row>
    <row r="7" spans="1:43" ht="24.75" customHeight="1" x14ac:dyDescent="0.25">
      <c r="A7" s="79"/>
      <c r="B7" s="3"/>
      <c r="C7" s="3"/>
      <c r="D7" s="76">
        <v>38</v>
      </c>
      <c r="E7" s="76">
        <v>46</v>
      </c>
      <c r="F7" s="1" t="s">
        <v>31</v>
      </c>
      <c r="G7" s="78">
        <v>-16.3</v>
      </c>
      <c r="H7" s="10">
        <f t="shared" si="3"/>
        <v>2.3442288153199212E-5</v>
      </c>
      <c r="I7" s="1" t="s">
        <v>31</v>
      </c>
      <c r="J7" s="3">
        <v>44</v>
      </c>
      <c r="K7" s="1" t="s">
        <v>31</v>
      </c>
      <c r="L7" s="4">
        <f t="shared" si="4"/>
        <v>25.118864315095859</v>
      </c>
      <c r="M7" s="4"/>
      <c r="N7" s="4"/>
      <c r="O7" s="11"/>
      <c r="P7" s="11"/>
      <c r="Q7" s="13">
        <f t="shared" si="5"/>
        <v>60.3</v>
      </c>
      <c r="R7" s="13">
        <v>0.67800000000000005</v>
      </c>
      <c r="S7" s="13">
        <v>4.63</v>
      </c>
      <c r="T7" s="4">
        <v>5.5</v>
      </c>
      <c r="U7" s="4">
        <v>4.29</v>
      </c>
      <c r="V7" s="4">
        <f t="shared" si="6"/>
        <v>186.63499999999999</v>
      </c>
      <c r="W7" s="4">
        <f t="shared" si="0"/>
        <v>161.51613568490413</v>
      </c>
      <c r="X7" s="14">
        <f t="shared" si="1"/>
        <v>0.13458817646795007</v>
      </c>
      <c r="Y7" s="14">
        <f t="shared" si="2"/>
        <v>0.13458805086295553</v>
      </c>
      <c r="Z7" s="3">
        <v>24.4</v>
      </c>
      <c r="AA7" s="20" t="s">
        <v>38</v>
      </c>
      <c r="AB7" s="7"/>
      <c r="AC7" s="17"/>
      <c r="AD7" t="str">
        <f>CONCATENATE("60W Sumitomo Cascade Dissipated Power (W) @ ",B3,"GHz")</f>
        <v>60W Sumitomo Cascade Dissipated Power (W) @ 14GHz</v>
      </c>
      <c r="AG7" s="7"/>
      <c r="AH7" s="7"/>
      <c r="AI7" s="7"/>
    </row>
    <row r="8" spans="1:43" ht="24.75" customHeight="1" x14ac:dyDescent="0.25">
      <c r="A8" s="79"/>
      <c r="B8" s="3"/>
      <c r="C8" s="3"/>
      <c r="D8" s="76">
        <v>38</v>
      </c>
      <c r="E8" s="76">
        <v>45</v>
      </c>
      <c r="F8" s="1" t="s">
        <v>31</v>
      </c>
      <c r="G8" s="78">
        <v>-17.8</v>
      </c>
      <c r="H8" s="10">
        <f t="shared" si="3"/>
        <v>1.6595869074375591E-5</v>
      </c>
      <c r="I8" s="1" t="s">
        <v>31</v>
      </c>
      <c r="J8" s="3">
        <f t="shared" ref="J8:J18" si="7">J7-1</f>
        <v>43</v>
      </c>
      <c r="K8" s="1" t="s">
        <v>31</v>
      </c>
      <c r="L8" s="4">
        <f t="shared" si="4"/>
        <v>19.952623149688794</v>
      </c>
      <c r="M8" s="4"/>
      <c r="N8" s="4"/>
      <c r="O8" s="11"/>
      <c r="P8" s="11"/>
      <c r="Q8" s="13">
        <f t="shared" si="5"/>
        <v>60.8</v>
      </c>
      <c r="R8" s="13">
        <v>0.68600000000000005</v>
      </c>
      <c r="S8" s="13">
        <v>4.62</v>
      </c>
      <c r="T8" s="4">
        <v>4.99</v>
      </c>
      <c r="U8" s="4">
        <v>3.88</v>
      </c>
      <c r="V8" s="4">
        <f t="shared" si="6"/>
        <v>174.14400000000001</v>
      </c>
      <c r="W8" s="4">
        <f t="shared" si="0"/>
        <v>154.1913768503112</v>
      </c>
      <c r="X8" s="14">
        <f t="shared" si="1"/>
        <v>0.11457542694372928</v>
      </c>
      <c r="Y8" s="14">
        <f t="shared" si="2"/>
        <v>0.1145753316440401</v>
      </c>
      <c r="Z8" s="3" t="s">
        <v>39</v>
      </c>
      <c r="AA8" s="20" t="s">
        <v>40</v>
      </c>
      <c r="AB8" s="7"/>
      <c r="AC8" s="17"/>
      <c r="AD8" t="str">
        <f>CONCATENATE("60W Sumitomo Cascade DC Power (W) @ ",B3,"GHz")</f>
        <v>60W Sumitomo Cascade DC Power (W) @ 14GHz</v>
      </c>
      <c r="AG8" s="7"/>
      <c r="AH8" s="7"/>
      <c r="AI8" s="7"/>
    </row>
    <row r="9" spans="1:43" ht="24.75" customHeight="1" x14ac:dyDescent="0.25">
      <c r="A9" s="79"/>
      <c r="B9" s="3"/>
      <c r="C9" s="3"/>
      <c r="D9" s="76">
        <v>37</v>
      </c>
      <c r="E9" s="76">
        <v>44</v>
      </c>
      <c r="F9" s="1" t="s">
        <v>31</v>
      </c>
      <c r="G9" s="78">
        <v>-19.22</v>
      </c>
      <c r="H9" s="10">
        <f t="shared" si="3"/>
        <v>1.1967405313072437E-5</v>
      </c>
      <c r="I9" s="1" t="s">
        <v>31</v>
      </c>
      <c r="J9" s="3">
        <f t="shared" si="7"/>
        <v>42</v>
      </c>
      <c r="K9" s="1" t="s">
        <v>31</v>
      </c>
      <c r="L9" s="4">
        <f t="shared" si="4"/>
        <v>15.848931924611147</v>
      </c>
      <c r="M9" s="4"/>
      <c r="N9" s="4"/>
      <c r="O9" s="11"/>
      <c r="P9" s="11"/>
      <c r="Q9" s="13">
        <f t="shared" si="5"/>
        <v>61.22</v>
      </c>
      <c r="R9" s="13">
        <v>0.69400000000000006</v>
      </c>
      <c r="S9" s="13">
        <v>4.63</v>
      </c>
      <c r="T9" s="4">
        <v>4.57</v>
      </c>
      <c r="U9" s="4">
        <v>3.54</v>
      </c>
      <c r="V9" s="4">
        <f t="shared" si="6"/>
        <v>164.05500000000001</v>
      </c>
      <c r="W9" s="4">
        <f t="shared" si="0"/>
        <v>148.20606807538886</v>
      </c>
      <c r="X9" s="14">
        <f t="shared" si="1"/>
        <v>9.6607429975381104E-2</v>
      </c>
      <c r="Y9" s="14">
        <f t="shared" si="2"/>
        <v>9.6607357027861593E-2</v>
      </c>
      <c r="Z9" s="3">
        <v>10.3</v>
      </c>
      <c r="AB9" s="7"/>
      <c r="AC9" s="15"/>
      <c r="AG9" s="7"/>
      <c r="AH9" s="7"/>
      <c r="AI9" s="7"/>
    </row>
    <row r="10" spans="1:43" ht="24.75" customHeight="1" x14ac:dyDescent="0.25">
      <c r="A10" s="79"/>
      <c r="B10" s="3"/>
      <c r="C10" s="3"/>
      <c r="D10" s="76">
        <v>37</v>
      </c>
      <c r="E10" s="76">
        <v>42</v>
      </c>
      <c r="F10" s="1" t="s">
        <v>31</v>
      </c>
      <c r="G10" s="78">
        <v>-20.59</v>
      </c>
      <c r="H10" s="10">
        <f t="shared" si="3"/>
        <v>8.7297136838811076E-6</v>
      </c>
      <c r="I10" s="1" t="s">
        <v>31</v>
      </c>
      <c r="J10" s="3">
        <f t="shared" si="7"/>
        <v>41</v>
      </c>
      <c r="K10" s="1" t="s">
        <v>31</v>
      </c>
      <c r="L10" s="4">
        <f t="shared" si="4"/>
        <v>12.589254117941671</v>
      </c>
      <c r="M10" s="4"/>
      <c r="N10" s="4"/>
      <c r="O10" s="11"/>
      <c r="P10" s="11"/>
      <c r="Q10" s="13">
        <f t="shared" si="5"/>
        <v>61.59</v>
      </c>
      <c r="R10" s="13">
        <v>0.7</v>
      </c>
      <c r="S10" s="13">
        <v>4.6399999999999997</v>
      </c>
      <c r="T10" s="4">
        <v>4.2300000000000004</v>
      </c>
      <c r="U10" s="4">
        <v>3.23</v>
      </c>
      <c r="V10" s="4">
        <f t="shared" si="6"/>
        <v>155.90400000000002</v>
      </c>
      <c r="W10" s="4">
        <f t="shared" si="0"/>
        <v>143.31474588205836</v>
      </c>
      <c r="X10" s="14">
        <f t="shared" si="1"/>
        <v>8.0750039241723554E-2</v>
      </c>
      <c r="Y10" s="14">
        <f t="shared" si="2"/>
        <v>8.074998324756251E-2</v>
      </c>
      <c r="Z10" s="3" t="s">
        <v>41</v>
      </c>
      <c r="AB10" s="7" t="s">
        <v>84</v>
      </c>
      <c r="AC10" s="15"/>
      <c r="AD10" s="7"/>
      <c r="AF10" s="7"/>
      <c r="AG10" s="7"/>
      <c r="AH10" s="7"/>
      <c r="AI10" s="7"/>
    </row>
    <row r="11" spans="1:43" ht="24.75" customHeight="1" x14ac:dyDescent="0.25">
      <c r="A11" s="79"/>
      <c r="B11" s="3"/>
      <c r="C11" s="3"/>
      <c r="D11" s="76">
        <v>37</v>
      </c>
      <c r="E11" s="76">
        <v>42</v>
      </c>
      <c r="F11" s="1" t="s">
        <v>31</v>
      </c>
      <c r="G11" s="78">
        <v>-21.92</v>
      </c>
      <c r="H11" s="10">
        <f t="shared" si="3"/>
        <v>6.4268771731701913E-6</v>
      </c>
      <c r="I11" s="1" t="s">
        <v>31</v>
      </c>
      <c r="J11" s="3">
        <f t="shared" si="7"/>
        <v>40</v>
      </c>
      <c r="K11" s="1" t="s">
        <v>31</v>
      </c>
      <c r="L11" s="4">
        <f t="shared" si="4"/>
        <v>10</v>
      </c>
      <c r="M11" s="4"/>
      <c r="N11" s="4"/>
      <c r="O11" s="11"/>
      <c r="P11" s="11"/>
      <c r="Q11" s="13">
        <f t="shared" si="5"/>
        <v>61.92</v>
      </c>
      <c r="R11" s="13">
        <v>0.70399999999999996</v>
      </c>
      <c r="S11" s="13">
        <v>4.6500000000000004</v>
      </c>
      <c r="T11" s="4">
        <v>3.9400000000000004</v>
      </c>
      <c r="U11" s="4">
        <v>2.97</v>
      </c>
      <c r="V11" s="4">
        <f t="shared" si="6"/>
        <v>148.959</v>
      </c>
      <c r="W11" s="4">
        <f t="shared" si="0"/>
        <v>138.959</v>
      </c>
      <c r="X11" s="14">
        <f t="shared" si="1"/>
        <v>6.7132566679421857E-2</v>
      </c>
      <c r="Y11" s="14">
        <f t="shared" si="2"/>
        <v>6.7132523534145824E-2</v>
      </c>
      <c r="Z11" s="3">
        <v>7</v>
      </c>
      <c r="AB11" s="7" t="s">
        <v>85</v>
      </c>
      <c r="AC11" s="15"/>
      <c r="AD11" s="7"/>
      <c r="AF11" s="7"/>
      <c r="AG11" s="7"/>
      <c r="AH11" s="7"/>
      <c r="AI11" s="7"/>
    </row>
    <row r="12" spans="1:43" ht="24.75" customHeight="1" x14ac:dyDescent="0.25">
      <c r="A12" s="79"/>
      <c r="B12" s="3"/>
      <c r="C12" s="3"/>
      <c r="D12" s="76">
        <v>37</v>
      </c>
      <c r="E12" s="76">
        <v>41</v>
      </c>
      <c r="F12" s="1" t="s">
        <v>31</v>
      </c>
      <c r="G12" s="78">
        <v>-23.23</v>
      </c>
      <c r="H12" s="10">
        <f t="shared" si="3"/>
        <v>4.7533522594280513E-6</v>
      </c>
      <c r="I12" s="1" t="s">
        <v>31</v>
      </c>
      <c r="J12" s="3">
        <f t="shared" si="7"/>
        <v>39</v>
      </c>
      <c r="K12" s="1" t="s">
        <v>31</v>
      </c>
      <c r="L12" s="4">
        <f t="shared" si="4"/>
        <v>7.9432823472428158</v>
      </c>
      <c r="M12" s="4"/>
      <c r="N12" s="4"/>
      <c r="O12" s="11"/>
      <c r="P12" s="11"/>
      <c r="Q12" s="13">
        <f t="shared" si="5"/>
        <v>62.230000000000004</v>
      </c>
      <c r="R12" s="13">
        <v>0.70699999999999996</v>
      </c>
      <c r="S12" s="13">
        <v>4.66</v>
      </c>
      <c r="T12" s="4">
        <v>3.7</v>
      </c>
      <c r="U12" s="4">
        <v>2.74</v>
      </c>
      <c r="V12" s="4">
        <f t="shared" si="6"/>
        <v>143.22700000000003</v>
      </c>
      <c r="W12" s="4">
        <f t="shared" si="0"/>
        <v>135.28371765275722</v>
      </c>
      <c r="X12" s="14">
        <f t="shared" si="1"/>
        <v>5.5459392064644335E-2</v>
      </c>
      <c r="Y12" s="14">
        <f t="shared" si="2"/>
        <v>5.5459358877101066E-2</v>
      </c>
      <c r="Z12" s="136" t="s">
        <v>88</v>
      </c>
      <c r="AB12" s="7"/>
      <c r="AC12" s="15"/>
      <c r="AD12" s="7"/>
      <c r="AF12" s="7"/>
      <c r="AG12" s="7"/>
      <c r="AH12" s="7"/>
      <c r="AI12" s="7"/>
    </row>
    <row r="13" spans="1:43" ht="24.75" customHeight="1" x14ac:dyDescent="0.25">
      <c r="A13" s="79"/>
      <c r="B13" s="3"/>
      <c r="C13" s="3"/>
      <c r="D13" s="76">
        <v>37</v>
      </c>
      <c r="E13" s="76">
        <v>41</v>
      </c>
      <c r="F13" s="1" t="s">
        <v>31</v>
      </c>
      <c r="G13" s="78">
        <v>-24.5</v>
      </c>
      <c r="H13" s="10">
        <f t="shared" si="3"/>
        <v>3.5481338923357529E-6</v>
      </c>
      <c r="I13" s="1" t="s">
        <v>31</v>
      </c>
      <c r="J13" s="3">
        <f t="shared" si="7"/>
        <v>38</v>
      </c>
      <c r="K13" s="1" t="s">
        <v>31</v>
      </c>
      <c r="L13" s="4">
        <f t="shared" si="4"/>
        <v>6.3095734448019387</v>
      </c>
      <c r="M13" s="4"/>
      <c r="N13" s="4"/>
      <c r="O13" s="11"/>
      <c r="P13" s="11"/>
      <c r="Q13" s="13">
        <f t="shared" si="5"/>
        <v>62.5</v>
      </c>
      <c r="R13" s="13">
        <v>0.70899999999999996</v>
      </c>
      <c r="S13" s="13">
        <v>4.67</v>
      </c>
      <c r="T13" s="4">
        <v>3.51</v>
      </c>
      <c r="U13" s="4">
        <v>2.56</v>
      </c>
      <c r="V13" s="4">
        <f t="shared" si="6"/>
        <v>138.708</v>
      </c>
      <c r="W13" s="4">
        <f t="shared" si="0"/>
        <v>132.39842655519806</v>
      </c>
      <c r="X13" s="14">
        <f t="shared" si="1"/>
        <v>4.5488172598566329E-2</v>
      </c>
      <c r="Y13" s="14">
        <f t="shared" si="2"/>
        <v>4.5488147018687072E-2</v>
      </c>
      <c r="Z13" s="137"/>
      <c r="AB13" s="7"/>
      <c r="AC13" s="15"/>
      <c r="AD13" s="7"/>
      <c r="AF13" s="7"/>
      <c r="AG13" s="7"/>
      <c r="AH13" s="7"/>
      <c r="AI13" s="7"/>
    </row>
    <row r="14" spans="1:43" ht="24.75" customHeight="1" x14ac:dyDescent="0.25">
      <c r="A14" s="79"/>
      <c r="B14" s="3"/>
      <c r="C14" s="3"/>
      <c r="D14" s="76">
        <v>37</v>
      </c>
      <c r="E14" s="76">
        <v>41</v>
      </c>
      <c r="F14" s="1" t="s">
        <v>31</v>
      </c>
      <c r="G14" s="78">
        <v>-25.8</v>
      </c>
      <c r="H14" s="10">
        <f t="shared" si="3"/>
        <v>2.6302679918953791E-6</v>
      </c>
      <c r="I14" s="1" t="s">
        <v>31</v>
      </c>
      <c r="J14" s="3">
        <f t="shared" si="7"/>
        <v>37</v>
      </c>
      <c r="K14" s="1" t="s">
        <v>31</v>
      </c>
      <c r="L14" s="4">
        <f t="shared" si="4"/>
        <v>5.0118723362727327</v>
      </c>
      <c r="M14" s="4"/>
      <c r="N14" s="4"/>
      <c r="O14" s="11"/>
      <c r="P14" s="11"/>
      <c r="Q14" s="13">
        <f t="shared" si="5"/>
        <v>62.8</v>
      </c>
      <c r="R14" s="13">
        <v>0.71099999999999997</v>
      </c>
      <c r="S14" s="13">
        <v>4.67</v>
      </c>
      <c r="T14" s="4">
        <v>3.36</v>
      </c>
      <c r="U14" s="4">
        <v>2.4</v>
      </c>
      <c r="V14" s="4">
        <f t="shared" si="6"/>
        <v>135.06199999999998</v>
      </c>
      <c r="W14" s="4">
        <f t="shared" si="0"/>
        <v>130.05012766372724</v>
      </c>
      <c r="X14" s="14">
        <f t="shared" si="1"/>
        <v>3.7107938104520392E-2</v>
      </c>
      <c r="Y14" s="14">
        <f t="shared" si="2"/>
        <v>3.7107918629997641E-2</v>
      </c>
      <c r="Z14" s="137"/>
      <c r="AB14" s="7"/>
      <c r="AC14" s="15"/>
      <c r="AD14" s="7"/>
      <c r="AF14" s="7"/>
      <c r="AG14" s="7"/>
      <c r="AH14" s="7"/>
      <c r="AI14" s="7"/>
    </row>
    <row r="15" spans="1:43" ht="24.75" customHeight="1" x14ac:dyDescent="0.25">
      <c r="A15" s="79"/>
      <c r="B15" s="3"/>
      <c r="C15" s="3"/>
      <c r="D15" s="76">
        <v>37</v>
      </c>
      <c r="E15" s="76">
        <v>40</v>
      </c>
      <c r="F15" s="1" t="s">
        <v>31</v>
      </c>
      <c r="G15" s="78">
        <v>-27.06</v>
      </c>
      <c r="H15" s="10">
        <f t="shared" si="3"/>
        <v>1.9678862897068439E-6</v>
      </c>
      <c r="I15" s="1" t="s">
        <v>31</v>
      </c>
      <c r="J15" s="3">
        <f t="shared" si="7"/>
        <v>36</v>
      </c>
      <c r="K15" s="1" t="s">
        <v>31</v>
      </c>
      <c r="L15" s="4">
        <f t="shared" si="4"/>
        <v>3.9810717055349771</v>
      </c>
      <c r="M15" s="4"/>
      <c r="N15" s="4"/>
      <c r="O15" s="11"/>
      <c r="P15" s="11"/>
      <c r="Q15" s="13">
        <f t="shared" si="5"/>
        <v>63.06</v>
      </c>
      <c r="R15" s="13">
        <v>0.71199999999999997</v>
      </c>
      <c r="S15" s="13">
        <v>4.68</v>
      </c>
      <c r="T15" s="4">
        <v>3.26</v>
      </c>
      <c r="U15" s="4">
        <v>2.2999999999999998</v>
      </c>
      <c r="V15" s="4">
        <f t="shared" si="6"/>
        <v>132.732</v>
      </c>
      <c r="W15" s="4">
        <f t="shared" si="0"/>
        <v>128.75092829446501</v>
      </c>
      <c r="X15" s="14">
        <f t="shared" si="1"/>
        <v>2.9993307608828144E-2</v>
      </c>
      <c r="Y15" s="14">
        <f t="shared" si="2"/>
        <v>2.9993292782815654E-2</v>
      </c>
      <c r="Z15" s="137"/>
      <c r="AB15" s="7"/>
      <c r="AC15" s="15"/>
      <c r="AD15" s="7"/>
      <c r="AF15" s="7"/>
      <c r="AG15" s="7"/>
      <c r="AH15" s="7"/>
      <c r="AI15" s="7"/>
    </row>
    <row r="16" spans="1:43" ht="24.75" customHeight="1" x14ac:dyDescent="0.25">
      <c r="A16" s="79"/>
      <c r="B16" s="3"/>
      <c r="C16" s="3"/>
      <c r="D16" s="76">
        <v>37</v>
      </c>
      <c r="E16" s="76">
        <v>40</v>
      </c>
      <c r="F16" s="1" t="s">
        <v>31</v>
      </c>
      <c r="G16" s="78">
        <v>-28.37</v>
      </c>
      <c r="H16" s="10">
        <f t="shared" si="3"/>
        <v>1.4554590805819647E-6</v>
      </c>
      <c r="I16" s="1" t="s">
        <v>31</v>
      </c>
      <c r="J16" s="3">
        <f t="shared" si="7"/>
        <v>35</v>
      </c>
      <c r="K16" s="1" t="s">
        <v>31</v>
      </c>
      <c r="L16" s="4">
        <f t="shared" si="4"/>
        <v>3.1622776601683804</v>
      </c>
      <c r="M16" s="4"/>
      <c r="N16" s="4"/>
      <c r="O16" s="11"/>
      <c r="P16" s="11"/>
      <c r="Q16" s="13">
        <f t="shared" si="5"/>
        <v>63.370000000000005</v>
      </c>
      <c r="R16" s="13">
        <v>0.71299999999999997</v>
      </c>
      <c r="S16" s="13">
        <v>4.6900000000000004</v>
      </c>
      <c r="T16" s="4">
        <v>3.18</v>
      </c>
      <c r="U16" s="4">
        <v>2.2200000000000002</v>
      </c>
      <c r="V16" s="4">
        <f t="shared" si="6"/>
        <v>130.88999999999999</v>
      </c>
      <c r="W16" s="4">
        <f t="shared" si="0"/>
        <v>127.7277223398316</v>
      </c>
      <c r="X16" s="14">
        <f t="shared" si="1"/>
        <v>2.4159810987610823E-2</v>
      </c>
      <c r="Y16" s="14">
        <f t="shared" si="2"/>
        <v>2.4159799867899002E-2</v>
      </c>
      <c r="Z16" s="137"/>
      <c r="AB16" s="7"/>
      <c r="AC16" s="15"/>
      <c r="AD16" s="7"/>
      <c r="AF16" s="7"/>
      <c r="AG16" s="7"/>
      <c r="AH16" s="7"/>
      <c r="AI16" s="7"/>
    </row>
    <row r="17" spans="1:35" ht="24.75" customHeight="1" x14ac:dyDescent="0.25">
      <c r="A17" s="79"/>
      <c r="B17" s="3"/>
      <c r="C17" s="3"/>
      <c r="D17" s="76">
        <v>37</v>
      </c>
      <c r="E17" s="76">
        <v>40</v>
      </c>
      <c r="F17" s="1" t="s">
        <v>31</v>
      </c>
      <c r="G17" s="78">
        <v>-29.7</v>
      </c>
      <c r="H17" s="10">
        <f t="shared" si="3"/>
        <v>1.0715193052376064E-6</v>
      </c>
      <c r="I17" s="1" t="s">
        <v>31</v>
      </c>
      <c r="J17" s="3">
        <f t="shared" si="7"/>
        <v>34</v>
      </c>
      <c r="K17" s="1" t="s">
        <v>31</v>
      </c>
      <c r="L17" s="4">
        <f t="shared" si="4"/>
        <v>2.511886431509581</v>
      </c>
      <c r="M17" s="4"/>
      <c r="N17" s="4"/>
      <c r="O17" s="11"/>
      <c r="P17" s="11"/>
      <c r="Q17" s="13">
        <f t="shared" si="5"/>
        <v>63.7</v>
      </c>
      <c r="R17" s="13">
        <v>0.71399999999999997</v>
      </c>
      <c r="S17" s="13">
        <v>4.6900000000000004</v>
      </c>
      <c r="T17" s="4">
        <v>3.13</v>
      </c>
      <c r="U17" s="4">
        <v>2.16</v>
      </c>
      <c r="V17" s="4">
        <f t="shared" si="6"/>
        <v>129.67699999999999</v>
      </c>
      <c r="W17" s="4">
        <f t="shared" si="0"/>
        <v>127.16511356849041</v>
      </c>
      <c r="X17" s="14">
        <f t="shared" si="1"/>
        <v>1.9370331142065138E-2</v>
      </c>
      <c r="Y17" s="14">
        <f t="shared" si="2"/>
        <v>1.93703228790786E-2</v>
      </c>
      <c r="Z17" s="137"/>
      <c r="AB17" s="7"/>
      <c r="AC17" s="15"/>
      <c r="AD17" s="7"/>
      <c r="AF17" s="7"/>
      <c r="AG17" s="7"/>
      <c r="AH17" s="7"/>
      <c r="AI17" s="7"/>
    </row>
    <row r="18" spans="1:35" ht="24.75" customHeight="1" x14ac:dyDescent="0.25">
      <c r="A18" s="79"/>
      <c r="B18" s="3"/>
      <c r="C18" s="3"/>
      <c r="D18" s="76">
        <v>37</v>
      </c>
      <c r="E18" s="76">
        <v>39</v>
      </c>
      <c r="F18" s="1" t="s">
        <v>31</v>
      </c>
      <c r="G18" s="78">
        <v>-30.9</v>
      </c>
      <c r="H18" s="10">
        <f t="shared" si="3"/>
        <v>8.1283051616409879E-7</v>
      </c>
      <c r="I18" s="1" t="s">
        <v>31</v>
      </c>
      <c r="J18" s="3">
        <f t="shared" si="7"/>
        <v>33</v>
      </c>
      <c r="K18" s="1" t="s">
        <v>31</v>
      </c>
      <c r="L18" s="4">
        <f t="shared" si="4"/>
        <v>1.9952623149688804</v>
      </c>
      <c r="M18" s="4"/>
      <c r="N18" s="4"/>
      <c r="O18" s="11"/>
      <c r="P18" s="11"/>
      <c r="Q18" s="13">
        <f t="shared" si="5"/>
        <v>63.9</v>
      </c>
      <c r="R18" s="13">
        <v>0.71499999999999997</v>
      </c>
      <c r="S18" s="13">
        <v>4.7</v>
      </c>
      <c r="T18" s="4">
        <v>3.0999999999999996</v>
      </c>
      <c r="U18" s="4">
        <v>2.13</v>
      </c>
      <c r="V18" s="4">
        <f t="shared" si="6"/>
        <v>129.05499999999998</v>
      </c>
      <c r="W18" s="4">
        <f t="shared" si="0"/>
        <v>127.0597376850311</v>
      </c>
      <c r="X18" s="14">
        <f t="shared" si="1"/>
        <v>1.5460558017658213E-2</v>
      </c>
      <c r="Y18" s="14">
        <f t="shared" si="2"/>
        <v>1.5460551719331793E-2</v>
      </c>
      <c r="Z18" s="137"/>
      <c r="AB18" s="7"/>
      <c r="AC18" s="15"/>
      <c r="AD18" s="7"/>
      <c r="AF18" s="7"/>
      <c r="AG18" s="7"/>
      <c r="AH18" s="7"/>
      <c r="AI18" s="7"/>
    </row>
    <row r="19" spans="1:35" ht="24.75" customHeight="1" x14ac:dyDescent="0.25">
      <c r="A19" s="79"/>
      <c r="B19" s="3"/>
      <c r="C19" s="3"/>
      <c r="D19" s="76">
        <v>36</v>
      </c>
      <c r="E19" s="76">
        <v>39</v>
      </c>
      <c r="F19" s="1" t="s">
        <v>31</v>
      </c>
      <c r="G19" s="78">
        <v>-35.299999999999997</v>
      </c>
      <c r="H19" s="10">
        <f t="shared" si="3"/>
        <v>2.9512092266663856E-7</v>
      </c>
      <c r="I19" s="1" t="s">
        <v>31</v>
      </c>
      <c r="J19" s="3">
        <f>J18-3</f>
        <v>30</v>
      </c>
      <c r="K19" s="1" t="s">
        <v>31</v>
      </c>
      <c r="L19" s="4">
        <f t="shared" si="4"/>
        <v>1</v>
      </c>
      <c r="M19" s="4"/>
      <c r="N19" s="4"/>
      <c r="O19" s="11"/>
      <c r="P19" s="11"/>
      <c r="Q19" s="13">
        <f t="shared" si="5"/>
        <v>65.3</v>
      </c>
      <c r="R19" s="13">
        <v>0.71499999999999997</v>
      </c>
      <c r="S19" s="13">
        <v>4.71</v>
      </c>
      <c r="T19" s="4">
        <v>3.06</v>
      </c>
      <c r="U19" s="4">
        <v>2.08</v>
      </c>
      <c r="V19" s="4">
        <f t="shared" si="6"/>
        <v>128.18200000000002</v>
      </c>
      <c r="W19" s="4">
        <f t="shared" si="0"/>
        <v>127.18200000000002</v>
      </c>
      <c r="X19" s="14">
        <f t="shared" si="1"/>
        <v>7.8014073738902484E-3</v>
      </c>
      <c r="Y19" s="14">
        <f t="shared" si="2"/>
        <v>7.8014050715317059E-3</v>
      </c>
      <c r="Z19" s="137"/>
      <c r="AB19" s="7"/>
      <c r="AC19" s="15"/>
      <c r="AD19" s="7"/>
      <c r="AF19" s="7"/>
      <c r="AG19" s="7"/>
      <c r="AH19" s="7"/>
      <c r="AI19" s="7"/>
    </row>
    <row r="20" spans="1:35" ht="24.75" customHeight="1" x14ac:dyDescent="0.25">
      <c r="A20" s="79"/>
      <c r="B20" s="3"/>
      <c r="C20" s="3"/>
      <c r="D20" s="76">
        <v>36</v>
      </c>
      <c r="E20" s="76">
        <v>39</v>
      </c>
      <c r="F20" s="1" t="s">
        <v>31</v>
      </c>
      <c r="G20" s="78">
        <v>-42.7</v>
      </c>
      <c r="H20" s="10">
        <f t="shared" si="3"/>
        <v>5.3703179637025179E-8</v>
      </c>
      <c r="I20" s="1" t="s">
        <v>31</v>
      </c>
      <c r="J20" s="3">
        <f>J19-3</f>
        <v>27</v>
      </c>
      <c r="K20" s="1" t="s">
        <v>31</v>
      </c>
      <c r="L20" s="4">
        <f t="shared" si="4"/>
        <v>0.50118723362727269</v>
      </c>
      <c r="M20" s="4"/>
      <c r="N20" s="4"/>
      <c r="O20" s="11"/>
      <c r="P20" s="11"/>
      <c r="Q20" s="13">
        <f t="shared" si="5"/>
        <v>69.7</v>
      </c>
      <c r="R20" s="13">
        <v>0.71599999999999997</v>
      </c>
      <c r="S20" s="13">
        <v>4.71</v>
      </c>
      <c r="T20" s="4">
        <v>3.05</v>
      </c>
      <c r="U20" s="4">
        <v>2.0699999999999998</v>
      </c>
      <c r="V20" s="4">
        <f t="shared" si="6"/>
        <v>127.94499999999999</v>
      </c>
      <c r="W20" s="4">
        <f t="shared" si="0"/>
        <v>127.44381276637272</v>
      </c>
      <c r="X20" s="14">
        <f t="shared" si="1"/>
        <v>3.9172084382138629E-3</v>
      </c>
      <c r="Y20" s="14">
        <f t="shared" si="2"/>
        <v>3.9172080184774159E-3</v>
      </c>
      <c r="Z20" s="137"/>
      <c r="AB20" s="7"/>
      <c r="AC20" s="15"/>
      <c r="AD20" s="7"/>
      <c r="AF20" s="7"/>
      <c r="AG20" s="7"/>
      <c r="AH20" s="7"/>
      <c r="AI20" s="7"/>
    </row>
    <row r="21" spans="1:35" ht="24.75" customHeight="1" x14ac:dyDescent="0.25">
      <c r="A21" s="79"/>
      <c r="B21" s="3"/>
      <c r="C21" s="3"/>
      <c r="D21" s="76">
        <v>36</v>
      </c>
      <c r="E21" s="76">
        <v>39</v>
      </c>
      <c r="F21" s="1" t="s">
        <v>31</v>
      </c>
      <c r="G21" s="78">
        <v>-80.900000000000006</v>
      </c>
      <c r="H21" s="10">
        <f t="shared" si="3"/>
        <v>8.1283051616409864E-12</v>
      </c>
      <c r="I21" s="1" t="s">
        <v>31</v>
      </c>
      <c r="J21" s="3">
        <f>J20-3</f>
        <v>24</v>
      </c>
      <c r="K21" s="1" t="s">
        <v>31</v>
      </c>
      <c r="L21" s="4">
        <f t="shared" si="4"/>
        <v>0.25118864315095807</v>
      </c>
      <c r="M21" s="4"/>
      <c r="N21" s="4"/>
      <c r="O21" s="11"/>
      <c r="P21" s="11"/>
      <c r="Q21" s="13">
        <f t="shared" si="5"/>
        <v>104.9</v>
      </c>
      <c r="R21" s="13">
        <v>0.71599999999999997</v>
      </c>
      <c r="S21" s="13">
        <v>4.72</v>
      </c>
      <c r="T21" s="4">
        <v>3.05</v>
      </c>
      <c r="U21" s="4">
        <v>2.0699999999999998</v>
      </c>
      <c r="V21" s="4">
        <f t="shared" si="6"/>
        <v>128.04799999999997</v>
      </c>
      <c r="W21" s="4">
        <f t="shared" si="0"/>
        <v>127.79681135684902</v>
      </c>
      <c r="X21" s="14">
        <f t="shared" si="1"/>
        <v>1.9616756462495165E-3</v>
      </c>
      <c r="Y21" s="14">
        <f t="shared" si="2"/>
        <v>1.9616756461860378E-3</v>
      </c>
      <c r="Z21" s="138"/>
      <c r="AB21" s="7"/>
      <c r="AC21" s="15"/>
      <c r="AD21" s="7"/>
      <c r="AF21" s="7"/>
      <c r="AG21" s="7"/>
      <c r="AH21" s="7"/>
      <c r="AI21" s="7"/>
    </row>
    <row r="22" spans="1:35"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CONCATENATE("60W Sumitomo Cascade Average IMD(dBc) @ ",B23,"GHz")</f>
        <v>60W Sumitomo Cascade Average IMD(dBc) @ 14GHz</v>
      </c>
      <c r="AC22" s="7"/>
      <c r="AD22" s="7"/>
      <c r="AE22" s="7"/>
      <c r="AF22" s="7"/>
      <c r="AG22" s="7" t="s">
        <v>43</v>
      </c>
      <c r="AH22" s="7"/>
      <c r="AI22" s="7"/>
    </row>
    <row r="23" spans="1:35" ht="24.75" customHeight="1" x14ac:dyDescent="0.25">
      <c r="A23" s="75">
        <v>42174</v>
      </c>
      <c r="B23" s="3">
        <f>B3</f>
        <v>14</v>
      </c>
      <c r="C23" s="3" t="s">
        <v>30</v>
      </c>
      <c r="D23" s="32"/>
      <c r="E23" s="32"/>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35" ht="24.75" customHeight="1" x14ac:dyDescent="0.25">
      <c r="A24" s="75"/>
      <c r="B24" s="3"/>
      <c r="C24" s="3"/>
      <c r="D24" s="32"/>
      <c r="E24" s="32"/>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row>
    <row r="25" spans="1:35" ht="24.75" customHeight="1" x14ac:dyDescent="0.25">
      <c r="A25" s="75"/>
      <c r="B25" s="3"/>
      <c r="C25" s="3"/>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row>
    <row r="26" spans="1:35" ht="24.75" customHeight="1" x14ac:dyDescent="0.25">
      <c r="A26" s="79"/>
      <c r="B26" s="3"/>
      <c r="C26" s="3"/>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row>
    <row r="27" spans="1:35" ht="24.75" customHeight="1" x14ac:dyDescent="0.25">
      <c r="A27" s="79"/>
      <c r="B27" s="3"/>
      <c r="C27" s="3"/>
      <c r="D27" s="76">
        <v>40</v>
      </c>
      <c r="E27" s="77">
        <v>48</v>
      </c>
      <c r="F27" s="78">
        <v>-15.41</v>
      </c>
      <c r="G27" s="1" t="s">
        <v>31</v>
      </c>
      <c r="H27" s="10">
        <f t="shared" ref="H27:H41" si="8">0.001*POWER(10,F27/10)</f>
        <v>2.8773984147356684E-5</v>
      </c>
      <c r="I27" s="3">
        <v>44</v>
      </c>
      <c r="J27" s="1" t="s">
        <v>31</v>
      </c>
      <c r="K27" s="1" t="s">
        <v>31</v>
      </c>
      <c r="L27" s="10">
        <f t="shared" ref="L27:L41" si="9">0.001*POWER(10,I27/10)</f>
        <v>25.118864315095859</v>
      </c>
      <c r="M27" s="4"/>
      <c r="N27" s="4"/>
      <c r="O27" s="11">
        <v>-23.7</v>
      </c>
      <c r="P27" s="11">
        <v>-24.3</v>
      </c>
      <c r="Q27" s="13">
        <f t="shared" ref="Q27:Q41" si="10">I27-F27</f>
        <v>59.41</v>
      </c>
      <c r="R27" s="13">
        <v>0.66900000000000004</v>
      </c>
      <c r="S27" s="13">
        <v>4.68</v>
      </c>
      <c r="T27" s="4">
        <v>6.59</v>
      </c>
      <c r="U27" s="4">
        <v>5.15</v>
      </c>
      <c r="V27" s="4">
        <f t="shared" ref="V27:V41" si="11">T27*$Z$7+S27*$Z$9+R27*$Z$11</f>
        <v>213.68299999999999</v>
      </c>
      <c r="W27" s="31"/>
      <c r="X27" s="35"/>
      <c r="Y27" s="35"/>
      <c r="Z27" s="127" t="s">
        <v>45</v>
      </c>
      <c r="AB27" s="15">
        <f t="shared" ref="AB27:AB61" si="12">AVERAGE(O27:P27)</f>
        <v>-24</v>
      </c>
      <c r="AC27" s="36"/>
      <c r="AD27" s="36"/>
      <c r="AE27" s="36"/>
      <c r="AF27" s="36"/>
      <c r="AG27" s="7">
        <v>-25</v>
      </c>
      <c r="AH27" s="7"/>
      <c r="AI27" s="7"/>
    </row>
    <row r="28" spans="1:35" ht="23.25" customHeight="1" x14ac:dyDescent="0.25">
      <c r="A28" s="79"/>
      <c r="B28" s="3"/>
      <c r="C28" s="3"/>
      <c r="D28" s="76">
        <v>40</v>
      </c>
      <c r="E28" s="77">
        <v>47</v>
      </c>
      <c r="F28" s="78">
        <v>-16.97</v>
      </c>
      <c r="G28" s="1" t="s">
        <v>31</v>
      </c>
      <c r="H28" s="10">
        <f t="shared" si="8"/>
        <v>2.0090928126087286E-5</v>
      </c>
      <c r="I28" s="3">
        <f t="shared" ref="I28:I38" si="13">I27-1</f>
        <v>43</v>
      </c>
      <c r="J28" s="1" t="s">
        <v>31</v>
      </c>
      <c r="K28" s="1" t="s">
        <v>31</v>
      </c>
      <c r="L28" s="10">
        <f t="shared" si="9"/>
        <v>19.952623149688794</v>
      </c>
      <c r="M28" s="4"/>
      <c r="N28" s="4"/>
      <c r="O28" s="11">
        <v>-24.6</v>
      </c>
      <c r="P28" s="11">
        <v>-26</v>
      </c>
      <c r="Q28" s="13">
        <f t="shared" si="10"/>
        <v>59.97</v>
      </c>
      <c r="R28" s="13">
        <v>0.67100000000000004</v>
      </c>
      <c r="S28" s="13">
        <v>4.62</v>
      </c>
      <c r="T28" s="4">
        <v>6</v>
      </c>
      <c r="U28" s="4">
        <v>4.71</v>
      </c>
      <c r="V28" s="4">
        <f t="shared" si="11"/>
        <v>198.68299999999999</v>
      </c>
      <c r="W28" s="31"/>
      <c r="X28" s="35"/>
      <c r="Y28" s="35"/>
      <c r="Z28" s="130"/>
      <c r="AB28" s="15">
        <f t="shared" si="12"/>
        <v>-25.3</v>
      </c>
      <c r="AC28" s="36"/>
      <c r="AD28" s="36"/>
      <c r="AE28" s="36"/>
      <c r="AF28" s="36"/>
      <c r="AG28" s="7">
        <v>-25</v>
      </c>
      <c r="AH28" s="7"/>
      <c r="AI28" s="7"/>
    </row>
    <row r="29" spans="1:35" ht="24" customHeight="1" x14ac:dyDescent="0.25">
      <c r="A29" s="79"/>
      <c r="B29" s="3"/>
      <c r="C29" s="3"/>
      <c r="D29" s="76">
        <v>39</v>
      </c>
      <c r="E29" s="77">
        <v>46</v>
      </c>
      <c r="F29" s="78">
        <v>-18.59</v>
      </c>
      <c r="G29" s="1" t="s">
        <v>31</v>
      </c>
      <c r="H29" s="10">
        <f t="shared" si="8"/>
        <v>1.3835663789717806E-5</v>
      </c>
      <c r="I29" s="3">
        <f t="shared" si="13"/>
        <v>42</v>
      </c>
      <c r="J29" s="1" t="s">
        <v>31</v>
      </c>
      <c r="K29" s="1" t="s">
        <v>31</v>
      </c>
      <c r="L29" s="10">
        <f t="shared" si="9"/>
        <v>15.848931924611147</v>
      </c>
      <c r="M29" s="4"/>
      <c r="N29" s="4"/>
      <c r="O29" s="11">
        <v>-25.4</v>
      </c>
      <c r="P29" s="11">
        <v>-26.9</v>
      </c>
      <c r="Q29" s="13">
        <f t="shared" si="10"/>
        <v>60.59</v>
      </c>
      <c r="R29" s="13">
        <v>0.67500000000000004</v>
      </c>
      <c r="S29" s="13">
        <v>4.5999999999999996</v>
      </c>
      <c r="T29" s="4">
        <v>5.5</v>
      </c>
      <c r="U29" s="4">
        <v>4.5</v>
      </c>
      <c r="V29" s="4">
        <f t="shared" si="11"/>
        <v>186.30499999999998</v>
      </c>
      <c r="W29" s="31"/>
      <c r="X29" s="35"/>
      <c r="Y29" s="35"/>
      <c r="Z29" s="131"/>
      <c r="AB29" s="15">
        <f t="shared" si="12"/>
        <v>-26.15</v>
      </c>
      <c r="AC29" s="36"/>
      <c r="AD29" s="36"/>
      <c r="AE29" s="36"/>
      <c r="AF29" s="36"/>
      <c r="AG29" s="7">
        <v>-25</v>
      </c>
      <c r="AH29" s="7"/>
      <c r="AI29" s="7"/>
    </row>
    <row r="30" spans="1:35" ht="24.75" customHeight="1" x14ac:dyDescent="0.25">
      <c r="A30" s="79"/>
      <c r="B30" s="3"/>
      <c r="C30" s="3"/>
      <c r="D30" s="76">
        <v>38</v>
      </c>
      <c r="E30" s="77">
        <v>45</v>
      </c>
      <c r="F30" s="78">
        <v>-20.02</v>
      </c>
      <c r="G30" s="1" t="s">
        <v>31</v>
      </c>
      <c r="H30" s="10">
        <f t="shared" si="8"/>
        <v>9.9540541735152694E-6</v>
      </c>
      <c r="I30" s="3">
        <f t="shared" si="13"/>
        <v>41</v>
      </c>
      <c r="J30" s="1" t="s">
        <v>31</v>
      </c>
      <c r="K30" s="1" t="s">
        <v>31</v>
      </c>
      <c r="L30" s="10">
        <f t="shared" si="9"/>
        <v>12.589254117941671</v>
      </c>
      <c r="M30" s="4"/>
      <c r="N30" s="4"/>
      <c r="O30" s="11">
        <v>-25.6</v>
      </c>
      <c r="P30" s="11">
        <v>-27.1</v>
      </c>
      <c r="Q30" s="13">
        <f t="shared" si="10"/>
        <v>61.019999999999996</v>
      </c>
      <c r="R30" s="13">
        <v>0.68</v>
      </c>
      <c r="S30" s="13">
        <v>4.59</v>
      </c>
      <c r="T30" s="4">
        <v>5.0599999999999996</v>
      </c>
      <c r="U30" s="4">
        <v>3.95</v>
      </c>
      <c r="V30" s="4">
        <f t="shared" si="11"/>
        <v>175.50099999999998</v>
      </c>
      <c r="W30" s="31"/>
      <c r="X30" s="35"/>
      <c r="Y30" s="35"/>
      <c r="Z30" s="3" t="s">
        <v>46</v>
      </c>
      <c r="AB30" s="15">
        <f t="shared" si="12"/>
        <v>-26.35</v>
      </c>
      <c r="AC30" s="36"/>
      <c r="AD30" s="36"/>
      <c r="AE30" s="36"/>
      <c r="AF30" s="36"/>
      <c r="AG30" s="7">
        <v>-25</v>
      </c>
      <c r="AH30" s="7"/>
      <c r="AI30" s="7"/>
    </row>
    <row r="31" spans="1:35" ht="24.75" customHeight="1" x14ac:dyDescent="0.25">
      <c r="A31" s="79"/>
      <c r="B31" s="3"/>
      <c r="C31" s="3"/>
      <c r="D31" s="76">
        <v>38</v>
      </c>
      <c r="E31" s="77">
        <v>44</v>
      </c>
      <c r="F31" s="78">
        <v>-21.39</v>
      </c>
      <c r="G31" s="1" t="s">
        <v>31</v>
      </c>
      <c r="H31" s="10">
        <f t="shared" si="8"/>
        <v>7.2610595743515389E-6</v>
      </c>
      <c r="I31" s="3">
        <f t="shared" si="13"/>
        <v>40</v>
      </c>
      <c r="J31" s="1" t="s">
        <v>31</v>
      </c>
      <c r="K31" s="1" t="s">
        <v>31</v>
      </c>
      <c r="L31" s="10">
        <f t="shared" si="9"/>
        <v>10</v>
      </c>
      <c r="M31" s="4"/>
      <c r="N31" s="4"/>
      <c r="O31" s="11">
        <v>-25.6</v>
      </c>
      <c r="P31" s="11">
        <v>-27</v>
      </c>
      <c r="Q31" s="13">
        <f t="shared" si="10"/>
        <v>61.39</v>
      </c>
      <c r="R31" s="13">
        <v>0.68900000000000006</v>
      </c>
      <c r="S31" s="13">
        <v>4.5999999999999996</v>
      </c>
      <c r="T31" s="4">
        <v>4.68</v>
      </c>
      <c r="U31" s="4">
        <v>3.64</v>
      </c>
      <c r="V31" s="4">
        <f t="shared" si="11"/>
        <v>166.39500000000001</v>
      </c>
      <c r="W31" s="31"/>
      <c r="X31" s="35"/>
      <c r="Y31" s="35"/>
      <c r="Z31" s="39"/>
      <c r="AB31" s="15">
        <f t="shared" si="12"/>
        <v>-26.3</v>
      </c>
      <c r="AC31" s="36"/>
      <c r="AD31" s="36"/>
      <c r="AE31" s="36"/>
      <c r="AF31" s="36"/>
      <c r="AG31" s="7">
        <v>-25</v>
      </c>
      <c r="AH31" s="7"/>
      <c r="AI31" s="7"/>
    </row>
    <row r="32" spans="1:35" ht="24.75" customHeight="1" x14ac:dyDescent="0.25">
      <c r="A32" s="79"/>
      <c r="B32" s="3"/>
      <c r="C32" s="3"/>
      <c r="D32" s="76">
        <v>38</v>
      </c>
      <c r="E32" s="77">
        <v>43</v>
      </c>
      <c r="F32" s="78">
        <v>-22.76</v>
      </c>
      <c r="G32" s="1" t="s">
        <v>31</v>
      </c>
      <c r="H32" s="10">
        <f t="shared" si="8"/>
        <v>5.2966344389165718E-6</v>
      </c>
      <c r="I32" s="3">
        <f t="shared" si="13"/>
        <v>39</v>
      </c>
      <c r="J32" s="1" t="s">
        <v>31</v>
      </c>
      <c r="K32" s="1" t="s">
        <v>31</v>
      </c>
      <c r="L32" s="10">
        <f t="shared" si="9"/>
        <v>7.9432823472428158</v>
      </c>
      <c r="M32" s="4"/>
      <c r="N32" s="4"/>
      <c r="O32" s="11">
        <v>-25.8</v>
      </c>
      <c r="P32" s="11">
        <v>-26.8</v>
      </c>
      <c r="Q32" s="13">
        <f t="shared" si="10"/>
        <v>61.760000000000005</v>
      </c>
      <c r="R32" s="13">
        <v>0.69700000000000006</v>
      </c>
      <c r="S32" s="13">
        <v>4.6100000000000003</v>
      </c>
      <c r="T32" s="4">
        <v>4.3499999999999996</v>
      </c>
      <c r="U32" s="4">
        <v>3.36</v>
      </c>
      <c r="V32" s="4">
        <f t="shared" si="11"/>
        <v>158.50199999999998</v>
      </c>
      <c r="W32" s="31"/>
      <c r="X32" s="35"/>
      <c r="Y32" s="35"/>
      <c r="Z32" s="39"/>
      <c r="AB32" s="15">
        <f t="shared" si="12"/>
        <v>-26.3</v>
      </c>
      <c r="AC32" s="36"/>
      <c r="AD32" s="36"/>
      <c r="AE32" s="36"/>
      <c r="AF32" s="36"/>
      <c r="AG32" s="7">
        <v>-25</v>
      </c>
      <c r="AH32" s="7"/>
      <c r="AI32" s="7"/>
    </row>
    <row r="33" spans="1:35" ht="24.75" customHeight="1" x14ac:dyDescent="0.25">
      <c r="A33" s="79"/>
      <c r="B33" s="3"/>
      <c r="C33" s="3"/>
      <c r="D33" s="76">
        <v>37</v>
      </c>
      <c r="E33" s="77">
        <v>42</v>
      </c>
      <c r="F33" s="78">
        <v>-24.13</v>
      </c>
      <c r="G33" s="1" t="s">
        <v>31</v>
      </c>
      <c r="H33" s="10">
        <f t="shared" si="8"/>
        <v>3.8636697705406901E-6</v>
      </c>
      <c r="I33" s="3">
        <f t="shared" si="13"/>
        <v>38</v>
      </c>
      <c r="J33" s="1" t="s">
        <v>31</v>
      </c>
      <c r="K33" s="1" t="s">
        <v>31</v>
      </c>
      <c r="L33" s="10">
        <f t="shared" si="9"/>
        <v>6.3095734448019387</v>
      </c>
      <c r="M33" s="4"/>
      <c r="N33" s="4"/>
      <c r="O33" s="11">
        <v>-26.1</v>
      </c>
      <c r="P33" s="11">
        <v>-26.9</v>
      </c>
      <c r="Q33" s="13">
        <f t="shared" si="10"/>
        <v>62.129999999999995</v>
      </c>
      <c r="R33" s="13">
        <v>0.70200000000000007</v>
      </c>
      <c r="S33" s="13">
        <v>4.63</v>
      </c>
      <c r="T33" s="4">
        <v>4.08</v>
      </c>
      <c r="U33" s="4">
        <v>3.12</v>
      </c>
      <c r="V33" s="4">
        <f t="shared" si="11"/>
        <v>152.15499999999997</v>
      </c>
      <c r="W33" s="31"/>
      <c r="X33" s="35"/>
      <c r="Y33" s="35"/>
      <c r="Z33" s="39"/>
      <c r="AB33" s="15">
        <f t="shared" si="12"/>
        <v>-26.5</v>
      </c>
      <c r="AC33" s="36"/>
      <c r="AD33" s="36"/>
      <c r="AE33" s="36"/>
      <c r="AF33" s="36"/>
      <c r="AG33" s="7">
        <v>-25</v>
      </c>
      <c r="AH33" s="7"/>
      <c r="AI33" s="7"/>
    </row>
    <row r="34" spans="1:35" ht="24.75" customHeight="1" x14ac:dyDescent="0.25">
      <c r="A34" s="79"/>
      <c r="B34" s="3"/>
      <c r="C34" s="3"/>
      <c r="D34" s="76">
        <v>37</v>
      </c>
      <c r="E34" s="77">
        <v>41</v>
      </c>
      <c r="F34" s="78">
        <v>-25.45</v>
      </c>
      <c r="G34" s="1" t="s">
        <v>31</v>
      </c>
      <c r="H34" s="10">
        <f t="shared" si="8"/>
        <v>2.8510182675039077E-6</v>
      </c>
      <c r="I34" s="3">
        <f t="shared" si="13"/>
        <v>37</v>
      </c>
      <c r="J34" s="1" t="s">
        <v>31</v>
      </c>
      <c r="K34" s="1" t="s">
        <v>31</v>
      </c>
      <c r="L34" s="10">
        <f t="shared" si="9"/>
        <v>5.0118723362727327</v>
      </c>
      <c r="M34" s="4"/>
      <c r="N34" s="4"/>
      <c r="O34" s="11">
        <v>-26.6</v>
      </c>
      <c r="P34" s="11">
        <v>-27.2</v>
      </c>
      <c r="Q34" s="13">
        <f t="shared" si="10"/>
        <v>62.45</v>
      </c>
      <c r="R34" s="13">
        <v>0.70499999999999996</v>
      </c>
      <c r="S34" s="13">
        <v>4.6399999999999997</v>
      </c>
      <c r="T34" s="4">
        <v>3.84</v>
      </c>
      <c r="U34" s="4">
        <v>2.91</v>
      </c>
      <c r="V34" s="4">
        <f t="shared" si="11"/>
        <v>146.423</v>
      </c>
      <c r="W34" s="31"/>
      <c r="X34" s="35"/>
      <c r="Y34" s="35"/>
      <c r="Z34" s="39"/>
      <c r="AB34" s="15">
        <f t="shared" si="12"/>
        <v>-26.9</v>
      </c>
      <c r="AC34" s="36"/>
      <c r="AD34" s="36"/>
      <c r="AE34" s="36"/>
      <c r="AF34" s="36"/>
      <c r="AG34" s="7">
        <v>-25</v>
      </c>
      <c r="AH34" s="7"/>
      <c r="AI34" s="7"/>
    </row>
    <row r="35" spans="1:35" ht="24.75" customHeight="1" x14ac:dyDescent="0.25">
      <c r="A35" s="79"/>
      <c r="B35" s="3"/>
      <c r="C35" s="3"/>
      <c r="D35" s="76">
        <v>36</v>
      </c>
      <c r="E35" s="77">
        <v>40</v>
      </c>
      <c r="F35" s="78">
        <v>-26.7</v>
      </c>
      <c r="G35" s="1" t="s">
        <v>31</v>
      </c>
      <c r="H35" s="10">
        <f t="shared" si="8"/>
        <v>2.1379620895022318E-6</v>
      </c>
      <c r="I35" s="3">
        <f t="shared" si="13"/>
        <v>36</v>
      </c>
      <c r="J35" s="1" t="s">
        <v>31</v>
      </c>
      <c r="K35" s="1" t="s">
        <v>31</v>
      </c>
      <c r="L35" s="10">
        <f t="shared" si="9"/>
        <v>3.9810717055349771</v>
      </c>
      <c r="M35" s="4"/>
      <c r="N35" s="4"/>
      <c r="O35" s="11">
        <v>-27</v>
      </c>
      <c r="P35" s="11">
        <v>-27.4</v>
      </c>
      <c r="Q35" s="13">
        <f t="shared" si="10"/>
        <v>62.7</v>
      </c>
      <c r="R35" s="13">
        <v>0.70799999999999996</v>
      </c>
      <c r="S35" s="13">
        <v>4.66</v>
      </c>
      <c r="T35" s="4">
        <v>3.65</v>
      </c>
      <c r="U35" s="4">
        <v>2.72</v>
      </c>
      <c r="V35" s="4">
        <f t="shared" si="11"/>
        <v>142.01399999999998</v>
      </c>
      <c r="W35" s="31"/>
      <c r="X35" s="35"/>
      <c r="Y35" s="35"/>
      <c r="Z35" s="39"/>
      <c r="AB35" s="15">
        <f t="shared" si="12"/>
        <v>-27.2</v>
      </c>
      <c r="AC35" s="36"/>
      <c r="AD35" s="36"/>
      <c r="AE35" s="36"/>
      <c r="AF35" s="36"/>
      <c r="AG35" s="7">
        <v>-25</v>
      </c>
      <c r="AH35" s="7"/>
      <c r="AI35" s="7"/>
    </row>
    <row r="36" spans="1:35" ht="24.75" customHeight="1" x14ac:dyDescent="0.25">
      <c r="A36" s="79"/>
      <c r="B36" s="3"/>
      <c r="C36" s="3"/>
      <c r="D36" s="76">
        <v>36</v>
      </c>
      <c r="E36" s="77">
        <v>39</v>
      </c>
      <c r="F36" s="78">
        <v>-28.04</v>
      </c>
      <c r="G36" s="1" t="s">
        <v>31</v>
      </c>
      <c r="H36" s="10">
        <f t="shared" si="8"/>
        <v>1.5703628043335523E-6</v>
      </c>
      <c r="I36" s="3">
        <f t="shared" si="13"/>
        <v>35</v>
      </c>
      <c r="J36" s="1" t="s">
        <v>31</v>
      </c>
      <c r="K36" s="1" t="s">
        <v>31</v>
      </c>
      <c r="L36" s="10">
        <f t="shared" si="9"/>
        <v>3.1622776601683804</v>
      </c>
      <c r="M36" s="4"/>
      <c r="N36" s="4"/>
      <c r="O36" s="11">
        <v>-27.6</v>
      </c>
      <c r="P36" s="11">
        <v>-27.9</v>
      </c>
      <c r="Q36" s="13">
        <f t="shared" si="10"/>
        <v>63.04</v>
      </c>
      <c r="R36" s="13">
        <v>0.71099999999999997</v>
      </c>
      <c r="S36" s="13">
        <v>4.67</v>
      </c>
      <c r="T36" s="4">
        <v>3.49</v>
      </c>
      <c r="U36" s="4">
        <v>2.56</v>
      </c>
      <c r="V36" s="4">
        <f t="shared" si="11"/>
        <v>138.23400000000001</v>
      </c>
      <c r="W36" s="31"/>
      <c r="X36" s="35"/>
      <c r="Y36" s="35"/>
      <c r="Z36" s="39"/>
      <c r="AB36" s="15">
        <f t="shared" si="12"/>
        <v>-27.75</v>
      </c>
      <c r="AC36" s="36"/>
      <c r="AD36" s="36"/>
      <c r="AE36" s="36"/>
      <c r="AF36" s="36"/>
      <c r="AG36" s="7">
        <v>-25</v>
      </c>
      <c r="AH36" s="7"/>
      <c r="AI36" s="7"/>
    </row>
    <row r="37" spans="1:35" ht="24.75" customHeight="1" x14ac:dyDescent="0.25">
      <c r="A37" s="79"/>
      <c r="B37" s="3"/>
      <c r="C37" s="3"/>
      <c r="D37" s="76">
        <v>36</v>
      </c>
      <c r="E37" s="77">
        <v>39</v>
      </c>
      <c r="F37" s="78">
        <v>-29.46</v>
      </c>
      <c r="G37" s="1" t="s">
        <v>31</v>
      </c>
      <c r="H37" s="10">
        <f t="shared" si="8"/>
        <v>1.1324003632355559E-6</v>
      </c>
      <c r="I37" s="3">
        <f t="shared" si="13"/>
        <v>34</v>
      </c>
      <c r="J37" s="1" t="s">
        <v>31</v>
      </c>
      <c r="K37" s="1" t="s">
        <v>31</v>
      </c>
      <c r="L37" s="10">
        <f t="shared" si="9"/>
        <v>2.511886431509581</v>
      </c>
      <c r="M37" s="4"/>
      <c r="N37" s="4"/>
      <c r="O37" s="11">
        <v>-28.4</v>
      </c>
      <c r="P37" s="11">
        <v>-28.5</v>
      </c>
      <c r="Q37" s="13">
        <f t="shared" si="10"/>
        <v>63.46</v>
      </c>
      <c r="R37" s="13">
        <v>0.71199999999999997</v>
      </c>
      <c r="S37" s="13">
        <v>4.68</v>
      </c>
      <c r="T37" s="4">
        <v>3.37</v>
      </c>
      <c r="U37" s="4">
        <v>2.44</v>
      </c>
      <c r="V37" s="4">
        <f t="shared" si="11"/>
        <v>135.416</v>
      </c>
      <c r="W37" s="31"/>
      <c r="X37" s="35"/>
      <c r="Y37" s="35"/>
      <c r="Z37" s="39"/>
      <c r="AB37" s="15">
        <f t="shared" si="12"/>
        <v>-28.45</v>
      </c>
      <c r="AC37" s="36"/>
      <c r="AD37" s="36"/>
      <c r="AE37" s="36"/>
      <c r="AF37" s="36"/>
      <c r="AG37" s="7">
        <v>-25</v>
      </c>
      <c r="AH37" s="7"/>
      <c r="AI37" s="7"/>
    </row>
    <row r="38" spans="1:35" ht="24.75" customHeight="1" x14ac:dyDescent="0.25">
      <c r="A38" s="79"/>
      <c r="B38" s="3"/>
      <c r="C38" s="3"/>
      <c r="D38" s="76">
        <v>36</v>
      </c>
      <c r="E38" s="77">
        <v>39</v>
      </c>
      <c r="F38" s="78">
        <v>-20.85</v>
      </c>
      <c r="G38" s="1" t="s">
        <v>31</v>
      </c>
      <c r="H38" s="10">
        <f t="shared" si="8"/>
        <v>8.222426499470708E-6</v>
      </c>
      <c r="I38" s="3">
        <f t="shared" si="13"/>
        <v>33</v>
      </c>
      <c r="J38" s="1" t="s">
        <v>31</v>
      </c>
      <c r="K38" s="1" t="s">
        <v>31</v>
      </c>
      <c r="L38" s="10">
        <f t="shared" si="9"/>
        <v>1.9952623149688804</v>
      </c>
      <c r="M38" s="4"/>
      <c r="N38" s="4"/>
      <c r="O38" s="11">
        <v>-29.2</v>
      </c>
      <c r="P38" s="11">
        <v>-29.4</v>
      </c>
      <c r="Q38" s="13">
        <f t="shared" si="10"/>
        <v>53.85</v>
      </c>
      <c r="R38" s="13">
        <v>0.71299999999999997</v>
      </c>
      <c r="S38" s="13">
        <v>4.0599999999999996</v>
      </c>
      <c r="T38" s="4">
        <v>3.28</v>
      </c>
      <c r="U38" s="4">
        <v>2.34</v>
      </c>
      <c r="V38" s="4">
        <f t="shared" si="11"/>
        <v>126.84099999999999</v>
      </c>
      <c r="W38" s="31"/>
      <c r="X38" s="35"/>
      <c r="Y38" s="35"/>
      <c r="Z38" s="39"/>
      <c r="AB38" s="15">
        <f t="shared" si="12"/>
        <v>-29.299999999999997</v>
      </c>
      <c r="AC38" s="36"/>
      <c r="AD38" s="36"/>
      <c r="AE38" s="36"/>
      <c r="AF38" s="36"/>
      <c r="AG38" s="7">
        <v>-25</v>
      </c>
      <c r="AH38" s="7"/>
      <c r="AI38" s="7"/>
    </row>
    <row r="39" spans="1:35" ht="24.75" customHeight="1" x14ac:dyDescent="0.25">
      <c r="A39" s="79"/>
      <c r="B39" s="3"/>
      <c r="C39" s="3"/>
      <c r="D39" s="76">
        <v>37</v>
      </c>
      <c r="E39" s="77">
        <v>40</v>
      </c>
      <c r="F39" s="78">
        <v>-35.6</v>
      </c>
      <c r="G39" s="1" t="s">
        <v>31</v>
      </c>
      <c r="H39" s="10">
        <f t="shared" si="8"/>
        <v>2.7542287033381626E-7</v>
      </c>
      <c r="I39" s="3">
        <f>I38-3</f>
        <v>30</v>
      </c>
      <c r="J39" s="1" t="s">
        <v>31</v>
      </c>
      <c r="K39" s="1" t="s">
        <v>31</v>
      </c>
      <c r="L39" s="10">
        <f t="shared" si="9"/>
        <v>1</v>
      </c>
      <c r="M39" s="4"/>
      <c r="N39" s="4"/>
      <c r="O39" s="11">
        <v>-34</v>
      </c>
      <c r="P39" s="11">
        <v>-33.9</v>
      </c>
      <c r="Q39" s="13">
        <f t="shared" si="10"/>
        <v>65.599999999999994</v>
      </c>
      <c r="R39" s="13">
        <v>0.71499999999999997</v>
      </c>
      <c r="S39" s="13">
        <v>4.7</v>
      </c>
      <c r="T39" s="4">
        <v>5.25</v>
      </c>
      <c r="U39" s="4">
        <v>2.15</v>
      </c>
      <c r="V39" s="4">
        <f t="shared" si="11"/>
        <v>181.51499999999999</v>
      </c>
      <c r="W39" s="31"/>
      <c r="X39" s="35"/>
      <c r="Y39" s="35"/>
      <c r="Z39" s="39"/>
      <c r="AB39" s="15">
        <f t="shared" si="12"/>
        <v>-33.950000000000003</v>
      </c>
      <c r="AC39" s="36"/>
      <c r="AD39" s="36"/>
      <c r="AE39" s="36"/>
      <c r="AF39" s="36"/>
      <c r="AG39" s="7">
        <v>-25</v>
      </c>
      <c r="AH39" s="7"/>
      <c r="AI39" s="7"/>
    </row>
    <row r="40" spans="1:35" ht="24.75" customHeight="1" x14ac:dyDescent="0.25">
      <c r="A40" s="79"/>
      <c r="B40" s="3"/>
      <c r="C40" s="3"/>
      <c r="D40" s="76">
        <v>37</v>
      </c>
      <c r="E40" s="77">
        <v>40</v>
      </c>
      <c r="F40" s="78">
        <v>-46</v>
      </c>
      <c r="G40" s="1" t="s">
        <v>31</v>
      </c>
      <c r="H40" s="10">
        <f t="shared" si="8"/>
        <v>2.5118864315095791E-8</v>
      </c>
      <c r="I40" s="3">
        <f>I39-3</f>
        <v>27</v>
      </c>
      <c r="J40" s="1" t="s">
        <v>31</v>
      </c>
      <c r="K40" s="1" t="s">
        <v>31</v>
      </c>
      <c r="L40" s="10">
        <f t="shared" si="9"/>
        <v>0.50118723362727269</v>
      </c>
      <c r="M40" s="4"/>
      <c r="N40" s="4"/>
      <c r="O40" s="11">
        <v>-39.6</v>
      </c>
      <c r="P40" s="11">
        <v>-39.299999999999997</v>
      </c>
      <c r="Q40" s="13">
        <f t="shared" si="10"/>
        <v>73</v>
      </c>
      <c r="R40" s="13">
        <v>0.71499999999999997</v>
      </c>
      <c r="S40" s="13">
        <v>4.71</v>
      </c>
      <c r="T40" s="4">
        <v>5.07</v>
      </c>
      <c r="U40" s="4">
        <v>2.0499999999999998</v>
      </c>
      <c r="V40" s="4">
        <f t="shared" si="11"/>
        <v>177.226</v>
      </c>
      <c r="W40" s="31"/>
      <c r="X40" s="35"/>
      <c r="Y40" s="35"/>
      <c r="Z40" s="39"/>
      <c r="AB40" s="15">
        <f t="shared" si="12"/>
        <v>-39.450000000000003</v>
      </c>
      <c r="AC40" s="36"/>
      <c r="AD40" s="36"/>
      <c r="AE40" s="36"/>
      <c r="AF40" s="36"/>
      <c r="AG40" s="7">
        <v>-25</v>
      </c>
      <c r="AH40" s="7"/>
      <c r="AI40" s="7"/>
    </row>
    <row r="41" spans="1:35" ht="24.75" customHeight="1" x14ac:dyDescent="0.25">
      <c r="A41" s="79"/>
      <c r="B41" s="3"/>
      <c r="C41" s="3"/>
      <c r="D41" s="76">
        <v>37</v>
      </c>
      <c r="E41" s="77">
        <v>40</v>
      </c>
      <c r="F41" s="78">
        <v>-49</v>
      </c>
      <c r="G41" s="1" t="s">
        <v>31</v>
      </c>
      <c r="H41" s="10">
        <f t="shared" si="8"/>
        <v>1.2589254117941658E-8</v>
      </c>
      <c r="I41" s="3">
        <f>I40-3</f>
        <v>24</v>
      </c>
      <c r="J41" s="1" t="s">
        <v>31</v>
      </c>
      <c r="K41" s="1" t="s">
        <v>31</v>
      </c>
      <c r="L41" s="10">
        <f t="shared" si="9"/>
        <v>0.25118864315095807</v>
      </c>
      <c r="M41" s="4"/>
      <c r="N41" s="4"/>
      <c r="O41" s="11">
        <v>-40</v>
      </c>
      <c r="P41" s="11">
        <v>-41</v>
      </c>
      <c r="Q41" s="13">
        <f t="shared" si="10"/>
        <v>73</v>
      </c>
      <c r="R41" s="13">
        <v>0.71599999999999997</v>
      </c>
      <c r="S41" s="13">
        <v>4.72</v>
      </c>
      <c r="T41" s="4">
        <v>5.04</v>
      </c>
      <c r="U41" s="4">
        <v>2.04</v>
      </c>
      <c r="V41" s="4">
        <f t="shared" si="11"/>
        <v>176.60399999999998</v>
      </c>
      <c r="W41" s="31"/>
      <c r="X41" s="35"/>
      <c r="Y41" s="35"/>
      <c r="Z41" s="39"/>
      <c r="AB41" s="15"/>
      <c r="AC41" s="36"/>
      <c r="AD41" s="36"/>
      <c r="AE41" s="36"/>
      <c r="AF41" s="36"/>
      <c r="AG41" s="7">
        <v>-25</v>
      </c>
      <c r="AH41" s="7"/>
      <c r="AI41" s="7"/>
    </row>
    <row r="42" spans="1:35" ht="24.75" customHeight="1" x14ac:dyDescent="0.25">
      <c r="A42" s="80"/>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35" ht="24.75" customHeight="1" x14ac:dyDescent="0.25">
      <c r="A43" s="75">
        <f>A3</f>
        <v>42159</v>
      </c>
      <c r="B43" s="3">
        <f>B23</f>
        <v>14</v>
      </c>
      <c r="C43" s="3"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35" ht="24.75" customHeight="1" x14ac:dyDescent="0.25">
      <c r="A44" s="75"/>
      <c r="B44" s="3"/>
      <c r="C44" s="3"/>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35" ht="24.75" customHeight="1" x14ac:dyDescent="0.25">
      <c r="A45" s="75"/>
      <c r="B45" s="3"/>
      <c r="C45" s="3"/>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c r="AI45" s="7"/>
    </row>
    <row r="46" spans="1:35" ht="24.75" customHeight="1" x14ac:dyDescent="0.25">
      <c r="A46" s="79"/>
      <c r="B46" s="3"/>
      <c r="C46" s="3"/>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c r="AI46" s="7"/>
    </row>
    <row r="47" spans="1:35" ht="24.75" customHeight="1" x14ac:dyDescent="0.25">
      <c r="A47" s="79"/>
      <c r="B47" s="3"/>
      <c r="C47" s="3"/>
      <c r="D47" s="90">
        <v>40</v>
      </c>
      <c r="E47" s="77">
        <v>47</v>
      </c>
      <c r="F47" s="4">
        <v>-16.100000000000001</v>
      </c>
      <c r="G47" s="1" t="s">
        <v>31</v>
      </c>
      <c r="H47" s="10">
        <f t="shared" ref="H47:H61" si="14">0.001*POWER(10,F47/10)</f>
        <v>2.4547089156850289E-5</v>
      </c>
      <c r="I47" s="3">
        <v>44</v>
      </c>
      <c r="J47" s="1" t="s">
        <v>31</v>
      </c>
      <c r="K47" s="1" t="s">
        <v>31</v>
      </c>
      <c r="L47" s="10">
        <f t="shared" ref="L47:L61" si="15">0.001*POWER(10,I47/10)</f>
        <v>25.118864315095859</v>
      </c>
      <c r="M47" s="77"/>
      <c r="N47" s="77"/>
      <c r="O47" s="11">
        <v>-25</v>
      </c>
      <c r="P47" s="11">
        <v>-23.38</v>
      </c>
      <c r="Q47" s="13">
        <f t="shared" ref="Q47:Q61" si="16">I47-F47</f>
        <v>60.1</v>
      </c>
      <c r="R47" s="13">
        <v>0.66900000000000004</v>
      </c>
      <c r="S47" s="13">
        <v>4.6399999999999997</v>
      </c>
      <c r="T47" s="4">
        <v>6.25</v>
      </c>
      <c r="U47" s="4">
        <v>4.83</v>
      </c>
      <c r="V47" s="4">
        <f t="shared" ref="V47:V61" si="17">T47*$Z$7+S47*$Z$9+R47*$Z$11</f>
        <v>204.97499999999999</v>
      </c>
      <c r="W47" s="31"/>
      <c r="X47" s="35"/>
      <c r="Y47" s="35"/>
      <c r="Z47" s="127" t="s">
        <v>45</v>
      </c>
      <c r="AB47" s="15">
        <f t="shared" si="12"/>
        <v>-24.189999999999998</v>
      </c>
      <c r="AC47" s="36"/>
      <c r="AD47" s="36"/>
      <c r="AE47" s="44"/>
      <c r="AF47" s="36"/>
      <c r="AG47" s="7"/>
      <c r="AH47" s="7"/>
      <c r="AI47" s="7"/>
    </row>
    <row r="48" spans="1:35" ht="23.25" customHeight="1" x14ac:dyDescent="0.25">
      <c r="A48" s="79"/>
      <c r="B48" s="3"/>
      <c r="C48" s="3"/>
      <c r="D48" s="90">
        <v>39</v>
      </c>
      <c r="E48" s="77">
        <v>46</v>
      </c>
      <c r="F48" s="4">
        <v>-17.600000000000001</v>
      </c>
      <c r="G48" s="1" t="s">
        <v>31</v>
      </c>
      <c r="H48" s="10">
        <f t="shared" si="14"/>
        <v>1.7378008287493737E-5</v>
      </c>
      <c r="I48" s="3">
        <f t="shared" ref="I48:I58" si="18">I47-1</f>
        <v>43</v>
      </c>
      <c r="J48" s="1" t="s">
        <v>31</v>
      </c>
      <c r="K48" s="1" t="s">
        <v>31</v>
      </c>
      <c r="L48" s="10">
        <f t="shared" si="15"/>
        <v>19.952623149688794</v>
      </c>
      <c r="M48" s="77"/>
      <c r="N48" s="77"/>
      <c r="O48" s="11">
        <v>-26.3</v>
      </c>
      <c r="P48" s="11">
        <v>-24.6</v>
      </c>
      <c r="Q48" s="13">
        <f t="shared" si="16"/>
        <v>60.6</v>
      </c>
      <c r="R48" s="13">
        <v>0.67200000000000004</v>
      </c>
      <c r="S48" s="13">
        <v>4.59</v>
      </c>
      <c r="T48" s="4">
        <v>5.69</v>
      </c>
      <c r="U48" s="4">
        <v>4.4000000000000004</v>
      </c>
      <c r="V48" s="4">
        <f t="shared" si="17"/>
        <v>190.81700000000001</v>
      </c>
      <c r="W48" s="31"/>
      <c r="X48" s="35"/>
      <c r="Y48" s="35"/>
      <c r="Z48" s="130"/>
      <c r="AB48" s="15">
        <f t="shared" si="12"/>
        <v>-25.450000000000003</v>
      </c>
      <c r="AC48" s="36"/>
      <c r="AD48" s="36"/>
      <c r="AE48" s="44"/>
      <c r="AF48" s="36"/>
      <c r="AG48" s="7"/>
      <c r="AH48" s="7"/>
      <c r="AI48" s="7"/>
    </row>
    <row r="49" spans="1:37" ht="24" customHeight="1" x14ac:dyDescent="0.25">
      <c r="A49" s="79"/>
      <c r="B49" s="3"/>
      <c r="C49" s="3"/>
      <c r="D49" s="90">
        <v>39</v>
      </c>
      <c r="E49" s="77">
        <v>46</v>
      </c>
      <c r="F49" s="4">
        <v>-19.100000000000001</v>
      </c>
      <c r="G49" s="1" t="s">
        <v>31</v>
      </c>
      <c r="H49" s="10">
        <f t="shared" si="14"/>
        <v>1.2302687708123809E-5</v>
      </c>
      <c r="I49" s="3">
        <f t="shared" si="18"/>
        <v>42</v>
      </c>
      <c r="J49" s="1" t="s">
        <v>31</v>
      </c>
      <c r="K49" s="1" t="s">
        <v>31</v>
      </c>
      <c r="L49" s="10">
        <f t="shared" si="15"/>
        <v>15.848931924611147</v>
      </c>
      <c r="M49" s="77"/>
      <c r="N49" s="77"/>
      <c r="O49" s="11">
        <v>-26.9</v>
      </c>
      <c r="P49" s="11">
        <v>-25.3</v>
      </c>
      <c r="Q49" s="13">
        <f t="shared" si="16"/>
        <v>61.1</v>
      </c>
      <c r="R49" s="13">
        <v>0.67500000000000004</v>
      </c>
      <c r="S49" s="13">
        <v>4.58</v>
      </c>
      <c r="T49" s="4">
        <v>5.1999999999999993</v>
      </c>
      <c r="U49" s="4">
        <v>4.0199999999999996</v>
      </c>
      <c r="V49" s="4">
        <f t="shared" si="17"/>
        <v>178.77899999999997</v>
      </c>
      <c r="W49" s="31"/>
      <c r="X49" s="35"/>
      <c r="Y49" s="35"/>
      <c r="Z49" s="131"/>
      <c r="AB49" s="15">
        <f t="shared" si="12"/>
        <v>-26.1</v>
      </c>
      <c r="AC49" s="36"/>
      <c r="AD49" s="36"/>
      <c r="AE49" s="44"/>
      <c r="AF49" s="36"/>
      <c r="AG49" s="7"/>
      <c r="AH49" s="7"/>
      <c r="AI49" s="7"/>
    </row>
    <row r="50" spans="1:37" ht="24.75" customHeight="1" x14ac:dyDescent="0.25">
      <c r="A50" s="79"/>
      <c r="B50" s="3"/>
      <c r="C50" s="3"/>
      <c r="D50" s="90">
        <v>38</v>
      </c>
      <c r="E50" s="77">
        <v>45</v>
      </c>
      <c r="F50" s="4">
        <v>-20.51</v>
      </c>
      <c r="G50" s="1" t="s">
        <v>31</v>
      </c>
      <c r="H50" s="10">
        <f t="shared" si="14"/>
        <v>8.8920111785794792E-6</v>
      </c>
      <c r="I50" s="3">
        <f t="shared" si="18"/>
        <v>41</v>
      </c>
      <c r="J50" s="1" t="s">
        <v>31</v>
      </c>
      <c r="K50" s="1" t="s">
        <v>31</v>
      </c>
      <c r="L50" s="10">
        <f t="shared" si="15"/>
        <v>12.589254117941671</v>
      </c>
      <c r="M50" s="77"/>
      <c r="N50" s="77"/>
      <c r="O50" s="11">
        <v>-26.9</v>
      </c>
      <c r="P50" s="11">
        <v>-25.6</v>
      </c>
      <c r="Q50" s="13">
        <f t="shared" si="16"/>
        <v>61.510000000000005</v>
      </c>
      <c r="R50" s="13">
        <v>0.68100000000000005</v>
      </c>
      <c r="S50" s="13">
        <v>4.58</v>
      </c>
      <c r="T50" s="4">
        <v>4.78</v>
      </c>
      <c r="U50" s="4">
        <v>3.68</v>
      </c>
      <c r="V50" s="4">
        <f t="shared" si="17"/>
        <v>168.57300000000001</v>
      </c>
      <c r="W50" s="31"/>
      <c r="X50" s="35"/>
      <c r="Y50" s="35"/>
      <c r="Z50" s="3" t="s">
        <v>46</v>
      </c>
      <c r="AB50" s="15">
        <f t="shared" si="12"/>
        <v>-26.25</v>
      </c>
      <c r="AC50" s="36"/>
      <c r="AD50" s="36"/>
      <c r="AE50" s="44"/>
      <c r="AF50" s="36"/>
      <c r="AG50" s="7"/>
      <c r="AH50" s="7"/>
      <c r="AI50" s="7"/>
    </row>
    <row r="51" spans="1:37" ht="24.75" customHeight="1" x14ac:dyDescent="0.25">
      <c r="A51" s="79"/>
      <c r="B51" s="3"/>
      <c r="C51" s="3"/>
      <c r="D51" s="90">
        <v>38</v>
      </c>
      <c r="E51" s="77">
        <v>44</v>
      </c>
      <c r="F51" s="4">
        <v>-21.94</v>
      </c>
      <c r="G51" s="1" t="s">
        <v>31</v>
      </c>
      <c r="H51" s="10">
        <f t="shared" si="14"/>
        <v>6.3973483548264776E-6</v>
      </c>
      <c r="I51" s="3">
        <f t="shared" si="18"/>
        <v>40</v>
      </c>
      <c r="J51" s="1" t="s">
        <v>31</v>
      </c>
      <c r="K51" s="1" t="s">
        <v>31</v>
      </c>
      <c r="L51" s="10">
        <f t="shared" si="15"/>
        <v>10</v>
      </c>
      <c r="M51" s="77"/>
      <c r="N51" s="77"/>
      <c r="O51" s="11">
        <v>-26.8</v>
      </c>
      <c r="P51" s="11">
        <v>-25.7</v>
      </c>
      <c r="Q51" s="13">
        <f t="shared" si="16"/>
        <v>61.94</v>
      </c>
      <c r="R51" s="13">
        <v>0.69</v>
      </c>
      <c r="S51" s="13">
        <v>4.59</v>
      </c>
      <c r="T51" s="4">
        <v>4.42</v>
      </c>
      <c r="U51" s="4">
        <v>3.39</v>
      </c>
      <c r="V51" s="4">
        <f t="shared" si="17"/>
        <v>159.95500000000001</v>
      </c>
      <c r="W51" s="31"/>
      <c r="X51" s="35"/>
      <c r="Y51" s="35"/>
      <c r="Z51" s="3"/>
      <c r="AB51" s="15">
        <f t="shared" si="12"/>
        <v>-26.25</v>
      </c>
      <c r="AC51" s="36"/>
      <c r="AD51" s="36"/>
      <c r="AE51" s="44"/>
      <c r="AF51" s="36"/>
      <c r="AG51" s="7"/>
      <c r="AH51" s="7"/>
      <c r="AI51" s="7"/>
    </row>
    <row r="52" spans="1:37" ht="24.75" customHeight="1" x14ac:dyDescent="0.25">
      <c r="A52" s="79"/>
      <c r="B52" s="3"/>
      <c r="C52" s="3"/>
      <c r="D52" s="90">
        <v>37</v>
      </c>
      <c r="E52" s="77">
        <v>43</v>
      </c>
      <c r="F52" s="4">
        <v>-23.33</v>
      </c>
      <c r="G52" s="1" t="s">
        <v>31</v>
      </c>
      <c r="H52" s="10">
        <f t="shared" si="14"/>
        <v>4.6451527522274924E-6</v>
      </c>
      <c r="I52" s="3">
        <f t="shared" si="18"/>
        <v>39</v>
      </c>
      <c r="J52" s="1" t="s">
        <v>31</v>
      </c>
      <c r="K52" s="1" t="s">
        <v>31</v>
      </c>
      <c r="L52" s="10">
        <f t="shared" si="15"/>
        <v>7.9432823472428158</v>
      </c>
      <c r="M52" s="77"/>
      <c r="N52" s="77"/>
      <c r="O52" s="11">
        <v>-26.8</v>
      </c>
      <c r="P52" s="11">
        <v>-26</v>
      </c>
      <c r="Q52" s="13">
        <f t="shared" si="16"/>
        <v>62.33</v>
      </c>
      <c r="R52" s="13">
        <v>0.69700000000000006</v>
      </c>
      <c r="S52" s="13">
        <v>4.6100000000000003</v>
      </c>
      <c r="T52" s="4">
        <v>4.12</v>
      </c>
      <c r="U52" s="4">
        <v>3.13</v>
      </c>
      <c r="V52" s="4">
        <f t="shared" si="17"/>
        <v>152.88999999999999</v>
      </c>
      <c r="W52" s="31"/>
      <c r="X52" s="35"/>
      <c r="Y52" s="35"/>
      <c r="Z52" s="3"/>
      <c r="AB52" s="15">
        <f t="shared" si="12"/>
        <v>-26.4</v>
      </c>
      <c r="AC52" s="36"/>
      <c r="AD52" s="36"/>
      <c r="AE52" s="44"/>
      <c r="AF52" s="36"/>
      <c r="AG52" s="7"/>
      <c r="AH52" s="7"/>
      <c r="AI52" s="7"/>
      <c r="AJ52" s="7"/>
      <c r="AK52" s="7"/>
    </row>
    <row r="53" spans="1:37" ht="24.75" customHeight="1" x14ac:dyDescent="0.25">
      <c r="A53" s="79"/>
      <c r="B53" s="3"/>
      <c r="C53" s="3"/>
      <c r="D53" s="90">
        <v>37</v>
      </c>
      <c r="E53" s="77">
        <v>42</v>
      </c>
      <c r="F53" s="4">
        <v>-24.67</v>
      </c>
      <c r="G53" s="1" t="s">
        <v>31</v>
      </c>
      <c r="H53" s="10">
        <f t="shared" si="14"/>
        <v>3.4119291162192825E-6</v>
      </c>
      <c r="I53" s="3">
        <f t="shared" si="18"/>
        <v>38</v>
      </c>
      <c r="J53" s="1" t="s">
        <v>31</v>
      </c>
      <c r="K53" s="1" t="s">
        <v>31</v>
      </c>
      <c r="L53" s="10">
        <f t="shared" si="15"/>
        <v>6.3095734448019387</v>
      </c>
      <c r="M53" s="77"/>
      <c r="N53" s="77"/>
      <c r="O53" s="11">
        <v>-27</v>
      </c>
      <c r="P53" s="11">
        <v>-26.4</v>
      </c>
      <c r="Q53" s="13">
        <f t="shared" si="16"/>
        <v>62.67</v>
      </c>
      <c r="R53" s="13">
        <v>0.70200000000000007</v>
      </c>
      <c r="S53" s="13">
        <v>4.63</v>
      </c>
      <c r="T53" s="4">
        <v>3.88</v>
      </c>
      <c r="U53" s="4">
        <v>2.92</v>
      </c>
      <c r="V53" s="4">
        <f t="shared" si="17"/>
        <v>147.27499999999998</v>
      </c>
      <c r="W53" s="31"/>
      <c r="X53" s="35"/>
      <c r="Y53" s="35"/>
      <c r="Z53" s="3"/>
      <c r="AB53" s="15">
        <f t="shared" si="12"/>
        <v>-26.7</v>
      </c>
      <c r="AC53" s="36"/>
      <c r="AD53" s="36"/>
      <c r="AE53" s="44"/>
      <c r="AF53" s="36"/>
      <c r="AG53" s="7"/>
      <c r="AH53" s="7"/>
      <c r="AI53" s="7"/>
      <c r="AJ53" s="7"/>
      <c r="AK53" s="7"/>
    </row>
    <row r="54" spans="1:37" ht="24.75" customHeight="1" x14ac:dyDescent="0.25">
      <c r="A54" s="79"/>
      <c r="B54" s="3"/>
      <c r="C54" s="3"/>
      <c r="D54" s="90">
        <v>37</v>
      </c>
      <c r="E54" s="77">
        <v>41</v>
      </c>
      <c r="F54" s="4">
        <v>-25.9</v>
      </c>
      <c r="G54" s="1" t="s">
        <v>31</v>
      </c>
      <c r="H54" s="10">
        <f t="shared" si="14"/>
        <v>2.5703957827688638E-6</v>
      </c>
      <c r="I54" s="3">
        <f t="shared" si="18"/>
        <v>37</v>
      </c>
      <c r="J54" s="1" t="s">
        <v>31</v>
      </c>
      <c r="K54" s="1" t="s">
        <v>31</v>
      </c>
      <c r="L54" s="10">
        <f t="shared" si="15"/>
        <v>5.0118723362727327</v>
      </c>
      <c r="M54" s="77"/>
      <c r="N54" s="77"/>
      <c r="O54" s="11">
        <v>-27.4</v>
      </c>
      <c r="P54" s="11">
        <v>-26.8</v>
      </c>
      <c r="Q54" s="13">
        <f t="shared" si="16"/>
        <v>62.9</v>
      </c>
      <c r="R54" s="13">
        <v>0.70599999999999996</v>
      </c>
      <c r="S54" s="13">
        <v>4.6399999999999997</v>
      </c>
      <c r="T54" s="4">
        <v>3.6900000000000004</v>
      </c>
      <c r="U54" s="4">
        <v>2.74</v>
      </c>
      <c r="V54" s="4">
        <f t="shared" si="17"/>
        <v>142.77000000000001</v>
      </c>
      <c r="W54" s="31"/>
      <c r="X54" s="35"/>
      <c r="Y54" s="35"/>
      <c r="Z54" s="3"/>
      <c r="AB54" s="15">
        <f t="shared" si="12"/>
        <v>-27.1</v>
      </c>
      <c r="AC54" s="36"/>
      <c r="AD54" s="36"/>
      <c r="AE54" s="44"/>
      <c r="AF54" s="36"/>
      <c r="AG54" s="7"/>
      <c r="AH54" s="7"/>
      <c r="AI54" s="7"/>
      <c r="AJ54" s="7"/>
      <c r="AK54" s="7"/>
    </row>
    <row r="55" spans="1:37" ht="24.75" customHeight="1" x14ac:dyDescent="0.25">
      <c r="A55" s="79"/>
      <c r="B55" s="3"/>
      <c r="C55" s="3"/>
      <c r="D55" s="90">
        <v>37</v>
      </c>
      <c r="E55" s="77">
        <v>41</v>
      </c>
      <c r="F55" s="4">
        <v>-27.19</v>
      </c>
      <c r="G55" s="1" t="s">
        <v>31</v>
      </c>
      <c r="H55" s="10">
        <f t="shared" si="14"/>
        <v>1.9098532585662349E-6</v>
      </c>
      <c r="I55" s="3">
        <f t="shared" si="18"/>
        <v>36</v>
      </c>
      <c r="J55" s="1" t="s">
        <v>31</v>
      </c>
      <c r="K55" s="1" t="s">
        <v>31</v>
      </c>
      <c r="L55" s="10">
        <f t="shared" si="15"/>
        <v>3.9810717055349771</v>
      </c>
      <c r="M55" s="77"/>
      <c r="N55" s="77"/>
      <c r="O55" s="11">
        <v>-28</v>
      </c>
      <c r="P55" s="11">
        <v>-27.3</v>
      </c>
      <c r="Q55" s="13">
        <f t="shared" si="16"/>
        <v>63.19</v>
      </c>
      <c r="R55" s="13">
        <v>0.70799999999999996</v>
      </c>
      <c r="S55" s="13">
        <v>4.6500000000000004</v>
      </c>
      <c r="T55" s="4">
        <v>3.52</v>
      </c>
      <c r="U55" s="4">
        <v>2.58</v>
      </c>
      <c r="V55" s="4">
        <f t="shared" si="17"/>
        <v>138.739</v>
      </c>
      <c r="W55" s="31"/>
      <c r="X55" s="35"/>
      <c r="Y55" s="35"/>
      <c r="Z55" s="3"/>
      <c r="AB55" s="15">
        <f t="shared" si="12"/>
        <v>-27.65</v>
      </c>
      <c r="AC55" s="36"/>
      <c r="AD55" s="36"/>
      <c r="AE55" s="44"/>
      <c r="AF55" s="36"/>
      <c r="AG55" s="7"/>
      <c r="AH55" s="7"/>
      <c r="AI55" s="7"/>
      <c r="AJ55" s="7"/>
      <c r="AK55" s="7"/>
    </row>
    <row r="56" spans="1:37" ht="24.75" customHeight="1" x14ac:dyDescent="0.25">
      <c r="A56" s="79"/>
      <c r="B56" s="3"/>
      <c r="C56" s="3"/>
      <c r="D56" s="90">
        <v>37</v>
      </c>
      <c r="E56" s="77">
        <v>41</v>
      </c>
      <c r="F56" s="4">
        <v>-28.5</v>
      </c>
      <c r="G56" s="1" t="s">
        <v>31</v>
      </c>
      <c r="H56" s="10">
        <f t="shared" si="14"/>
        <v>1.4125375446227527E-6</v>
      </c>
      <c r="I56" s="3">
        <f t="shared" si="18"/>
        <v>35</v>
      </c>
      <c r="J56" s="1" t="s">
        <v>31</v>
      </c>
      <c r="K56" s="1" t="s">
        <v>31</v>
      </c>
      <c r="L56" s="10">
        <f t="shared" si="15"/>
        <v>3.1622776601683804</v>
      </c>
      <c r="M56" s="77"/>
      <c r="N56" s="77"/>
      <c r="O56" s="11">
        <v>-28.5</v>
      </c>
      <c r="P56" s="11">
        <v>-28</v>
      </c>
      <c r="Q56" s="13">
        <f t="shared" si="16"/>
        <v>63.5</v>
      </c>
      <c r="R56" s="13">
        <v>0.71</v>
      </c>
      <c r="S56" s="13">
        <v>4.66</v>
      </c>
      <c r="T56" s="4">
        <v>3.3899999999999997</v>
      </c>
      <c r="U56" s="4">
        <v>2.44</v>
      </c>
      <c r="V56" s="4">
        <f t="shared" si="17"/>
        <v>135.684</v>
      </c>
      <c r="W56" s="31"/>
      <c r="X56" s="35"/>
      <c r="Y56" s="35"/>
      <c r="Z56" s="3"/>
      <c r="AB56" s="15">
        <f t="shared" si="12"/>
        <v>-28.25</v>
      </c>
      <c r="AC56" s="36"/>
      <c r="AD56" s="36"/>
      <c r="AE56" s="44"/>
      <c r="AF56" s="36"/>
      <c r="AG56" s="7"/>
      <c r="AH56" s="7"/>
      <c r="AI56" s="7"/>
      <c r="AJ56" s="7"/>
      <c r="AK56" s="7"/>
    </row>
    <row r="57" spans="1:37" ht="24.75" customHeight="1" x14ac:dyDescent="0.25">
      <c r="A57" s="79"/>
      <c r="B57" s="3"/>
      <c r="C57" s="3"/>
      <c r="D57" s="90">
        <v>37</v>
      </c>
      <c r="E57" s="77">
        <v>40</v>
      </c>
      <c r="F57" s="4">
        <v>-29.85</v>
      </c>
      <c r="G57" s="1" t="s">
        <v>31</v>
      </c>
      <c r="H57" s="10">
        <f t="shared" si="14"/>
        <v>1.0351421666793419E-6</v>
      </c>
      <c r="I57" s="3">
        <f t="shared" si="18"/>
        <v>34</v>
      </c>
      <c r="J57" s="1" t="s">
        <v>31</v>
      </c>
      <c r="K57" s="1" t="s">
        <v>31</v>
      </c>
      <c r="L57" s="10">
        <f t="shared" si="15"/>
        <v>2.511886431509581</v>
      </c>
      <c r="M57" s="77"/>
      <c r="N57" s="77"/>
      <c r="O57" s="11">
        <v>-29.3</v>
      </c>
      <c r="P57" s="11">
        <v>-28.9</v>
      </c>
      <c r="Q57" s="13">
        <f t="shared" si="16"/>
        <v>63.85</v>
      </c>
      <c r="R57" s="13">
        <v>0.71099999999999997</v>
      </c>
      <c r="S57" s="13">
        <v>4.67</v>
      </c>
      <c r="T57" s="4">
        <v>3.2800000000000002</v>
      </c>
      <c r="U57" s="4">
        <v>2.33</v>
      </c>
      <c r="V57" s="4">
        <f t="shared" si="17"/>
        <v>133.10999999999999</v>
      </c>
      <c r="W57" s="31"/>
      <c r="X57" s="35"/>
      <c r="Y57" s="35"/>
      <c r="Z57" s="3"/>
      <c r="AB57" s="15">
        <f t="shared" si="12"/>
        <v>-29.1</v>
      </c>
      <c r="AC57" s="36"/>
      <c r="AD57" s="36"/>
      <c r="AE57" s="44"/>
      <c r="AF57" s="36"/>
      <c r="AG57" s="7"/>
      <c r="AH57" s="7"/>
      <c r="AI57" s="7"/>
      <c r="AJ57" s="7"/>
      <c r="AK57" s="7"/>
    </row>
    <row r="58" spans="1:37" ht="24.75" customHeight="1" x14ac:dyDescent="0.25">
      <c r="A58" s="79"/>
      <c r="B58" s="3"/>
      <c r="C58" s="3"/>
      <c r="D58" s="90">
        <v>36</v>
      </c>
      <c r="E58" s="77">
        <v>39</v>
      </c>
      <c r="F58" s="4">
        <v>-31.23</v>
      </c>
      <c r="G58" s="1" t="s">
        <v>31</v>
      </c>
      <c r="H58" s="10">
        <f t="shared" si="14"/>
        <v>7.5335556373371626E-7</v>
      </c>
      <c r="I58" s="3">
        <f t="shared" si="18"/>
        <v>33</v>
      </c>
      <c r="J58" s="1" t="s">
        <v>31</v>
      </c>
      <c r="K58" s="1" t="s">
        <v>31</v>
      </c>
      <c r="L58" s="10">
        <f t="shared" si="15"/>
        <v>1.9952623149688804</v>
      </c>
      <c r="M58" s="77"/>
      <c r="N58" s="77"/>
      <c r="O58" s="11">
        <v>-30.4</v>
      </c>
      <c r="P58" s="11">
        <v>-30</v>
      </c>
      <c r="Q58" s="13">
        <f t="shared" si="16"/>
        <v>64.23</v>
      </c>
      <c r="R58" s="13">
        <v>0.71299999999999997</v>
      </c>
      <c r="S58" s="13">
        <v>4.68</v>
      </c>
      <c r="T58" s="4">
        <v>3.2</v>
      </c>
      <c r="U58" s="4">
        <v>2.25</v>
      </c>
      <c r="V58" s="4">
        <f t="shared" si="17"/>
        <v>131.27499999999998</v>
      </c>
      <c r="W58" s="31"/>
      <c r="X58" s="35"/>
      <c r="Y58" s="35"/>
      <c r="Z58" s="3"/>
      <c r="AB58" s="15">
        <f t="shared" si="12"/>
        <v>-30.2</v>
      </c>
      <c r="AC58" s="36"/>
      <c r="AD58" s="36"/>
      <c r="AE58" s="44"/>
      <c r="AF58" s="36"/>
      <c r="AG58" s="7"/>
      <c r="AH58" s="7"/>
      <c r="AI58" s="7"/>
      <c r="AJ58" s="7"/>
      <c r="AK58" s="7"/>
    </row>
    <row r="59" spans="1:37" ht="24.75" customHeight="1" x14ac:dyDescent="0.25">
      <c r="A59" s="79"/>
      <c r="B59" s="3"/>
      <c r="C59" s="3"/>
      <c r="D59" s="90">
        <v>36</v>
      </c>
      <c r="E59" s="77">
        <v>39</v>
      </c>
      <c r="F59" s="4">
        <v>-35.700000000000003</v>
      </c>
      <c r="G59" s="1" t="s">
        <v>31</v>
      </c>
      <c r="H59" s="10">
        <f t="shared" si="14"/>
        <v>2.6915348039269117E-7</v>
      </c>
      <c r="I59" s="3">
        <f>I58-3</f>
        <v>30</v>
      </c>
      <c r="J59" s="1" t="s">
        <v>31</v>
      </c>
      <c r="K59" s="1" t="s">
        <v>31</v>
      </c>
      <c r="L59" s="10">
        <f t="shared" si="15"/>
        <v>1</v>
      </c>
      <c r="M59" s="77"/>
      <c r="N59" s="77"/>
      <c r="O59" s="11">
        <v>-35.1</v>
      </c>
      <c r="P59" s="11">
        <v>-34.700000000000003</v>
      </c>
      <c r="Q59" s="13">
        <f t="shared" si="16"/>
        <v>65.7</v>
      </c>
      <c r="R59" s="13">
        <v>0.71499999999999997</v>
      </c>
      <c r="S59" s="13">
        <v>4.7</v>
      </c>
      <c r="T59" s="4">
        <v>3.08</v>
      </c>
      <c r="U59" s="4">
        <v>2.12</v>
      </c>
      <c r="V59" s="4">
        <f t="shared" si="17"/>
        <v>128.56700000000001</v>
      </c>
      <c r="W59" s="31"/>
      <c r="X59" s="35"/>
      <c r="Y59" s="35"/>
      <c r="Z59" s="3"/>
      <c r="AB59" s="15">
        <f t="shared" si="12"/>
        <v>-34.900000000000006</v>
      </c>
      <c r="AC59" s="36"/>
      <c r="AD59" s="36"/>
      <c r="AE59" s="44"/>
      <c r="AF59" s="36"/>
      <c r="AG59" s="7"/>
      <c r="AH59" s="7"/>
      <c r="AI59" s="7"/>
      <c r="AJ59" s="7"/>
      <c r="AK59" s="7"/>
    </row>
    <row r="60" spans="1:37" ht="24.75" customHeight="1" x14ac:dyDescent="0.25">
      <c r="A60" s="79"/>
      <c r="B60" s="3"/>
      <c r="C60" s="3"/>
      <c r="D60" s="90">
        <v>36</v>
      </c>
      <c r="E60" s="77">
        <v>38</v>
      </c>
      <c r="F60" s="4">
        <v>-43.9</v>
      </c>
      <c r="G60" s="1" t="s">
        <v>31</v>
      </c>
      <c r="H60" s="10">
        <f t="shared" si="14"/>
        <v>4.0738027780411248E-8</v>
      </c>
      <c r="I60" s="3">
        <f>I59-3</f>
        <v>27</v>
      </c>
      <c r="J60" s="1" t="s">
        <v>31</v>
      </c>
      <c r="K60" s="1" t="s">
        <v>31</v>
      </c>
      <c r="L60" s="10">
        <f t="shared" si="15"/>
        <v>0.50118723362727269</v>
      </c>
      <c r="M60" s="77"/>
      <c r="N60" s="77"/>
      <c r="O60" s="11">
        <v>-40.700000000000003</v>
      </c>
      <c r="P60" s="11">
        <v>-41</v>
      </c>
      <c r="Q60" s="13">
        <f t="shared" si="16"/>
        <v>70.900000000000006</v>
      </c>
      <c r="R60" s="13">
        <v>0.71599999999999997</v>
      </c>
      <c r="S60" s="13">
        <v>4.71</v>
      </c>
      <c r="T60" s="4">
        <v>3.04</v>
      </c>
      <c r="U60" s="4">
        <v>2.0699999999999998</v>
      </c>
      <c r="V60" s="4">
        <f t="shared" si="17"/>
        <v>127.70100000000001</v>
      </c>
      <c r="W60" s="31"/>
      <c r="X60" s="35"/>
      <c r="Y60" s="35"/>
      <c r="Z60" s="3"/>
      <c r="AB60" s="15">
        <f t="shared" si="12"/>
        <v>-40.85</v>
      </c>
      <c r="AC60" s="36"/>
      <c r="AD60" s="36"/>
      <c r="AE60" s="44"/>
      <c r="AF60" s="36"/>
      <c r="AG60" s="7"/>
      <c r="AH60" s="7"/>
      <c r="AI60" s="7"/>
      <c r="AJ60" s="7"/>
      <c r="AK60" s="7"/>
    </row>
    <row r="61" spans="1:37" ht="24.75" customHeight="1" x14ac:dyDescent="0.25">
      <c r="A61" s="79"/>
      <c r="B61" s="3"/>
      <c r="C61" s="3"/>
      <c r="D61" s="90">
        <v>36</v>
      </c>
      <c r="E61" s="77">
        <v>39</v>
      </c>
      <c r="F61" s="4">
        <v>-80.900000000000006</v>
      </c>
      <c r="G61" s="1" t="s">
        <v>31</v>
      </c>
      <c r="H61" s="10">
        <f t="shared" si="14"/>
        <v>8.1283051616409864E-12</v>
      </c>
      <c r="I61" s="3">
        <f>I60-3</f>
        <v>24</v>
      </c>
      <c r="J61" s="1" t="s">
        <v>31</v>
      </c>
      <c r="K61" s="1" t="s">
        <v>31</v>
      </c>
      <c r="L61" s="10">
        <f t="shared" si="15"/>
        <v>0.25118864315095807</v>
      </c>
      <c r="M61" s="77"/>
      <c r="N61" s="77"/>
      <c r="O61" s="11">
        <v>-41</v>
      </c>
      <c r="P61" s="11">
        <v>-39</v>
      </c>
      <c r="Q61" s="13">
        <f t="shared" si="16"/>
        <v>104.9</v>
      </c>
      <c r="R61" s="13">
        <v>0.71599999999999997</v>
      </c>
      <c r="S61" s="13">
        <v>4.72</v>
      </c>
      <c r="T61" s="4">
        <v>3.0300000000000002</v>
      </c>
      <c r="U61" s="4">
        <v>2.06</v>
      </c>
      <c r="V61" s="4">
        <f t="shared" si="17"/>
        <v>127.56</v>
      </c>
      <c r="W61" s="31"/>
      <c r="X61" s="35"/>
      <c r="Y61" s="35"/>
      <c r="Z61" s="3"/>
      <c r="AB61" s="15">
        <f t="shared" si="12"/>
        <v>-40</v>
      </c>
      <c r="AC61" s="36"/>
      <c r="AD61" s="36"/>
      <c r="AE61" s="44"/>
      <c r="AF61" s="36"/>
      <c r="AG61" s="7"/>
      <c r="AH61" s="7"/>
      <c r="AI61" s="7"/>
      <c r="AJ61" s="7"/>
      <c r="AK61" s="7"/>
    </row>
    <row r="62" spans="1:37" ht="24.75" customHeight="1" x14ac:dyDescent="0.25">
      <c r="A62" s="80"/>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CONCATENATE("60W Sumitomo Cascade Average SRG(dBc) @ ",B63,"GHz")</f>
        <v>60W Sumitomo Cascade Average SRG(dBc) @ 14GHz</v>
      </c>
      <c r="AC62" s="36"/>
      <c r="AD62" s="36"/>
      <c r="AE62" s="36"/>
      <c r="AF62" s="36"/>
      <c r="AG62" s="7" t="s">
        <v>48</v>
      </c>
      <c r="AH62" s="7"/>
      <c r="AI62" s="7"/>
      <c r="AJ62" s="7"/>
      <c r="AK62" s="7"/>
    </row>
    <row r="63" spans="1:37" ht="24.75" customHeight="1" x14ac:dyDescent="0.25">
      <c r="A63" s="75">
        <f>A43</f>
        <v>42159</v>
      </c>
      <c r="B63" s="3">
        <f>B43</f>
        <v>14</v>
      </c>
      <c r="C63" s="3" t="s">
        <v>30</v>
      </c>
      <c r="D63" s="90">
        <v>42</v>
      </c>
      <c r="E63" s="90">
        <v>52</v>
      </c>
      <c r="F63" s="1" t="s">
        <v>31</v>
      </c>
      <c r="G63" s="77">
        <v>-10.97</v>
      </c>
      <c r="H63" s="4">
        <f>0.001*POWER(10,G63/10)</f>
        <v>7.9983425500702811E-5</v>
      </c>
      <c r="I63" s="1" t="s">
        <v>31</v>
      </c>
      <c r="J63" s="3">
        <v>47</v>
      </c>
      <c r="K63" s="1" t="s">
        <v>31</v>
      </c>
      <c r="L63" s="4">
        <f>0.001*POWER(10,J63/10)</f>
        <v>50.118723362727295</v>
      </c>
      <c r="M63" s="78">
        <v>-29.4</v>
      </c>
      <c r="N63" s="78">
        <v>-30</v>
      </c>
      <c r="O63" s="11"/>
      <c r="P63" s="12"/>
      <c r="Q63" s="13">
        <f>J63-G63</f>
        <v>57.97</v>
      </c>
      <c r="R63" s="13">
        <v>0.67</v>
      </c>
      <c r="S63" s="13">
        <v>4.8099999999999996</v>
      </c>
      <c r="T63" s="91">
        <v>7.39</v>
      </c>
      <c r="U63" s="91">
        <v>5.67</v>
      </c>
      <c r="V63" s="4">
        <f>T63*$Z$7+S63*$Z$9+R63*$Z$11</f>
        <v>234.54899999999998</v>
      </c>
      <c r="W63" s="4">
        <f t="shared" ref="W63:W77" si="19">V63-L63</f>
        <v>184.4302766372727</v>
      </c>
      <c r="X63" s="14">
        <f t="shared" ref="X63:X77" si="20">L63/V63</f>
        <v>0.21368124938809077</v>
      </c>
      <c r="Y63" s="14">
        <f t="shared" ref="Y63:Y77" si="21">(L63-H63)/V63</f>
        <v>0.2136809083786407</v>
      </c>
      <c r="Z63" s="127" t="s">
        <v>49</v>
      </c>
      <c r="AB63" s="15">
        <f>AVERAGE(M63:N63)</f>
        <v>-29.7</v>
      </c>
      <c r="AC63" s="7"/>
      <c r="AD63" s="36"/>
      <c r="AE63" s="36"/>
      <c r="AF63" s="7"/>
      <c r="AG63" s="7">
        <v>-30</v>
      </c>
      <c r="AH63" s="15"/>
      <c r="AI63" s="45"/>
      <c r="AJ63" s="7"/>
      <c r="AK63" s="7"/>
    </row>
    <row r="64" spans="1:37" ht="24.75" customHeight="1" x14ac:dyDescent="0.25">
      <c r="A64" s="75"/>
      <c r="B64" s="3"/>
      <c r="C64" s="3"/>
      <c r="D64" s="90">
        <v>41</v>
      </c>
      <c r="E64" s="90">
        <v>50</v>
      </c>
      <c r="F64" s="1" t="s">
        <v>31</v>
      </c>
      <c r="G64" s="77">
        <v>-12.87</v>
      </c>
      <c r="H64" s="4">
        <f t="shared" ref="H64:H77" si="22">0.001*POWER(10,G64/10)</f>
        <v>5.1641636927207084E-5</v>
      </c>
      <c r="I64" s="1" t="s">
        <v>31</v>
      </c>
      <c r="J64" s="3">
        <f t="shared" ref="J64:J74" si="23">J63-1</f>
        <v>46</v>
      </c>
      <c r="K64" s="1" t="s">
        <v>31</v>
      </c>
      <c r="L64" s="4">
        <f t="shared" ref="L64:L77" si="24">0.001*POWER(10,J64/10)</f>
        <v>39.810717055349741</v>
      </c>
      <c r="M64" s="78">
        <v>-30.6</v>
      </c>
      <c r="N64" s="78">
        <v>-31.6</v>
      </c>
      <c r="O64" s="11"/>
      <c r="P64" s="12"/>
      <c r="Q64" s="13">
        <f t="shared" ref="Q64:Q77" si="25">J64-G64</f>
        <v>58.87</v>
      </c>
      <c r="R64" s="13">
        <v>0.67100000000000004</v>
      </c>
      <c r="S64" s="13">
        <v>0.76</v>
      </c>
      <c r="T64" s="91">
        <v>6.59</v>
      </c>
      <c r="U64" s="91">
        <v>5.0999999999999996</v>
      </c>
      <c r="V64" s="4">
        <f t="shared" ref="V64:V77" si="26">T64*$Z$7+S64*$Z$9+R64*$Z$11</f>
        <v>173.321</v>
      </c>
      <c r="W64" s="4">
        <f t="shared" si="19"/>
        <v>133.51028294465027</v>
      </c>
      <c r="X64" s="14">
        <f t="shared" si="20"/>
        <v>0.22969355736090688</v>
      </c>
      <c r="Y64" s="14">
        <f t="shared" si="21"/>
        <v>0.22969325940718557</v>
      </c>
      <c r="Z64" s="128"/>
      <c r="AB64" s="15">
        <f>AVERAGE(M64:N64)</f>
        <v>-31.1</v>
      </c>
      <c r="AC64" s="7"/>
      <c r="AD64" s="36"/>
      <c r="AE64" s="36"/>
      <c r="AF64" s="7"/>
      <c r="AG64" s="7">
        <f>AG63</f>
        <v>-30</v>
      </c>
      <c r="AH64" s="15"/>
      <c r="AI64" s="45"/>
      <c r="AJ64" s="7"/>
      <c r="AK64" s="7"/>
    </row>
    <row r="65" spans="1:37" ht="24.75" customHeight="1" x14ac:dyDescent="0.25">
      <c r="A65" s="79"/>
      <c r="B65" s="3"/>
      <c r="C65" s="3"/>
      <c r="D65" s="90">
        <v>40</v>
      </c>
      <c r="E65" s="90">
        <v>48</v>
      </c>
      <c r="F65" s="1" t="s">
        <v>31</v>
      </c>
      <c r="G65" s="77">
        <v>-14.58</v>
      </c>
      <c r="H65" s="4">
        <f t="shared" si="22"/>
        <v>3.4833731503601172E-5</v>
      </c>
      <c r="I65" s="1" t="s">
        <v>31</v>
      </c>
      <c r="J65" s="3">
        <f t="shared" si="23"/>
        <v>45</v>
      </c>
      <c r="K65" s="1" t="s">
        <v>31</v>
      </c>
      <c r="L65" s="4">
        <f t="shared" si="24"/>
        <v>31.622776601683839</v>
      </c>
      <c r="M65" s="78">
        <v>-32</v>
      </c>
      <c r="N65" s="78">
        <v>-32</v>
      </c>
      <c r="O65" s="11"/>
      <c r="P65" s="12"/>
      <c r="Q65" s="13">
        <f t="shared" si="25"/>
        <v>59.58</v>
      </c>
      <c r="R65" s="13">
        <v>0.67500000000000004</v>
      </c>
      <c r="S65" s="13">
        <v>4.63</v>
      </c>
      <c r="T65" s="91">
        <v>5.91</v>
      </c>
      <c r="U65" s="91">
        <v>4.5999999999999996</v>
      </c>
      <c r="V65" s="4">
        <f t="shared" si="26"/>
        <v>196.61799999999999</v>
      </c>
      <c r="W65" s="4">
        <f t="shared" si="19"/>
        <v>164.99522339831617</v>
      </c>
      <c r="X65" s="14">
        <f t="shared" si="20"/>
        <v>0.16083357882637317</v>
      </c>
      <c r="Y65" s="14">
        <f t="shared" si="21"/>
        <v>0.1608334016618638</v>
      </c>
      <c r="Z65" s="129"/>
      <c r="AB65" s="15">
        <f>AVERAGE(M65:N65)</f>
        <v>-32</v>
      </c>
      <c r="AC65" s="7"/>
      <c r="AD65" s="36"/>
      <c r="AE65" s="36"/>
      <c r="AF65" s="7"/>
      <c r="AG65" s="7">
        <f t="shared" ref="AG65:AG70" si="27">AG64</f>
        <v>-30</v>
      </c>
      <c r="AH65" s="15"/>
      <c r="AI65" s="45"/>
      <c r="AJ65" s="7"/>
      <c r="AK65" s="7"/>
    </row>
    <row r="66" spans="1:37" ht="24.75" customHeight="1" x14ac:dyDescent="0.25">
      <c r="A66" s="79"/>
      <c r="B66" s="3"/>
      <c r="C66" s="3"/>
      <c r="D66" s="90">
        <v>39</v>
      </c>
      <c r="E66" s="90">
        <v>47</v>
      </c>
      <c r="F66" s="1" t="s">
        <v>31</v>
      </c>
      <c r="G66" s="77">
        <v>-16.190000000000001</v>
      </c>
      <c r="H66" s="4">
        <f t="shared" si="22"/>
        <v>2.4043628000069319E-5</v>
      </c>
      <c r="I66" s="1" t="s">
        <v>31</v>
      </c>
      <c r="J66" s="3">
        <f t="shared" si="23"/>
        <v>44</v>
      </c>
      <c r="K66" s="1" t="s">
        <v>31</v>
      </c>
      <c r="L66" s="4">
        <f t="shared" si="24"/>
        <v>25.118864315095859</v>
      </c>
      <c r="M66" s="78">
        <v>-31.2</v>
      </c>
      <c r="N66" s="78">
        <v>-32</v>
      </c>
      <c r="O66" s="11"/>
      <c r="P66" s="11"/>
      <c r="Q66" s="13">
        <f t="shared" si="25"/>
        <v>60.19</v>
      </c>
      <c r="R66" s="13">
        <v>0.68</v>
      </c>
      <c r="S66" s="13">
        <v>4.6100000000000003</v>
      </c>
      <c r="T66" s="91">
        <v>5.38</v>
      </c>
      <c r="U66" s="91">
        <v>4.2</v>
      </c>
      <c r="V66" s="4">
        <f t="shared" si="26"/>
        <v>183.51499999999999</v>
      </c>
      <c r="W66" s="4">
        <f t="shared" si="19"/>
        <v>158.39613568490412</v>
      </c>
      <c r="X66" s="14">
        <f t="shared" si="20"/>
        <v>0.13687635514860289</v>
      </c>
      <c r="Y66" s="14">
        <f t="shared" si="21"/>
        <v>0.13687622413136727</v>
      </c>
      <c r="Z66" s="127" t="s">
        <v>45</v>
      </c>
      <c r="AB66" s="15">
        <f t="shared" ref="AB66:AB77" si="28">AVERAGE(M66:N66)</f>
        <v>-31.6</v>
      </c>
      <c r="AC66" s="7"/>
      <c r="AD66" s="36"/>
      <c r="AE66" s="36"/>
      <c r="AF66" s="7"/>
      <c r="AG66" s="7">
        <f t="shared" si="27"/>
        <v>-30</v>
      </c>
      <c r="AH66" s="15"/>
      <c r="AI66" s="45"/>
      <c r="AJ66" s="7"/>
      <c r="AK66" s="7"/>
    </row>
    <row r="67" spans="1:37" ht="23.25" customHeight="1" x14ac:dyDescent="0.25">
      <c r="A67" s="79"/>
      <c r="B67" s="3"/>
      <c r="C67" s="3"/>
      <c r="D67" s="90">
        <v>38</v>
      </c>
      <c r="E67" s="90">
        <v>45</v>
      </c>
      <c r="F67" s="1" t="s">
        <v>31</v>
      </c>
      <c r="G67" s="77">
        <v>-17.7</v>
      </c>
      <c r="H67" s="4">
        <f t="shared" si="22"/>
        <v>1.6982436524617429E-5</v>
      </c>
      <c r="I67" s="1" t="s">
        <v>31</v>
      </c>
      <c r="J67" s="3">
        <f t="shared" si="23"/>
        <v>43</v>
      </c>
      <c r="K67" s="1" t="s">
        <v>31</v>
      </c>
      <c r="L67" s="4">
        <f t="shared" si="24"/>
        <v>19.952623149688794</v>
      </c>
      <c r="M67" s="78">
        <v>-32</v>
      </c>
      <c r="N67" s="78">
        <v>-32.5</v>
      </c>
      <c r="O67" s="11"/>
      <c r="P67" s="11"/>
      <c r="Q67" s="13">
        <f t="shared" si="25"/>
        <v>60.7</v>
      </c>
      <c r="R67" s="13">
        <v>0.68900000000000006</v>
      </c>
      <c r="S67" s="13">
        <v>4.6100000000000003</v>
      </c>
      <c r="T67" s="91">
        <v>4.9000000000000004</v>
      </c>
      <c r="U67" s="91">
        <v>3.81</v>
      </c>
      <c r="V67" s="4">
        <f t="shared" si="26"/>
        <v>171.86600000000001</v>
      </c>
      <c r="W67" s="4">
        <f t="shared" si="19"/>
        <v>151.91337685031121</v>
      </c>
      <c r="X67" s="14">
        <f t="shared" si="20"/>
        <v>0.11609406834213161</v>
      </c>
      <c r="Y67" s="14">
        <f t="shared" si="21"/>
        <v>0.11609396953005405</v>
      </c>
      <c r="Z67" s="130"/>
      <c r="AB67" s="15">
        <f t="shared" si="28"/>
        <v>-32.25</v>
      </c>
      <c r="AC67" s="7"/>
      <c r="AD67" s="36"/>
      <c r="AE67" s="36"/>
      <c r="AF67" s="7"/>
      <c r="AG67" s="7">
        <f t="shared" si="27"/>
        <v>-30</v>
      </c>
      <c r="AH67" s="15"/>
      <c r="AI67" s="45"/>
      <c r="AJ67" s="7"/>
      <c r="AK67" s="7"/>
    </row>
    <row r="68" spans="1:37" ht="24" customHeight="1" x14ac:dyDescent="0.25">
      <c r="A68" s="79"/>
      <c r="B68" s="3"/>
      <c r="C68" s="3"/>
      <c r="D68" s="90">
        <v>38</v>
      </c>
      <c r="E68" s="90">
        <v>44</v>
      </c>
      <c r="F68" s="1" t="s">
        <v>31</v>
      </c>
      <c r="G68" s="77">
        <v>-19.149999999999999</v>
      </c>
      <c r="H68" s="4">
        <f t="shared" si="22"/>
        <v>1.2161860006463675E-5</v>
      </c>
      <c r="I68" s="1" t="s">
        <v>31</v>
      </c>
      <c r="J68" s="3">
        <f t="shared" si="23"/>
        <v>42</v>
      </c>
      <c r="K68" s="1" t="s">
        <v>31</v>
      </c>
      <c r="L68" s="4">
        <f t="shared" si="24"/>
        <v>15.848931924611147</v>
      </c>
      <c r="M68" s="78">
        <v>-31.6</v>
      </c>
      <c r="N68" s="78">
        <v>-32.200000000000003</v>
      </c>
      <c r="O68" s="11"/>
      <c r="P68" s="11"/>
      <c r="Q68" s="13">
        <f t="shared" si="25"/>
        <v>61.15</v>
      </c>
      <c r="R68" s="13">
        <v>0.69700000000000006</v>
      </c>
      <c r="S68" s="13">
        <v>4.62</v>
      </c>
      <c r="T68" s="91">
        <v>4.4800000000000004</v>
      </c>
      <c r="U68" s="91">
        <v>3.45</v>
      </c>
      <c r="V68" s="4">
        <f t="shared" si="26"/>
        <v>161.77699999999999</v>
      </c>
      <c r="W68" s="4">
        <f t="shared" si="19"/>
        <v>145.92806807538884</v>
      </c>
      <c r="X68" s="14">
        <f t="shared" si="20"/>
        <v>9.7967769983441089E-2</v>
      </c>
      <c r="Y68" s="14">
        <f t="shared" si="21"/>
        <v>9.7967694806747205E-2</v>
      </c>
      <c r="Z68" s="131"/>
      <c r="AB68" s="15">
        <f t="shared" si="28"/>
        <v>-31.900000000000002</v>
      </c>
      <c r="AC68" s="36"/>
      <c r="AD68" s="36"/>
      <c r="AE68" s="45"/>
      <c r="AF68" s="7"/>
      <c r="AG68" s="7">
        <f t="shared" si="27"/>
        <v>-30</v>
      </c>
      <c r="AH68" s="15"/>
      <c r="AI68" s="45"/>
      <c r="AJ68" s="7"/>
      <c r="AK68" s="7"/>
    </row>
    <row r="69" spans="1:37" ht="24.75" customHeight="1" x14ac:dyDescent="0.25">
      <c r="A69" s="79"/>
      <c r="B69" s="3"/>
      <c r="C69" s="3"/>
      <c r="D69" s="90">
        <v>38</v>
      </c>
      <c r="E69" s="90">
        <v>43</v>
      </c>
      <c r="F69" s="1" t="s">
        <v>31</v>
      </c>
      <c r="G69" s="77">
        <v>-20.58</v>
      </c>
      <c r="H69" s="4">
        <f t="shared" si="22"/>
        <v>8.7498377522743584E-6</v>
      </c>
      <c r="I69" s="1" t="s">
        <v>31</v>
      </c>
      <c r="J69" s="3">
        <f t="shared" si="23"/>
        <v>41</v>
      </c>
      <c r="K69" s="1" t="s">
        <v>31</v>
      </c>
      <c r="L69" s="4">
        <f t="shared" si="24"/>
        <v>12.589254117941671</v>
      </c>
      <c r="M69" s="78">
        <v>-31.8</v>
      </c>
      <c r="N69" s="78">
        <v>-32</v>
      </c>
      <c r="O69" s="11"/>
      <c r="P69" s="11"/>
      <c r="Q69" s="13">
        <f t="shared" si="25"/>
        <v>61.58</v>
      </c>
      <c r="R69" s="13">
        <v>0.70200000000000007</v>
      </c>
      <c r="S69" s="13">
        <v>4.63</v>
      </c>
      <c r="T69" s="91">
        <v>4.13</v>
      </c>
      <c r="U69" s="91">
        <v>3.15</v>
      </c>
      <c r="V69" s="4">
        <f t="shared" si="26"/>
        <v>153.37499999999997</v>
      </c>
      <c r="W69" s="4">
        <f t="shared" si="19"/>
        <v>140.78574588205831</v>
      </c>
      <c r="X69" s="14">
        <f t="shared" si="20"/>
        <v>8.2081526441347502E-2</v>
      </c>
      <c r="Y69" s="14">
        <f t="shared" si="21"/>
        <v>8.2081469392690606E-2</v>
      </c>
      <c r="Z69" s="136" t="s">
        <v>50</v>
      </c>
      <c r="AB69" s="15">
        <f t="shared" si="28"/>
        <v>-31.9</v>
      </c>
      <c r="AC69" s="36"/>
      <c r="AD69" s="36"/>
      <c r="AE69" s="45"/>
      <c r="AF69" s="7"/>
      <c r="AG69" s="7">
        <f t="shared" si="27"/>
        <v>-30</v>
      </c>
      <c r="AH69" s="15"/>
      <c r="AI69" s="45"/>
      <c r="AJ69" s="7"/>
      <c r="AK69" s="7"/>
    </row>
    <row r="70" spans="1:37" ht="24.75" customHeight="1" x14ac:dyDescent="0.25">
      <c r="A70" s="79"/>
      <c r="B70" s="3"/>
      <c r="C70" s="3"/>
      <c r="D70" s="90">
        <v>37</v>
      </c>
      <c r="E70" s="90">
        <v>42</v>
      </c>
      <c r="F70" s="1" t="s">
        <v>31</v>
      </c>
      <c r="G70" s="77">
        <v>-22.1</v>
      </c>
      <c r="H70" s="4">
        <f t="shared" si="22"/>
        <v>6.1659500186148194E-6</v>
      </c>
      <c r="I70" s="1" t="s">
        <v>31</v>
      </c>
      <c r="J70" s="3">
        <f t="shared" si="23"/>
        <v>40</v>
      </c>
      <c r="K70" s="1" t="s">
        <v>31</v>
      </c>
      <c r="L70" s="4">
        <f t="shared" si="24"/>
        <v>10</v>
      </c>
      <c r="M70" s="78">
        <v>-30.7</v>
      </c>
      <c r="N70" s="78">
        <v>-31.5</v>
      </c>
      <c r="O70" s="11"/>
      <c r="P70" s="11"/>
      <c r="Q70" s="13">
        <f t="shared" si="25"/>
        <v>62.1</v>
      </c>
      <c r="R70" s="13">
        <v>0.70499999999999996</v>
      </c>
      <c r="S70" s="13">
        <v>4.6500000000000004</v>
      </c>
      <c r="T70" s="91">
        <v>3.88</v>
      </c>
      <c r="U70" s="91">
        <v>2.92</v>
      </c>
      <c r="V70" s="4">
        <f t="shared" si="26"/>
        <v>147.50200000000001</v>
      </c>
      <c r="W70" s="4">
        <f t="shared" si="19"/>
        <v>137.50200000000001</v>
      </c>
      <c r="X70" s="14">
        <f t="shared" si="20"/>
        <v>6.7795690905886011E-2</v>
      </c>
      <c r="Y70" s="14">
        <f t="shared" si="21"/>
        <v>6.7795649103401856E-2</v>
      </c>
      <c r="Z70" s="137"/>
      <c r="AB70" s="15">
        <f t="shared" si="28"/>
        <v>-31.1</v>
      </c>
      <c r="AC70" s="36"/>
      <c r="AD70" s="36"/>
      <c r="AE70" s="45"/>
      <c r="AF70" s="36"/>
      <c r="AG70" s="7">
        <f t="shared" si="27"/>
        <v>-30</v>
      </c>
      <c r="AH70" s="15"/>
      <c r="AI70" s="45"/>
      <c r="AJ70" s="7"/>
      <c r="AK70" s="7"/>
    </row>
    <row r="71" spans="1:37" ht="24.75" customHeight="1" x14ac:dyDescent="0.25">
      <c r="A71" s="79"/>
      <c r="B71" s="3"/>
      <c r="C71" s="3"/>
      <c r="D71" s="90">
        <v>37</v>
      </c>
      <c r="E71" s="90">
        <v>41</v>
      </c>
      <c r="F71" s="1" t="s">
        <v>31</v>
      </c>
      <c r="G71" s="77">
        <v>-23.34</v>
      </c>
      <c r="H71" s="4">
        <f t="shared" si="22"/>
        <v>4.6344691973628759E-6</v>
      </c>
      <c r="I71" s="1" t="s">
        <v>31</v>
      </c>
      <c r="J71" s="3">
        <f t="shared" si="23"/>
        <v>39</v>
      </c>
      <c r="K71" s="1" t="s">
        <v>31</v>
      </c>
      <c r="L71" s="4">
        <f t="shared" si="24"/>
        <v>7.9432823472428158</v>
      </c>
      <c r="M71" s="78">
        <v>-30.8</v>
      </c>
      <c r="N71" s="78">
        <v>-31.3</v>
      </c>
      <c r="O71" s="11"/>
      <c r="P71" s="11"/>
      <c r="Q71" s="13">
        <f t="shared" si="25"/>
        <v>62.34</v>
      </c>
      <c r="R71" s="13">
        <v>0.70799999999999996</v>
      </c>
      <c r="S71" s="13">
        <v>4.67</v>
      </c>
      <c r="T71" s="91">
        <v>3.57</v>
      </c>
      <c r="U71" s="91">
        <v>2.63</v>
      </c>
      <c r="V71" s="4">
        <f t="shared" si="26"/>
        <v>140.16499999999999</v>
      </c>
      <c r="W71" s="4">
        <f t="shared" si="19"/>
        <v>132.22171765275718</v>
      </c>
      <c r="X71" s="14">
        <f t="shared" si="20"/>
        <v>5.6670940300665759E-2</v>
      </c>
      <c r="Y71" s="14">
        <f t="shared" si="21"/>
        <v>5.6670907236283083E-2</v>
      </c>
      <c r="Z71" s="137"/>
      <c r="AB71" s="15">
        <f t="shared" si="28"/>
        <v>-31.05</v>
      </c>
      <c r="AC71" s="36"/>
      <c r="AD71" s="36"/>
      <c r="AE71" s="45"/>
      <c r="AF71" s="36"/>
      <c r="AG71" s="7">
        <f>AG69</f>
        <v>-30</v>
      </c>
      <c r="AH71" s="15"/>
      <c r="AI71" s="45"/>
      <c r="AJ71" s="7"/>
      <c r="AK71" s="7"/>
    </row>
    <row r="72" spans="1:37" ht="24.75" customHeight="1" x14ac:dyDescent="0.25">
      <c r="A72" s="79"/>
      <c r="B72" s="3"/>
      <c r="C72" s="3"/>
      <c r="D72" s="90">
        <v>36</v>
      </c>
      <c r="E72" s="90">
        <v>40</v>
      </c>
      <c r="F72" s="1" t="s">
        <v>31</v>
      </c>
      <c r="G72" s="77">
        <v>-24.72</v>
      </c>
      <c r="H72" s="4">
        <f t="shared" si="22"/>
        <v>3.3728730865886861E-6</v>
      </c>
      <c r="I72" s="1" t="s">
        <v>31</v>
      </c>
      <c r="J72" s="3">
        <f t="shared" si="23"/>
        <v>38</v>
      </c>
      <c r="K72" s="1" t="s">
        <v>31</v>
      </c>
      <c r="L72" s="4">
        <f t="shared" si="24"/>
        <v>6.3095734448019387</v>
      </c>
      <c r="M72" s="78">
        <v>-31</v>
      </c>
      <c r="N72" s="78">
        <v>-30.5</v>
      </c>
      <c r="O72" s="11"/>
      <c r="P72" s="11"/>
      <c r="Q72" s="13">
        <f t="shared" si="25"/>
        <v>62.72</v>
      </c>
      <c r="R72" s="13">
        <v>0.71</v>
      </c>
      <c r="S72" s="13">
        <v>4.68</v>
      </c>
      <c r="T72" s="91">
        <v>3.42</v>
      </c>
      <c r="U72" s="91">
        <v>2.48</v>
      </c>
      <c r="V72" s="4">
        <f t="shared" si="26"/>
        <v>136.62199999999999</v>
      </c>
      <c r="W72" s="4">
        <f t="shared" si="19"/>
        <v>130.31242655519804</v>
      </c>
      <c r="X72" s="14">
        <f t="shared" si="20"/>
        <v>4.6182704431218538E-2</v>
      </c>
      <c r="Y72" s="14">
        <f t="shared" si="21"/>
        <v>4.6182679743590728E-2</v>
      </c>
      <c r="Z72" s="137"/>
      <c r="AB72" s="15">
        <f t="shared" si="28"/>
        <v>-30.75</v>
      </c>
      <c r="AC72" s="36"/>
      <c r="AD72" s="36"/>
      <c r="AE72" s="45"/>
      <c r="AF72" s="36"/>
      <c r="AG72" s="7">
        <f>AG69</f>
        <v>-30</v>
      </c>
      <c r="AH72" s="15"/>
      <c r="AI72" s="45"/>
      <c r="AJ72" s="7"/>
      <c r="AK72" s="7"/>
    </row>
    <row r="73" spans="1:37" ht="24.75" customHeight="1" x14ac:dyDescent="0.25">
      <c r="A73" s="1"/>
      <c r="B73" s="3"/>
      <c r="C73" s="3"/>
      <c r="D73" s="90">
        <v>36</v>
      </c>
      <c r="E73" s="90">
        <v>40</v>
      </c>
      <c r="F73" s="1" t="s">
        <v>31</v>
      </c>
      <c r="G73" s="77">
        <v>-25.9</v>
      </c>
      <c r="H73" s="4">
        <f t="shared" si="22"/>
        <v>2.5703957827688638E-6</v>
      </c>
      <c r="I73" s="1" t="s">
        <v>31</v>
      </c>
      <c r="J73" s="3">
        <f t="shared" si="23"/>
        <v>37</v>
      </c>
      <c r="K73" s="1" t="s">
        <v>31</v>
      </c>
      <c r="L73" s="4">
        <f t="shared" si="24"/>
        <v>5.0118723362727327</v>
      </c>
      <c r="M73" s="78">
        <v>-29.8</v>
      </c>
      <c r="N73" s="78">
        <v>-30.2</v>
      </c>
      <c r="O73" s="11"/>
      <c r="P73" s="11"/>
      <c r="Q73" s="13">
        <f t="shared" si="25"/>
        <v>62.9</v>
      </c>
      <c r="R73" s="13">
        <v>0.71099999999999997</v>
      </c>
      <c r="S73" s="13">
        <v>4.6900000000000004</v>
      </c>
      <c r="T73" s="91">
        <v>3.31</v>
      </c>
      <c r="U73" s="91">
        <v>2.37</v>
      </c>
      <c r="V73" s="4">
        <f t="shared" si="26"/>
        <v>134.048</v>
      </c>
      <c r="W73" s="4">
        <f t="shared" si="19"/>
        <v>129.03612766372726</v>
      </c>
      <c r="X73" s="14">
        <f t="shared" si="20"/>
        <v>3.7388639414782258E-2</v>
      </c>
      <c r="Y73" s="14">
        <f t="shared" si="21"/>
        <v>3.7388620239592905E-2</v>
      </c>
      <c r="Z73" s="137"/>
      <c r="AB73" s="15">
        <f t="shared" si="28"/>
        <v>-30</v>
      </c>
      <c r="AC73" s="36"/>
      <c r="AD73" s="36"/>
      <c r="AE73" s="45"/>
      <c r="AF73" s="36"/>
      <c r="AG73" s="7">
        <f>AG69</f>
        <v>-30</v>
      </c>
      <c r="AH73" s="15"/>
      <c r="AI73" s="45"/>
      <c r="AJ73" s="7"/>
      <c r="AK73" s="7"/>
    </row>
    <row r="74" spans="1:37" ht="24.75" customHeight="1" x14ac:dyDescent="0.25">
      <c r="A74" s="1"/>
      <c r="B74" s="3"/>
      <c r="C74" s="3"/>
      <c r="D74" s="90">
        <v>36</v>
      </c>
      <c r="E74" s="90">
        <v>39</v>
      </c>
      <c r="F74" s="1" t="s">
        <v>31</v>
      </c>
      <c r="G74" s="77">
        <v>-27.28</v>
      </c>
      <c r="H74" s="4">
        <f t="shared" si="22"/>
        <v>1.870682140365799E-6</v>
      </c>
      <c r="I74" s="1" t="s">
        <v>31</v>
      </c>
      <c r="J74" s="3">
        <f t="shared" si="23"/>
        <v>36</v>
      </c>
      <c r="K74" s="1" t="s">
        <v>31</v>
      </c>
      <c r="L74" s="4">
        <f t="shared" si="24"/>
        <v>3.9810717055349771</v>
      </c>
      <c r="M74" s="78">
        <v>-29.4</v>
      </c>
      <c r="N74" s="78">
        <v>-29.4</v>
      </c>
      <c r="O74" s="11"/>
      <c r="P74" s="11"/>
      <c r="Q74" s="13">
        <f t="shared" si="25"/>
        <v>63.28</v>
      </c>
      <c r="R74" s="13">
        <v>0.71299999999999997</v>
      </c>
      <c r="S74" s="13">
        <v>4.68</v>
      </c>
      <c r="T74" s="91">
        <v>3.2299999999999995</v>
      </c>
      <c r="U74" s="91">
        <v>2.2799999999999998</v>
      </c>
      <c r="V74" s="4">
        <f t="shared" si="26"/>
        <v>132.00700000000001</v>
      </c>
      <c r="W74" s="4">
        <f t="shared" si="19"/>
        <v>128.02592829446502</v>
      </c>
      <c r="X74" s="14">
        <f t="shared" si="20"/>
        <v>3.0158034843114207E-2</v>
      </c>
      <c r="Y74" s="14">
        <f t="shared" si="21"/>
        <v>3.0158020672031306E-2</v>
      </c>
      <c r="Z74" s="137"/>
      <c r="AB74" s="15">
        <f t="shared" si="28"/>
        <v>-29.4</v>
      </c>
      <c r="AC74" s="36"/>
      <c r="AD74" s="36"/>
      <c r="AE74" s="45"/>
      <c r="AF74" s="36"/>
      <c r="AG74" s="7">
        <f>AG69</f>
        <v>-30</v>
      </c>
      <c r="AH74" s="15"/>
      <c r="AI74" s="45"/>
      <c r="AJ74" s="7"/>
      <c r="AK74" s="7"/>
    </row>
    <row r="75" spans="1:37" ht="24.75" customHeight="1" x14ac:dyDescent="0.25">
      <c r="A75" s="1"/>
      <c r="B75" s="3"/>
      <c r="C75" s="3"/>
      <c r="D75" s="90">
        <v>37</v>
      </c>
      <c r="E75" s="90">
        <v>39</v>
      </c>
      <c r="F75" s="1" t="s">
        <v>31</v>
      </c>
      <c r="G75" s="77">
        <v>-31.2</v>
      </c>
      <c r="H75" s="4">
        <f t="shared" si="22"/>
        <v>7.5857757502918282E-7</v>
      </c>
      <c r="I75" s="1" t="s">
        <v>31</v>
      </c>
      <c r="J75" s="3">
        <f>J74-3</f>
        <v>33</v>
      </c>
      <c r="K75" s="1" t="s">
        <v>31</v>
      </c>
      <c r="L75" s="4">
        <f t="shared" si="24"/>
        <v>1.9952623149688804</v>
      </c>
      <c r="M75" s="78">
        <v>-27</v>
      </c>
      <c r="N75" s="78">
        <v>-26.7</v>
      </c>
      <c r="O75" s="11"/>
      <c r="P75" s="11"/>
      <c r="Q75" s="13">
        <f t="shared" si="25"/>
        <v>64.2</v>
      </c>
      <c r="R75" s="13">
        <v>0.71499999999999997</v>
      </c>
      <c r="S75" s="13">
        <v>4.6900000000000004</v>
      </c>
      <c r="T75" s="91">
        <v>3.08</v>
      </c>
      <c r="U75" s="91">
        <v>2.12</v>
      </c>
      <c r="V75" s="4">
        <f t="shared" si="26"/>
        <v>128.464</v>
      </c>
      <c r="W75" s="4">
        <f t="shared" si="19"/>
        <v>126.46873768503112</v>
      </c>
      <c r="X75" s="14">
        <f t="shared" si="20"/>
        <v>1.5531684479456348E-2</v>
      </c>
      <c r="Y75" s="14">
        <f t="shared" si="21"/>
        <v>1.5531678574474603E-2</v>
      </c>
      <c r="Z75" s="137"/>
      <c r="AB75" s="15">
        <f t="shared" si="28"/>
        <v>-26.85</v>
      </c>
      <c r="AC75" s="36"/>
      <c r="AD75" s="36"/>
      <c r="AE75" s="45"/>
      <c r="AF75" s="36"/>
      <c r="AG75" s="7">
        <f>AG69</f>
        <v>-30</v>
      </c>
      <c r="AH75" s="15"/>
      <c r="AI75" s="45"/>
      <c r="AJ75" s="7"/>
      <c r="AK75" s="7"/>
    </row>
    <row r="76" spans="1:37" ht="24.75" customHeight="1" x14ac:dyDescent="0.25">
      <c r="A76" s="1"/>
      <c r="B76" s="3"/>
      <c r="C76" s="3"/>
      <c r="D76" s="90">
        <v>37</v>
      </c>
      <c r="E76" s="90">
        <v>39</v>
      </c>
      <c r="F76" s="1" t="s">
        <v>31</v>
      </c>
      <c r="G76" s="77">
        <v>-35.6</v>
      </c>
      <c r="H76" s="4">
        <f t="shared" si="22"/>
        <v>2.7542287033381626E-7</v>
      </c>
      <c r="I76" s="1" t="s">
        <v>31</v>
      </c>
      <c r="J76" s="3">
        <f>J75-3</f>
        <v>30</v>
      </c>
      <c r="K76" s="1" t="s">
        <v>31</v>
      </c>
      <c r="L76" s="4">
        <f t="shared" si="24"/>
        <v>1</v>
      </c>
      <c r="M76" s="78">
        <v>-23.5</v>
      </c>
      <c r="N76" s="78">
        <v>-24.5</v>
      </c>
      <c r="O76" s="11"/>
      <c r="P76" s="11"/>
      <c r="Q76" s="13">
        <f t="shared" si="25"/>
        <v>65.599999999999994</v>
      </c>
      <c r="R76" s="13">
        <v>0.71599999999999997</v>
      </c>
      <c r="S76" s="13">
        <v>4.7</v>
      </c>
      <c r="T76" s="91">
        <v>3.04</v>
      </c>
      <c r="U76" s="91">
        <v>2.0699999999999998</v>
      </c>
      <c r="V76" s="4">
        <f t="shared" si="26"/>
        <v>127.59800000000001</v>
      </c>
      <c r="W76" s="4">
        <f t="shared" si="19"/>
        <v>126.59800000000001</v>
      </c>
      <c r="X76" s="14">
        <f t="shared" si="20"/>
        <v>7.8371134343798478E-3</v>
      </c>
      <c r="Y76" s="14">
        <f t="shared" si="21"/>
        <v>7.8371112758595721E-3</v>
      </c>
      <c r="Z76" s="137"/>
      <c r="AB76" s="15">
        <f t="shared" si="28"/>
        <v>-24</v>
      </c>
      <c r="AC76" s="36"/>
      <c r="AD76" s="36"/>
      <c r="AE76" s="45"/>
      <c r="AF76" s="36"/>
      <c r="AG76" s="7">
        <f>AG69</f>
        <v>-30</v>
      </c>
      <c r="AH76" s="15"/>
      <c r="AI76" s="45"/>
      <c r="AJ76" s="7"/>
      <c r="AK76" s="7"/>
    </row>
    <row r="77" spans="1:37" ht="24.75" customHeight="1" x14ac:dyDescent="0.25">
      <c r="A77" s="1"/>
      <c r="B77" s="3"/>
      <c r="C77" s="3"/>
      <c r="D77" s="90">
        <v>36</v>
      </c>
      <c r="E77" s="90">
        <v>39</v>
      </c>
      <c r="F77" s="1" t="s">
        <v>31</v>
      </c>
      <c r="G77" s="77">
        <v>-43.8</v>
      </c>
      <c r="H77" s="4">
        <f t="shared" si="22"/>
        <v>4.1686938347033503E-8</v>
      </c>
      <c r="I77" s="1" t="s">
        <v>31</v>
      </c>
      <c r="J77" s="3">
        <f>J76-3</f>
        <v>27</v>
      </c>
      <c r="K77" s="1" t="s">
        <v>31</v>
      </c>
      <c r="L77" s="4">
        <f t="shared" si="24"/>
        <v>0.50118723362727269</v>
      </c>
      <c r="M77" s="78">
        <v>-21</v>
      </c>
      <c r="N77" s="78">
        <v>-21.4</v>
      </c>
      <c r="O77" s="11"/>
      <c r="P77" s="11"/>
      <c r="Q77" s="13">
        <f t="shared" si="25"/>
        <v>70.8</v>
      </c>
      <c r="R77" s="13">
        <v>0.71599999999999997</v>
      </c>
      <c r="S77" s="13">
        <v>4.71</v>
      </c>
      <c r="T77" s="91">
        <v>3.04</v>
      </c>
      <c r="U77" s="91">
        <v>2.06</v>
      </c>
      <c r="V77" s="4">
        <f t="shared" si="26"/>
        <v>127.70100000000001</v>
      </c>
      <c r="W77" s="4">
        <f t="shared" si="19"/>
        <v>127.19981276637273</v>
      </c>
      <c r="X77" s="14">
        <f t="shared" si="20"/>
        <v>3.9246931005025229E-3</v>
      </c>
      <c r="Y77" s="14">
        <f t="shared" si="21"/>
        <v>3.9246927740607691E-3</v>
      </c>
      <c r="Z77" s="138"/>
      <c r="AB77" s="15">
        <f t="shared" si="28"/>
        <v>-21.2</v>
      </c>
      <c r="AC77" s="36"/>
      <c r="AD77" s="36"/>
      <c r="AE77" s="45"/>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43"/>
      <c r="P78" s="43"/>
      <c r="Q78" s="25"/>
      <c r="R78" s="25"/>
      <c r="S78" s="25"/>
      <c r="T78" s="26"/>
      <c r="U78" s="26"/>
      <c r="V78" s="25"/>
      <c r="W78" s="25"/>
      <c r="X78" s="27"/>
      <c r="Y78" s="27"/>
      <c r="Z78" s="28"/>
      <c r="AB78" s="7" t="str">
        <f>CONCATENATE("Cascade Average SRG(dBc) @ ",B79,"GHz")</f>
        <v>Cascade Average SRG(dBc) @ 14GHz</v>
      </c>
      <c r="AC78" s="36"/>
      <c r="AD78" s="36"/>
      <c r="AE78" s="36"/>
      <c r="AF78" s="36"/>
      <c r="AG78" s="7" t="s">
        <v>48</v>
      </c>
      <c r="AH78" s="7"/>
      <c r="AI78" s="7"/>
      <c r="AJ78" s="7"/>
      <c r="AK78" s="7"/>
    </row>
    <row r="79" spans="1:37" ht="24.75" customHeight="1" x14ac:dyDescent="0.25">
      <c r="A79" s="8"/>
      <c r="B79" s="3">
        <f>B43</f>
        <v>14</v>
      </c>
      <c r="C79" s="3" t="s">
        <v>30</v>
      </c>
      <c r="D79" s="9"/>
      <c r="E79" s="9"/>
      <c r="F79" s="1" t="s">
        <v>31</v>
      </c>
      <c r="G79" s="3"/>
      <c r="H79" s="4">
        <f>0.001*POWER(10,G79/10)</f>
        <v>1E-3</v>
      </c>
      <c r="I79" s="1" t="s">
        <v>31</v>
      </c>
      <c r="J79" s="3"/>
      <c r="K79" s="1" t="s">
        <v>31</v>
      </c>
      <c r="L79" s="4">
        <f>0.001*POWER(10,J79/10)</f>
        <v>1E-3</v>
      </c>
      <c r="M79" s="4"/>
      <c r="N79" s="4"/>
      <c r="O79" s="11"/>
      <c r="P79" s="12"/>
      <c r="Q79" s="13">
        <f>J79-G79</f>
        <v>0</v>
      </c>
      <c r="R79" s="13"/>
      <c r="S79" s="13"/>
      <c r="T79" s="4"/>
      <c r="U79" s="4"/>
      <c r="V79" s="4">
        <f>T79*$Z$7+S79*$Z$9+R79*$Z$11</f>
        <v>0</v>
      </c>
      <c r="W79" s="4">
        <f t="shared" ref="W79:W88" si="29">V79-L79</f>
        <v>-1E-3</v>
      </c>
      <c r="X79" s="14" t="e">
        <f t="shared" ref="X79:X88" si="30">L79/V79</f>
        <v>#DIV/0!</v>
      </c>
      <c r="Y79" s="14" t="e">
        <f t="shared" ref="Y79:Y88" si="31">(L79-H79)/V79</f>
        <v>#DIV/0!</v>
      </c>
      <c r="Z79" s="127" t="s">
        <v>75</v>
      </c>
      <c r="AB79" s="15" t="e">
        <f>AVERAGE(M79:N79)</f>
        <v>#DIV/0!</v>
      </c>
      <c r="AC79" s="7"/>
      <c r="AD79" s="36"/>
      <c r="AE79" s="36"/>
      <c r="AF79" s="7"/>
      <c r="AG79" s="7">
        <v>-30</v>
      </c>
      <c r="AH79" s="15"/>
      <c r="AI79" s="45"/>
      <c r="AJ79" s="7"/>
      <c r="AK79" s="7"/>
    </row>
    <row r="80" spans="1:37" ht="24.75" customHeight="1" x14ac:dyDescent="0.25">
      <c r="A80" s="16"/>
      <c r="B80" s="3"/>
      <c r="C80" s="3"/>
      <c r="D80" s="9"/>
      <c r="E80" s="9"/>
      <c r="F80" s="1" t="s">
        <v>31</v>
      </c>
      <c r="G80" s="3"/>
      <c r="H80" s="4">
        <f t="shared" ref="H80:H85" si="32">0.001*POWER(10,G80/10)</f>
        <v>1E-3</v>
      </c>
      <c r="I80" s="1" t="s">
        <v>31</v>
      </c>
      <c r="J80" s="3"/>
      <c r="K80" s="1" t="s">
        <v>31</v>
      </c>
      <c r="L80" s="4">
        <f t="shared" ref="L80:L85" si="33">0.001*POWER(10,J80/10)</f>
        <v>1E-3</v>
      </c>
      <c r="M80" s="4"/>
      <c r="N80" s="4"/>
      <c r="O80" s="11"/>
      <c r="P80" s="12"/>
      <c r="Q80" s="13">
        <f t="shared" ref="Q80:Q85" si="34">J80-G80</f>
        <v>0</v>
      </c>
      <c r="R80" s="13"/>
      <c r="S80" s="13"/>
      <c r="T80" s="4"/>
      <c r="U80" s="4"/>
      <c r="V80" s="4">
        <f t="shared" ref="V80:V88" si="35">T80*$Z$7+S80*$Z$9+R80*$Z$11</f>
        <v>0</v>
      </c>
      <c r="W80" s="4">
        <f t="shared" si="29"/>
        <v>-1E-3</v>
      </c>
      <c r="X80" s="14" t="e">
        <f t="shared" si="30"/>
        <v>#DIV/0!</v>
      </c>
      <c r="Y80" s="14" t="e">
        <f t="shared" si="31"/>
        <v>#DIV/0!</v>
      </c>
      <c r="Z80" s="128"/>
      <c r="AB80" s="15" t="e">
        <f>AVERAGE(M80:N80)</f>
        <v>#DIV/0!</v>
      </c>
      <c r="AC80" s="7"/>
      <c r="AD80" s="36"/>
      <c r="AE80" s="36"/>
      <c r="AF80" s="7"/>
      <c r="AG80" s="7">
        <f>AG79</f>
        <v>-30</v>
      </c>
      <c r="AH80" s="15"/>
      <c r="AI80" s="45"/>
      <c r="AJ80" s="7"/>
      <c r="AK80" s="7"/>
    </row>
    <row r="81" spans="1:37" ht="24.75" customHeight="1" x14ac:dyDescent="0.25">
      <c r="A81" s="1"/>
      <c r="B81" s="3"/>
      <c r="C81" s="3"/>
      <c r="D81" s="9"/>
      <c r="E81" s="9"/>
      <c r="F81" s="1" t="s">
        <v>31</v>
      </c>
      <c r="G81" s="3"/>
      <c r="H81" s="4">
        <f t="shared" si="32"/>
        <v>1E-3</v>
      </c>
      <c r="I81" s="1" t="s">
        <v>31</v>
      </c>
      <c r="J81" s="3"/>
      <c r="K81" s="1" t="s">
        <v>31</v>
      </c>
      <c r="L81" s="4">
        <f t="shared" si="33"/>
        <v>1E-3</v>
      </c>
      <c r="M81" s="4"/>
      <c r="N81" s="4"/>
      <c r="O81" s="11"/>
      <c r="P81" s="12"/>
      <c r="Q81" s="13">
        <f t="shared" si="34"/>
        <v>0</v>
      </c>
      <c r="R81" s="13"/>
      <c r="S81" s="13"/>
      <c r="T81" s="4"/>
      <c r="U81" s="4"/>
      <c r="V81" s="4">
        <f t="shared" si="35"/>
        <v>0</v>
      </c>
      <c r="W81" s="4">
        <f t="shared" si="29"/>
        <v>-1E-3</v>
      </c>
      <c r="X81" s="14" t="e">
        <f t="shared" si="30"/>
        <v>#DIV/0!</v>
      </c>
      <c r="Y81" s="14" t="e">
        <f t="shared" si="31"/>
        <v>#DIV/0!</v>
      </c>
      <c r="Z81" s="129"/>
      <c r="AB81" s="15" t="e">
        <f>AVERAGE(M81:N81)</f>
        <v>#DIV/0!</v>
      </c>
      <c r="AC81" s="7"/>
      <c r="AD81" s="36"/>
      <c r="AE81" s="36"/>
      <c r="AF81" s="7"/>
      <c r="AG81" s="7">
        <f t="shared" ref="AG81:AG86" si="36">AG80</f>
        <v>-30</v>
      </c>
      <c r="AH81" s="15"/>
      <c r="AI81" s="45"/>
      <c r="AJ81" s="7"/>
      <c r="AK81" s="7"/>
    </row>
    <row r="82" spans="1:37" ht="24.75" customHeight="1" x14ac:dyDescent="0.25">
      <c r="A82" s="1"/>
      <c r="B82" s="3"/>
      <c r="C82" s="3"/>
      <c r="D82" s="9"/>
      <c r="E82" s="9"/>
      <c r="F82" s="1" t="s">
        <v>31</v>
      </c>
      <c r="G82" s="3"/>
      <c r="H82" s="4">
        <f t="shared" si="32"/>
        <v>1E-3</v>
      </c>
      <c r="I82" s="1" t="s">
        <v>31</v>
      </c>
      <c r="J82" s="3"/>
      <c r="K82" s="1" t="s">
        <v>31</v>
      </c>
      <c r="L82" s="4">
        <f t="shared" si="33"/>
        <v>1E-3</v>
      </c>
      <c r="M82" s="4"/>
      <c r="N82" s="4"/>
      <c r="O82" s="11"/>
      <c r="P82" s="11"/>
      <c r="Q82" s="13">
        <f t="shared" si="34"/>
        <v>0</v>
      </c>
      <c r="R82" s="13"/>
      <c r="S82" s="13"/>
      <c r="T82" s="4"/>
      <c r="U82" s="4"/>
      <c r="V82" s="4">
        <f t="shared" si="35"/>
        <v>0</v>
      </c>
      <c r="W82" s="4">
        <f t="shared" si="29"/>
        <v>-1E-3</v>
      </c>
      <c r="X82" s="14" t="e">
        <f t="shared" si="30"/>
        <v>#DIV/0!</v>
      </c>
      <c r="Y82" s="14" t="e">
        <f t="shared" si="31"/>
        <v>#DIV/0!</v>
      </c>
      <c r="Z82" s="127" t="s">
        <v>45</v>
      </c>
      <c r="AB82" s="15" t="e">
        <f t="shared" ref="AB82:AB88" si="37">AVERAGE(M82:N82)</f>
        <v>#DIV/0!</v>
      </c>
      <c r="AC82" s="7"/>
      <c r="AD82" s="36"/>
      <c r="AE82" s="36"/>
      <c r="AF82" s="7"/>
      <c r="AG82" s="7">
        <f t="shared" si="36"/>
        <v>-30</v>
      </c>
      <c r="AH82" s="15"/>
      <c r="AI82" s="45"/>
      <c r="AJ82" s="7"/>
      <c r="AK82" s="7"/>
    </row>
    <row r="83" spans="1:37" ht="23.25" customHeight="1" x14ac:dyDescent="0.25">
      <c r="A83" s="1"/>
      <c r="B83" s="3"/>
      <c r="C83" s="3"/>
      <c r="D83" s="9"/>
      <c r="E83" s="9"/>
      <c r="F83" s="1" t="s">
        <v>31</v>
      </c>
      <c r="G83" s="3"/>
      <c r="H83" s="4">
        <f t="shared" si="32"/>
        <v>1E-3</v>
      </c>
      <c r="I83" s="1" t="s">
        <v>31</v>
      </c>
      <c r="J83" s="3"/>
      <c r="K83" s="1" t="s">
        <v>31</v>
      </c>
      <c r="L83" s="4">
        <f t="shared" si="33"/>
        <v>1E-3</v>
      </c>
      <c r="M83" s="4"/>
      <c r="N83" s="4"/>
      <c r="O83" s="11"/>
      <c r="P83" s="11"/>
      <c r="Q83" s="13">
        <f t="shared" si="34"/>
        <v>0</v>
      </c>
      <c r="R83" s="13"/>
      <c r="S83" s="13"/>
      <c r="T83" s="4"/>
      <c r="U83" s="4"/>
      <c r="V83" s="4">
        <f t="shared" si="35"/>
        <v>0</v>
      </c>
      <c r="W83" s="4">
        <f t="shared" si="29"/>
        <v>-1E-3</v>
      </c>
      <c r="X83" s="14" t="e">
        <f t="shared" si="30"/>
        <v>#DIV/0!</v>
      </c>
      <c r="Y83" s="14" t="e">
        <f t="shared" si="31"/>
        <v>#DIV/0!</v>
      </c>
      <c r="Z83" s="130"/>
      <c r="AB83" s="15" t="e">
        <f t="shared" si="37"/>
        <v>#DIV/0!</v>
      </c>
      <c r="AC83" s="7"/>
      <c r="AD83" s="36"/>
      <c r="AE83" s="36"/>
      <c r="AF83" s="7"/>
      <c r="AG83" s="7">
        <f t="shared" si="36"/>
        <v>-30</v>
      </c>
      <c r="AH83" s="15"/>
      <c r="AI83" s="45"/>
      <c r="AJ83" s="7"/>
      <c r="AK83" s="7"/>
    </row>
    <row r="84" spans="1:37" ht="24" customHeight="1" x14ac:dyDescent="0.25">
      <c r="A84" s="1"/>
      <c r="B84" s="3"/>
      <c r="C84" s="3"/>
      <c r="D84" s="9"/>
      <c r="E84" s="9"/>
      <c r="F84" s="1" t="s">
        <v>31</v>
      </c>
      <c r="G84" s="3"/>
      <c r="H84" s="4">
        <f t="shared" si="32"/>
        <v>1E-3</v>
      </c>
      <c r="I84" s="1" t="s">
        <v>31</v>
      </c>
      <c r="J84" s="3"/>
      <c r="K84" s="1" t="s">
        <v>31</v>
      </c>
      <c r="L84" s="4">
        <f t="shared" si="33"/>
        <v>1E-3</v>
      </c>
      <c r="M84" s="4"/>
      <c r="N84" s="4"/>
      <c r="O84" s="11"/>
      <c r="P84" s="11"/>
      <c r="Q84" s="13">
        <f t="shared" si="34"/>
        <v>0</v>
      </c>
      <c r="R84" s="13"/>
      <c r="S84" s="13"/>
      <c r="T84" s="4"/>
      <c r="U84" s="4"/>
      <c r="V84" s="4">
        <f t="shared" si="35"/>
        <v>0</v>
      </c>
      <c r="W84" s="4">
        <f t="shared" si="29"/>
        <v>-1E-3</v>
      </c>
      <c r="X84" s="14" t="e">
        <f t="shared" si="30"/>
        <v>#DIV/0!</v>
      </c>
      <c r="Y84" s="14" t="e">
        <f t="shared" si="31"/>
        <v>#DIV/0!</v>
      </c>
      <c r="Z84" s="131"/>
      <c r="AB84" s="15" t="e">
        <f t="shared" si="37"/>
        <v>#DIV/0!</v>
      </c>
      <c r="AC84" s="36"/>
      <c r="AD84" s="36"/>
      <c r="AE84" s="7"/>
      <c r="AF84" s="7"/>
      <c r="AG84" s="7">
        <f t="shared" si="36"/>
        <v>-30</v>
      </c>
      <c r="AH84" s="15"/>
      <c r="AI84" s="45"/>
      <c r="AJ84" s="7"/>
      <c r="AK84" s="7"/>
    </row>
    <row r="85" spans="1:37" ht="24.75" customHeight="1" x14ac:dyDescent="0.25">
      <c r="A85" s="1"/>
      <c r="B85" s="3"/>
      <c r="C85" s="3"/>
      <c r="D85" s="9"/>
      <c r="E85" s="9"/>
      <c r="F85" s="1" t="s">
        <v>31</v>
      </c>
      <c r="G85" s="3"/>
      <c r="H85" s="4">
        <f t="shared" si="32"/>
        <v>1E-3</v>
      </c>
      <c r="I85" s="1" t="s">
        <v>31</v>
      </c>
      <c r="J85" s="3"/>
      <c r="K85" s="1" t="s">
        <v>31</v>
      </c>
      <c r="L85" s="4">
        <f t="shared" si="33"/>
        <v>1E-3</v>
      </c>
      <c r="M85" s="4"/>
      <c r="N85" s="4"/>
      <c r="O85" s="11"/>
      <c r="P85" s="11"/>
      <c r="Q85" s="13">
        <f t="shared" si="34"/>
        <v>0</v>
      </c>
      <c r="R85" s="13"/>
      <c r="S85" s="13"/>
      <c r="T85" s="4"/>
      <c r="U85" s="4"/>
      <c r="V85" s="4">
        <f t="shared" si="35"/>
        <v>0</v>
      </c>
      <c r="W85" s="4">
        <f t="shared" si="29"/>
        <v>-1E-3</v>
      </c>
      <c r="X85" s="14" t="e">
        <f t="shared" si="30"/>
        <v>#DIV/0!</v>
      </c>
      <c r="Y85" s="14" t="e">
        <f t="shared" si="31"/>
        <v>#DIV/0!</v>
      </c>
      <c r="Z85" s="3"/>
      <c r="AB85" s="15" t="e">
        <f t="shared" si="37"/>
        <v>#DIV/0!</v>
      </c>
      <c r="AC85" s="36"/>
      <c r="AD85" s="36"/>
      <c r="AE85" s="7"/>
      <c r="AF85" s="7"/>
      <c r="AG85" s="7">
        <f t="shared" si="36"/>
        <v>-30</v>
      </c>
      <c r="AH85" s="15"/>
      <c r="AI85" s="45"/>
      <c r="AJ85" s="7"/>
      <c r="AK85" s="7"/>
    </row>
    <row r="86" spans="1:37" ht="24.75" customHeight="1" x14ac:dyDescent="0.25">
      <c r="A86" s="1"/>
      <c r="B86" s="3"/>
      <c r="C86" s="3"/>
      <c r="D86" s="9"/>
      <c r="E86" s="9"/>
      <c r="F86" s="1" t="s">
        <v>31</v>
      </c>
      <c r="G86" s="3"/>
      <c r="H86" s="4">
        <f>0.001*POWER(10,G86/10)</f>
        <v>1E-3</v>
      </c>
      <c r="I86" s="1" t="s">
        <v>31</v>
      </c>
      <c r="J86" s="3"/>
      <c r="K86" s="1" t="s">
        <v>31</v>
      </c>
      <c r="L86" s="4">
        <f>0.001*POWER(10,J86/10)</f>
        <v>1E-3</v>
      </c>
      <c r="M86" s="4"/>
      <c r="N86" s="4"/>
      <c r="O86" s="11"/>
      <c r="P86" s="11"/>
      <c r="Q86" s="13">
        <f>J86-G86</f>
        <v>0</v>
      </c>
      <c r="R86" s="13"/>
      <c r="S86" s="13"/>
      <c r="T86" s="4"/>
      <c r="U86" s="4"/>
      <c r="V86" s="4">
        <f t="shared" si="35"/>
        <v>0</v>
      </c>
      <c r="W86" s="4">
        <f t="shared" si="29"/>
        <v>-1E-3</v>
      </c>
      <c r="X86" s="14" t="e">
        <f t="shared" si="30"/>
        <v>#DIV/0!</v>
      </c>
      <c r="Y86" s="14" t="e">
        <f t="shared" si="31"/>
        <v>#DIV/0!</v>
      </c>
      <c r="Z86" s="3"/>
      <c r="AB86" s="15" t="e">
        <f t="shared" si="37"/>
        <v>#DIV/0!</v>
      </c>
      <c r="AC86" s="36"/>
      <c r="AD86" s="36"/>
      <c r="AE86" s="7"/>
      <c r="AF86" s="36"/>
      <c r="AG86" s="7">
        <f t="shared" si="36"/>
        <v>-30</v>
      </c>
      <c r="AH86" s="15"/>
      <c r="AI86" s="45"/>
      <c r="AJ86" s="7"/>
      <c r="AK86" s="7"/>
    </row>
    <row r="87" spans="1:37" ht="24.75" customHeight="1" x14ac:dyDescent="0.25">
      <c r="A87" s="1"/>
      <c r="B87" s="3"/>
      <c r="C87" s="3"/>
      <c r="D87" s="9"/>
      <c r="E87" s="9"/>
      <c r="F87" s="1" t="s">
        <v>31</v>
      </c>
      <c r="G87" s="3"/>
      <c r="H87" s="4">
        <f>0.001*POWER(10,G87/10)</f>
        <v>1E-3</v>
      </c>
      <c r="I87" s="1" t="s">
        <v>31</v>
      </c>
      <c r="J87" s="3"/>
      <c r="K87" s="1" t="s">
        <v>31</v>
      </c>
      <c r="L87" s="4">
        <f>0.001*POWER(10,J87/10)</f>
        <v>1E-3</v>
      </c>
      <c r="M87" s="4"/>
      <c r="N87" s="4"/>
      <c r="O87" s="11"/>
      <c r="P87" s="11"/>
      <c r="Q87" s="13">
        <f>J87-G87</f>
        <v>0</v>
      </c>
      <c r="R87" s="13"/>
      <c r="S87" s="13"/>
      <c r="T87" s="4"/>
      <c r="U87" s="4"/>
      <c r="V87" s="4">
        <f t="shared" si="35"/>
        <v>0</v>
      </c>
      <c r="W87" s="4">
        <f t="shared" si="29"/>
        <v>-1E-3</v>
      </c>
      <c r="X87" s="14" t="e">
        <f t="shared" si="30"/>
        <v>#DIV/0!</v>
      </c>
      <c r="Y87" s="14" t="e">
        <f t="shared" si="31"/>
        <v>#DIV/0!</v>
      </c>
      <c r="Z87" s="3"/>
      <c r="AB87" s="15" t="e">
        <f>AVERAGE(M87:N87)</f>
        <v>#DIV/0!</v>
      </c>
      <c r="AC87" s="36"/>
      <c r="AD87" s="36"/>
      <c r="AE87" s="7"/>
      <c r="AF87" s="36"/>
      <c r="AG87" s="7">
        <f>AG85</f>
        <v>-30</v>
      </c>
      <c r="AH87" s="15"/>
      <c r="AI87" s="45"/>
      <c r="AJ87" s="7"/>
      <c r="AK87" s="7"/>
    </row>
    <row r="88" spans="1:37" ht="24.75" customHeight="1" x14ac:dyDescent="0.25">
      <c r="A88" s="1"/>
      <c r="B88" s="3"/>
      <c r="C88" s="3"/>
      <c r="D88" s="9"/>
      <c r="E88" s="9"/>
      <c r="F88" s="1" t="s">
        <v>31</v>
      </c>
      <c r="G88" s="3"/>
      <c r="H88" s="4">
        <f>0.001*POWER(10,G88/10)</f>
        <v>1E-3</v>
      </c>
      <c r="I88" s="1" t="s">
        <v>31</v>
      </c>
      <c r="J88" s="3"/>
      <c r="K88" s="1" t="s">
        <v>31</v>
      </c>
      <c r="L88" s="4">
        <f>0.001*POWER(10,J88/10)</f>
        <v>1E-3</v>
      </c>
      <c r="M88" s="4"/>
      <c r="N88" s="4"/>
      <c r="O88" s="11"/>
      <c r="P88" s="11"/>
      <c r="Q88" s="13">
        <f>J88-G88</f>
        <v>0</v>
      </c>
      <c r="R88" s="13"/>
      <c r="S88" s="13"/>
      <c r="T88" s="4"/>
      <c r="U88" s="4"/>
      <c r="V88" s="4">
        <f t="shared" si="35"/>
        <v>0</v>
      </c>
      <c r="W88" s="4">
        <f t="shared" si="29"/>
        <v>-1E-3</v>
      </c>
      <c r="X88" s="14" t="e">
        <f t="shared" si="30"/>
        <v>#DIV/0!</v>
      </c>
      <c r="Y88" s="14" t="e">
        <f t="shared" si="31"/>
        <v>#DIV/0!</v>
      </c>
      <c r="Z88" s="3"/>
      <c r="AB88" s="15" t="e">
        <f t="shared" si="37"/>
        <v>#DIV/0!</v>
      </c>
      <c r="AC88" s="36"/>
      <c r="AD88" s="36"/>
      <c r="AE88" s="7"/>
      <c r="AF88" s="36"/>
      <c r="AG88" s="7">
        <f>AG86</f>
        <v>-30</v>
      </c>
      <c r="AH88" s="15"/>
      <c r="AI88" s="45"/>
      <c r="AJ88" s="7"/>
      <c r="AK88" s="7"/>
    </row>
    <row r="89" spans="1:37" ht="24.75" customHeight="1" x14ac:dyDescent="0.25">
      <c r="A89" s="21"/>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c r="AC89" s="36"/>
      <c r="AD89" s="36"/>
      <c r="AE89" s="7"/>
      <c r="AF89" s="36"/>
      <c r="AG89" s="7"/>
      <c r="AH89" s="7"/>
      <c r="AI89" s="7"/>
      <c r="AJ89" s="7"/>
      <c r="AK89" s="7"/>
    </row>
    <row r="90" spans="1:37" ht="24.75" customHeight="1" x14ac:dyDescent="0.25">
      <c r="A90" s="8"/>
      <c r="B90" s="3">
        <f>B79</f>
        <v>14</v>
      </c>
      <c r="C90" s="3" t="s">
        <v>30</v>
      </c>
      <c r="D90" s="9"/>
      <c r="E90" s="9"/>
      <c r="F90" s="1" t="s">
        <v>31</v>
      </c>
      <c r="G90" s="4"/>
      <c r="H90" s="4">
        <f t="shared" ref="H90:H99" si="38">0.001*POWER(10,G90/10)</f>
        <v>1E-3</v>
      </c>
      <c r="I90" s="1" t="s">
        <v>31</v>
      </c>
      <c r="J90" s="2"/>
      <c r="K90" s="1" t="s">
        <v>31</v>
      </c>
      <c r="L90" s="4">
        <f t="shared" ref="L90:L99" si="39">0.001*POWER(10,J90/10)</f>
        <v>1E-3</v>
      </c>
      <c r="M90" s="46"/>
      <c r="N90" s="46"/>
      <c r="O90" s="11"/>
      <c r="P90" s="12"/>
      <c r="Q90" s="13">
        <f t="shared" ref="Q90:Q99" si="40">J90-G90</f>
        <v>0</v>
      </c>
      <c r="R90" s="13"/>
      <c r="S90" s="13"/>
      <c r="T90" s="4"/>
      <c r="U90" s="4"/>
      <c r="V90" s="4">
        <f>T90*$Z$7+S90*$Z$9+R90*$Z$11</f>
        <v>0</v>
      </c>
      <c r="W90" s="4">
        <f t="shared" ref="W90:W99" si="41">V90-L90</f>
        <v>-1E-3</v>
      </c>
      <c r="X90" s="14" t="e">
        <f t="shared" ref="X90:X99" si="42">L90/V90</f>
        <v>#DIV/0!</v>
      </c>
      <c r="Y90" s="14" t="e">
        <f t="shared" ref="Y90:Y99" si="43">(L90-H90)/V90</f>
        <v>#DIV/0!</v>
      </c>
      <c r="Z90" s="127" t="s">
        <v>51</v>
      </c>
      <c r="AB90" s="15" t="e">
        <f>AVERAGE(M90:N90)</f>
        <v>#DIV/0!</v>
      </c>
      <c r="AC90" s="36"/>
      <c r="AD90" s="36"/>
      <c r="AE90" s="7"/>
      <c r="AF90" s="36"/>
      <c r="AG90" s="7"/>
      <c r="AH90" s="7"/>
      <c r="AI90" s="7"/>
      <c r="AJ90" s="7"/>
      <c r="AK90" s="7"/>
    </row>
    <row r="91" spans="1:37" ht="24.75" customHeight="1" x14ac:dyDescent="0.25">
      <c r="A91" s="16"/>
      <c r="B91" s="3"/>
      <c r="C91" s="3"/>
      <c r="D91" s="9"/>
      <c r="E91" s="9"/>
      <c r="F91" s="1" t="s">
        <v>31</v>
      </c>
      <c r="G91" s="4"/>
      <c r="H91" s="4">
        <f t="shared" si="38"/>
        <v>1E-3</v>
      </c>
      <c r="I91" s="1" t="s">
        <v>31</v>
      </c>
      <c r="J91" s="2"/>
      <c r="K91" s="1" t="s">
        <v>31</v>
      </c>
      <c r="L91" s="4">
        <f t="shared" si="39"/>
        <v>1E-3</v>
      </c>
      <c r="M91" s="46"/>
      <c r="N91" s="46"/>
      <c r="O91" s="11"/>
      <c r="P91" s="12"/>
      <c r="Q91" s="13">
        <f t="shared" si="40"/>
        <v>0</v>
      </c>
      <c r="R91" s="13"/>
      <c r="S91" s="13"/>
      <c r="T91" s="4"/>
      <c r="U91" s="4"/>
      <c r="V91" s="4">
        <f t="shared" ref="V91:V99" si="44">T91*$Z$7+S91*$Z$9+R91*$Z$11</f>
        <v>0</v>
      </c>
      <c r="W91" s="4">
        <f t="shared" si="41"/>
        <v>-1E-3</v>
      </c>
      <c r="X91" s="14" t="e">
        <f t="shared" si="42"/>
        <v>#DIV/0!</v>
      </c>
      <c r="Y91" s="14" t="e">
        <f t="shared" si="43"/>
        <v>#DIV/0!</v>
      </c>
      <c r="Z91" s="128"/>
      <c r="AB91" s="15" t="e">
        <f>AVERAGE(M91:N91)</f>
        <v>#DIV/0!</v>
      </c>
      <c r="AC91" s="44"/>
      <c r="AD91" s="36"/>
      <c r="AE91" s="7"/>
      <c r="AF91" s="36"/>
      <c r="AG91" s="7"/>
      <c r="AH91" s="7"/>
      <c r="AI91" s="7"/>
      <c r="AJ91" s="7"/>
      <c r="AK91" s="7"/>
    </row>
    <row r="92" spans="1:37" ht="24.75" customHeight="1" x14ac:dyDescent="0.25">
      <c r="A92" s="1"/>
      <c r="B92" s="3"/>
      <c r="C92" s="3"/>
      <c r="D92" s="9"/>
      <c r="E92" s="9"/>
      <c r="F92" s="1" t="s">
        <v>31</v>
      </c>
      <c r="G92" s="4"/>
      <c r="H92" s="4">
        <f t="shared" si="38"/>
        <v>1E-3</v>
      </c>
      <c r="I92" s="1" t="s">
        <v>31</v>
      </c>
      <c r="J92" s="2"/>
      <c r="K92" s="1" t="s">
        <v>31</v>
      </c>
      <c r="L92" s="4">
        <f t="shared" si="39"/>
        <v>1E-3</v>
      </c>
      <c r="M92" s="46"/>
      <c r="N92" s="46"/>
      <c r="O92" s="11"/>
      <c r="P92" s="12"/>
      <c r="Q92" s="13">
        <f t="shared" si="40"/>
        <v>0</v>
      </c>
      <c r="R92" s="13"/>
      <c r="S92" s="13"/>
      <c r="T92" s="4"/>
      <c r="U92" s="4"/>
      <c r="V92" s="4">
        <f t="shared" si="44"/>
        <v>0</v>
      </c>
      <c r="W92" s="4">
        <f t="shared" si="41"/>
        <v>-1E-3</v>
      </c>
      <c r="X92" s="14" t="e">
        <f t="shared" si="42"/>
        <v>#DIV/0!</v>
      </c>
      <c r="Y92" s="14" t="e">
        <f t="shared" si="43"/>
        <v>#DIV/0!</v>
      </c>
      <c r="Z92" s="129"/>
      <c r="AB92" s="15" t="e">
        <f>AVERAGE(M92:N92)</f>
        <v>#DIV/0!</v>
      </c>
      <c r="AC92" s="7"/>
      <c r="AD92" s="36"/>
      <c r="AE92" s="36"/>
      <c r="AF92" s="36"/>
      <c r="AG92" s="7"/>
      <c r="AH92" s="7"/>
      <c r="AI92" s="7"/>
      <c r="AJ92" s="7"/>
      <c r="AK92" s="7"/>
    </row>
    <row r="93" spans="1:37" ht="24.75" customHeight="1" x14ac:dyDescent="0.25">
      <c r="A93" s="1"/>
      <c r="B93" s="3"/>
      <c r="C93" s="3"/>
      <c r="D93" s="9"/>
      <c r="E93" s="9"/>
      <c r="F93" s="1" t="s">
        <v>31</v>
      </c>
      <c r="G93" s="4"/>
      <c r="H93" s="4">
        <f t="shared" si="38"/>
        <v>1E-3</v>
      </c>
      <c r="I93" s="1" t="s">
        <v>31</v>
      </c>
      <c r="J93" s="2"/>
      <c r="K93" s="1" t="s">
        <v>31</v>
      </c>
      <c r="L93" s="4">
        <f t="shared" si="39"/>
        <v>1E-3</v>
      </c>
      <c r="M93" s="46"/>
      <c r="N93" s="46"/>
      <c r="O93" s="11"/>
      <c r="P93" s="11"/>
      <c r="Q93" s="13">
        <f t="shared" si="40"/>
        <v>0</v>
      </c>
      <c r="R93" s="13"/>
      <c r="S93" s="13"/>
      <c r="T93" s="4"/>
      <c r="U93" s="4"/>
      <c r="V93" s="4">
        <f t="shared" si="44"/>
        <v>0</v>
      </c>
      <c r="W93" s="4">
        <f t="shared" si="41"/>
        <v>-1E-3</v>
      </c>
      <c r="X93" s="14" t="e">
        <f t="shared" si="42"/>
        <v>#DIV/0!</v>
      </c>
      <c r="Y93" s="14" t="e">
        <f t="shared" si="43"/>
        <v>#DIV/0!</v>
      </c>
      <c r="Z93" s="127" t="s">
        <v>45</v>
      </c>
      <c r="AB93" s="15" t="e">
        <f t="shared" ref="AB93:AB99" si="45">AVERAGE(M93:N93)</f>
        <v>#DIV/0!</v>
      </c>
      <c r="AC93" s="7"/>
      <c r="AD93" s="36"/>
      <c r="AE93" s="36"/>
      <c r="AF93" s="36"/>
    </row>
    <row r="94" spans="1:37" ht="23.25" customHeight="1" x14ac:dyDescent="0.25">
      <c r="A94" s="1"/>
      <c r="B94" s="3"/>
      <c r="C94" s="3"/>
      <c r="D94" s="9"/>
      <c r="E94" s="9"/>
      <c r="F94" s="1" t="s">
        <v>31</v>
      </c>
      <c r="G94" s="4"/>
      <c r="H94" s="4">
        <f t="shared" si="38"/>
        <v>1E-3</v>
      </c>
      <c r="I94" s="1" t="s">
        <v>31</v>
      </c>
      <c r="J94" s="2"/>
      <c r="K94" s="1" t="s">
        <v>31</v>
      </c>
      <c r="L94" s="4">
        <f t="shared" si="39"/>
        <v>1E-3</v>
      </c>
      <c r="M94" s="46"/>
      <c r="N94" s="46"/>
      <c r="O94" s="11"/>
      <c r="P94" s="11"/>
      <c r="Q94" s="13">
        <f t="shared" si="40"/>
        <v>0</v>
      </c>
      <c r="R94" s="13"/>
      <c r="S94" s="13"/>
      <c r="T94" s="4"/>
      <c r="U94" s="4"/>
      <c r="V94" s="4">
        <f t="shared" si="44"/>
        <v>0</v>
      </c>
      <c r="W94" s="4">
        <f t="shared" si="41"/>
        <v>-1E-3</v>
      </c>
      <c r="X94" s="14" t="e">
        <f t="shared" si="42"/>
        <v>#DIV/0!</v>
      </c>
      <c r="Y94" s="14" t="e">
        <f t="shared" si="43"/>
        <v>#DIV/0!</v>
      </c>
      <c r="Z94" s="130"/>
      <c r="AB94" s="15" t="e">
        <f t="shared" si="45"/>
        <v>#DIV/0!</v>
      </c>
      <c r="AC94" s="7"/>
      <c r="AD94" s="36"/>
      <c r="AE94" s="36"/>
      <c r="AF94" s="36"/>
    </row>
    <row r="95" spans="1:37" ht="24" customHeight="1" x14ac:dyDescent="0.25">
      <c r="A95" s="1"/>
      <c r="B95" s="3"/>
      <c r="C95" s="3"/>
      <c r="D95" s="9"/>
      <c r="E95" s="9"/>
      <c r="F95" s="1" t="s">
        <v>31</v>
      </c>
      <c r="G95" s="4"/>
      <c r="H95" s="4">
        <f t="shared" si="38"/>
        <v>1E-3</v>
      </c>
      <c r="I95" s="1" t="s">
        <v>31</v>
      </c>
      <c r="J95" s="2"/>
      <c r="K95" s="1" t="s">
        <v>31</v>
      </c>
      <c r="L95" s="4">
        <f t="shared" si="39"/>
        <v>1E-3</v>
      </c>
      <c r="M95" s="46"/>
      <c r="N95" s="46"/>
      <c r="O95" s="11"/>
      <c r="P95" s="11"/>
      <c r="Q95" s="13">
        <f t="shared" si="40"/>
        <v>0</v>
      </c>
      <c r="R95" s="13"/>
      <c r="S95" s="13"/>
      <c r="T95" s="4"/>
      <c r="U95" s="4"/>
      <c r="V95" s="4">
        <f t="shared" si="44"/>
        <v>0</v>
      </c>
      <c r="W95" s="4">
        <f t="shared" si="41"/>
        <v>-1E-3</v>
      </c>
      <c r="X95" s="14" t="e">
        <f t="shared" si="42"/>
        <v>#DIV/0!</v>
      </c>
      <c r="Y95" s="14" t="e">
        <f t="shared" si="43"/>
        <v>#DIV/0!</v>
      </c>
      <c r="Z95" s="131"/>
      <c r="AB95" s="15" t="e">
        <f t="shared" si="45"/>
        <v>#DIV/0!</v>
      </c>
      <c r="AC95" s="7"/>
      <c r="AD95" s="36"/>
      <c r="AE95" s="36"/>
      <c r="AF95" s="36"/>
    </row>
    <row r="96" spans="1:37" ht="24.75" customHeight="1" x14ac:dyDescent="0.25">
      <c r="A96" s="1"/>
      <c r="B96" s="3"/>
      <c r="C96" s="3"/>
      <c r="D96" s="9"/>
      <c r="E96" s="9"/>
      <c r="F96" s="1" t="s">
        <v>31</v>
      </c>
      <c r="G96" s="4"/>
      <c r="H96" s="4">
        <f t="shared" si="38"/>
        <v>1E-3</v>
      </c>
      <c r="I96" s="1" t="s">
        <v>31</v>
      </c>
      <c r="J96" s="2"/>
      <c r="K96" s="1" t="s">
        <v>31</v>
      </c>
      <c r="L96" s="4">
        <f t="shared" si="39"/>
        <v>1E-3</v>
      </c>
      <c r="M96" s="46"/>
      <c r="N96" s="46"/>
      <c r="O96" s="11"/>
      <c r="P96" s="11"/>
      <c r="Q96" s="13">
        <f t="shared" si="40"/>
        <v>0</v>
      </c>
      <c r="R96" s="13"/>
      <c r="S96" s="13"/>
      <c r="T96" s="4"/>
      <c r="U96" s="4"/>
      <c r="V96" s="4">
        <f t="shared" si="44"/>
        <v>0</v>
      </c>
      <c r="W96" s="4">
        <f t="shared" si="41"/>
        <v>-1E-3</v>
      </c>
      <c r="X96" s="14" t="e">
        <f t="shared" si="42"/>
        <v>#DIV/0!</v>
      </c>
      <c r="Y96" s="14" t="e">
        <f t="shared" si="43"/>
        <v>#DIV/0!</v>
      </c>
      <c r="Z96" s="3"/>
      <c r="AB96" s="15" t="e">
        <f t="shared" si="45"/>
        <v>#DIV/0!</v>
      </c>
      <c r="AC96" s="7"/>
      <c r="AD96" s="36"/>
      <c r="AE96" s="36"/>
      <c r="AF96" s="36"/>
    </row>
    <row r="97" spans="1:34" ht="24.75" customHeight="1" x14ac:dyDescent="0.25">
      <c r="A97" s="1"/>
      <c r="B97" s="3"/>
      <c r="C97" s="3"/>
      <c r="D97" s="9"/>
      <c r="E97" s="9"/>
      <c r="F97" s="1" t="s">
        <v>31</v>
      </c>
      <c r="G97" s="4"/>
      <c r="H97" s="4">
        <f t="shared" si="38"/>
        <v>1E-3</v>
      </c>
      <c r="I97" s="1" t="s">
        <v>31</v>
      </c>
      <c r="J97" s="2"/>
      <c r="K97" s="1" t="s">
        <v>31</v>
      </c>
      <c r="L97" s="4">
        <f t="shared" si="39"/>
        <v>1E-3</v>
      </c>
      <c r="M97" s="46"/>
      <c r="N97" s="46"/>
      <c r="O97" s="11"/>
      <c r="P97" s="11"/>
      <c r="Q97" s="13">
        <f t="shared" si="40"/>
        <v>0</v>
      </c>
      <c r="R97" s="13"/>
      <c r="S97" s="13"/>
      <c r="T97" s="4"/>
      <c r="U97" s="4"/>
      <c r="V97" s="4">
        <f t="shared" si="44"/>
        <v>0</v>
      </c>
      <c r="W97" s="4">
        <f t="shared" si="41"/>
        <v>-1E-3</v>
      </c>
      <c r="X97" s="14" t="e">
        <f t="shared" si="42"/>
        <v>#DIV/0!</v>
      </c>
      <c r="Y97" s="14" t="e">
        <f t="shared" si="43"/>
        <v>#DIV/0!</v>
      </c>
      <c r="Z97" s="3"/>
      <c r="AB97" s="15" t="e">
        <f t="shared" si="45"/>
        <v>#DIV/0!</v>
      </c>
      <c r="AC97" s="7"/>
      <c r="AD97" s="36"/>
      <c r="AE97" s="36"/>
      <c r="AF97" s="36"/>
    </row>
    <row r="98" spans="1:34" ht="24.75" customHeight="1" x14ac:dyDescent="0.25">
      <c r="A98" s="1"/>
      <c r="B98" s="3"/>
      <c r="C98" s="3"/>
      <c r="D98" s="9"/>
      <c r="E98" s="9"/>
      <c r="F98" s="1" t="s">
        <v>31</v>
      </c>
      <c r="G98" s="4"/>
      <c r="H98" s="4">
        <f>0.001*POWER(10,G98/10)</f>
        <v>1E-3</v>
      </c>
      <c r="I98" s="1" t="s">
        <v>31</v>
      </c>
      <c r="J98" s="2"/>
      <c r="K98" s="1" t="s">
        <v>31</v>
      </c>
      <c r="L98" s="4">
        <f>0.001*POWER(10,J98/10)</f>
        <v>1E-3</v>
      </c>
      <c r="M98" s="46"/>
      <c r="N98" s="46"/>
      <c r="O98" s="11"/>
      <c r="P98" s="11"/>
      <c r="Q98" s="13">
        <f>J98-G98</f>
        <v>0</v>
      </c>
      <c r="R98" s="13"/>
      <c r="S98" s="13"/>
      <c r="T98" s="4"/>
      <c r="U98" s="4"/>
      <c r="V98" s="4">
        <f t="shared" si="44"/>
        <v>0</v>
      </c>
      <c r="W98" s="4">
        <f t="shared" si="41"/>
        <v>-1E-3</v>
      </c>
      <c r="X98" s="14" t="e">
        <f t="shared" si="42"/>
        <v>#DIV/0!</v>
      </c>
      <c r="Y98" s="14" t="e">
        <f t="shared" si="43"/>
        <v>#DIV/0!</v>
      </c>
      <c r="Z98" s="3"/>
      <c r="AB98" s="15" t="e">
        <f>AVERAGE(M98:N98)</f>
        <v>#DIV/0!</v>
      </c>
      <c r="AC98" s="7"/>
      <c r="AD98" s="36"/>
      <c r="AE98" s="36"/>
      <c r="AF98" s="36"/>
    </row>
    <row r="99" spans="1:34" ht="24.75" customHeight="1" x14ac:dyDescent="0.25">
      <c r="A99" s="1"/>
      <c r="B99" s="3"/>
      <c r="C99" s="3"/>
      <c r="D99" s="9"/>
      <c r="E99" s="9"/>
      <c r="F99" s="1" t="s">
        <v>31</v>
      </c>
      <c r="G99" s="4"/>
      <c r="H99" s="4">
        <f t="shared" si="38"/>
        <v>1E-3</v>
      </c>
      <c r="I99" s="1" t="s">
        <v>31</v>
      </c>
      <c r="J99" s="2"/>
      <c r="K99" s="1" t="s">
        <v>31</v>
      </c>
      <c r="L99" s="4">
        <f t="shared" si="39"/>
        <v>1E-3</v>
      </c>
      <c r="M99" s="46"/>
      <c r="N99" s="46"/>
      <c r="O99" s="11"/>
      <c r="P99" s="11"/>
      <c r="Q99" s="13">
        <f t="shared" si="40"/>
        <v>0</v>
      </c>
      <c r="R99" s="13"/>
      <c r="S99" s="13"/>
      <c r="T99" s="4"/>
      <c r="U99" s="4"/>
      <c r="V99" s="4">
        <f t="shared" si="44"/>
        <v>0</v>
      </c>
      <c r="W99" s="4">
        <f t="shared" si="41"/>
        <v>-1E-3</v>
      </c>
      <c r="X99" s="14" t="e">
        <f t="shared" si="42"/>
        <v>#DIV/0!</v>
      </c>
      <c r="Y99" s="14" t="e">
        <f t="shared" si="43"/>
        <v>#DIV/0!</v>
      </c>
      <c r="Z99" s="3"/>
      <c r="AB99" s="15" t="e">
        <f t="shared" si="45"/>
        <v>#DIV/0!</v>
      </c>
      <c r="AC99" s="7"/>
      <c r="AD99" s="36"/>
      <c r="AE99" s="36"/>
      <c r="AF99" s="36"/>
    </row>
    <row r="100" spans="1:34"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34" ht="24.75" customHeight="1" x14ac:dyDescent="0.25">
      <c r="A101" s="8"/>
      <c r="B101" s="3">
        <f>B90</f>
        <v>14</v>
      </c>
      <c r="C101" s="3" t="s">
        <v>30</v>
      </c>
      <c r="D101" s="9"/>
      <c r="E101" s="9"/>
      <c r="F101" s="1" t="s">
        <v>31</v>
      </c>
      <c r="G101" s="4"/>
      <c r="H101" s="4">
        <f t="shared" ref="H101:H110" si="46">0.001*POWER(10,G101/10)</f>
        <v>1E-3</v>
      </c>
      <c r="I101" s="1" t="s">
        <v>31</v>
      </c>
      <c r="J101" s="2"/>
      <c r="K101" s="1" t="s">
        <v>31</v>
      </c>
      <c r="L101" s="4">
        <f t="shared" ref="L101:L110" si="47">0.001*POWER(10,J101/10)</f>
        <v>1E-3</v>
      </c>
      <c r="M101" s="46"/>
      <c r="N101" s="48"/>
      <c r="O101" s="11"/>
      <c r="P101" s="12"/>
      <c r="Q101" s="13">
        <f t="shared" ref="Q101:Q110" si="48">J101-G101</f>
        <v>0</v>
      </c>
      <c r="R101" s="13"/>
      <c r="S101" s="13"/>
      <c r="T101" s="4"/>
      <c r="U101" s="4"/>
      <c r="V101" s="4">
        <f>T101*$Z$7+S101*$Z$9+R101*$Z$11</f>
        <v>0</v>
      </c>
      <c r="W101" s="4">
        <f t="shared" ref="W101:W110" si="49">V101-L101</f>
        <v>-1E-3</v>
      </c>
      <c r="X101" s="14" t="e">
        <f t="shared" ref="X101:X110" si="50">L101/V101</f>
        <v>#DIV/0!</v>
      </c>
      <c r="Y101" s="14" t="e">
        <f t="shared" ref="Y101:Y110" si="51">(L101-H101)/V101</f>
        <v>#DIV/0!</v>
      </c>
      <c r="Z101" s="127" t="s">
        <v>52</v>
      </c>
      <c r="AB101" s="15" t="e">
        <f>AVERAGE(M101:N101)</f>
        <v>#DIV/0!</v>
      </c>
      <c r="AC101" s="7"/>
      <c r="AD101" s="36"/>
      <c r="AE101" s="36"/>
      <c r="AF101" s="36"/>
      <c r="AG101" s="7"/>
      <c r="AH101" s="7"/>
    </row>
    <row r="102" spans="1:34" ht="24.75" customHeight="1" x14ac:dyDescent="0.25">
      <c r="A102" s="16"/>
      <c r="B102" s="3"/>
      <c r="C102" s="3"/>
      <c r="D102" s="9"/>
      <c r="E102" s="9"/>
      <c r="F102" s="1" t="s">
        <v>31</v>
      </c>
      <c r="G102" s="4"/>
      <c r="H102" s="4">
        <f t="shared" si="46"/>
        <v>1E-3</v>
      </c>
      <c r="I102" s="1" t="s">
        <v>31</v>
      </c>
      <c r="J102" s="2"/>
      <c r="K102" s="1" t="s">
        <v>31</v>
      </c>
      <c r="L102" s="4">
        <f t="shared" si="47"/>
        <v>1E-3</v>
      </c>
      <c r="M102" s="46"/>
      <c r="N102" s="48"/>
      <c r="O102" s="11"/>
      <c r="P102" s="12"/>
      <c r="Q102" s="13">
        <f t="shared" si="48"/>
        <v>0</v>
      </c>
      <c r="R102" s="13"/>
      <c r="S102" s="13"/>
      <c r="T102" s="4"/>
      <c r="U102" s="4"/>
      <c r="V102" s="4">
        <f t="shared" ref="V102:V110" si="52">T102*$Z$7+S102*$Z$9+R102*$Z$11</f>
        <v>0</v>
      </c>
      <c r="W102" s="4">
        <f t="shared" si="49"/>
        <v>-1E-3</v>
      </c>
      <c r="X102" s="14" t="e">
        <f t="shared" si="50"/>
        <v>#DIV/0!</v>
      </c>
      <c r="Y102" s="14" t="e">
        <f t="shared" si="51"/>
        <v>#DIV/0!</v>
      </c>
      <c r="Z102" s="128"/>
      <c r="AB102" s="15" t="e">
        <f>AVERAGE(M102:N102)</f>
        <v>#DIV/0!</v>
      </c>
      <c r="AC102" s="7"/>
      <c r="AD102" s="36"/>
      <c r="AE102" s="36"/>
      <c r="AF102" s="36"/>
      <c r="AG102" s="7"/>
      <c r="AH102" s="7"/>
    </row>
    <row r="103" spans="1:34" ht="24.75" customHeight="1" x14ac:dyDescent="0.25">
      <c r="A103" s="1"/>
      <c r="B103" s="3"/>
      <c r="C103" s="3"/>
      <c r="D103" s="9"/>
      <c r="E103" s="9"/>
      <c r="F103" s="1" t="s">
        <v>31</v>
      </c>
      <c r="G103" s="4"/>
      <c r="H103" s="4">
        <f t="shared" si="46"/>
        <v>1E-3</v>
      </c>
      <c r="I103" s="1" t="s">
        <v>31</v>
      </c>
      <c r="J103" s="2"/>
      <c r="K103" s="1" t="s">
        <v>31</v>
      </c>
      <c r="L103" s="4">
        <f t="shared" si="47"/>
        <v>1E-3</v>
      </c>
      <c r="M103" s="46"/>
      <c r="N103" s="48"/>
      <c r="O103" s="11"/>
      <c r="P103" s="12"/>
      <c r="Q103" s="13">
        <f t="shared" si="48"/>
        <v>0</v>
      </c>
      <c r="R103" s="13"/>
      <c r="S103" s="13"/>
      <c r="T103" s="4"/>
      <c r="U103" s="4"/>
      <c r="V103" s="4">
        <f t="shared" si="52"/>
        <v>0</v>
      </c>
      <c r="W103" s="4">
        <f t="shared" si="49"/>
        <v>-1E-3</v>
      </c>
      <c r="X103" s="14" t="e">
        <f t="shared" si="50"/>
        <v>#DIV/0!</v>
      </c>
      <c r="Y103" s="14" t="e">
        <f t="shared" si="51"/>
        <v>#DIV/0!</v>
      </c>
      <c r="Z103" s="129"/>
      <c r="AB103" s="15" t="e">
        <f>AVERAGE(M103:N103)</f>
        <v>#DIV/0!</v>
      </c>
      <c r="AC103" s="7"/>
      <c r="AD103" s="36"/>
      <c r="AE103" s="36"/>
      <c r="AF103" s="36"/>
    </row>
    <row r="104" spans="1:34" ht="24.75" customHeight="1" x14ac:dyDescent="0.25">
      <c r="A104" s="1"/>
      <c r="B104" s="3"/>
      <c r="C104" s="3"/>
      <c r="D104" s="9"/>
      <c r="E104" s="9"/>
      <c r="F104" s="1" t="s">
        <v>31</v>
      </c>
      <c r="G104" s="4"/>
      <c r="H104" s="4">
        <f t="shared" si="46"/>
        <v>1E-3</v>
      </c>
      <c r="I104" s="1" t="s">
        <v>31</v>
      </c>
      <c r="J104" s="2"/>
      <c r="K104" s="1" t="s">
        <v>31</v>
      </c>
      <c r="L104" s="4">
        <f t="shared" si="47"/>
        <v>1E-3</v>
      </c>
      <c r="M104" s="46"/>
      <c r="N104" s="46"/>
      <c r="O104" s="11"/>
      <c r="P104" s="11"/>
      <c r="Q104" s="13">
        <f t="shared" si="48"/>
        <v>0</v>
      </c>
      <c r="R104" s="13"/>
      <c r="S104" s="13"/>
      <c r="T104" s="4"/>
      <c r="U104" s="4"/>
      <c r="V104" s="4">
        <f t="shared" si="52"/>
        <v>0</v>
      </c>
      <c r="W104" s="4">
        <f t="shared" si="49"/>
        <v>-1E-3</v>
      </c>
      <c r="X104" s="14" t="e">
        <f t="shared" si="50"/>
        <v>#DIV/0!</v>
      </c>
      <c r="Y104" s="14" t="e">
        <f t="shared" si="51"/>
        <v>#DIV/0!</v>
      </c>
      <c r="Z104" s="127" t="s">
        <v>45</v>
      </c>
      <c r="AB104" s="15" t="e">
        <f t="shared" ref="AB104:AB110" si="53">AVERAGE(M104:N104)</f>
        <v>#DIV/0!</v>
      </c>
      <c r="AC104" s="7"/>
      <c r="AD104" s="36"/>
      <c r="AE104" s="36"/>
      <c r="AF104" s="36"/>
    </row>
    <row r="105" spans="1:34" ht="23.25" customHeight="1" x14ac:dyDescent="0.25">
      <c r="A105" s="1"/>
      <c r="B105" s="3"/>
      <c r="C105" s="3"/>
      <c r="D105" s="9"/>
      <c r="E105" s="9"/>
      <c r="F105" s="1" t="s">
        <v>31</v>
      </c>
      <c r="G105" s="4"/>
      <c r="H105" s="4">
        <f t="shared" si="46"/>
        <v>1E-3</v>
      </c>
      <c r="I105" s="1" t="s">
        <v>31</v>
      </c>
      <c r="J105" s="2"/>
      <c r="K105" s="1" t="s">
        <v>31</v>
      </c>
      <c r="L105" s="4">
        <f t="shared" si="47"/>
        <v>1E-3</v>
      </c>
      <c r="M105" s="46"/>
      <c r="N105" s="46"/>
      <c r="O105" s="11"/>
      <c r="P105" s="11"/>
      <c r="Q105" s="13">
        <f t="shared" si="48"/>
        <v>0</v>
      </c>
      <c r="R105" s="13"/>
      <c r="S105" s="13"/>
      <c r="T105" s="4"/>
      <c r="U105" s="4"/>
      <c r="V105" s="4">
        <f t="shared" si="52"/>
        <v>0</v>
      </c>
      <c r="W105" s="4">
        <f t="shared" si="49"/>
        <v>-1E-3</v>
      </c>
      <c r="X105" s="14" t="e">
        <f t="shared" si="50"/>
        <v>#DIV/0!</v>
      </c>
      <c r="Y105" s="14" t="e">
        <f t="shared" si="51"/>
        <v>#DIV/0!</v>
      </c>
      <c r="Z105" s="130"/>
      <c r="AB105" s="15" t="e">
        <f t="shared" si="53"/>
        <v>#DIV/0!</v>
      </c>
      <c r="AC105" s="7"/>
      <c r="AD105" s="36"/>
      <c r="AE105" s="36"/>
      <c r="AF105" s="36"/>
    </row>
    <row r="106" spans="1:34" ht="24" customHeight="1" x14ac:dyDescent="0.25">
      <c r="A106" s="1"/>
      <c r="B106" s="3"/>
      <c r="C106" s="3"/>
      <c r="D106" s="9"/>
      <c r="E106" s="9"/>
      <c r="F106" s="1" t="s">
        <v>31</v>
      </c>
      <c r="G106" s="4"/>
      <c r="H106" s="4">
        <f t="shared" si="46"/>
        <v>1E-3</v>
      </c>
      <c r="I106" s="1" t="s">
        <v>31</v>
      </c>
      <c r="J106" s="2"/>
      <c r="K106" s="1" t="s">
        <v>31</v>
      </c>
      <c r="L106" s="4">
        <f t="shared" si="47"/>
        <v>1E-3</v>
      </c>
      <c r="M106" s="46"/>
      <c r="N106" s="46"/>
      <c r="O106" s="11"/>
      <c r="P106" s="11"/>
      <c r="Q106" s="13">
        <f t="shared" si="48"/>
        <v>0</v>
      </c>
      <c r="R106" s="13"/>
      <c r="S106" s="13"/>
      <c r="T106" s="4"/>
      <c r="U106" s="4"/>
      <c r="V106" s="4">
        <f t="shared" si="52"/>
        <v>0</v>
      </c>
      <c r="W106" s="4">
        <f t="shared" si="49"/>
        <v>-1E-3</v>
      </c>
      <c r="X106" s="14" t="e">
        <f t="shared" si="50"/>
        <v>#DIV/0!</v>
      </c>
      <c r="Y106" s="14" t="e">
        <f t="shared" si="51"/>
        <v>#DIV/0!</v>
      </c>
      <c r="Z106" s="131"/>
      <c r="AB106" s="15" t="e">
        <f t="shared" si="53"/>
        <v>#DIV/0!</v>
      </c>
      <c r="AC106" s="7"/>
      <c r="AD106" s="36"/>
      <c r="AE106" s="36"/>
      <c r="AF106" s="36"/>
    </row>
    <row r="107" spans="1:34" ht="24.75" customHeight="1" x14ac:dyDescent="0.25">
      <c r="A107" s="1"/>
      <c r="B107" s="3"/>
      <c r="C107" s="3"/>
      <c r="D107" s="9"/>
      <c r="E107" s="9"/>
      <c r="F107" s="1" t="s">
        <v>31</v>
      </c>
      <c r="G107" s="4"/>
      <c r="H107" s="4">
        <f t="shared" si="46"/>
        <v>1E-3</v>
      </c>
      <c r="I107" s="1" t="s">
        <v>31</v>
      </c>
      <c r="J107" s="2"/>
      <c r="K107" s="1" t="s">
        <v>31</v>
      </c>
      <c r="L107" s="4">
        <f t="shared" si="47"/>
        <v>1E-3</v>
      </c>
      <c r="M107" s="46"/>
      <c r="N107" s="46"/>
      <c r="O107" s="11"/>
      <c r="P107" s="11"/>
      <c r="Q107" s="13">
        <f t="shared" si="48"/>
        <v>0</v>
      </c>
      <c r="R107" s="13"/>
      <c r="S107" s="13"/>
      <c r="T107" s="4"/>
      <c r="U107" s="4"/>
      <c r="V107" s="4">
        <f t="shared" si="52"/>
        <v>0</v>
      </c>
      <c r="W107" s="4">
        <f t="shared" si="49"/>
        <v>-1E-3</v>
      </c>
      <c r="X107" s="14" t="e">
        <f t="shared" si="50"/>
        <v>#DIV/0!</v>
      </c>
      <c r="Y107" s="14" t="e">
        <f t="shared" si="51"/>
        <v>#DIV/0!</v>
      </c>
      <c r="Z107" s="3"/>
      <c r="AB107" s="15" t="e">
        <f t="shared" si="53"/>
        <v>#DIV/0!</v>
      </c>
      <c r="AC107" s="7"/>
      <c r="AD107" s="36"/>
      <c r="AE107" s="36"/>
      <c r="AF107" s="36"/>
    </row>
    <row r="108" spans="1:34" ht="24.75" customHeight="1" x14ac:dyDescent="0.25">
      <c r="A108" s="1"/>
      <c r="B108" s="3"/>
      <c r="C108" s="3"/>
      <c r="D108" s="9"/>
      <c r="E108" s="9"/>
      <c r="F108" s="1" t="s">
        <v>31</v>
      </c>
      <c r="G108" s="4"/>
      <c r="H108" s="4">
        <f t="shared" si="46"/>
        <v>1E-3</v>
      </c>
      <c r="I108" s="1" t="s">
        <v>31</v>
      </c>
      <c r="J108" s="2"/>
      <c r="K108" s="1" t="s">
        <v>31</v>
      </c>
      <c r="L108" s="4">
        <f t="shared" si="47"/>
        <v>1E-3</v>
      </c>
      <c r="M108" s="46"/>
      <c r="N108" s="46"/>
      <c r="O108" s="11"/>
      <c r="P108" s="11"/>
      <c r="Q108" s="13">
        <f t="shared" si="48"/>
        <v>0</v>
      </c>
      <c r="R108" s="13"/>
      <c r="S108" s="13"/>
      <c r="T108" s="4"/>
      <c r="U108" s="4"/>
      <c r="V108" s="4">
        <f t="shared" si="52"/>
        <v>0</v>
      </c>
      <c r="W108" s="4">
        <f t="shared" si="49"/>
        <v>-1E-3</v>
      </c>
      <c r="X108" s="14" t="e">
        <f t="shared" si="50"/>
        <v>#DIV/0!</v>
      </c>
      <c r="Y108" s="14" t="e">
        <f t="shared" si="51"/>
        <v>#DIV/0!</v>
      </c>
      <c r="Z108" s="3"/>
      <c r="AB108" s="15" t="e">
        <f t="shared" si="53"/>
        <v>#DIV/0!</v>
      </c>
      <c r="AC108" s="7"/>
      <c r="AD108" s="36"/>
      <c r="AE108" s="36"/>
      <c r="AF108" s="36"/>
    </row>
    <row r="109" spans="1:34" ht="24.75" customHeight="1" x14ac:dyDescent="0.25">
      <c r="A109" s="1"/>
      <c r="B109" s="3"/>
      <c r="C109" s="3"/>
      <c r="D109" s="9"/>
      <c r="E109" s="9"/>
      <c r="F109" s="1" t="s">
        <v>31</v>
      </c>
      <c r="G109" s="4"/>
      <c r="H109" s="4">
        <f>0.001*POWER(10,G109/10)</f>
        <v>1E-3</v>
      </c>
      <c r="I109" s="1" t="s">
        <v>31</v>
      </c>
      <c r="J109" s="2"/>
      <c r="K109" s="1" t="s">
        <v>31</v>
      </c>
      <c r="L109" s="4">
        <f>0.001*POWER(10,J109/10)</f>
        <v>1E-3</v>
      </c>
      <c r="M109" s="46"/>
      <c r="N109" s="46"/>
      <c r="O109" s="11"/>
      <c r="P109" s="11"/>
      <c r="Q109" s="13">
        <f>J109-G109</f>
        <v>0</v>
      </c>
      <c r="R109" s="13"/>
      <c r="S109" s="13"/>
      <c r="T109" s="4"/>
      <c r="U109" s="4"/>
      <c r="V109" s="4">
        <f t="shared" si="52"/>
        <v>0</v>
      </c>
      <c r="W109" s="4">
        <f t="shared" si="49"/>
        <v>-1E-3</v>
      </c>
      <c r="X109" s="14" t="e">
        <f t="shared" si="50"/>
        <v>#DIV/0!</v>
      </c>
      <c r="Y109" s="14" t="e">
        <f t="shared" si="51"/>
        <v>#DIV/0!</v>
      </c>
      <c r="Z109" s="3"/>
      <c r="AB109" s="15" t="e">
        <f>AVERAGE(M109:N109)</f>
        <v>#DIV/0!</v>
      </c>
      <c r="AC109" s="7"/>
      <c r="AD109" s="36"/>
      <c r="AE109" s="36"/>
      <c r="AF109" s="36"/>
    </row>
    <row r="110" spans="1:34" ht="24.75" customHeight="1" x14ac:dyDescent="0.25">
      <c r="A110" s="1"/>
      <c r="B110" s="3"/>
      <c r="C110" s="3"/>
      <c r="D110" s="9"/>
      <c r="E110" s="9"/>
      <c r="F110" s="1" t="s">
        <v>31</v>
      </c>
      <c r="G110" s="4"/>
      <c r="H110" s="4">
        <f t="shared" si="46"/>
        <v>1E-3</v>
      </c>
      <c r="I110" s="1" t="s">
        <v>31</v>
      </c>
      <c r="J110" s="2"/>
      <c r="K110" s="1" t="s">
        <v>31</v>
      </c>
      <c r="L110" s="4">
        <f t="shared" si="47"/>
        <v>1E-3</v>
      </c>
      <c r="M110" s="46"/>
      <c r="N110" s="46"/>
      <c r="O110" s="11"/>
      <c r="P110" s="11"/>
      <c r="Q110" s="13">
        <f t="shared" si="48"/>
        <v>0</v>
      </c>
      <c r="R110" s="13"/>
      <c r="S110" s="13"/>
      <c r="T110" s="4"/>
      <c r="U110" s="4"/>
      <c r="V110" s="4">
        <f t="shared" si="52"/>
        <v>0</v>
      </c>
      <c r="W110" s="4">
        <f t="shared" si="49"/>
        <v>-1E-3</v>
      </c>
      <c r="X110" s="14" t="e">
        <f t="shared" si="50"/>
        <v>#DIV/0!</v>
      </c>
      <c r="Y110" s="14" t="e">
        <f t="shared" si="51"/>
        <v>#DIV/0!</v>
      </c>
      <c r="Z110" s="3"/>
      <c r="AB110" s="15" t="e">
        <f t="shared" si="53"/>
        <v>#DIV/0!</v>
      </c>
      <c r="AC110" s="7"/>
      <c r="AD110" s="36"/>
      <c r="AE110" s="36"/>
      <c r="AF110" s="36"/>
    </row>
    <row r="111" spans="1:34"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34" ht="24.75" customHeight="1" x14ac:dyDescent="0.25">
      <c r="A112" s="8"/>
      <c r="B112" s="3">
        <f>B101</f>
        <v>14</v>
      </c>
      <c r="C112" s="3" t="s">
        <v>30</v>
      </c>
      <c r="D112" s="9"/>
      <c r="E112" s="9"/>
      <c r="F112" s="1" t="s">
        <v>31</v>
      </c>
      <c r="G112" s="4"/>
      <c r="H112" s="4">
        <f>0.001*POWER(10,G112/10)</f>
        <v>1E-3</v>
      </c>
      <c r="I112" s="1" t="s">
        <v>31</v>
      </c>
      <c r="J112" s="2"/>
      <c r="K112" s="1" t="s">
        <v>31</v>
      </c>
      <c r="L112" s="4">
        <f>0.001*POWER(10,J112/10)</f>
        <v>1E-3</v>
      </c>
      <c r="M112" s="46"/>
      <c r="N112" s="48"/>
      <c r="O112" s="11"/>
      <c r="P112" s="12"/>
      <c r="Q112" s="13">
        <f>J112-G112</f>
        <v>0</v>
      </c>
      <c r="R112" s="13"/>
      <c r="S112" s="13"/>
      <c r="T112" s="4"/>
      <c r="U112" s="4"/>
      <c r="V112" s="4">
        <f>T112*$Z$7+S112*$Z$9+R112*$Z$11</f>
        <v>0</v>
      </c>
      <c r="W112" s="4">
        <f t="shared" ref="W112:W121" si="54">V112-L112</f>
        <v>-1E-3</v>
      </c>
      <c r="X112" s="14" t="e">
        <f t="shared" ref="X112:X121" si="55">L112/V112</f>
        <v>#DIV/0!</v>
      </c>
      <c r="Y112" s="14" t="e">
        <f t="shared" ref="Y112:Y121" si="56">(L112-H112)/V112</f>
        <v>#DIV/0!</v>
      </c>
      <c r="Z112" s="127" t="s">
        <v>53</v>
      </c>
      <c r="AB112" s="15" t="e">
        <f>AVERAGE(M112:N112)</f>
        <v>#DIV/0!</v>
      </c>
      <c r="AC112" s="7"/>
      <c r="AD112" s="36"/>
      <c r="AE112" s="36"/>
      <c r="AF112" s="36"/>
    </row>
    <row r="113" spans="1:32" ht="24.75" customHeight="1" x14ac:dyDescent="0.25">
      <c r="A113" s="16"/>
      <c r="B113" s="3"/>
      <c r="C113" s="3"/>
      <c r="D113" s="9"/>
      <c r="E113" s="9"/>
      <c r="F113" s="1" t="s">
        <v>31</v>
      </c>
      <c r="G113" s="4"/>
      <c r="H113" s="4">
        <f t="shared" ref="H113:H118" si="57">0.001*POWER(10,G113/10)</f>
        <v>1E-3</v>
      </c>
      <c r="I113" s="1" t="s">
        <v>31</v>
      </c>
      <c r="J113" s="2"/>
      <c r="K113" s="1" t="s">
        <v>31</v>
      </c>
      <c r="L113" s="4">
        <f t="shared" ref="L113:L118" si="58">0.001*POWER(10,J113/10)</f>
        <v>1E-3</v>
      </c>
      <c r="M113" s="46"/>
      <c r="N113" s="48"/>
      <c r="O113" s="11"/>
      <c r="P113" s="12"/>
      <c r="Q113" s="13">
        <f t="shared" ref="Q113:Q118" si="59">J113-G113</f>
        <v>0</v>
      </c>
      <c r="R113" s="13"/>
      <c r="S113" s="13"/>
      <c r="T113" s="4"/>
      <c r="U113" s="4"/>
      <c r="V113" s="4">
        <f t="shared" ref="V113:V121" si="60">T113*$Z$7+S113*$Z$9+R113*$Z$11</f>
        <v>0</v>
      </c>
      <c r="W113" s="4">
        <f t="shared" si="54"/>
        <v>-1E-3</v>
      </c>
      <c r="X113" s="14" t="e">
        <f t="shared" si="55"/>
        <v>#DIV/0!</v>
      </c>
      <c r="Y113" s="14" t="e">
        <f t="shared" si="56"/>
        <v>#DIV/0!</v>
      </c>
      <c r="Z113" s="128"/>
      <c r="AB113" s="15" t="e">
        <f>AVERAGE(M113:N113)</f>
        <v>#DIV/0!</v>
      </c>
      <c r="AC113" s="7"/>
      <c r="AD113" s="36"/>
      <c r="AE113" s="36"/>
      <c r="AF113" s="36"/>
    </row>
    <row r="114" spans="1:32" ht="24.75" customHeight="1" x14ac:dyDescent="0.25">
      <c r="A114" s="1"/>
      <c r="B114" s="3"/>
      <c r="C114" s="3"/>
      <c r="D114" s="9"/>
      <c r="E114" s="9"/>
      <c r="F114" s="1" t="s">
        <v>31</v>
      </c>
      <c r="G114" s="4"/>
      <c r="H114" s="4">
        <f t="shared" si="57"/>
        <v>1E-3</v>
      </c>
      <c r="I114" s="1" t="s">
        <v>31</v>
      </c>
      <c r="J114" s="2"/>
      <c r="K114" s="1" t="s">
        <v>31</v>
      </c>
      <c r="L114" s="4">
        <f t="shared" si="58"/>
        <v>1E-3</v>
      </c>
      <c r="M114" s="46"/>
      <c r="N114" s="48"/>
      <c r="O114" s="11"/>
      <c r="P114" s="12"/>
      <c r="Q114" s="13">
        <f t="shared" si="59"/>
        <v>0</v>
      </c>
      <c r="R114" s="13"/>
      <c r="S114" s="13"/>
      <c r="T114" s="4"/>
      <c r="U114" s="4"/>
      <c r="V114" s="4">
        <f t="shared" si="60"/>
        <v>0</v>
      </c>
      <c r="W114" s="4">
        <f t="shared" si="54"/>
        <v>-1E-3</v>
      </c>
      <c r="X114" s="14" t="e">
        <f t="shared" si="55"/>
        <v>#DIV/0!</v>
      </c>
      <c r="Y114" s="14" t="e">
        <f t="shared" si="56"/>
        <v>#DIV/0!</v>
      </c>
      <c r="Z114" s="129"/>
      <c r="AB114" s="15" t="e">
        <f>AVERAGE(M114:N114)</f>
        <v>#DIV/0!</v>
      </c>
      <c r="AC114" s="7"/>
      <c r="AD114" s="36"/>
      <c r="AE114" s="36"/>
      <c r="AF114" s="36"/>
    </row>
    <row r="115" spans="1:32" ht="24.75" customHeight="1" x14ac:dyDescent="0.25">
      <c r="A115" s="1"/>
      <c r="B115" s="3"/>
      <c r="C115" s="3"/>
      <c r="D115" s="9"/>
      <c r="E115" s="9"/>
      <c r="F115" s="1" t="s">
        <v>31</v>
      </c>
      <c r="G115" s="4"/>
      <c r="H115" s="4">
        <f t="shared" si="57"/>
        <v>1E-3</v>
      </c>
      <c r="I115" s="1" t="s">
        <v>31</v>
      </c>
      <c r="J115" s="2"/>
      <c r="K115" s="1" t="s">
        <v>31</v>
      </c>
      <c r="L115" s="4">
        <f t="shared" si="58"/>
        <v>1E-3</v>
      </c>
      <c r="M115" s="46"/>
      <c r="N115" s="46"/>
      <c r="O115" s="11"/>
      <c r="P115" s="11"/>
      <c r="Q115" s="13">
        <f t="shared" si="59"/>
        <v>0</v>
      </c>
      <c r="R115" s="13"/>
      <c r="S115" s="13"/>
      <c r="T115" s="4"/>
      <c r="U115" s="4"/>
      <c r="V115" s="4">
        <f t="shared" si="60"/>
        <v>0</v>
      </c>
      <c r="W115" s="4">
        <f t="shared" si="54"/>
        <v>-1E-3</v>
      </c>
      <c r="X115" s="14" t="e">
        <f t="shared" si="55"/>
        <v>#DIV/0!</v>
      </c>
      <c r="Y115" s="14" t="e">
        <f t="shared" si="56"/>
        <v>#DIV/0!</v>
      </c>
      <c r="Z115" s="127" t="s">
        <v>45</v>
      </c>
      <c r="AB115" s="15" t="e">
        <f t="shared" ref="AB115:AB121" si="61">AVERAGE(M115:N115)</f>
        <v>#DIV/0!</v>
      </c>
      <c r="AC115" s="7"/>
      <c r="AD115" s="36"/>
      <c r="AE115" s="36"/>
      <c r="AF115" s="36"/>
    </row>
    <row r="116" spans="1:32" ht="23.25" customHeight="1" x14ac:dyDescent="0.25">
      <c r="A116" s="1"/>
      <c r="B116" s="3"/>
      <c r="C116" s="3"/>
      <c r="D116" s="9"/>
      <c r="E116" s="9"/>
      <c r="F116" s="1" t="s">
        <v>31</v>
      </c>
      <c r="G116" s="4"/>
      <c r="H116" s="4">
        <f t="shared" si="57"/>
        <v>1E-3</v>
      </c>
      <c r="I116" s="1" t="s">
        <v>31</v>
      </c>
      <c r="J116" s="2"/>
      <c r="K116" s="1" t="s">
        <v>31</v>
      </c>
      <c r="L116" s="4">
        <f t="shared" si="58"/>
        <v>1E-3</v>
      </c>
      <c r="M116" s="46"/>
      <c r="N116" s="46"/>
      <c r="O116" s="11"/>
      <c r="P116" s="11"/>
      <c r="Q116" s="13">
        <f t="shared" si="59"/>
        <v>0</v>
      </c>
      <c r="R116" s="13"/>
      <c r="S116" s="13"/>
      <c r="T116" s="4"/>
      <c r="U116" s="4"/>
      <c r="V116" s="4">
        <f t="shared" si="60"/>
        <v>0</v>
      </c>
      <c r="W116" s="4">
        <f t="shared" si="54"/>
        <v>-1E-3</v>
      </c>
      <c r="X116" s="14" t="e">
        <f t="shared" si="55"/>
        <v>#DIV/0!</v>
      </c>
      <c r="Y116" s="14" t="e">
        <f t="shared" si="56"/>
        <v>#DIV/0!</v>
      </c>
      <c r="Z116" s="130"/>
      <c r="AB116" s="15" t="e">
        <f t="shared" si="61"/>
        <v>#DIV/0!</v>
      </c>
      <c r="AC116" s="7"/>
      <c r="AD116" s="36"/>
      <c r="AE116" s="36"/>
      <c r="AF116" s="36"/>
    </row>
    <row r="117" spans="1:32" ht="24" customHeight="1" x14ac:dyDescent="0.25">
      <c r="A117" s="1"/>
      <c r="B117" s="3"/>
      <c r="C117" s="3"/>
      <c r="D117" s="9"/>
      <c r="E117" s="9"/>
      <c r="F117" s="1" t="s">
        <v>31</v>
      </c>
      <c r="G117" s="4"/>
      <c r="H117" s="4">
        <f t="shared" si="57"/>
        <v>1E-3</v>
      </c>
      <c r="I117" s="1" t="s">
        <v>31</v>
      </c>
      <c r="J117" s="2"/>
      <c r="K117" s="1" t="s">
        <v>31</v>
      </c>
      <c r="L117" s="4">
        <f t="shared" si="58"/>
        <v>1E-3</v>
      </c>
      <c r="M117" s="46"/>
      <c r="N117" s="46"/>
      <c r="O117" s="11"/>
      <c r="P117" s="11"/>
      <c r="Q117" s="13">
        <f t="shared" si="59"/>
        <v>0</v>
      </c>
      <c r="R117" s="13"/>
      <c r="S117" s="13"/>
      <c r="T117" s="4"/>
      <c r="U117" s="4"/>
      <c r="V117" s="4">
        <f t="shared" si="60"/>
        <v>0</v>
      </c>
      <c r="W117" s="4">
        <f t="shared" si="54"/>
        <v>-1E-3</v>
      </c>
      <c r="X117" s="14" t="e">
        <f t="shared" si="55"/>
        <v>#DIV/0!</v>
      </c>
      <c r="Y117" s="14" t="e">
        <f t="shared" si="56"/>
        <v>#DIV/0!</v>
      </c>
      <c r="Z117" s="131"/>
      <c r="AB117" s="15" t="e">
        <f t="shared" si="61"/>
        <v>#DIV/0!</v>
      </c>
      <c r="AC117" s="7"/>
      <c r="AD117" s="36"/>
      <c r="AE117" s="36"/>
      <c r="AF117" s="36"/>
    </row>
    <row r="118" spans="1:32" ht="24.75" customHeight="1" x14ac:dyDescent="0.25">
      <c r="A118" s="1"/>
      <c r="B118" s="3"/>
      <c r="C118" s="3"/>
      <c r="D118" s="9"/>
      <c r="E118" s="9"/>
      <c r="F118" s="1" t="s">
        <v>31</v>
      </c>
      <c r="G118" s="4"/>
      <c r="H118" s="4">
        <f t="shared" si="57"/>
        <v>1E-3</v>
      </c>
      <c r="I118" s="1" t="s">
        <v>31</v>
      </c>
      <c r="J118" s="2"/>
      <c r="K118" s="1" t="s">
        <v>31</v>
      </c>
      <c r="L118" s="4">
        <f t="shared" si="58"/>
        <v>1E-3</v>
      </c>
      <c r="M118" s="46"/>
      <c r="N118" s="46"/>
      <c r="O118" s="11"/>
      <c r="P118" s="11"/>
      <c r="Q118" s="13">
        <f t="shared" si="59"/>
        <v>0</v>
      </c>
      <c r="R118" s="13"/>
      <c r="S118" s="13"/>
      <c r="T118" s="4"/>
      <c r="U118" s="4"/>
      <c r="V118" s="4">
        <f t="shared" si="60"/>
        <v>0</v>
      </c>
      <c r="W118" s="4">
        <f t="shared" si="54"/>
        <v>-1E-3</v>
      </c>
      <c r="X118" s="14" t="e">
        <f t="shared" si="55"/>
        <v>#DIV/0!</v>
      </c>
      <c r="Y118" s="14" t="e">
        <f t="shared" si="56"/>
        <v>#DIV/0!</v>
      </c>
      <c r="Z118" s="3"/>
      <c r="AB118" s="15" t="e">
        <f t="shared" si="61"/>
        <v>#DIV/0!</v>
      </c>
      <c r="AC118" s="7"/>
      <c r="AD118" s="36"/>
      <c r="AE118" s="36"/>
      <c r="AF118" s="36"/>
    </row>
    <row r="119" spans="1:32" ht="24.75" customHeight="1" x14ac:dyDescent="0.25">
      <c r="A119" s="1"/>
      <c r="B119" s="3"/>
      <c r="C119" s="3"/>
      <c r="D119" s="9"/>
      <c r="E119" s="9"/>
      <c r="F119" s="1" t="s">
        <v>31</v>
      </c>
      <c r="G119" s="4"/>
      <c r="H119" s="4">
        <f>0.001*POWER(10,G119/10)</f>
        <v>1E-3</v>
      </c>
      <c r="I119" s="1" t="s">
        <v>31</v>
      </c>
      <c r="J119" s="2"/>
      <c r="K119" s="1" t="s">
        <v>31</v>
      </c>
      <c r="L119" s="4">
        <f>0.001*POWER(10,J119/10)</f>
        <v>1E-3</v>
      </c>
      <c r="M119" s="46"/>
      <c r="N119" s="46"/>
      <c r="O119" s="11"/>
      <c r="P119" s="11"/>
      <c r="Q119" s="13">
        <f>J119-G119</f>
        <v>0</v>
      </c>
      <c r="R119" s="13"/>
      <c r="S119" s="13"/>
      <c r="T119" s="4"/>
      <c r="U119" s="4"/>
      <c r="V119" s="4">
        <f t="shared" si="60"/>
        <v>0</v>
      </c>
      <c r="W119" s="4">
        <f t="shared" si="54"/>
        <v>-1E-3</v>
      </c>
      <c r="X119" s="14" t="e">
        <f t="shared" si="55"/>
        <v>#DIV/0!</v>
      </c>
      <c r="Y119" s="14" t="e">
        <f t="shared" si="56"/>
        <v>#DIV/0!</v>
      </c>
      <c r="Z119" s="3"/>
      <c r="AB119" s="15" t="e">
        <f t="shared" si="61"/>
        <v>#DIV/0!</v>
      </c>
      <c r="AC119" s="7"/>
      <c r="AD119" s="36"/>
      <c r="AE119" s="36"/>
      <c r="AF119" s="36"/>
    </row>
    <row r="120" spans="1:32" ht="24.75" customHeight="1" x14ac:dyDescent="0.25">
      <c r="A120" s="1"/>
      <c r="B120" s="3"/>
      <c r="C120" s="3"/>
      <c r="D120" s="9"/>
      <c r="E120" s="9"/>
      <c r="F120" s="1" t="s">
        <v>31</v>
      </c>
      <c r="G120" s="4"/>
      <c r="H120" s="4">
        <f>0.001*POWER(10,G120/10)</f>
        <v>1E-3</v>
      </c>
      <c r="I120" s="1" t="s">
        <v>31</v>
      </c>
      <c r="J120" s="2"/>
      <c r="K120" s="1" t="s">
        <v>31</v>
      </c>
      <c r="L120" s="4">
        <f>0.001*POWER(10,J120/10)</f>
        <v>1E-3</v>
      </c>
      <c r="M120" s="46"/>
      <c r="N120" s="46"/>
      <c r="O120" s="11"/>
      <c r="P120" s="11"/>
      <c r="Q120" s="13">
        <f>J120-G120</f>
        <v>0</v>
      </c>
      <c r="R120" s="13"/>
      <c r="S120" s="13"/>
      <c r="T120" s="4"/>
      <c r="U120" s="4"/>
      <c r="V120" s="4">
        <f t="shared" si="60"/>
        <v>0</v>
      </c>
      <c r="W120" s="4">
        <f t="shared" si="54"/>
        <v>-1E-3</v>
      </c>
      <c r="X120" s="14" t="e">
        <f t="shared" si="55"/>
        <v>#DIV/0!</v>
      </c>
      <c r="Y120" s="14" t="e">
        <f t="shared" si="56"/>
        <v>#DIV/0!</v>
      </c>
      <c r="Z120" s="3"/>
      <c r="AB120" s="15" t="e">
        <f>AVERAGE(M120:N120)</f>
        <v>#DIV/0!</v>
      </c>
      <c r="AC120" s="7"/>
      <c r="AD120" s="36"/>
      <c r="AE120" s="36"/>
      <c r="AF120" s="36"/>
    </row>
    <row r="121" spans="1:32" ht="24.75" customHeight="1" x14ac:dyDescent="0.25">
      <c r="A121" s="1"/>
      <c r="B121" s="3"/>
      <c r="C121" s="3"/>
      <c r="D121" s="9"/>
      <c r="E121" s="9"/>
      <c r="F121" s="1" t="s">
        <v>31</v>
      </c>
      <c r="G121" s="4"/>
      <c r="H121" s="4">
        <f>0.001*POWER(10,G121/10)</f>
        <v>1E-3</v>
      </c>
      <c r="I121" s="1" t="s">
        <v>31</v>
      </c>
      <c r="J121" s="2"/>
      <c r="K121" s="1" t="s">
        <v>31</v>
      </c>
      <c r="L121" s="4">
        <f>0.001*POWER(10,J121/10)</f>
        <v>1E-3</v>
      </c>
      <c r="M121" s="46"/>
      <c r="N121" s="46"/>
      <c r="O121" s="11"/>
      <c r="P121" s="11"/>
      <c r="Q121" s="13">
        <f>J121-G121</f>
        <v>0</v>
      </c>
      <c r="R121" s="13"/>
      <c r="S121" s="13"/>
      <c r="T121" s="4"/>
      <c r="U121" s="4"/>
      <c r="V121" s="4">
        <f t="shared" si="60"/>
        <v>0</v>
      </c>
      <c r="W121" s="4">
        <f t="shared" si="54"/>
        <v>-1E-3</v>
      </c>
      <c r="X121" s="14" t="e">
        <f t="shared" si="55"/>
        <v>#DIV/0!</v>
      </c>
      <c r="Y121" s="14" t="e">
        <f t="shared" si="56"/>
        <v>#DIV/0!</v>
      </c>
      <c r="Z121" s="3"/>
      <c r="AB121" s="15" t="e">
        <f t="shared" si="61"/>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32" t="s">
        <v>54</v>
      </c>
      <c r="J124" s="132"/>
      <c r="K124" s="132"/>
      <c r="L124" s="132"/>
      <c r="M124" s="132"/>
      <c r="N124" s="132"/>
      <c r="O124" s="132"/>
      <c r="P124" s="132"/>
      <c r="Q124" s="132"/>
      <c r="R124" s="40"/>
      <c r="S124" s="40"/>
      <c r="T124" s="64"/>
      <c r="U124" s="64"/>
      <c r="V124" s="62"/>
      <c r="W124" s="62"/>
      <c r="X124" s="63"/>
      <c r="Y124" s="63"/>
    </row>
    <row r="125" spans="1:32" ht="15" customHeight="1" x14ac:dyDescent="0.25">
      <c r="A125" t="s">
        <v>55</v>
      </c>
      <c r="C125" s="59"/>
      <c r="D125" s="60"/>
      <c r="E125" s="59"/>
      <c r="I125" s="133" t="s">
        <v>2</v>
      </c>
      <c r="J125" s="126" t="s">
        <v>56</v>
      </c>
      <c r="K125" s="126" t="s">
        <v>57</v>
      </c>
      <c r="L125" s="126" t="s">
        <v>58</v>
      </c>
      <c r="M125" s="126" t="s">
        <v>59</v>
      </c>
      <c r="N125" s="83"/>
      <c r="O125" s="125" t="s">
        <v>60</v>
      </c>
      <c r="P125" s="126" t="s">
        <v>61</v>
      </c>
      <c r="Q125" s="126" t="s">
        <v>87</v>
      </c>
      <c r="R125" s="65"/>
      <c r="S125" s="65"/>
      <c r="T125" s="7"/>
      <c r="U125" s="7"/>
      <c r="V125" s="62"/>
      <c r="W125" s="62"/>
      <c r="X125" s="63"/>
      <c r="Y125" s="63"/>
    </row>
    <row r="126" spans="1:32" x14ac:dyDescent="0.25">
      <c r="A126" t="s">
        <v>63</v>
      </c>
      <c r="C126" s="59"/>
      <c r="D126" s="60"/>
      <c r="E126" s="59"/>
      <c r="I126" s="133"/>
      <c r="J126" s="126"/>
      <c r="K126" s="126"/>
      <c r="L126" s="126"/>
      <c r="M126" s="126"/>
      <c r="N126" s="83"/>
      <c r="O126" s="125"/>
      <c r="P126" s="126"/>
      <c r="Q126" s="126"/>
      <c r="R126" s="65"/>
      <c r="S126" s="65"/>
      <c r="T126" s="7"/>
      <c r="U126" s="7"/>
      <c r="V126" s="62"/>
      <c r="W126" s="62"/>
      <c r="X126" s="63"/>
      <c r="Y126" s="63"/>
    </row>
    <row r="127" spans="1:32" x14ac:dyDescent="0.25">
      <c r="A127" t="s">
        <v>64</v>
      </c>
      <c r="C127" s="59"/>
      <c r="D127" s="60"/>
      <c r="E127" s="59"/>
      <c r="I127" s="84">
        <v>13.75</v>
      </c>
      <c r="J127" s="84">
        <v>19.850000000000001</v>
      </c>
      <c r="K127" s="84">
        <v>0.57999999999999996</v>
      </c>
      <c r="L127" s="85"/>
      <c r="M127" s="86">
        <f>J127-K127-L127</f>
        <v>19.270000000000003</v>
      </c>
      <c r="N127" s="87"/>
      <c r="O127" s="88">
        <v>49.64</v>
      </c>
      <c r="P127" s="87">
        <v>0.67</v>
      </c>
      <c r="Q127" s="85">
        <f>O127+P127</f>
        <v>50.31</v>
      </c>
      <c r="R127" s="70"/>
      <c r="S127" s="70"/>
      <c r="T127" s="7"/>
      <c r="U127" s="7"/>
      <c r="V127" s="62"/>
      <c r="W127" s="62"/>
      <c r="X127" s="63"/>
      <c r="Y127" s="63"/>
    </row>
    <row r="128" spans="1:32" x14ac:dyDescent="0.25">
      <c r="A128" t="s">
        <v>65</v>
      </c>
      <c r="C128" s="59"/>
      <c r="D128" s="60"/>
      <c r="E128" s="59"/>
      <c r="I128" s="84">
        <v>14</v>
      </c>
      <c r="J128" s="84">
        <v>19.86</v>
      </c>
      <c r="K128" s="84">
        <v>0.59</v>
      </c>
      <c r="L128" s="85"/>
      <c r="M128" s="86">
        <f>J128-K128-L128</f>
        <v>19.27</v>
      </c>
      <c r="N128" s="87"/>
      <c r="O128" s="88">
        <v>49.9</v>
      </c>
      <c r="P128" s="87">
        <v>0.54</v>
      </c>
      <c r="Q128" s="85">
        <f>O128+P128</f>
        <v>50.44</v>
      </c>
      <c r="R128" s="70"/>
      <c r="S128" s="70"/>
      <c r="T128" s="7"/>
      <c r="U128" s="7"/>
      <c r="V128" s="62"/>
      <c r="W128" s="62"/>
      <c r="X128" s="63"/>
      <c r="Y128" s="63"/>
    </row>
    <row r="129" spans="1:25" x14ac:dyDescent="0.25">
      <c r="A129" t="s">
        <v>66</v>
      </c>
      <c r="C129" s="59"/>
      <c r="D129" s="60"/>
      <c r="E129" s="59"/>
      <c r="I129" s="84">
        <v>14.25</v>
      </c>
      <c r="J129" s="84">
        <v>19.87</v>
      </c>
      <c r="K129" s="84">
        <v>0.61</v>
      </c>
      <c r="L129" s="85"/>
      <c r="M129" s="86">
        <f>J129-K129-L129</f>
        <v>19.260000000000002</v>
      </c>
      <c r="N129" s="87"/>
      <c r="O129" s="84">
        <v>50.05</v>
      </c>
      <c r="P129" s="87">
        <v>0.52</v>
      </c>
      <c r="Q129" s="85">
        <f>O129+P129</f>
        <v>50.57</v>
      </c>
      <c r="R129" s="70"/>
      <c r="S129" s="70"/>
      <c r="T129" s="7"/>
      <c r="U129" s="7"/>
      <c r="V129" s="62"/>
      <c r="W129" s="62"/>
      <c r="X129" s="63"/>
      <c r="Y129" s="63"/>
    </row>
    <row r="130" spans="1:25" x14ac:dyDescent="0.25">
      <c r="A130" t="s">
        <v>67</v>
      </c>
      <c r="I130" s="84">
        <v>14.5</v>
      </c>
      <c r="J130" s="84">
        <v>19.88</v>
      </c>
      <c r="K130" s="84">
        <v>0.59</v>
      </c>
      <c r="L130" s="85"/>
      <c r="M130" s="86">
        <f>J130-K130-L130</f>
        <v>19.29</v>
      </c>
      <c r="N130" s="87"/>
      <c r="O130" s="87">
        <v>50.21</v>
      </c>
      <c r="P130" s="87">
        <v>0.52</v>
      </c>
      <c r="Q130" s="85">
        <f>O130+P130</f>
        <v>50.730000000000004</v>
      </c>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27">
    <mergeCell ref="Z43:Z46"/>
    <mergeCell ref="A1:Z1"/>
    <mergeCell ref="Z3:Z5"/>
    <mergeCell ref="Z12:Z21"/>
    <mergeCell ref="Z23:Z26"/>
    <mergeCell ref="Z27:Z29"/>
    <mergeCell ref="Z115:Z117"/>
    <mergeCell ref="Z47:Z49"/>
    <mergeCell ref="Z63:Z65"/>
    <mergeCell ref="Z66:Z68"/>
    <mergeCell ref="Z69:Z77"/>
    <mergeCell ref="Z79:Z81"/>
    <mergeCell ref="Z82:Z84"/>
    <mergeCell ref="Z90:Z92"/>
    <mergeCell ref="Z93:Z95"/>
    <mergeCell ref="Z101:Z103"/>
    <mergeCell ref="Z104:Z106"/>
    <mergeCell ref="Z112:Z114"/>
    <mergeCell ref="I124:Q124"/>
    <mergeCell ref="I125:I126"/>
    <mergeCell ref="J125:J126"/>
    <mergeCell ref="K125:K126"/>
    <mergeCell ref="L125:L126"/>
    <mergeCell ref="M125:M126"/>
    <mergeCell ref="O125:O126"/>
    <mergeCell ref="P125:P126"/>
    <mergeCell ref="Q125:Q126"/>
  </mergeCells>
  <pageMargins left="0.7" right="0.7" top="0.75" bottom="0.75" header="0.3" footer="0.3"/>
  <pageSetup paperSize="17" scale="3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BK135"/>
  <sheetViews>
    <sheetView topLeftCell="I22" zoomScale="60" zoomScaleNormal="60" workbookViewId="0">
      <selection activeCell="M63" sqref="M63:N77"/>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38" max="39" width="19" bestFit="1" customWidth="1"/>
    <col min="40" max="43" width="12.140625" customWidth="1"/>
    <col min="44" max="46" width="20"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294" max="295" width="19" bestFit="1" customWidth="1"/>
    <col min="296" max="299" width="12.140625" customWidth="1"/>
    <col min="300" max="302" width="20"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550" max="551" width="19" bestFit="1" customWidth="1"/>
    <col min="552" max="555" width="12.140625" customWidth="1"/>
    <col min="556" max="558" width="20"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806" max="807" width="19" bestFit="1" customWidth="1"/>
    <col min="808" max="811" width="12.140625" customWidth="1"/>
    <col min="812" max="814" width="20"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062" max="1063" width="19" bestFit="1" customWidth="1"/>
    <col min="1064" max="1067" width="12.140625" customWidth="1"/>
    <col min="1068" max="1070" width="20"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318" max="1319" width="19" bestFit="1" customWidth="1"/>
    <col min="1320" max="1323" width="12.140625" customWidth="1"/>
    <col min="1324" max="1326" width="20"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574" max="1575" width="19" bestFit="1" customWidth="1"/>
    <col min="1576" max="1579" width="12.140625" customWidth="1"/>
    <col min="1580" max="1582" width="20"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1830" max="1831" width="19" bestFit="1" customWidth="1"/>
    <col min="1832" max="1835" width="12.140625" customWidth="1"/>
    <col min="1836" max="1838" width="20"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086" max="2087" width="19" bestFit="1" customWidth="1"/>
    <col min="2088" max="2091" width="12.140625" customWidth="1"/>
    <col min="2092" max="2094" width="20"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342" max="2343" width="19" bestFit="1" customWidth="1"/>
    <col min="2344" max="2347" width="12.140625" customWidth="1"/>
    <col min="2348" max="2350" width="20"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598" max="2599" width="19" bestFit="1" customWidth="1"/>
    <col min="2600" max="2603" width="12.140625" customWidth="1"/>
    <col min="2604" max="2606" width="20"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2854" max="2855" width="19" bestFit="1" customWidth="1"/>
    <col min="2856" max="2859" width="12.140625" customWidth="1"/>
    <col min="2860" max="2862" width="20"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110" max="3111" width="19" bestFit="1" customWidth="1"/>
    <col min="3112" max="3115" width="12.140625" customWidth="1"/>
    <col min="3116" max="3118" width="20"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366" max="3367" width="19" bestFit="1" customWidth="1"/>
    <col min="3368" max="3371" width="12.140625" customWidth="1"/>
    <col min="3372" max="3374" width="20"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622" max="3623" width="19" bestFit="1" customWidth="1"/>
    <col min="3624" max="3627" width="12.140625" customWidth="1"/>
    <col min="3628" max="3630" width="20"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3878" max="3879" width="19" bestFit="1" customWidth="1"/>
    <col min="3880" max="3883" width="12.140625" customWidth="1"/>
    <col min="3884" max="3886" width="20"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134" max="4135" width="19" bestFit="1" customWidth="1"/>
    <col min="4136" max="4139" width="12.140625" customWidth="1"/>
    <col min="4140" max="4142" width="20"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390" max="4391" width="19" bestFit="1" customWidth="1"/>
    <col min="4392" max="4395" width="12.140625" customWidth="1"/>
    <col min="4396" max="4398" width="20"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646" max="4647" width="19" bestFit="1" customWidth="1"/>
    <col min="4648" max="4651" width="12.140625" customWidth="1"/>
    <col min="4652" max="4654" width="20"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4902" max="4903" width="19" bestFit="1" customWidth="1"/>
    <col min="4904" max="4907" width="12.140625" customWidth="1"/>
    <col min="4908" max="4910" width="20"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158" max="5159" width="19" bestFit="1" customWidth="1"/>
    <col min="5160" max="5163" width="12.140625" customWidth="1"/>
    <col min="5164" max="5166" width="20"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414" max="5415" width="19" bestFit="1" customWidth="1"/>
    <col min="5416" max="5419" width="12.140625" customWidth="1"/>
    <col min="5420" max="5422" width="20"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670" max="5671" width="19" bestFit="1" customWidth="1"/>
    <col min="5672" max="5675" width="12.140625" customWidth="1"/>
    <col min="5676" max="5678" width="20"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5926" max="5927" width="19" bestFit="1" customWidth="1"/>
    <col min="5928" max="5931" width="12.140625" customWidth="1"/>
    <col min="5932" max="5934" width="20"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182" max="6183" width="19" bestFit="1" customWidth="1"/>
    <col min="6184" max="6187" width="12.140625" customWidth="1"/>
    <col min="6188" max="6190" width="20"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438" max="6439" width="19" bestFit="1" customWidth="1"/>
    <col min="6440" max="6443" width="12.140625" customWidth="1"/>
    <col min="6444" max="6446" width="20"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694" max="6695" width="19" bestFit="1" customWidth="1"/>
    <col min="6696" max="6699" width="12.140625" customWidth="1"/>
    <col min="6700" max="6702" width="20"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6950" max="6951" width="19" bestFit="1" customWidth="1"/>
    <col min="6952" max="6955" width="12.140625" customWidth="1"/>
    <col min="6956" max="6958" width="20"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206" max="7207" width="19" bestFit="1" customWidth="1"/>
    <col min="7208" max="7211" width="12.140625" customWidth="1"/>
    <col min="7212" max="7214" width="20"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462" max="7463" width="19" bestFit="1" customWidth="1"/>
    <col min="7464" max="7467" width="12.140625" customWidth="1"/>
    <col min="7468" max="7470" width="20"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718" max="7719" width="19" bestFit="1" customWidth="1"/>
    <col min="7720" max="7723" width="12.140625" customWidth="1"/>
    <col min="7724" max="7726" width="20"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7974" max="7975" width="19" bestFit="1" customWidth="1"/>
    <col min="7976" max="7979" width="12.140625" customWidth="1"/>
    <col min="7980" max="7982" width="20"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230" max="8231" width="19" bestFit="1" customWidth="1"/>
    <col min="8232" max="8235" width="12.140625" customWidth="1"/>
    <col min="8236" max="8238" width="20"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486" max="8487" width="19" bestFit="1" customWidth="1"/>
    <col min="8488" max="8491" width="12.140625" customWidth="1"/>
    <col min="8492" max="8494" width="20"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742" max="8743" width="19" bestFit="1" customWidth="1"/>
    <col min="8744" max="8747" width="12.140625" customWidth="1"/>
    <col min="8748" max="8750" width="20"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8998" max="8999" width="19" bestFit="1" customWidth="1"/>
    <col min="9000" max="9003" width="12.140625" customWidth="1"/>
    <col min="9004" max="9006" width="20"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254" max="9255" width="19" bestFit="1" customWidth="1"/>
    <col min="9256" max="9259" width="12.140625" customWidth="1"/>
    <col min="9260" max="9262" width="20"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510" max="9511" width="19" bestFit="1" customWidth="1"/>
    <col min="9512" max="9515" width="12.140625" customWidth="1"/>
    <col min="9516" max="9518" width="20"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766" max="9767" width="19" bestFit="1" customWidth="1"/>
    <col min="9768" max="9771" width="12.140625" customWidth="1"/>
    <col min="9772" max="9774" width="20"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022" max="10023" width="19" bestFit="1" customWidth="1"/>
    <col min="10024" max="10027" width="12.140625" customWidth="1"/>
    <col min="10028" max="10030" width="20"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278" max="10279" width="19" bestFit="1" customWidth="1"/>
    <col min="10280" max="10283" width="12.140625" customWidth="1"/>
    <col min="10284" max="10286" width="20"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534" max="10535" width="19" bestFit="1" customWidth="1"/>
    <col min="10536" max="10539" width="12.140625" customWidth="1"/>
    <col min="10540" max="10542" width="20"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0790" max="10791" width="19" bestFit="1" customWidth="1"/>
    <col min="10792" max="10795" width="12.140625" customWidth="1"/>
    <col min="10796" max="10798" width="20"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046" max="11047" width="19" bestFit="1" customWidth="1"/>
    <col min="11048" max="11051" width="12.140625" customWidth="1"/>
    <col min="11052" max="11054" width="20"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302" max="11303" width="19" bestFit="1" customWidth="1"/>
    <col min="11304" max="11307" width="12.140625" customWidth="1"/>
    <col min="11308" max="11310" width="20"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558" max="11559" width="19" bestFit="1" customWidth="1"/>
    <col min="11560" max="11563" width="12.140625" customWidth="1"/>
    <col min="11564" max="11566" width="20"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1814" max="11815" width="19" bestFit="1" customWidth="1"/>
    <col min="11816" max="11819" width="12.140625" customWidth="1"/>
    <col min="11820" max="11822" width="20"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070" max="12071" width="19" bestFit="1" customWidth="1"/>
    <col min="12072" max="12075" width="12.140625" customWidth="1"/>
    <col min="12076" max="12078" width="20"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326" max="12327" width="19" bestFit="1" customWidth="1"/>
    <col min="12328" max="12331" width="12.140625" customWidth="1"/>
    <col min="12332" max="12334" width="20"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582" max="12583" width="19" bestFit="1" customWidth="1"/>
    <col min="12584" max="12587" width="12.140625" customWidth="1"/>
    <col min="12588" max="12590" width="20"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2838" max="12839" width="19" bestFit="1" customWidth="1"/>
    <col min="12840" max="12843" width="12.140625" customWidth="1"/>
    <col min="12844" max="12846" width="20"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094" max="13095" width="19" bestFit="1" customWidth="1"/>
    <col min="13096" max="13099" width="12.140625" customWidth="1"/>
    <col min="13100" max="13102" width="20"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350" max="13351" width="19" bestFit="1" customWidth="1"/>
    <col min="13352" max="13355" width="12.140625" customWidth="1"/>
    <col min="13356" max="13358" width="20"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606" max="13607" width="19" bestFit="1" customWidth="1"/>
    <col min="13608" max="13611" width="12.140625" customWidth="1"/>
    <col min="13612" max="13614" width="20"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3862" max="13863" width="19" bestFit="1" customWidth="1"/>
    <col min="13864" max="13867" width="12.140625" customWidth="1"/>
    <col min="13868" max="13870" width="20"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118" max="14119" width="19" bestFit="1" customWidth="1"/>
    <col min="14120" max="14123" width="12.140625" customWidth="1"/>
    <col min="14124" max="14126" width="20"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374" max="14375" width="19" bestFit="1" customWidth="1"/>
    <col min="14376" max="14379" width="12.140625" customWidth="1"/>
    <col min="14380" max="14382" width="20"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630" max="14631" width="19" bestFit="1" customWidth="1"/>
    <col min="14632" max="14635" width="12.140625" customWidth="1"/>
    <col min="14636" max="14638" width="20"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4886" max="14887" width="19" bestFit="1" customWidth="1"/>
    <col min="14888" max="14891" width="12.140625" customWidth="1"/>
    <col min="14892" max="14894" width="20"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142" max="15143" width="19" bestFit="1" customWidth="1"/>
    <col min="15144" max="15147" width="12.140625" customWidth="1"/>
    <col min="15148" max="15150" width="20"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398" max="15399" width="19" bestFit="1" customWidth="1"/>
    <col min="15400" max="15403" width="12.140625" customWidth="1"/>
    <col min="15404" max="15406" width="20"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654" max="15655" width="19" bestFit="1" customWidth="1"/>
    <col min="15656" max="15659" width="12.140625" customWidth="1"/>
    <col min="15660" max="15662" width="20"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5910" max="15911" width="19" bestFit="1" customWidth="1"/>
    <col min="15912" max="15915" width="12.140625" customWidth="1"/>
    <col min="15916" max="15918" width="20"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 min="16166" max="16167" width="19" bestFit="1" customWidth="1"/>
    <col min="16168" max="16171" width="12.140625" customWidth="1"/>
    <col min="16172" max="16174" width="20" customWidth="1"/>
  </cols>
  <sheetData>
    <row r="1" spans="1:63" ht="17.25" customHeight="1" x14ac:dyDescent="0.35">
      <c r="A1" s="134" t="s">
        <v>78</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63" ht="96" customHeight="1" x14ac:dyDescent="0.25">
      <c r="A2" s="1" t="s">
        <v>1</v>
      </c>
      <c r="B2" s="2" t="s">
        <v>2</v>
      </c>
      <c r="C2" s="3" t="s">
        <v>3</v>
      </c>
      <c r="D2" s="3" t="s">
        <v>79</v>
      </c>
      <c r="E2" s="3" t="s">
        <v>80</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81</v>
      </c>
      <c r="V2" s="6" t="s">
        <v>22</v>
      </c>
      <c r="W2" s="6" t="s">
        <v>23</v>
      </c>
      <c r="X2" s="6" t="s">
        <v>24</v>
      </c>
      <c r="Y2" s="6" t="s">
        <v>25</v>
      </c>
      <c r="Z2" s="3" t="s">
        <v>26</v>
      </c>
      <c r="AB2" s="7"/>
      <c r="AC2" s="7"/>
      <c r="AD2" s="7"/>
      <c r="AE2" s="7"/>
      <c r="AF2" s="7"/>
      <c r="AG2" s="7"/>
      <c r="AH2" s="7"/>
      <c r="AI2" s="7"/>
      <c r="AN2" s="74"/>
      <c r="AO2" s="74"/>
      <c r="AP2" s="74"/>
      <c r="AQ2" s="74"/>
    </row>
    <row r="3" spans="1:63" ht="24.75" customHeight="1" x14ac:dyDescent="0.25">
      <c r="A3" s="75">
        <v>42160</v>
      </c>
      <c r="B3" s="3">
        <v>14.25</v>
      </c>
      <c r="C3" s="3" t="s">
        <v>30</v>
      </c>
      <c r="D3" s="9"/>
      <c r="E3" s="3"/>
      <c r="F3" s="1" t="s">
        <v>31</v>
      </c>
      <c r="G3" s="4"/>
      <c r="H3" s="10">
        <f>0.001*POWER(10,G3/10)</f>
        <v>1E-3</v>
      </c>
      <c r="I3" s="1" t="s">
        <v>31</v>
      </c>
      <c r="J3" s="3"/>
      <c r="K3" s="1" t="s">
        <v>31</v>
      </c>
      <c r="L3" s="4">
        <f>0.001*POWER(10,J3/10)</f>
        <v>1E-3</v>
      </c>
      <c r="M3" s="4"/>
      <c r="N3" s="4"/>
      <c r="O3" s="11"/>
      <c r="P3" s="12"/>
      <c r="Q3" s="13">
        <f>J3-G3</f>
        <v>0</v>
      </c>
      <c r="R3" s="13"/>
      <c r="S3" s="13"/>
      <c r="T3" s="4"/>
      <c r="U3" s="4"/>
      <c r="V3" s="4">
        <f>T3*$Z$7+S3*$Z$9+R3*$Z$11</f>
        <v>0</v>
      </c>
      <c r="W3" s="4">
        <f t="shared" ref="W3:W21" si="0">V3-L3</f>
        <v>-1E-3</v>
      </c>
      <c r="X3" s="14" t="e">
        <f t="shared" ref="X3:X21" si="1">L3/V3</f>
        <v>#DIV/0!</v>
      </c>
      <c r="Y3" s="14" t="e">
        <f t="shared" ref="Y3:Y21" si="2">(L3-H3)/V3</f>
        <v>#DIV/0!</v>
      </c>
      <c r="Z3" s="127" t="s">
        <v>32</v>
      </c>
      <c r="AA3" t="s">
        <v>33</v>
      </c>
      <c r="AB3" s="7"/>
      <c r="AC3" s="15"/>
      <c r="AD3" t="str">
        <f>CONCATENATE("60W Sumitomo Cascade Gain (dB) @ ",B3,"GHz")</f>
        <v>60W Sumitomo Cascade Gain (dB) @ 14.25GHz</v>
      </c>
      <c r="AG3" s="7"/>
      <c r="AH3" s="7"/>
      <c r="AI3" s="7"/>
    </row>
    <row r="4" spans="1:63" ht="24.75" customHeight="1" x14ac:dyDescent="0.25">
      <c r="A4" s="75"/>
      <c r="B4" s="3"/>
      <c r="C4" s="3"/>
      <c r="D4" s="76">
        <v>42</v>
      </c>
      <c r="E4" s="77">
        <v>50</v>
      </c>
      <c r="F4" s="1" t="s">
        <v>31</v>
      </c>
      <c r="G4" s="78">
        <v>-11.58</v>
      </c>
      <c r="H4" s="10">
        <f t="shared" ref="H4:H21" si="3">0.001*POWER(10,G4/10)</f>
        <v>6.9502431758879693E-5</v>
      </c>
      <c r="I4" s="1" t="s">
        <v>31</v>
      </c>
      <c r="J4" s="3">
        <v>47</v>
      </c>
      <c r="K4" s="1" t="s">
        <v>31</v>
      </c>
      <c r="L4" s="4">
        <f t="shared" ref="L4:L21" si="4">0.001*POWER(10,J4/10)</f>
        <v>50.118723362727295</v>
      </c>
      <c r="M4" s="4"/>
      <c r="N4" s="4"/>
      <c r="O4" s="11"/>
      <c r="P4" s="12"/>
      <c r="Q4" s="13">
        <f t="shared" ref="Q4:Q21" si="5">J4-G4</f>
        <v>58.58</v>
      </c>
      <c r="R4" s="13">
        <v>0.66700000000000004</v>
      </c>
      <c r="S4" s="13">
        <v>4.8599999999999994</v>
      </c>
      <c r="T4" s="4">
        <v>7.68</v>
      </c>
      <c r="U4" s="4">
        <v>5.49</v>
      </c>
      <c r="V4" s="4">
        <f t="shared" ref="V4:V21" si="6">T4*$Z$7+S4*$Z$9+R4*$Z$11</f>
        <v>242.119</v>
      </c>
      <c r="W4" s="4">
        <f t="shared" si="0"/>
        <v>192.00027663727269</v>
      </c>
      <c r="X4" s="14">
        <f t="shared" si="1"/>
        <v>0.2070003732161759</v>
      </c>
      <c r="Y4" s="14">
        <f t="shared" si="2"/>
        <v>0.20700008615720178</v>
      </c>
      <c r="Z4" s="130"/>
      <c r="AA4" t="s">
        <v>82</v>
      </c>
      <c r="AB4" s="7"/>
      <c r="AC4" s="17"/>
      <c r="AD4" t="str">
        <f>CONCATENATE("60W Sumitomo Output FET Temp (C) @ ",B3,"GHz")</f>
        <v>60W Sumitomo Output FET Temp (C) @ 14.25GHz</v>
      </c>
      <c r="AG4" s="7"/>
      <c r="AH4" s="7"/>
      <c r="AI4" s="7"/>
    </row>
    <row r="5" spans="1:63" ht="24.75" customHeight="1" x14ac:dyDescent="0.25">
      <c r="A5" s="79"/>
      <c r="B5" s="3"/>
      <c r="C5" s="3"/>
      <c r="D5" s="76">
        <v>41</v>
      </c>
      <c r="E5" s="77">
        <v>48</v>
      </c>
      <c r="F5" s="1" t="s">
        <v>31</v>
      </c>
      <c r="G5" s="78">
        <v>-13.45</v>
      </c>
      <c r="H5" s="10">
        <f t="shared" si="3"/>
        <v>4.5185594437492233E-5</v>
      </c>
      <c r="I5" s="1" t="s">
        <v>31</v>
      </c>
      <c r="J5" s="3">
        <v>46</v>
      </c>
      <c r="K5" s="1" t="s">
        <v>31</v>
      </c>
      <c r="L5" s="4">
        <f t="shared" si="4"/>
        <v>39.810717055349741</v>
      </c>
      <c r="M5" s="4"/>
      <c r="N5" s="4"/>
      <c r="O5" s="11"/>
      <c r="P5" s="12"/>
      <c r="Q5" s="13">
        <f t="shared" si="5"/>
        <v>59.45</v>
      </c>
      <c r="R5" s="13">
        <v>0.66800000000000004</v>
      </c>
      <c r="S5" s="13">
        <v>4.7300000000000004</v>
      </c>
      <c r="T5" s="4">
        <v>6.72</v>
      </c>
      <c r="U5" s="4">
        <v>4.8899999999999997</v>
      </c>
      <c r="V5" s="4">
        <f t="shared" si="6"/>
        <v>217.363</v>
      </c>
      <c r="W5" s="4">
        <f t="shared" si="0"/>
        <v>177.55228294465024</v>
      </c>
      <c r="X5" s="14">
        <f t="shared" si="1"/>
        <v>0.18315314499408705</v>
      </c>
      <c r="Y5" s="14">
        <f t="shared" si="2"/>
        <v>0.18315293711328653</v>
      </c>
      <c r="Z5" s="131"/>
      <c r="AA5" t="s">
        <v>83</v>
      </c>
      <c r="AB5" s="7"/>
      <c r="AC5" s="17"/>
      <c r="AD5" t="str">
        <f>CONCATENATE("60W Sumitomo Driver FET Temp (C) @ ",B3,"GHz")</f>
        <v>60W Sumitomo Driver FET Temp (C) @ 14.25GHz</v>
      </c>
      <c r="AG5" s="7"/>
      <c r="AH5" s="7"/>
      <c r="AI5" s="7"/>
    </row>
    <row r="6" spans="1:63" ht="24.75" customHeight="1" x14ac:dyDescent="0.25">
      <c r="A6" s="79"/>
      <c r="B6" s="3"/>
      <c r="C6" s="3"/>
      <c r="D6" s="76">
        <v>40</v>
      </c>
      <c r="E6" s="77">
        <v>47</v>
      </c>
      <c r="F6" s="1" t="s">
        <v>31</v>
      </c>
      <c r="G6" s="78">
        <v>-15.13</v>
      </c>
      <c r="H6" s="10">
        <f t="shared" si="3"/>
        <v>3.0690219883911554E-5</v>
      </c>
      <c r="I6" s="1" t="s">
        <v>31</v>
      </c>
      <c r="J6" s="3">
        <f>J5-1</f>
        <v>45</v>
      </c>
      <c r="K6" s="1" t="s">
        <v>31</v>
      </c>
      <c r="L6" s="4">
        <f t="shared" si="4"/>
        <v>31.622776601683839</v>
      </c>
      <c r="M6" s="4"/>
      <c r="N6" s="4"/>
      <c r="O6" s="11"/>
      <c r="P6" s="11"/>
      <c r="Q6" s="13">
        <f t="shared" si="5"/>
        <v>60.13</v>
      </c>
      <c r="R6" s="18">
        <v>0.67400000000000004</v>
      </c>
      <c r="S6" s="13">
        <v>4.67</v>
      </c>
      <c r="T6" s="4">
        <v>6</v>
      </c>
      <c r="U6" s="4">
        <v>4.3899999999999997</v>
      </c>
      <c r="V6" s="4">
        <f t="shared" si="6"/>
        <v>199.21899999999997</v>
      </c>
      <c r="W6" s="4">
        <f t="shared" si="0"/>
        <v>167.59622339831611</v>
      </c>
      <c r="X6" s="14">
        <f t="shared" si="1"/>
        <v>0.15873373825631013</v>
      </c>
      <c r="Y6" s="14">
        <f t="shared" si="2"/>
        <v>0.15873358420363501</v>
      </c>
      <c r="Z6" s="3" t="s">
        <v>36</v>
      </c>
      <c r="AA6" s="20" t="s">
        <v>37</v>
      </c>
      <c r="AB6" s="7"/>
      <c r="AC6" s="17"/>
      <c r="AD6" t="str">
        <f>CONCATENATE("60W Sumitomo Cascade PAE (%) @ ",B3,"GHz")</f>
        <v>60W Sumitomo Cascade PAE (%) @ 14.25GHz</v>
      </c>
      <c r="AG6" s="7"/>
      <c r="AH6" s="7"/>
      <c r="AI6" s="7"/>
    </row>
    <row r="7" spans="1:63" ht="24.75" customHeight="1" x14ac:dyDescent="0.25">
      <c r="A7" s="79"/>
      <c r="B7" s="3"/>
      <c r="C7" s="3"/>
      <c r="D7" s="76">
        <v>39</v>
      </c>
      <c r="E7" s="76">
        <v>45</v>
      </c>
      <c r="F7" s="1" t="s">
        <v>31</v>
      </c>
      <c r="G7" s="78">
        <v>-16.78</v>
      </c>
      <c r="H7" s="10">
        <f t="shared" si="3"/>
        <v>2.0989398836235226E-5</v>
      </c>
      <c r="I7" s="1" t="s">
        <v>31</v>
      </c>
      <c r="J7" s="3">
        <v>44</v>
      </c>
      <c r="K7" s="1" t="s">
        <v>31</v>
      </c>
      <c r="L7" s="4">
        <f t="shared" si="4"/>
        <v>25.118864315095859</v>
      </c>
      <c r="M7" s="4"/>
      <c r="N7" s="4"/>
      <c r="O7" s="11"/>
      <c r="P7" s="11"/>
      <c r="Q7" s="13">
        <f t="shared" si="5"/>
        <v>60.78</v>
      </c>
      <c r="R7" s="18">
        <v>0.68300000000000005</v>
      </c>
      <c r="S7" s="13">
        <v>4.6399999999999997</v>
      </c>
      <c r="T7" s="4">
        <v>5.25</v>
      </c>
      <c r="U7" s="4">
        <v>3.93</v>
      </c>
      <c r="V7" s="4">
        <f t="shared" si="6"/>
        <v>180.673</v>
      </c>
      <c r="W7" s="4">
        <f t="shared" si="0"/>
        <v>155.55413568490414</v>
      </c>
      <c r="X7" s="14">
        <f t="shared" si="1"/>
        <v>0.13902943060167186</v>
      </c>
      <c r="Y7" s="14">
        <f t="shared" si="2"/>
        <v>0.13902931442826003</v>
      </c>
      <c r="Z7" s="3">
        <v>24.4</v>
      </c>
      <c r="AA7" s="20" t="s">
        <v>38</v>
      </c>
      <c r="AB7" s="7"/>
      <c r="AC7" s="17"/>
      <c r="AD7" t="str">
        <f>CONCATENATE("60W Sumitomo Cascade Dissipated Power (W) @ ",B3,"GHz")</f>
        <v>60W Sumitomo Cascade Dissipated Power (W) @ 14.25GHz</v>
      </c>
      <c r="AG7" s="7"/>
      <c r="AH7" s="7"/>
      <c r="AI7" s="7"/>
    </row>
    <row r="8" spans="1:63" ht="24.75" customHeight="1" x14ac:dyDescent="0.25">
      <c r="A8" s="79"/>
      <c r="B8" s="3"/>
      <c r="C8" s="3"/>
      <c r="D8" s="76">
        <v>39</v>
      </c>
      <c r="E8" s="76">
        <v>44</v>
      </c>
      <c r="F8" s="1" t="s">
        <v>31</v>
      </c>
      <c r="G8" s="78">
        <v>-18.309999999999999</v>
      </c>
      <c r="H8" s="10">
        <f t="shared" si="3"/>
        <v>1.4757065332758944E-5</v>
      </c>
      <c r="I8" s="1" t="s">
        <v>31</v>
      </c>
      <c r="J8" s="3">
        <f t="shared" ref="J8:J18" si="7">J7-1</f>
        <v>43</v>
      </c>
      <c r="K8" s="1" t="s">
        <v>31</v>
      </c>
      <c r="L8" s="4">
        <f t="shared" si="4"/>
        <v>19.952623149688794</v>
      </c>
      <c r="M8" s="4"/>
      <c r="N8" s="4"/>
      <c r="O8" s="11"/>
      <c r="P8" s="11"/>
      <c r="Q8" s="13">
        <f t="shared" si="5"/>
        <v>61.31</v>
      </c>
      <c r="R8" s="18">
        <v>0.69200000000000006</v>
      </c>
      <c r="S8" s="13">
        <v>4.63</v>
      </c>
      <c r="T8" s="4">
        <v>4.8499999999999996</v>
      </c>
      <c r="U8" s="4">
        <v>3.57</v>
      </c>
      <c r="V8" s="4">
        <f t="shared" si="6"/>
        <v>170.87299999999999</v>
      </c>
      <c r="W8" s="4">
        <f t="shared" si="0"/>
        <v>150.92037685031119</v>
      </c>
      <c r="X8" s="14">
        <f t="shared" si="1"/>
        <v>0.11676872969801429</v>
      </c>
      <c r="Y8" s="14">
        <f t="shared" si="2"/>
        <v>0.11676864333524584</v>
      </c>
      <c r="Z8" s="3" t="s">
        <v>39</v>
      </c>
      <c r="AA8" s="20" t="s">
        <v>40</v>
      </c>
      <c r="AB8" s="7"/>
      <c r="AC8" s="17"/>
      <c r="AD8" t="str">
        <f>CONCATENATE("60W Sumitomo Cascade DC Power (W) @ ",B3,"GHz")</f>
        <v>60W Sumitomo Cascade DC Power (W) @ 14.25GHz</v>
      </c>
      <c r="AG8" s="7"/>
      <c r="AH8" s="7"/>
      <c r="AI8" s="7"/>
    </row>
    <row r="9" spans="1:63" ht="24.75" customHeight="1" x14ac:dyDescent="0.25">
      <c r="A9" s="79"/>
      <c r="B9" s="3"/>
      <c r="C9" s="3"/>
      <c r="D9" s="76">
        <v>38</v>
      </c>
      <c r="E9" s="76">
        <v>43</v>
      </c>
      <c r="F9" s="1" t="s">
        <v>31</v>
      </c>
      <c r="G9" s="78">
        <v>-19.82</v>
      </c>
      <c r="H9" s="10">
        <f t="shared" si="3"/>
        <v>1.0423174293933038E-5</v>
      </c>
      <c r="I9" s="1" t="s">
        <v>31</v>
      </c>
      <c r="J9" s="3">
        <f t="shared" si="7"/>
        <v>42</v>
      </c>
      <c r="K9" s="1" t="s">
        <v>31</v>
      </c>
      <c r="L9" s="4">
        <f t="shared" si="4"/>
        <v>15.848931924611147</v>
      </c>
      <c r="M9" s="4"/>
      <c r="N9" s="4"/>
      <c r="O9" s="11"/>
      <c r="P9" s="11"/>
      <c r="Q9" s="13">
        <f t="shared" si="5"/>
        <v>61.82</v>
      </c>
      <c r="R9" s="18">
        <v>0.69800000000000006</v>
      </c>
      <c r="S9" s="13">
        <v>4.63</v>
      </c>
      <c r="T9" s="4">
        <v>4.41</v>
      </c>
      <c r="U9" s="4">
        <v>3.24</v>
      </c>
      <c r="V9" s="4">
        <f t="shared" si="6"/>
        <v>160.179</v>
      </c>
      <c r="W9" s="4">
        <f t="shared" si="0"/>
        <v>144.33006807538885</v>
      </c>
      <c r="X9" s="14">
        <f t="shared" si="1"/>
        <v>9.8945129665006945E-2</v>
      </c>
      <c r="Y9" s="14">
        <f t="shared" si="2"/>
        <v>9.8945064592966953E-2</v>
      </c>
      <c r="Z9" s="3">
        <v>10.3</v>
      </c>
      <c r="AB9" s="7"/>
      <c r="AC9" s="15"/>
      <c r="AG9" s="7"/>
      <c r="AH9" s="7"/>
      <c r="AI9" s="7"/>
    </row>
    <row r="10" spans="1:63" ht="24.75" customHeight="1" x14ac:dyDescent="0.25">
      <c r="A10" s="79"/>
      <c r="B10" s="3"/>
      <c r="C10" s="3"/>
      <c r="D10" s="76">
        <v>38</v>
      </c>
      <c r="E10" s="76">
        <v>42</v>
      </c>
      <c r="F10" s="1" t="s">
        <v>31</v>
      </c>
      <c r="G10" s="78">
        <v>-21.25</v>
      </c>
      <c r="H10" s="10">
        <f t="shared" si="3"/>
        <v>7.4989420933245572E-6</v>
      </c>
      <c r="I10" s="1" t="s">
        <v>31</v>
      </c>
      <c r="J10" s="3">
        <f t="shared" si="7"/>
        <v>41</v>
      </c>
      <c r="K10" s="1" t="s">
        <v>31</v>
      </c>
      <c r="L10" s="4">
        <f t="shared" si="4"/>
        <v>12.589254117941671</v>
      </c>
      <c r="M10" s="4"/>
      <c r="N10" s="4"/>
      <c r="O10" s="11"/>
      <c r="P10" s="11"/>
      <c r="Q10" s="13">
        <f t="shared" si="5"/>
        <v>62.25</v>
      </c>
      <c r="R10" s="18">
        <v>0.70200000000000007</v>
      </c>
      <c r="S10" s="13">
        <v>4.6399999999999997</v>
      </c>
      <c r="T10" s="4">
        <v>4.05</v>
      </c>
      <c r="U10" s="4">
        <v>2.96</v>
      </c>
      <c r="V10" s="4">
        <f t="shared" si="6"/>
        <v>151.52599999999998</v>
      </c>
      <c r="W10" s="4">
        <f t="shared" si="0"/>
        <v>138.93674588205832</v>
      </c>
      <c r="X10" s="14">
        <f t="shared" si="1"/>
        <v>8.3083128426419711E-2</v>
      </c>
      <c r="Y10" s="14">
        <f t="shared" si="2"/>
        <v>8.3083078936945345E-2</v>
      </c>
      <c r="Z10" s="3" t="s">
        <v>41</v>
      </c>
      <c r="AB10" s="7" t="s">
        <v>84</v>
      </c>
      <c r="AC10" s="15"/>
      <c r="AD10" s="7"/>
      <c r="AE10" s="7"/>
      <c r="AF10" s="7"/>
      <c r="AG10" s="7"/>
      <c r="AH10" s="7"/>
      <c r="AI10" s="7"/>
    </row>
    <row r="11" spans="1:63" ht="24.75" customHeight="1" x14ac:dyDescent="0.25">
      <c r="A11" s="79"/>
      <c r="B11" s="3"/>
      <c r="C11" s="3"/>
      <c r="D11" s="76">
        <v>38</v>
      </c>
      <c r="E11" s="76">
        <v>42</v>
      </c>
      <c r="F11" s="1" t="s">
        <v>31</v>
      </c>
      <c r="G11" s="78">
        <v>-22.6</v>
      </c>
      <c r="H11" s="10">
        <f t="shared" si="3"/>
        <v>5.4954087385762425E-6</v>
      </c>
      <c r="I11" s="1" t="s">
        <v>31</v>
      </c>
      <c r="J11" s="3">
        <f t="shared" si="7"/>
        <v>40</v>
      </c>
      <c r="K11" s="1" t="s">
        <v>31</v>
      </c>
      <c r="L11" s="4">
        <f t="shared" si="4"/>
        <v>10</v>
      </c>
      <c r="M11" s="4"/>
      <c r="N11" s="4"/>
      <c r="O11" s="11"/>
      <c r="P11" s="11"/>
      <c r="Q11" s="13">
        <f t="shared" si="5"/>
        <v>62.6</v>
      </c>
      <c r="R11" s="18">
        <v>0.70499999999999996</v>
      </c>
      <c r="S11" s="13">
        <v>4.6500000000000004</v>
      </c>
      <c r="T11" s="4">
        <v>3.77</v>
      </c>
      <c r="U11" s="4">
        <v>2.73</v>
      </c>
      <c r="V11" s="4">
        <f t="shared" si="6"/>
        <v>144.81800000000001</v>
      </c>
      <c r="W11" s="4">
        <f t="shared" si="0"/>
        <v>134.81800000000001</v>
      </c>
      <c r="X11" s="14">
        <f t="shared" si="1"/>
        <v>6.9052189644933634E-2</v>
      </c>
      <c r="Y11" s="14">
        <f t="shared" si="2"/>
        <v>6.9052151697932995E-2</v>
      </c>
      <c r="Z11" s="3">
        <v>7</v>
      </c>
      <c r="AB11" s="7" t="s">
        <v>85</v>
      </c>
      <c r="AC11" s="15"/>
      <c r="AD11" s="7"/>
      <c r="AE11" s="7"/>
      <c r="AF11" s="7"/>
      <c r="AG11" s="7"/>
      <c r="AH11" s="7"/>
      <c r="AI11" s="7"/>
    </row>
    <row r="12" spans="1:63" ht="24.75" customHeight="1" x14ac:dyDescent="0.25">
      <c r="A12" s="79"/>
      <c r="B12" s="3"/>
      <c r="C12" s="3"/>
      <c r="D12" s="76">
        <v>38</v>
      </c>
      <c r="E12" s="76">
        <v>41</v>
      </c>
      <c r="F12" s="1" t="s">
        <v>31</v>
      </c>
      <c r="G12" s="78">
        <v>-23.86</v>
      </c>
      <c r="H12" s="10">
        <f t="shared" si="3"/>
        <v>4.1114972110452185E-6</v>
      </c>
      <c r="I12" s="1" t="s">
        <v>31</v>
      </c>
      <c r="J12" s="3">
        <f t="shared" si="7"/>
        <v>39</v>
      </c>
      <c r="K12" s="1" t="s">
        <v>31</v>
      </c>
      <c r="L12" s="4">
        <f t="shared" si="4"/>
        <v>7.9432823472428158</v>
      </c>
      <c r="M12" s="4"/>
      <c r="N12" s="4"/>
      <c r="O12" s="11"/>
      <c r="P12" s="11"/>
      <c r="Q12" s="13">
        <f t="shared" si="5"/>
        <v>62.86</v>
      </c>
      <c r="R12" s="18">
        <v>0.70699999999999996</v>
      </c>
      <c r="S12" s="13">
        <v>4.66</v>
      </c>
      <c r="T12" s="4">
        <v>3.56</v>
      </c>
      <c r="U12" s="4">
        <v>2.54</v>
      </c>
      <c r="V12" s="4">
        <f t="shared" si="6"/>
        <v>139.81100000000001</v>
      </c>
      <c r="W12" s="4">
        <f t="shared" si="0"/>
        <v>131.86771765275719</v>
      </c>
      <c r="X12" s="14">
        <f t="shared" si="1"/>
        <v>5.6814430532953882E-2</v>
      </c>
      <c r="Y12" s="14">
        <f t="shared" si="2"/>
        <v>5.6814401125416483E-2</v>
      </c>
      <c r="Z12" s="136" t="s">
        <v>88</v>
      </c>
      <c r="AB12" s="7"/>
      <c r="AC12" s="15"/>
      <c r="AD12" s="7"/>
      <c r="AE12" s="7"/>
      <c r="AF12" s="7"/>
      <c r="AG12" s="7"/>
      <c r="AH12" s="7"/>
      <c r="AI12" s="7"/>
    </row>
    <row r="13" spans="1:63" ht="24.75" customHeight="1" x14ac:dyDescent="0.25">
      <c r="A13" s="79"/>
      <c r="B13" s="3"/>
      <c r="C13" s="3"/>
      <c r="D13" s="76">
        <v>37</v>
      </c>
      <c r="E13" s="76">
        <v>41</v>
      </c>
      <c r="F13" s="1" t="s">
        <v>31</v>
      </c>
      <c r="G13" s="78">
        <v>-25.23</v>
      </c>
      <c r="H13" s="10">
        <f t="shared" si="3"/>
        <v>2.9991625189876478E-6</v>
      </c>
      <c r="I13" s="1" t="s">
        <v>31</v>
      </c>
      <c r="J13" s="3">
        <f t="shared" si="7"/>
        <v>38</v>
      </c>
      <c r="K13" s="1" t="s">
        <v>31</v>
      </c>
      <c r="L13" s="4">
        <f t="shared" si="4"/>
        <v>6.3095734448019387</v>
      </c>
      <c r="M13" s="4"/>
      <c r="N13" s="4"/>
      <c r="O13" s="11"/>
      <c r="P13" s="11"/>
      <c r="Q13" s="13">
        <f t="shared" si="5"/>
        <v>63.230000000000004</v>
      </c>
      <c r="R13" s="18">
        <v>0.71</v>
      </c>
      <c r="S13" s="13">
        <v>4.67</v>
      </c>
      <c r="T13" s="4">
        <v>3.38</v>
      </c>
      <c r="U13" s="4">
        <v>2.38</v>
      </c>
      <c r="V13" s="4">
        <f t="shared" si="6"/>
        <v>135.54299999999998</v>
      </c>
      <c r="W13" s="4">
        <f t="shared" si="0"/>
        <v>129.23342655519804</v>
      </c>
      <c r="X13" s="14">
        <f t="shared" si="1"/>
        <v>4.6550345239532401E-2</v>
      </c>
      <c r="Y13" s="14">
        <f t="shared" si="2"/>
        <v>4.6550323112513524E-2</v>
      </c>
      <c r="Z13" s="137"/>
      <c r="AB13" s="7"/>
      <c r="AC13" s="15"/>
      <c r="AD13" s="7"/>
      <c r="AE13" s="7"/>
      <c r="AF13" s="7"/>
      <c r="AG13" s="7"/>
      <c r="AH13" s="7"/>
      <c r="AI13" s="7"/>
    </row>
    <row r="14" spans="1:63" ht="24.75" customHeight="1" x14ac:dyDescent="0.25">
      <c r="A14" s="79"/>
      <c r="B14" s="3"/>
      <c r="C14" s="3"/>
      <c r="D14" s="76">
        <v>37</v>
      </c>
      <c r="E14" s="76">
        <v>40</v>
      </c>
      <c r="F14" s="1" t="s">
        <v>31</v>
      </c>
      <c r="G14" s="78">
        <v>-26.54</v>
      </c>
      <c r="H14" s="10">
        <f t="shared" si="3"/>
        <v>2.2181964198002175E-6</v>
      </c>
      <c r="I14" s="1" t="s">
        <v>31</v>
      </c>
      <c r="J14" s="3">
        <f t="shared" si="7"/>
        <v>37</v>
      </c>
      <c r="K14" s="1" t="s">
        <v>31</v>
      </c>
      <c r="L14" s="4">
        <f t="shared" si="4"/>
        <v>5.0118723362727327</v>
      </c>
      <c r="M14" s="4"/>
      <c r="N14" s="4"/>
      <c r="O14" s="11"/>
      <c r="P14" s="11"/>
      <c r="Q14" s="13">
        <f t="shared" si="5"/>
        <v>63.54</v>
      </c>
      <c r="R14" s="18">
        <v>0.71099999999999997</v>
      </c>
      <c r="S14" s="13">
        <v>4.68</v>
      </c>
      <c r="T14" s="4">
        <v>3.25</v>
      </c>
      <c r="U14" s="4">
        <v>2.27</v>
      </c>
      <c r="V14" s="4">
        <f t="shared" si="6"/>
        <v>132.48099999999999</v>
      </c>
      <c r="W14" s="4">
        <f t="shared" si="0"/>
        <v>127.46912766372726</v>
      </c>
      <c r="X14" s="14">
        <f t="shared" si="1"/>
        <v>3.7830876399428844E-2</v>
      </c>
      <c r="Y14" s="14">
        <f t="shared" si="2"/>
        <v>3.7830859655922838E-2</v>
      </c>
      <c r="Z14" s="137"/>
      <c r="AB14" s="7"/>
      <c r="AC14" s="15"/>
      <c r="AD14" s="7"/>
      <c r="AE14" s="7"/>
      <c r="AF14" s="7"/>
      <c r="AG14" s="7"/>
      <c r="AH14" s="7"/>
      <c r="AI14" s="7"/>
    </row>
    <row r="15" spans="1:63" ht="24.75" customHeight="1" x14ac:dyDescent="0.25">
      <c r="A15" s="79"/>
      <c r="B15" s="3"/>
      <c r="C15" s="3"/>
      <c r="D15" s="76">
        <v>37</v>
      </c>
      <c r="E15" s="76">
        <v>40</v>
      </c>
      <c r="F15" s="1" t="s">
        <v>31</v>
      </c>
      <c r="G15" s="78">
        <v>-27.78</v>
      </c>
      <c r="H15" s="10">
        <f t="shared" si="3"/>
        <v>1.6672472125510621E-6</v>
      </c>
      <c r="I15" s="1" t="s">
        <v>31</v>
      </c>
      <c r="J15" s="3">
        <f t="shared" si="7"/>
        <v>36</v>
      </c>
      <c r="K15" s="1" t="s">
        <v>31</v>
      </c>
      <c r="L15" s="4">
        <f t="shared" si="4"/>
        <v>3.9810717055349771</v>
      </c>
      <c r="M15" s="4"/>
      <c r="N15" s="4"/>
      <c r="O15" s="11"/>
      <c r="P15" s="11"/>
      <c r="Q15" s="13">
        <f t="shared" si="5"/>
        <v>63.78</v>
      </c>
      <c r="R15" s="18">
        <v>0.71199999999999997</v>
      </c>
      <c r="S15" s="13">
        <v>4.68</v>
      </c>
      <c r="T15" s="4">
        <v>3.17</v>
      </c>
      <c r="U15" s="4">
        <v>2.19</v>
      </c>
      <c r="V15" s="4">
        <f t="shared" si="6"/>
        <v>130.536</v>
      </c>
      <c r="W15" s="4">
        <f t="shared" si="0"/>
        <v>126.55492829446503</v>
      </c>
      <c r="X15" s="14">
        <f t="shared" si="1"/>
        <v>3.0497883384928121E-2</v>
      </c>
      <c r="Y15" s="14">
        <f t="shared" si="2"/>
        <v>3.0497870612610809E-2</v>
      </c>
      <c r="Z15" s="137"/>
      <c r="AB15" s="7"/>
      <c r="AC15" s="15"/>
      <c r="AD15" s="7"/>
      <c r="AE15" s="7"/>
      <c r="AF15" s="7"/>
      <c r="AG15" s="7"/>
      <c r="AH15" s="7"/>
      <c r="AI15" s="7"/>
    </row>
    <row r="16" spans="1:63" ht="24.75" customHeight="1" x14ac:dyDescent="0.25">
      <c r="A16" s="79"/>
      <c r="B16" s="3"/>
      <c r="C16" s="3"/>
      <c r="D16" s="76">
        <v>37</v>
      </c>
      <c r="E16" s="76">
        <v>40</v>
      </c>
      <c r="F16" s="1" t="s">
        <v>31</v>
      </c>
      <c r="G16" s="78">
        <v>-29.09</v>
      </c>
      <c r="H16" s="10">
        <f t="shared" si="3"/>
        <v>1.2331048332289093E-6</v>
      </c>
      <c r="I16" s="1" t="s">
        <v>31</v>
      </c>
      <c r="J16" s="3">
        <f t="shared" si="7"/>
        <v>35</v>
      </c>
      <c r="K16" s="1" t="s">
        <v>31</v>
      </c>
      <c r="L16" s="4">
        <f t="shared" si="4"/>
        <v>3.1622776601683804</v>
      </c>
      <c r="M16" s="4"/>
      <c r="N16" s="4"/>
      <c r="O16" s="11"/>
      <c r="P16" s="11"/>
      <c r="Q16" s="13">
        <f t="shared" si="5"/>
        <v>64.09</v>
      </c>
      <c r="R16" s="18">
        <v>0.71299999999999997</v>
      </c>
      <c r="S16" s="13">
        <v>4.6900000000000004</v>
      </c>
      <c r="T16" s="4">
        <v>3.11</v>
      </c>
      <c r="U16" s="4">
        <v>2.13</v>
      </c>
      <c r="V16" s="4">
        <f t="shared" si="6"/>
        <v>129.18200000000002</v>
      </c>
      <c r="W16" s="4">
        <f t="shared" si="0"/>
        <v>126.01972233983163</v>
      </c>
      <c r="X16" s="14">
        <f t="shared" si="1"/>
        <v>2.4479243703986468E-2</v>
      </c>
      <c r="Y16" s="14">
        <f t="shared" si="2"/>
        <v>2.4479234158501544E-2</v>
      </c>
      <c r="Z16" s="137"/>
      <c r="AB16" s="7"/>
      <c r="AC16" s="15"/>
      <c r="AD16" s="7"/>
      <c r="AE16" s="7"/>
      <c r="AF16" s="7"/>
      <c r="AG16" s="7"/>
      <c r="AH16" s="7"/>
      <c r="AI16" s="7"/>
      <c r="AL16" s="20"/>
      <c r="AM16" s="20"/>
      <c r="AN16" s="20"/>
      <c r="AO16" s="20"/>
      <c r="AP16" s="20"/>
      <c r="AQ16" s="20"/>
      <c r="AR16" s="20"/>
      <c r="AS16" s="20"/>
      <c r="AT16" s="20"/>
      <c r="AU16" s="20"/>
      <c r="AV16" s="20"/>
      <c r="AW16" s="20"/>
      <c r="AX16" s="20"/>
      <c r="AY16" s="139"/>
      <c r="AZ16" s="20"/>
      <c r="BA16" s="139"/>
      <c r="BB16" s="71"/>
      <c r="BC16" s="71"/>
      <c r="BD16" s="20"/>
      <c r="BE16" s="139"/>
      <c r="BF16" s="71"/>
      <c r="BG16" s="71"/>
      <c r="BH16" s="20"/>
      <c r="BI16" s="139"/>
      <c r="BJ16" s="20"/>
      <c r="BK16" s="20"/>
    </row>
    <row r="17" spans="1:63" ht="24.75" customHeight="1" x14ac:dyDescent="0.25">
      <c r="A17" s="79"/>
      <c r="B17" s="3"/>
      <c r="C17" s="3"/>
      <c r="D17" s="76">
        <v>37</v>
      </c>
      <c r="E17" s="76">
        <v>40</v>
      </c>
      <c r="F17" s="1" t="s">
        <v>31</v>
      </c>
      <c r="G17" s="78">
        <v>-30.36</v>
      </c>
      <c r="H17" s="10">
        <f>0.001*POWER(10,G17/10)</f>
        <v>9.2044957175317041E-7</v>
      </c>
      <c r="I17" s="1" t="s">
        <v>31</v>
      </c>
      <c r="J17" s="3">
        <f t="shared" si="7"/>
        <v>34</v>
      </c>
      <c r="K17" s="1" t="s">
        <v>31</v>
      </c>
      <c r="L17" s="4">
        <f>0.001*POWER(10,J17/10)</f>
        <v>2.511886431509581</v>
      </c>
      <c r="M17" s="4"/>
      <c r="N17" s="4"/>
      <c r="O17" s="11"/>
      <c r="P17" s="11"/>
      <c r="Q17" s="13">
        <f>J17-G17</f>
        <v>64.36</v>
      </c>
      <c r="R17" s="18">
        <v>0.71399999999999997</v>
      </c>
      <c r="S17" s="13">
        <v>4.7</v>
      </c>
      <c r="T17" s="4">
        <v>3.0700000000000003</v>
      </c>
      <c r="U17" s="4">
        <v>2.1</v>
      </c>
      <c r="V17" s="4">
        <f>T17*$Z$7+S17*$Z$9+R17*$Z$11</f>
        <v>128.316</v>
      </c>
      <c r="W17" s="4">
        <f>V17-L17</f>
        <v>125.80411356849042</v>
      </c>
      <c r="X17" s="14">
        <f>L17/V17</f>
        <v>1.9575785026883483E-2</v>
      </c>
      <c r="Y17" s="14">
        <f>(L17-H17)/V17</f>
        <v>1.9575777853580296E-2</v>
      </c>
      <c r="Z17" s="137"/>
      <c r="AB17" s="7"/>
      <c r="AC17" s="15"/>
      <c r="AD17" s="7"/>
      <c r="AE17" s="7"/>
      <c r="AF17" s="7"/>
      <c r="AG17" s="7"/>
      <c r="AH17" s="7"/>
      <c r="AI17" s="7"/>
      <c r="AL17" s="20"/>
      <c r="AM17" s="20"/>
      <c r="AN17" s="20"/>
      <c r="AO17" s="20"/>
      <c r="AP17" s="20"/>
      <c r="AQ17" s="20"/>
      <c r="AR17" s="20"/>
      <c r="AS17" s="20"/>
      <c r="AT17" s="20"/>
      <c r="AU17" s="20"/>
      <c r="AV17" s="20"/>
      <c r="AW17" s="20"/>
      <c r="AX17" s="20"/>
      <c r="AY17" s="139"/>
      <c r="AZ17" s="20"/>
      <c r="BA17" s="139"/>
      <c r="BB17" s="71"/>
      <c r="BC17" s="71"/>
      <c r="BD17" s="20"/>
      <c r="BE17" s="139"/>
      <c r="BF17" s="71"/>
      <c r="BG17" s="71"/>
      <c r="BH17" s="20"/>
      <c r="BI17" s="139"/>
      <c r="BJ17" s="20"/>
      <c r="BK17" s="20"/>
    </row>
    <row r="18" spans="1:63" ht="24.75" customHeight="1" x14ac:dyDescent="0.25">
      <c r="A18" s="79"/>
      <c r="B18" s="3"/>
      <c r="C18" s="3"/>
      <c r="D18" s="76">
        <v>37</v>
      </c>
      <c r="E18" s="76">
        <v>39</v>
      </c>
      <c r="F18" s="1" t="s">
        <v>31</v>
      </c>
      <c r="G18" s="78">
        <v>-31.71</v>
      </c>
      <c r="H18" s="10">
        <f t="shared" si="3"/>
        <v>6.7452802769792093E-7</v>
      </c>
      <c r="I18" s="1" t="s">
        <v>31</v>
      </c>
      <c r="J18" s="3">
        <f t="shared" si="7"/>
        <v>33</v>
      </c>
      <c r="K18" s="1" t="s">
        <v>31</v>
      </c>
      <c r="L18" s="4">
        <f t="shared" si="4"/>
        <v>1.9952623149688804</v>
      </c>
      <c r="M18" s="4"/>
      <c r="N18" s="4"/>
      <c r="O18" s="11"/>
      <c r="P18" s="11"/>
      <c r="Q18" s="13">
        <f t="shared" si="5"/>
        <v>64.710000000000008</v>
      </c>
      <c r="R18" s="18">
        <v>0.71399999999999997</v>
      </c>
      <c r="S18" s="13">
        <v>4.7</v>
      </c>
      <c r="T18" s="4">
        <v>3.05</v>
      </c>
      <c r="U18" s="4">
        <v>2.08</v>
      </c>
      <c r="V18" s="4">
        <f t="shared" si="6"/>
        <v>127.82799999999999</v>
      </c>
      <c r="W18" s="4">
        <f t="shared" si="0"/>
        <v>125.83273768503111</v>
      </c>
      <c r="X18" s="14">
        <f t="shared" si="1"/>
        <v>1.5608961377545456E-2</v>
      </c>
      <c r="Y18" s="14">
        <f t="shared" si="2"/>
        <v>1.5608956100704485E-2</v>
      </c>
      <c r="Z18" s="137"/>
      <c r="AB18" s="7"/>
      <c r="AC18" s="15"/>
      <c r="AD18" s="7"/>
      <c r="AE18" s="7"/>
      <c r="AF18" s="7"/>
      <c r="AG18" s="7"/>
      <c r="AH18" s="7"/>
      <c r="AI18" s="7"/>
      <c r="AL18" s="20"/>
      <c r="AM18" s="20"/>
      <c r="AN18" s="20"/>
      <c r="AO18" s="20"/>
      <c r="AP18" s="20"/>
      <c r="AQ18" s="20"/>
      <c r="AR18" s="20"/>
      <c r="AS18" s="20"/>
      <c r="AT18" s="20"/>
      <c r="AU18" s="20"/>
      <c r="AV18" s="20"/>
      <c r="AW18" s="20"/>
      <c r="AX18" s="20"/>
      <c r="AY18" s="139"/>
      <c r="AZ18" s="20"/>
      <c r="BA18" s="139"/>
      <c r="BB18" s="71"/>
      <c r="BC18" s="71"/>
      <c r="BD18" s="20"/>
      <c r="BE18" s="139"/>
      <c r="BF18" s="71"/>
      <c r="BG18" s="71"/>
      <c r="BH18" s="20"/>
      <c r="BI18" s="139"/>
      <c r="BJ18" s="20"/>
      <c r="BK18" s="20"/>
    </row>
    <row r="19" spans="1:63" ht="24.75" customHeight="1" x14ac:dyDescent="0.25">
      <c r="A19" s="79"/>
      <c r="B19" s="3"/>
      <c r="C19" s="3"/>
      <c r="D19" s="76">
        <v>37</v>
      </c>
      <c r="E19" s="76">
        <v>39</v>
      </c>
      <c r="F19" s="1" t="s">
        <v>31</v>
      </c>
      <c r="G19" s="78">
        <v>-36.35</v>
      </c>
      <c r="H19" s="10">
        <f>0.001*POWER(10,G19/10)</f>
        <v>2.3173946499684769E-7</v>
      </c>
      <c r="I19" s="1" t="s">
        <v>31</v>
      </c>
      <c r="J19" s="3">
        <f>J18-3</f>
        <v>30</v>
      </c>
      <c r="K19" s="1" t="s">
        <v>31</v>
      </c>
      <c r="L19" s="4">
        <f>0.001*POWER(10,J19/10)</f>
        <v>1</v>
      </c>
      <c r="M19" s="4"/>
      <c r="N19" s="4"/>
      <c r="O19" s="11"/>
      <c r="P19" s="11"/>
      <c r="Q19" s="13">
        <f>J19-G19</f>
        <v>66.349999999999994</v>
      </c>
      <c r="R19" s="18">
        <v>0.71499999999999997</v>
      </c>
      <c r="S19" s="13">
        <v>4.71</v>
      </c>
      <c r="T19" s="4">
        <v>3.03</v>
      </c>
      <c r="U19" s="4">
        <v>2.0499999999999998</v>
      </c>
      <c r="V19" s="4">
        <f>T19*$Z$7+S19*$Z$9+R19*$Z$11</f>
        <v>127.44999999999999</v>
      </c>
      <c r="W19" s="4">
        <f>V19-L19</f>
        <v>126.44999999999999</v>
      </c>
      <c r="X19" s="14">
        <f>L19/V19</f>
        <v>7.8462142016477061E-3</v>
      </c>
      <c r="Y19" s="14">
        <f>(L19-H19)/V19</f>
        <v>7.8462123833702244E-3</v>
      </c>
      <c r="Z19" s="137"/>
      <c r="AB19" s="7"/>
      <c r="AC19" s="15"/>
      <c r="AD19" s="7"/>
      <c r="AE19" s="7"/>
      <c r="AF19" s="7"/>
      <c r="AG19" s="7"/>
      <c r="AH19" s="7"/>
      <c r="AI19" s="7"/>
      <c r="AL19" s="20"/>
      <c r="AM19" s="20"/>
      <c r="AN19" s="20"/>
      <c r="AO19" s="20"/>
      <c r="AP19" s="20"/>
      <c r="AQ19" s="20"/>
      <c r="AR19" s="20"/>
      <c r="AS19" s="20"/>
      <c r="AT19" s="20"/>
      <c r="AU19" s="20"/>
      <c r="AV19" s="20"/>
      <c r="AW19" s="20"/>
      <c r="AX19" s="20"/>
      <c r="AY19" s="139"/>
      <c r="AZ19" s="20"/>
      <c r="BA19" s="139"/>
      <c r="BB19" s="71"/>
      <c r="BC19" s="71"/>
      <c r="BD19" s="20"/>
      <c r="BE19" s="139"/>
      <c r="BF19" s="71"/>
      <c r="BG19" s="71"/>
      <c r="BH19" s="20"/>
      <c r="BI19" s="139"/>
      <c r="BJ19" s="20"/>
      <c r="BK19" s="20"/>
    </row>
    <row r="20" spans="1:63" ht="24.75" customHeight="1" x14ac:dyDescent="0.25">
      <c r="A20" s="79"/>
      <c r="B20" s="3"/>
      <c r="C20" s="3"/>
      <c r="D20" s="76">
        <v>37</v>
      </c>
      <c r="E20" s="76">
        <v>39</v>
      </c>
      <c r="F20" s="1" t="s">
        <v>31</v>
      </c>
      <c r="G20" s="78">
        <v>-46.4</v>
      </c>
      <c r="H20" s="10">
        <f t="shared" si="3"/>
        <v>2.2908676527677729E-8</v>
      </c>
      <c r="I20" s="1" t="s">
        <v>31</v>
      </c>
      <c r="J20" s="3">
        <f>J19-3</f>
        <v>27</v>
      </c>
      <c r="K20" s="1" t="s">
        <v>31</v>
      </c>
      <c r="L20" s="4">
        <f t="shared" si="4"/>
        <v>0.50118723362727269</v>
      </c>
      <c r="M20" s="4"/>
      <c r="N20" s="4"/>
      <c r="O20" s="11"/>
      <c r="P20" s="11"/>
      <c r="Q20" s="13">
        <f t="shared" si="5"/>
        <v>73.400000000000006</v>
      </c>
      <c r="R20" s="18">
        <v>0.71499999999999997</v>
      </c>
      <c r="S20" s="13">
        <v>4.71</v>
      </c>
      <c r="T20" s="4">
        <v>3.0300000000000002</v>
      </c>
      <c r="U20" s="4">
        <v>2.06</v>
      </c>
      <c r="V20" s="4">
        <f t="shared" si="6"/>
        <v>127.45</v>
      </c>
      <c r="W20" s="4">
        <f t="shared" si="0"/>
        <v>126.94881276637273</v>
      </c>
      <c r="X20" s="14">
        <f t="shared" si="1"/>
        <v>3.9324223901708328E-3</v>
      </c>
      <c r="Y20" s="14">
        <f t="shared" si="2"/>
        <v>3.9324222104244501E-3</v>
      </c>
      <c r="Z20" s="137"/>
      <c r="AB20" s="7"/>
      <c r="AC20" s="15"/>
      <c r="AD20" s="7"/>
      <c r="AE20" s="7"/>
      <c r="AF20" s="7"/>
      <c r="AG20" s="7"/>
      <c r="AH20" s="7"/>
      <c r="AI20" s="7"/>
      <c r="AL20" s="20"/>
      <c r="AM20" s="20"/>
      <c r="AN20" s="20"/>
      <c r="AO20" s="20"/>
      <c r="AP20" s="20"/>
      <c r="AQ20" s="20"/>
      <c r="AR20" s="20"/>
      <c r="AS20" s="20"/>
      <c r="AT20" s="20"/>
      <c r="AU20" s="139"/>
      <c r="AV20" s="139"/>
      <c r="AW20" s="139"/>
      <c r="AX20" s="20"/>
      <c r="AY20" s="139"/>
      <c r="AZ20" s="20"/>
      <c r="BA20" s="139"/>
      <c r="BB20" s="71"/>
      <c r="BC20" s="71"/>
      <c r="BD20" s="20"/>
      <c r="BE20" s="139"/>
      <c r="BF20" s="71"/>
      <c r="BG20" s="71"/>
      <c r="BH20" s="20"/>
      <c r="BI20" s="139"/>
      <c r="BJ20" s="20"/>
      <c r="BK20" s="20"/>
    </row>
    <row r="21" spans="1:63" ht="24.75" customHeight="1" x14ac:dyDescent="0.25">
      <c r="A21" s="79"/>
      <c r="B21" s="3"/>
      <c r="C21" s="3"/>
      <c r="D21" s="76">
        <v>37</v>
      </c>
      <c r="E21" s="76">
        <v>39</v>
      </c>
      <c r="F21" s="1" t="s">
        <v>31</v>
      </c>
      <c r="G21" s="78">
        <v>-80.900000000000006</v>
      </c>
      <c r="H21" s="10">
        <f t="shared" si="3"/>
        <v>8.1283051616409864E-12</v>
      </c>
      <c r="I21" s="1" t="s">
        <v>31</v>
      </c>
      <c r="J21" s="3">
        <f>J20-3</f>
        <v>24</v>
      </c>
      <c r="K21" s="1" t="s">
        <v>31</v>
      </c>
      <c r="L21" s="4">
        <f t="shared" si="4"/>
        <v>0.25118864315095807</v>
      </c>
      <c r="M21" s="4"/>
      <c r="N21" s="4"/>
      <c r="O21" s="11"/>
      <c r="P21" s="11"/>
      <c r="Q21" s="13">
        <f t="shared" si="5"/>
        <v>104.9</v>
      </c>
      <c r="R21" s="18">
        <v>0.71499999999999997</v>
      </c>
      <c r="S21" s="13">
        <v>4.72</v>
      </c>
      <c r="T21" s="4">
        <v>3.04</v>
      </c>
      <c r="U21" s="4">
        <v>2.06</v>
      </c>
      <c r="V21" s="4">
        <f t="shared" si="6"/>
        <v>127.797</v>
      </c>
      <c r="W21" s="4">
        <f t="shared" si="0"/>
        <v>127.54581135684904</v>
      </c>
      <c r="X21" s="14">
        <f t="shared" si="1"/>
        <v>1.9655284799405155E-3</v>
      </c>
      <c r="Y21" s="14">
        <f t="shared" si="2"/>
        <v>1.9655284798769123E-3</v>
      </c>
      <c r="Z21" s="138"/>
      <c r="AB21" s="7"/>
      <c r="AC21" s="15"/>
      <c r="AD21" s="7"/>
      <c r="AE21" s="7"/>
      <c r="AF21" s="7"/>
      <c r="AG21" s="7"/>
      <c r="AH21" s="7"/>
      <c r="AI21" s="7"/>
      <c r="AL21" s="140"/>
      <c r="AM21" s="140"/>
      <c r="AN21" s="72"/>
      <c r="AO21" s="92"/>
      <c r="AP21" s="92"/>
      <c r="AQ21" s="72"/>
      <c r="AR21" s="140"/>
      <c r="AS21" s="140"/>
      <c r="AT21" s="72"/>
      <c r="AU21" s="139"/>
      <c r="AV21" s="139"/>
      <c r="AW21" s="139"/>
      <c r="AX21" s="139"/>
      <c r="AY21" s="139"/>
      <c r="AZ21" s="139"/>
      <c r="BA21" s="139"/>
      <c r="BB21" s="139"/>
      <c r="BC21" s="139"/>
      <c r="BD21" s="139"/>
      <c r="BE21" s="139"/>
      <c r="BF21" s="139"/>
      <c r="BG21" s="71"/>
      <c r="BH21" s="139"/>
      <c r="BI21" s="139"/>
      <c r="BJ21" s="20"/>
      <c r="BK21" s="20"/>
    </row>
    <row r="22" spans="1:63"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CONCATENATE("60W Sumitomo Cascade Average IMD(dBc) @ ",B23,"GHz")</f>
        <v>60W Sumitomo Cascade Average IMD(dBc) @ 14.25GHz</v>
      </c>
      <c r="AC22" s="7"/>
      <c r="AD22" s="7"/>
      <c r="AE22" s="7"/>
      <c r="AF22" s="7"/>
      <c r="AG22" s="7" t="s">
        <v>43</v>
      </c>
      <c r="AH22" s="7"/>
      <c r="AI22" s="7"/>
      <c r="AL22" s="71"/>
      <c r="AM22" s="71"/>
      <c r="AN22" s="71"/>
      <c r="AO22" s="71"/>
      <c r="AP22" s="71"/>
      <c r="AQ22" s="71"/>
      <c r="AR22" s="71"/>
      <c r="AS22" s="71"/>
      <c r="AT22" s="71"/>
      <c r="AU22" s="139"/>
      <c r="AV22" s="139"/>
      <c r="AW22" s="139"/>
      <c r="AX22" s="139"/>
      <c r="AY22" s="139"/>
      <c r="AZ22" s="139"/>
      <c r="BA22" s="139"/>
      <c r="BB22" s="139"/>
      <c r="BC22" s="139"/>
      <c r="BD22" s="139"/>
      <c r="BE22" s="139"/>
      <c r="BF22" s="139"/>
      <c r="BG22" s="71"/>
      <c r="BH22" s="139"/>
      <c r="BI22" s="139"/>
      <c r="BJ22" s="20"/>
      <c r="BK22" s="20"/>
    </row>
    <row r="23" spans="1:63" ht="24.75" customHeight="1" x14ac:dyDescent="0.25">
      <c r="A23" s="75">
        <f>A3</f>
        <v>42160</v>
      </c>
      <c r="B23" s="3">
        <f>B3</f>
        <v>14.25</v>
      </c>
      <c r="C23" s="3"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c r="AL23" s="20"/>
      <c r="AM23" s="20"/>
      <c r="AN23" s="20"/>
      <c r="AO23" s="20"/>
      <c r="AP23" s="20"/>
      <c r="AQ23" s="20"/>
      <c r="AR23" s="20"/>
      <c r="AS23" s="20"/>
      <c r="AT23" s="20"/>
      <c r="AU23" s="139"/>
      <c r="AV23" s="139"/>
      <c r="AW23" s="139"/>
      <c r="AX23" s="73"/>
      <c r="AY23" s="73"/>
      <c r="AZ23" s="73"/>
      <c r="BA23" s="73"/>
      <c r="BB23" s="73"/>
      <c r="BC23" s="71"/>
      <c r="BD23" s="20"/>
      <c r="BE23" s="20"/>
      <c r="BF23" s="20"/>
      <c r="BG23" s="71"/>
      <c r="BH23" s="71"/>
      <c r="BI23" s="73"/>
      <c r="BJ23" s="20"/>
      <c r="BK23" s="20"/>
    </row>
    <row r="24" spans="1:63" ht="24.75" customHeight="1" x14ac:dyDescent="0.25">
      <c r="A24" s="75"/>
      <c r="B24" s="3"/>
      <c r="C24" s="3"/>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c r="AL24" s="20"/>
      <c r="AM24" s="20"/>
      <c r="AN24" s="20"/>
      <c r="AO24" s="20"/>
      <c r="AP24" s="20"/>
      <c r="AQ24" s="20"/>
      <c r="AR24" s="20"/>
      <c r="AS24" s="20"/>
      <c r="AT24" s="20"/>
      <c r="AU24" s="71"/>
      <c r="AV24" s="71"/>
      <c r="AW24" s="71"/>
      <c r="AX24" s="73"/>
      <c r="AY24" s="73"/>
      <c r="AZ24" s="73"/>
      <c r="BA24" s="73"/>
      <c r="BB24" s="73"/>
      <c r="BC24" s="71"/>
      <c r="BD24" s="20"/>
      <c r="BE24" s="20"/>
      <c r="BF24" s="20"/>
      <c r="BG24" s="71"/>
      <c r="BH24" s="71"/>
      <c r="BI24" s="73"/>
      <c r="BJ24" s="20"/>
      <c r="BK24" s="20"/>
    </row>
    <row r="25" spans="1:63" ht="24.75" customHeight="1" x14ac:dyDescent="0.25">
      <c r="A25" s="75"/>
      <c r="B25" s="3"/>
      <c r="C25" s="3"/>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c r="AL25" s="20"/>
      <c r="AM25" s="20"/>
      <c r="AN25" s="20"/>
      <c r="AO25" s="20"/>
      <c r="AP25" s="20"/>
      <c r="AQ25" s="20"/>
      <c r="AR25" s="20"/>
      <c r="AS25" s="20"/>
      <c r="AT25" s="20"/>
      <c r="AU25" s="20"/>
      <c r="AV25" s="20"/>
      <c r="AW25" s="20"/>
      <c r="AX25" s="73"/>
      <c r="AY25" s="73"/>
      <c r="AZ25" s="73"/>
      <c r="BA25" s="73"/>
      <c r="BB25" s="73"/>
      <c r="BC25" s="71"/>
      <c r="BD25" s="20"/>
      <c r="BE25" s="20"/>
      <c r="BF25" s="20"/>
      <c r="BG25" s="71"/>
      <c r="BH25" s="71"/>
      <c r="BI25" s="73"/>
      <c r="BJ25" s="20"/>
      <c r="BK25" s="20"/>
    </row>
    <row r="26" spans="1:63" ht="24.75" customHeight="1" x14ac:dyDescent="0.25">
      <c r="A26" s="79"/>
      <c r="B26" s="3"/>
      <c r="C26" s="3"/>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c r="AL26" s="20"/>
      <c r="AM26" s="20"/>
      <c r="AN26" s="20"/>
      <c r="AO26" s="20"/>
      <c r="AP26" s="20"/>
      <c r="AQ26" s="20"/>
      <c r="AR26" s="20"/>
      <c r="AS26" s="20"/>
      <c r="AT26" s="20"/>
      <c r="AU26" s="20"/>
      <c r="AV26" s="20"/>
      <c r="AW26" s="20"/>
      <c r="AX26" s="73"/>
      <c r="AY26" s="73"/>
      <c r="AZ26" s="73"/>
      <c r="BA26" s="73"/>
      <c r="BB26" s="73"/>
      <c r="BC26" s="71"/>
      <c r="BD26" s="20"/>
      <c r="BE26" s="20"/>
      <c r="BF26" s="20"/>
      <c r="BG26" s="71"/>
      <c r="BH26" s="71"/>
      <c r="BI26" s="73"/>
      <c r="BJ26" s="20"/>
      <c r="BK26" s="20"/>
    </row>
    <row r="27" spans="1:63" ht="24.75" customHeight="1" x14ac:dyDescent="0.25">
      <c r="A27" s="79"/>
      <c r="B27" s="3"/>
      <c r="C27" s="3"/>
      <c r="D27" s="90">
        <v>41</v>
      </c>
      <c r="E27" s="77">
        <v>47</v>
      </c>
      <c r="F27" s="78">
        <v>-16.7</v>
      </c>
      <c r="G27" s="1" t="s">
        <v>31</v>
      </c>
      <c r="H27" s="10">
        <f t="shared" ref="H27:H41" si="8">0.001*POWER(10,F27/10)</f>
        <v>2.1379620895022323E-5</v>
      </c>
      <c r="I27" s="3">
        <v>44</v>
      </c>
      <c r="J27" s="1" t="s">
        <v>31</v>
      </c>
      <c r="K27" s="1" t="s">
        <v>31</v>
      </c>
      <c r="L27" s="10">
        <f t="shared" ref="L27:L41" si="9">0.001*POWER(10,I27/10)</f>
        <v>25.118864315095859</v>
      </c>
      <c r="M27" s="4"/>
      <c r="N27" s="4"/>
      <c r="O27" s="11">
        <v>-22.4</v>
      </c>
      <c r="P27" s="11">
        <v>-24.5</v>
      </c>
      <c r="Q27" s="13">
        <f t="shared" ref="Q27:Q41" si="10">I27-F27</f>
        <v>60.7</v>
      </c>
      <c r="R27" s="13">
        <v>0.66900000000000004</v>
      </c>
      <c r="S27" s="13">
        <v>4.68</v>
      </c>
      <c r="T27" s="4">
        <v>6.0850000000000009</v>
      </c>
      <c r="U27" s="4">
        <v>4.4000000000000004</v>
      </c>
      <c r="V27" s="4">
        <f t="shared" ref="V27:V41" si="11">T27*$Z$7+S27*$Z$9+R27*$Z$11</f>
        <v>201.36100000000002</v>
      </c>
      <c r="W27" s="31"/>
      <c r="X27" s="35"/>
      <c r="Y27" s="35"/>
      <c r="Z27" s="127" t="s">
        <v>45</v>
      </c>
      <c r="AA27" s="20"/>
      <c r="AB27" s="15">
        <f t="shared" ref="AB27:AB61" si="12">AVERAGE(O27:P27)</f>
        <v>-23.45</v>
      </c>
      <c r="AC27" s="36"/>
      <c r="AD27" s="36"/>
      <c r="AE27" s="36"/>
      <c r="AF27" s="36"/>
      <c r="AG27" s="7">
        <v>-25</v>
      </c>
      <c r="AH27" s="7"/>
      <c r="AI27" s="7"/>
      <c r="AL27" s="20"/>
      <c r="AM27" s="20"/>
      <c r="AN27" s="20"/>
      <c r="AO27" s="20"/>
      <c r="AP27" s="20"/>
      <c r="AQ27" s="20"/>
      <c r="AR27" s="20"/>
      <c r="AS27" s="20"/>
      <c r="AT27" s="20"/>
      <c r="AU27" s="20"/>
      <c r="AV27" s="20"/>
      <c r="AW27" s="20"/>
      <c r="AX27" s="73"/>
      <c r="AY27" s="73"/>
      <c r="AZ27" s="73"/>
      <c r="BA27" s="73"/>
      <c r="BB27" s="73"/>
      <c r="BC27" s="71"/>
      <c r="BD27" s="20"/>
      <c r="BE27" s="20"/>
      <c r="BF27" s="20"/>
      <c r="BG27" s="71"/>
      <c r="BH27" s="71"/>
      <c r="BI27" s="73"/>
      <c r="BJ27" s="20"/>
      <c r="BK27" s="20"/>
    </row>
    <row r="28" spans="1:63" ht="23.25" customHeight="1" x14ac:dyDescent="0.25">
      <c r="A28" s="79"/>
      <c r="B28" s="3"/>
      <c r="C28" s="3"/>
      <c r="D28" s="90">
        <v>40</v>
      </c>
      <c r="E28" s="77">
        <v>45</v>
      </c>
      <c r="F28" s="78">
        <v>-18.32</v>
      </c>
      <c r="G28" s="1" t="s">
        <v>31</v>
      </c>
      <c r="H28" s="10">
        <f t="shared" si="8"/>
        <v>1.4723125024327177E-5</v>
      </c>
      <c r="I28" s="3">
        <f t="shared" ref="I28:I38" si="13">I27-1</f>
        <v>43</v>
      </c>
      <c r="J28" s="1" t="s">
        <v>31</v>
      </c>
      <c r="K28" s="1" t="s">
        <v>31</v>
      </c>
      <c r="L28" s="10">
        <f t="shared" si="9"/>
        <v>19.952623149688794</v>
      </c>
      <c r="M28" s="4"/>
      <c r="N28" s="4"/>
      <c r="O28" s="11">
        <v>-23.3</v>
      </c>
      <c r="P28" s="11">
        <v>-25.9</v>
      </c>
      <c r="Q28" s="13">
        <f t="shared" si="10"/>
        <v>61.32</v>
      </c>
      <c r="R28" s="13">
        <v>0.67300000000000004</v>
      </c>
      <c r="S28" s="13">
        <v>4.63</v>
      </c>
      <c r="T28" s="4">
        <v>5.49</v>
      </c>
      <c r="U28" s="4">
        <v>4.01</v>
      </c>
      <c r="V28" s="4">
        <f t="shared" si="11"/>
        <v>186.35599999999999</v>
      </c>
      <c r="W28" s="31"/>
      <c r="X28" s="35"/>
      <c r="Y28" s="35"/>
      <c r="Z28" s="130"/>
      <c r="AA28" s="20"/>
      <c r="AB28" s="15">
        <f t="shared" si="12"/>
        <v>-24.6</v>
      </c>
      <c r="AC28" s="36"/>
      <c r="AD28" s="36"/>
      <c r="AE28" s="36"/>
      <c r="AF28" s="36"/>
      <c r="AG28" s="7">
        <v>-25</v>
      </c>
      <c r="AH28" s="7"/>
      <c r="AI28" s="7"/>
      <c r="AL28" s="20"/>
      <c r="AM28" s="20"/>
      <c r="AN28" s="20"/>
      <c r="AO28" s="20"/>
      <c r="AP28" s="20"/>
      <c r="AQ28" s="20"/>
      <c r="AR28" s="20"/>
      <c r="AS28" s="20"/>
      <c r="AT28" s="20"/>
      <c r="AU28" s="20"/>
      <c r="AV28" s="20"/>
      <c r="AW28" s="20"/>
      <c r="AX28" s="73"/>
      <c r="AY28" s="73"/>
      <c r="AZ28" s="73"/>
      <c r="BA28" s="73"/>
      <c r="BB28" s="73"/>
      <c r="BC28" s="71"/>
      <c r="BD28" s="20"/>
      <c r="BE28" s="20"/>
      <c r="BF28" s="20"/>
      <c r="BG28" s="71"/>
      <c r="BH28" s="71"/>
      <c r="BI28" s="73"/>
      <c r="BJ28" s="20"/>
      <c r="BK28" s="20"/>
    </row>
    <row r="29" spans="1:63" ht="24" customHeight="1" x14ac:dyDescent="0.25">
      <c r="A29" s="79"/>
      <c r="B29" s="3"/>
      <c r="C29" s="3"/>
      <c r="D29" s="90">
        <v>39</v>
      </c>
      <c r="E29" s="77">
        <v>44</v>
      </c>
      <c r="F29" s="78">
        <v>-19.809999999999999</v>
      </c>
      <c r="G29" s="1" t="s">
        <v>31</v>
      </c>
      <c r="H29" s="10">
        <f t="shared" si="8"/>
        <v>1.0447202192207997E-5</v>
      </c>
      <c r="I29" s="3">
        <f t="shared" si="13"/>
        <v>42</v>
      </c>
      <c r="J29" s="1" t="s">
        <v>31</v>
      </c>
      <c r="K29" s="1" t="s">
        <v>31</v>
      </c>
      <c r="L29" s="10">
        <f t="shared" si="9"/>
        <v>15.848931924611147</v>
      </c>
      <c r="M29" s="4"/>
      <c r="N29" s="4"/>
      <c r="O29" s="11">
        <v>-23.7</v>
      </c>
      <c r="P29" s="11">
        <v>-26.4</v>
      </c>
      <c r="Q29" s="13">
        <f t="shared" si="10"/>
        <v>61.81</v>
      </c>
      <c r="R29" s="13">
        <v>0.68100000000000005</v>
      </c>
      <c r="S29" s="13">
        <v>4.6100000000000003</v>
      </c>
      <c r="T29" s="4">
        <v>5.0599999999999996</v>
      </c>
      <c r="U29" s="4">
        <v>3.67</v>
      </c>
      <c r="V29" s="4">
        <f t="shared" si="11"/>
        <v>175.714</v>
      </c>
      <c r="W29" s="31"/>
      <c r="X29" s="35"/>
      <c r="Y29" s="35"/>
      <c r="Z29" s="131"/>
      <c r="AA29" s="20"/>
      <c r="AB29" s="15">
        <f t="shared" si="12"/>
        <v>-25.049999999999997</v>
      </c>
      <c r="AC29" s="36"/>
      <c r="AD29" s="36"/>
      <c r="AE29" s="36"/>
      <c r="AF29" s="36"/>
      <c r="AG29" s="7">
        <v>-25</v>
      </c>
      <c r="AH29" s="7"/>
      <c r="AI29" s="7"/>
      <c r="AL29" s="20"/>
      <c r="AM29" s="20"/>
      <c r="AN29" s="20"/>
      <c r="AO29" s="20"/>
      <c r="AP29" s="20"/>
      <c r="AQ29" s="20"/>
      <c r="AR29" s="20"/>
      <c r="AS29" s="20"/>
      <c r="AT29" s="20"/>
      <c r="AU29" s="20"/>
      <c r="AV29" s="20"/>
      <c r="AW29" s="20"/>
      <c r="AX29" s="73"/>
      <c r="AY29" s="73"/>
      <c r="AZ29" s="73"/>
      <c r="BA29" s="73"/>
      <c r="BB29" s="73"/>
      <c r="BC29" s="71"/>
      <c r="BD29" s="20"/>
      <c r="BE29" s="20"/>
      <c r="BF29" s="20"/>
      <c r="BG29" s="71"/>
      <c r="BH29" s="71"/>
      <c r="BI29" s="73"/>
      <c r="BJ29" s="20"/>
      <c r="BK29" s="20"/>
    </row>
    <row r="30" spans="1:63" ht="24.75" customHeight="1" x14ac:dyDescent="0.25">
      <c r="A30" s="79"/>
      <c r="B30" s="3"/>
      <c r="C30" s="3"/>
      <c r="D30" s="90">
        <v>38</v>
      </c>
      <c r="E30" s="77">
        <v>43</v>
      </c>
      <c r="F30" s="78">
        <v>-21.24</v>
      </c>
      <c r="G30" s="1" t="s">
        <v>31</v>
      </c>
      <c r="H30" s="10">
        <f t="shared" si="8"/>
        <v>7.5162289401820601E-6</v>
      </c>
      <c r="I30" s="3">
        <f t="shared" si="13"/>
        <v>41</v>
      </c>
      <c r="J30" s="1" t="s">
        <v>31</v>
      </c>
      <c r="K30" s="1" t="s">
        <v>31</v>
      </c>
      <c r="L30" s="10">
        <f t="shared" si="9"/>
        <v>12.589254117941671</v>
      </c>
      <c r="M30" s="4"/>
      <c r="N30" s="4"/>
      <c r="O30" s="11">
        <v>-24</v>
      </c>
      <c r="P30" s="11">
        <v>-26.2</v>
      </c>
      <c r="Q30" s="13">
        <f t="shared" si="10"/>
        <v>62.239999999999995</v>
      </c>
      <c r="R30" s="13">
        <v>0.69</v>
      </c>
      <c r="S30" s="13">
        <v>4.5999999999999996</v>
      </c>
      <c r="T30" s="4">
        <v>4.6500000000000004</v>
      </c>
      <c r="U30" s="4">
        <v>3.37</v>
      </c>
      <c r="V30" s="4">
        <f t="shared" si="11"/>
        <v>165.67000000000002</v>
      </c>
      <c r="W30" s="31"/>
      <c r="X30" s="35"/>
      <c r="Y30" s="35"/>
      <c r="Z30" s="3" t="s">
        <v>46</v>
      </c>
      <c r="AA30" s="20"/>
      <c r="AB30" s="15">
        <f t="shared" si="12"/>
        <v>-25.1</v>
      </c>
      <c r="AC30" s="36"/>
      <c r="AD30" s="36"/>
      <c r="AE30" s="36"/>
      <c r="AF30" s="36"/>
      <c r="AG30" s="7">
        <v>-25</v>
      </c>
      <c r="AH30" s="7"/>
      <c r="AI30" s="7"/>
      <c r="AL30" s="20"/>
      <c r="AM30" s="20"/>
      <c r="AN30" s="20"/>
      <c r="AO30" s="20"/>
      <c r="AP30" s="20"/>
      <c r="AQ30" s="20"/>
      <c r="AR30" s="20"/>
      <c r="AS30" s="20"/>
      <c r="AT30" s="20"/>
      <c r="AU30" s="20"/>
      <c r="AV30" s="20"/>
      <c r="AW30" s="20"/>
      <c r="AX30" s="73"/>
      <c r="AY30" s="73"/>
      <c r="AZ30" s="73"/>
      <c r="BA30" s="73"/>
      <c r="BB30" s="73"/>
      <c r="BC30" s="71"/>
      <c r="BD30" s="20"/>
      <c r="BE30" s="20"/>
      <c r="BF30" s="20"/>
      <c r="BG30" s="71"/>
      <c r="BH30" s="71"/>
      <c r="BI30" s="73"/>
      <c r="BJ30" s="20"/>
      <c r="BK30" s="20"/>
    </row>
    <row r="31" spans="1:63" ht="24.75" customHeight="1" x14ac:dyDescent="0.25">
      <c r="A31" s="79"/>
      <c r="B31" s="3"/>
      <c r="C31" s="3"/>
      <c r="D31" s="90">
        <v>38</v>
      </c>
      <c r="E31" s="77">
        <v>43</v>
      </c>
      <c r="F31" s="78">
        <v>-22.63</v>
      </c>
      <c r="G31" s="1" t="s">
        <v>31</v>
      </c>
      <c r="H31" s="10">
        <f t="shared" si="8"/>
        <v>5.4575786109127087E-6</v>
      </c>
      <c r="I31" s="3">
        <f t="shared" si="13"/>
        <v>40</v>
      </c>
      <c r="J31" s="1" t="s">
        <v>31</v>
      </c>
      <c r="K31" s="1" t="s">
        <v>31</v>
      </c>
      <c r="L31" s="10">
        <f t="shared" si="9"/>
        <v>10</v>
      </c>
      <c r="M31" s="4"/>
      <c r="N31" s="4"/>
      <c r="O31" s="11">
        <v>-23.9</v>
      </c>
      <c r="P31" s="11">
        <v>-25.9</v>
      </c>
      <c r="Q31" s="13">
        <f t="shared" si="10"/>
        <v>62.629999999999995</v>
      </c>
      <c r="R31" s="13">
        <v>0.69700000000000006</v>
      </c>
      <c r="S31" s="13">
        <v>4.6100000000000003</v>
      </c>
      <c r="T31" s="4">
        <v>4.3</v>
      </c>
      <c r="U31" s="4">
        <v>3.11</v>
      </c>
      <c r="V31" s="4">
        <f t="shared" si="11"/>
        <v>157.28199999999998</v>
      </c>
      <c r="W31" s="31"/>
      <c r="X31" s="35"/>
      <c r="Y31" s="35"/>
      <c r="Z31" s="39"/>
      <c r="AA31" s="20"/>
      <c r="AB31" s="15">
        <f t="shared" si="12"/>
        <v>-24.9</v>
      </c>
      <c r="AC31" s="36"/>
      <c r="AD31" s="36"/>
      <c r="AE31" s="36"/>
      <c r="AF31" s="36"/>
      <c r="AG31" s="7">
        <v>-25</v>
      </c>
      <c r="AH31" s="7"/>
      <c r="AI31" s="7"/>
      <c r="AL31" s="20"/>
      <c r="AM31" s="20"/>
      <c r="AN31" s="20"/>
      <c r="AO31" s="20"/>
      <c r="AP31" s="20"/>
      <c r="AQ31" s="20"/>
      <c r="AR31" s="20"/>
      <c r="AS31" s="20"/>
      <c r="AT31" s="20"/>
      <c r="AU31" s="20"/>
      <c r="AV31" s="20"/>
      <c r="AW31" s="20"/>
      <c r="AX31" s="73"/>
      <c r="AY31" s="73"/>
      <c r="AZ31" s="73"/>
      <c r="BA31" s="73"/>
      <c r="BB31" s="73"/>
      <c r="BC31" s="71"/>
      <c r="BD31" s="20"/>
      <c r="BE31" s="20"/>
      <c r="BF31" s="20"/>
      <c r="BG31" s="71"/>
      <c r="BH31" s="71"/>
      <c r="BI31" s="73"/>
      <c r="BJ31" s="20"/>
      <c r="BK31" s="20"/>
    </row>
    <row r="32" spans="1:63" ht="24.75" customHeight="1" x14ac:dyDescent="0.25">
      <c r="A32" s="79"/>
      <c r="B32" s="3"/>
      <c r="C32" s="3"/>
      <c r="D32" s="90">
        <v>38</v>
      </c>
      <c r="E32" s="77">
        <v>42</v>
      </c>
      <c r="F32" s="78">
        <v>-24.04</v>
      </c>
      <c r="G32" s="1" t="s">
        <v>31</v>
      </c>
      <c r="H32" s="10">
        <f t="shared" si="8"/>
        <v>3.944573020752783E-6</v>
      </c>
      <c r="I32" s="3">
        <f t="shared" si="13"/>
        <v>39</v>
      </c>
      <c r="J32" s="1" t="s">
        <v>31</v>
      </c>
      <c r="K32" s="1" t="s">
        <v>31</v>
      </c>
      <c r="L32" s="10">
        <f t="shared" si="9"/>
        <v>7.9432823472428158</v>
      </c>
      <c r="M32" s="4"/>
      <c r="N32" s="4"/>
      <c r="O32" s="11">
        <v>-24.3</v>
      </c>
      <c r="P32" s="11">
        <v>-26</v>
      </c>
      <c r="Q32" s="13">
        <f t="shared" si="10"/>
        <v>63.04</v>
      </c>
      <c r="R32" s="13">
        <v>0.70100000000000007</v>
      </c>
      <c r="S32" s="13">
        <v>4.62</v>
      </c>
      <c r="T32" s="4">
        <v>4.01</v>
      </c>
      <c r="U32" s="4">
        <v>2.89</v>
      </c>
      <c r="V32" s="4">
        <f t="shared" si="11"/>
        <v>150.33700000000002</v>
      </c>
      <c r="W32" s="31"/>
      <c r="X32" s="35"/>
      <c r="Y32" s="35"/>
      <c r="Z32" s="39"/>
      <c r="AA32" s="20"/>
      <c r="AB32" s="15">
        <f t="shared" si="12"/>
        <v>-25.15</v>
      </c>
      <c r="AC32" s="36"/>
      <c r="AD32" s="36"/>
      <c r="AE32" s="36"/>
      <c r="AF32" s="36"/>
      <c r="AG32" s="7">
        <v>-25</v>
      </c>
      <c r="AH32" s="7"/>
      <c r="AI32" s="7"/>
      <c r="AL32" s="20"/>
      <c r="AM32" s="20"/>
      <c r="AN32" s="20"/>
      <c r="AO32" s="20"/>
      <c r="AP32" s="20"/>
      <c r="AQ32" s="20"/>
      <c r="AR32" s="20"/>
      <c r="AS32" s="20"/>
      <c r="AT32" s="20"/>
      <c r="AU32" s="20"/>
      <c r="AV32" s="20"/>
      <c r="AW32" s="20"/>
      <c r="AX32" s="73"/>
      <c r="AY32" s="73"/>
      <c r="AZ32" s="73"/>
      <c r="BA32" s="73"/>
      <c r="BB32" s="73"/>
      <c r="BC32" s="71"/>
      <c r="BD32" s="20"/>
      <c r="BE32" s="20"/>
      <c r="BF32" s="20"/>
      <c r="BG32" s="71"/>
      <c r="BH32" s="71"/>
      <c r="BI32" s="73"/>
      <c r="BJ32" s="20"/>
      <c r="BK32" s="20"/>
    </row>
    <row r="33" spans="1:63" ht="24.75" customHeight="1" x14ac:dyDescent="0.25">
      <c r="A33" s="79"/>
      <c r="B33" s="3"/>
      <c r="C33" s="3"/>
      <c r="D33" s="90">
        <v>37</v>
      </c>
      <c r="E33" s="77">
        <v>41</v>
      </c>
      <c r="F33" s="78">
        <v>-25.39</v>
      </c>
      <c r="G33" s="1" t="s">
        <v>31</v>
      </c>
      <c r="H33" s="10">
        <f t="shared" si="8"/>
        <v>2.8906798823654733E-6</v>
      </c>
      <c r="I33" s="3">
        <f t="shared" si="13"/>
        <v>38</v>
      </c>
      <c r="J33" s="1" t="s">
        <v>31</v>
      </c>
      <c r="K33" s="1" t="s">
        <v>31</v>
      </c>
      <c r="L33" s="10">
        <f t="shared" si="9"/>
        <v>6.3095734448019387</v>
      </c>
      <c r="M33" s="4"/>
      <c r="N33" s="4"/>
      <c r="O33" s="11">
        <v>-24.8</v>
      </c>
      <c r="P33" s="11">
        <v>-26.3</v>
      </c>
      <c r="Q33" s="13">
        <f t="shared" si="10"/>
        <v>63.39</v>
      </c>
      <c r="R33" s="13">
        <v>0.70499999999999996</v>
      </c>
      <c r="S33" s="13">
        <v>4.63</v>
      </c>
      <c r="T33" s="4">
        <v>3.7800000000000002</v>
      </c>
      <c r="U33" s="4">
        <v>2.71</v>
      </c>
      <c r="V33" s="4">
        <f t="shared" si="11"/>
        <v>144.85599999999999</v>
      </c>
      <c r="W33" s="31"/>
      <c r="X33" s="35"/>
      <c r="Y33" s="35"/>
      <c r="Z33" s="39"/>
      <c r="AA33" s="20"/>
      <c r="AB33" s="15">
        <f t="shared" si="12"/>
        <v>-25.55</v>
      </c>
      <c r="AC33" s="36"/>
      <c r="AD33" s="36"/>
      <c r="AE33" s="36"/>
      <c r="AF33" s="36"/>
      <c r="AG33" s="7">
        <v>-25</v>
      </c>
      <c r="AH33" s="7"/>
      <c r="AI33" s="7"/>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ht="24.75" customHeight="1" x14ac:dyDescent="0.25">
      <c r="A34" s="79"/>
      <c r="B34" s="3"/>
      <c r="C34" s="3"/>
      <c r="D34" s="90">
        <v>36</v>
      </c>
      <c r="E34" s="77">
        <v>40</v>
      </c>
      <c r="F34" s="78">
        <v>-26.7</v>
      </c>
      <c r="G34" s="1" t="s">
        <v>31</v>
      </c>
      <c r="H34" s="10">
        <f t="shared" si="8"/>
        <v>2.1379620895022318E-6</v>
      </c>
      <c r="I34" s="3">
        <f t="shared" si="13"/>
        <v>37</v>
      </c>
      <c r="J34" s="1" t="s">
        <v>31</v>
      </c>
      <c r="K34" s="1" t="s">
        <v>31</v>
      </c>
      <c r="L34" s="10">
        <f t="shared" si="9"/>
        <v>5.0118723362727327</v>
      </c>
      <c r="M34" s="4"/>
      <c r="N34" s="4"/>
      <c r="O34" s="11">
        <v>-25.3</v>
      </c>
      <c r="P34" s="11">
        <v>-26.7</v>
      </c>
      <c r="Q34" s="13">
        <f t="shared" si="10"/>
        <v>63.7</v>
      </c>
      <c r="R34" s="13">
        <v>0.70799999999999996</v>
      </c>
      <c r="S34" s="13">
        <v>4.6500000000000004</v>
      </c>
      <c r="T34" s="4">
        <v>3.59</v>
      </c>
      <c r="U34" s="4">
        <v>2.56</v>
      </c>
      <c r="V34" s="4">
        <f t="shared" si="11"/>
        <v>140.44699999999997</v>
      </c>
      <c r="W34" s="31"/>
      <c r="X34" s="35"/>
      <c r="Y34" s="35"/>
      <c r="Z34" s="39"/>
      <c r="AA34" s="20"/>
      <c r="AB34" s="15">
        <f t="shared" si="12"/>
        <v>-26</v>
      </c>
      <c r="AC34" s="36"/>
      <c r="AD34" s="36"/>
      <c r="AE34" s="36"/>
      <c r="AF34" s="36"/>
      <c r="AG34" s="7">
        <v>-25</v>
      </c>
      <c r="AH34" s="7"/>
      <c r="AI34" s="7"/>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ht="24.75" customHeight="1" x14ac:dyDescent="0.25">
      <c r="A35" s="79"/>
      <c r="B35" s="3"/>
      <c r="C35" s="3"/>
      <c r="D35" s="90">
        <v>36</v>
      </c>
      <c r="E35" s="77">
        <v>39</v>
      </c>
      <c r="F35" s="78">
        <v>-27.97</v>
      </c>
      <c r="G35" s="1" t="s">
        <v>31</v>
      </c>
      <c r="H35" s="10">
        <f t="shared" si="8"/>
        <v>1.5958791472367333E-6</v>
      </c>
      <c r="I35" s="3">
        <f t="shared" si="13"/>
        <v>36</v>
      </c>
      <c r="J35" s="1" t="s">
        <v>31</v>
      </c>
      <c r="K35" s="1" t="s">
        <v>31</v>
      </c>
      <c r="L35" s="10">
        <f t="shared" si="9"/>
        <v>3.9810717055349771</v>
      </c>
      <c r="M35" s="4"/>
      <c r="N35" s="4"/>
      <c r="O35" s="11">
        <v>-26.3</v>
      </c>
      <c r="P35" s="11">
        <v>-27.7</v>
      </c>
      <c r="Q35" s="13">
        <f t="shared" si="10"/>
        <v>63.97</v>
      </c>
      <c r="R35" s="13">
        <v>0.71</v>
      </c>
      <c r="S35" s="13">
        <v>4.66</v>
      </c>
      <c r="T35" s="4">
        <v>3.4400000000000004</v>
      </c>
      <c r="U35" s="4">
        <v>2.4300000000000002</v>
      </c>
      <c r="V35" s="4">
        <f t="shared" si="11"/>
        <v>136.90400000000002</v>
      </c>
      <c r="W35" s="31"/>
      <c r="X35" s="35"/>
      <c r="Y35" s="35"/>
      <c r="Z35" s="39"/>
      <c r="AA35" s="20"/>
      <c r="AB35" s="15">
        <f t="shared" si="12"/>
        <v>-27</v>
      </c>
      <c r="AC35" s="36"/>
      <c r="AD35" s="36"/>
      <c r="AE35" s="36"/>
      <c r="AF35" s="36"/>
      <c r="AG35" s="7">
        <v>-25</v>
      </c>
      <c r="AH35" s="7"/>
      <c r="AI35" s="7"/>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ht="24.75" customHeight="1" x14ac:dyDescent="0.25">
      <c r="A36" s="79"/>
      <c r="B36" s="3"/>
      <c r="C36" s="3"/>
      <c r="D36" s="90">
        <v>36</v>
      </c>
      <c r="E36" s="77">
        <v>39</v>
      </c>
      <c r="F36" s="78">
        <v>-29.19</v>
      </c>
      <c r="G36" s="1" t="s">
        <v>31</v>
      </c>
      <c r="H36" s="10">
        <f t="shared" si="8"/>
        <v>1.2050359403717967E-6</v>
      </c>
      <c r="I36" s="3">
        <f t="shared" si="13"/>
        <v>35</v>
      </c>
      <c r="J36" s="1" t="s">
        <v>31</v>
      </c>
      <c r="K36" s="1" t="s">
        <v>31</v>
      </c>
      <c r="L36" s="10">
        <f t="shared" si="9"/>
        <v>3.1622776601683804</v>
      </c>
      <c r="M36" s="4"/>
      <c r="N36" s="4"/>
      <c r="O36" s="11">
        <v>-27.4</v>
      </c>
      <c r="P36" s="11">
        <v>-28.6</v>
      </c>
      <c r="Q36" s="13">
        <f t="shared" si="10"/>
        <v>64.19</v>
      </c>
      <c r="R36" s="13">
        <v>0.71099999999999997</v>
      </c>
      <c r="S36" s="13">
        <v>4.67</v>
      </c>
      <c r="T36" s="4">
        <v>3.32</v>
      </c>
      <c r="U36" s="4">
        <v>2.3199999999999998</v>
      </c>
      <c r="V36" s="4">
        <f t="shared" si="11"/>
        <v>134.08599999999998</v>
      </c>
      <c r="W36" s="31"/>
      <c r="X36" s="35"/>
      <c r="Y36" s="35"/>
      <c r="Z36" s="39"/>
      <c r="AA36" s="20"/>
      <c r="AB36" s="15">
        <f t="shared" si="12"/>
        <v>-28</v>
      </c>
      <c r="AC36" s="36"/>
      <c r="AD36" s="36"/>
      <c r="AE36" s="36"/>
      <c r="AF36" s="36"/>
      <c r="AG36" s="7">
        <v>-25</v>
      </c>
      <c r="AH36" s="7"/>
      <c r="AI36" s="7"/>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ht="24.75" customHeight="1" x14ac:dyDescent="0.25">
      <c r="A37" s="79"/>
      <c r="B37" s="3"/>
      <c r="C37" s="3"/>
      <c r="D37" s="90">
        <v>36</v>
      </c>
      <c r="E37" s="77">
        <v>39</v>
      </c>
      <c r="F37" s="78">
        <v>-30.5</v>
      </c>
      <c r="G37" s="1" t="s">
        <v>31</v>
      </c>
      <c r="H37" s="10">
        <f t="shared" si="8"/>
        <v>8.912509381337454E-7</v>
      </c>
      <c r="I37" s="3">
        <f t="shared" si="13"/>
        <v>34</v>
      </c>
      <c r="J37" s="1" t="s">
        <v>31</v>
      </c>
      <c r="K37" s="1" t="s">
        <v>31</v>
      </c>
      <c r="L37" s="10">
        <f t="shared" si="9"/>
        <v>2.511886431509581</v>
      </c>
      <c r="M37" s="4"/>
      <c r="N37" s="4"/>
      <c r="O37" s="11">
        <v>-28.4</v>
      </c>
      <c r="P37" s="11">
        <v>-29.7</v>
      </c>
      <c r="Q37" s="13">
        <f t="shared" si="10"/>
        <v>64.5</v>
      </c>
      <c r="R37" s="13">
        <v>0.71299999999999997</v>
      </c>
      <c r="S37" s="13">
        <v>4.68</v>
      </c>
      <c r="T37" s="4">
        <v>3.2199999999999998</v>
      </c>
      <c r="U37" s="4">
        <v>2.23</v>
      </c>
      <c r="V37" s="4">
        <f t="shared" si="11"/>
        <v>131.76299999999998</v>
      </c>
      <c r="W37" s="31"/>
      <c r="X37" s="35"/>
      <c r="Y37" s="35"/>
      <c r="Z37" s="39"/>
      <c r="AA37" s="20"/>
      <c r="AB37" s="15">
        <f t="shared" si="12"/>
        <v>-29.049999999999997</v>
      </c>
      <c r="AC37" s="36"/>
      <c r="AD37" s="36"/>
      <c r="AE37" s="36"/>
      <c r="AF37" s="36"/>
      <c r="AG37" s="7">
        <v>-25</v>
      </c>
      <c r="AH37" s="7"/>
      <c r="AI37" s="7"/>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ht="24.75" customHeight="1" x14ac:dyDescent="0.25">
      <c r="A38" s="79"/>
      <c r="B38" s="3"/>
      <c r="C38" s="3"/>
      <c r="D38" s="90">
        <v>36</v>
      </c>
      <c r="E38" s="77">
        <v>39</v>
      </c>
      <c r="F38" s="78">
        <v>-31.73</v>
      </c>
      <c r="G38" s="1" t="s">
        <v>31</v>
      </c>
      <c r="H38" s="10">
        <f t="shared" si="8"/>
        <v>6.7142885292595153E-7</v>
      </c>
      <c r="I38" s="3">
        <f t="shared" si="13"/>
        <v>33</v>
      </c>
      <c r="J38" s="1" t="s">
        <v>31</v>
      </c>
      <c r="K38" s="1" t="s">
        <v>31</v>
      </c>
      <c r="L38" s="10">
        <f t="shared" si="9"/>
        <v>1.9952623149688804</v>
      </c>
      <c r="M38" s="4"/>
      <c r="N38" s="4"/>
      <c r="O38" s="11">
        <v>-30</v>
      </c>
      <c r="P38" s="11">
        <v>-30.8</v>
      </c>
      <c r="Q38" s="13">
        <f t="shared" si="10"/>
        <v>64.73</v>
      </c>
      <c r="R38" s="13">
        <v>0.71399999999999997</v>
      </c>
      <c r="S38" s="13">
        <v>4.6900000000000004</v>
      </c>
      <c r="T38" s="4">
        <v>3.15</v>
      </c>
      <c r="U38" s="4">
        <v>2.17</v>
      </c>
      <c r="V38" s="4">
        <f t="shared" si="11"/>
        <v>130.16499999999999</v>
      </c>
      <c r="W38" s="31"/>
      <c r="X38" s="35"/>
      <c r="Y38" s="35"/>
      <c r="Z38" s="39"/>
      <c r="AA38" s="20"/>
      <c r="AB38" s="15">
        <f t="shared" si="12"/>
        <v>-30.4</v>
      </c>
      <c r="AC38" s="36"/>
      <c r="AD38" s="36"/>
      <c r="AE38" s="36"/>
      <c r="AF38" s="36"/>
      <c r="AG38" s="7">
        <v>-25</v>
      </c>
      <c r="AH38" s="7"/>
      <c r="AI38" s="7"/>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ht="24.75" customHeight="1" x14ac:dyDescent="0.25">
      <c r="A39" s="79"/>
      <c r="B39" s="3"/>
      <c r="C39" s="3"/>
      <c r="D39" s="90">
        <v>36</v>
      </c>
      <c r="E39" s="77">
        <v>39</v>
      </c>
      <c r="F39" s="78">
        <v>-36.200000000000003</v>
      </c>
      <c r="G39" s="1" t="s">
        <v>31</v>
      </c>
      <c r="H39" s="10">
        <f t="shared" si="8"/>
        <v>2.3988329190194882E-7</v>
      </c>
      <c r="I39" s="3">
        <f>I38-3</f>
        <v>30</v>
      </c>
      <c r="J39" s="1" t="s">
        <v>31</v>
      </c>
      <c r="K39" s="1" t="s">
        <v>31</v>
      </c>
      <c r="L39" s="10">
        <f t="shared" si="9"/>
        <v>1</v>
      </c>
      <c r="M39" s="4"/>
      <c r="N39" s="4"/>
      <c r="O39" s="11">
        <v>-35.4</v>
      </c>
      <c r="P39" s="11">
        <v>-35.799999999999997</v>
      </c>
      <c r="Q39" s="13">
        <f t="shared" si="10"/>
        <v>66.2</v>
      </c>
      <c r="R39" s="13">
        <v>0.71499999999999997</v>
      </c>
      <c r="S39" s="13">
        <v>4.7</v>
      </c>
      <c r="T39" s="4">
        <v>3.0300000000000002</v>
      </c>
      <c r="U39" s="4">
        <v>2.06</v>
      </c>
      <c r="V39" s="4">
        <f t="shared" si="11"/>
        <v>127.34700000000001</v>
      </c>
      <c r="W39" s="31"/>
      <c r="X39" s="35"/>
      <c r="Y39" s="35"/>
      <c r="Z39" s="39"/>
      <c r="AA39" s="20"/>
      <c r="AB39" s="15">
        <f t="shared" si="12"/>
        <v>-35.599999999999994</v>
      </c>
      <c r="AC39" s="36"/>
      <c r="AD39" s="36"/>
      <c r="AE39" s="36"/>
      <c r="AF39" s="36"/>
      <c r="AG39" s="7">
        <v>-25</v>
      </c>
      <c r="AH39" s="7"/>
      <c r="AI39" s="7"/>
      <c r="AL39" s="20"/>
      <c r="AM39" s="20"/>
      <c r="AN39" s="20"/>
      <c r="AO39" s="20"/>
      <c r="AP39" s="20"/>
      <c r="AQ39" s="20"/>
      <c r="AR39" s="20"/>
      <c r="AS39" s="20"/>
      <c r="AT39" s="20"/>
      <c r="AU39" s="139"/>
      <c r="AV39" s="139"/>
      <c r="AW39" s="20"/>
      <c r="AX39" s="20"/>
      <c r="AY39" s="20"/>
      <c r="AZ39" s="20"/>
      <c r="BA39" s="20"/>
      <c r="BB39" s="20"/>
      <c r="BC39" s="20"/>
      <c r="BD39" s="20"/>
      <c r="BE39" s="20"/>
      <c r="BF39" s="20"/>
      <c r="BG39" s="20"/>
      <c r="BH39" s="20"/>
      <c r="BI39" s="20"/>
      <c r="BJ39" s="20"/>
      <c r="BK39" s="20"/>
    </row>
    <row r="40" spans="1:63" ht="24.75" customHeight="1" x14ac:dyDescent="0.25">
      <c r="A40" s="79"/>
      <c r="B40" s="3"/>
      <c r="C40" s="3"/>
      <c r="D40" s="90">
        <v>36</v>
      </c>
      <c r="E40" s="77">
        <v>39</v>
      </c>
      <c r="F40" s="78">
        <v>-47.6</v>
      </c>
      <c r="G40" s="1" t="s">
        <v>31</v>
      </c>
      <c r="H40" s="10">
        <f t="shared" si="8"/>
        <v>1.7378008287493743E-8</v>
      </c>
      <c r="I40" s="3">
        <f>I39-3</f>
        <v>27</v>
      </c>
      <c r="J40" s="1" t="s">
        <v>31</v>
      </c>
      <c r="K40" s="1" t="s">
        <v>31</v>
      </c>
      <c r="L40" s="10">
        <f t="shared" si="9"/>
        <v>0.50118723362727269</v>
      </c>
      <c r="M40" s="4"/>
      <c r="N40" s="4"/>
      <c r="O40" s="11">
        <v>-35.799999999999997</v>
      </c>
      <c r="P40" s="11">
        <v>-36</v>
      </c>
      <c r="Q40" s="13">
        <f t="shared" si="10"/>
        <v>74.599999999999994</v>
      </c>
      <c r="R40" s="13">
        <v>0.71599999999999997</v>
      </c>
      <c r="S40" s="13">
        <v>4.72</v>
      </c>
      <c r="T40" s="4">
        <v>3</v>
      </c>
      <c r="U40" s="4">
        <v>2.0299999999999998</v>
      </c>
      <c r="V40" s="4">
        <f t="shared" si="11"/>
        <v>126.82799999999999</v>
      </c>
      <c r="W40" s="31"/>
      <c r="X40" s="35"/>
      <c r="Y40" s="35"/>
      <c r="Z40" s="39"/>
      <c r="AA40" s="20"/>
      <c r="AB40" s="15">
        <f t="shared" si="12"/>
        <v>-35.9</v>
      </c>
      <c r="AC40" s="36"/>
      <c r="AD40" s="36"/>
      <c r="AE40" s="36"/>
      <c r="AF40" s="36"/>
      <c r="AG40" s="7">
        <v>-25</v>
      </c>
      <c r="AH40" s="7"/>
      <c r="AI40" s="7"/>
      <c r="AL40" s="20"/>
      <c r="AM40" s="20"/>
      <c r="AN40" s="20"/>
      <c r="AO40" s="20"/>
      <c r="AP40" s="20"/>
      <c r="AQ40" s="20"/>
      <c r="AR40" s="20"/>
      <c r="AS40" s="20"/>
      <c r="AT40" s="20"/>
      <c r="AU40" s="139"/>
      <c r="AV40" s="139"/>
      <c r="AW40" s="20"/>
      <c r="AX40" s="20"/>
      <c r="AY40" s="20"/>
      <c r="AZ40" s="20"/>
      <c r="BA40" s="20"/>
      <c r="BB40" s="20"/>
      <c r="BC40" s="20"/>
      <c r="BD40" s="20"/>
      <c r="BE40" s="20"/>
      <c r="BF40" s="20"/>
      <c r="BG40" s="20"/>
      <c r="BH40" s="20"/>
      <c r="BI40" s="20"/>
      <c r="BJ40" s="20"/>
      <c r="BK40" s="20"/>
    </row>
    <row r="41" spans="1:63" ht="24.75" customHeight="1" x14ac:dyDescent="0.25">
      <c r="A41" s="79"/>
      <c r="B41" s="3"/>
      <c r="C41" s="3"/>
      <c r="D41" s="90">
        <v>36</v>
      </c>
      <c r="E41" s="77">
        <v>38</v>
      </c>
      <c r="F41" s="78">
        <v>-80.900000000000006</v>
      </c>
      <c r="G41" s="1" t="s">
        <v>31</v>
      </c>
      <c r="H41" s="10">
        <f t="shared" si="8"/>
        <v>8.1283051616409864E-12</v>
      </c>
      <c r="I41" s="3">
        <f>I40-3</f>
        <v>24</v>
      </c>
      <c r="J41" s="1" t="s">
        <v>31</v>
      </c>
      <c r="K41" s="1" t="s">
        <v>31</v>
      </c>
      <c r="L41" s="10">
        <f t="shared" si="9"/>
        <v>0.25118864315095807</v>
      </c>
      <c r="M41" s="4"/>
      <c r="N41" s="4"/>
      <c r="O41" s="11">
        <v>-33</v>
      </c>
      <c r="P41" s="11">
        <v>-34</v>
      </c>
      <c r="Q41" s="13">
        <f t="shared" si="10"/>
        <v>104.9</v>
      </c>
      <c r="R41" s="13">
        <v>0.71599999999999997</v>
      </c>
      <c r="S41" s="13">
        <v>4.72</v>
      </c>
      <c r="T41" s="4">
        <v>2.99</v>
      </c>
      <c r="U41" s="4">
        <v>2.02</v>
      </c>
      <c r="V41" s="4">
        <f t="shared" si="11"/>
        <v>126.584</v>
      </c>
      <c r="W41" s="31"/>
      <c r="X41" s="35"/>
      <c r="Y41" s="35"/>
      <c r="Z41" s="39"/>
      <c r="AA41" s="20"/>
      <c r="AB41" s="15"/>
      <c r="AC41" s="36"/>
      <c r="AD41" s="36"/>
      <c r="AE41" s="36"/>
      <c r="AF41" s="36"/>
      <c r="AG41" s="7">
        <v>-25</v>
      </c>
      <c r="AH41" s="7"/>
      <c r="AI41" s="7"/>
      <c r="AL41" s="139"/>
      <c r="AM41" s="139"/>
      <c r="AN41" s="139"/>
      <c r="AO41" s="139"/>
      <c r="AP41" s="20"/>
      <c r="AQ41" s="20"/>
      <c r="AR41" s="20"/>
      <c r="AS41" s="20"/>
      <c r="AT41" s="20"/>
      <c r="AU41" s="139"/>
      <c r="AV41" s="139"/>
      <c r="AW41" s="20"/>
      <c r="AX41" s="20"/>
      <c r="AY41" s="20"/>
      <c r="AZ41" s="20"/>
      <c r="BA41" s="20"/>
      <c r="BB41" s="20"/>
      <c r="BC41" s="20"/>
      <c r="BD41" s="20"/>
      <c r="BE41" s="20"/>
      <c r="BF41" s="20"/>
      <c r="BG41" s="20"/>
      <c r="BH41" s="20"/>
      <c r="BI41" s="20"/>
      <c r="BJ41" s="20"/>
      <c r="BK41" s="20"/>
    </row>
    <row r="42" spans="1:63" ht="24.75" customHeight="1" x14ac:dyDescent="0.25">
      <c r="A42" s="80"/>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63" ht="24.75" customHeight="1" x14ac:dyDescent="0.25">
      <c r="A43" s="75">
        <f>A23</f>
        <v>42160</v>
      </c>
      <c r="B43" s="3">
        <f>B23</f>
        <v>14.25</v>
      </c>
      <c r="C43" s="3"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63" ht="24.75" customHeight="1" x14ac:dyDescent="0.25">
      <c r="A44" s="75"/>
      <c r="B44" s="3"/>
      <c r="C44" s="3"/>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63" ht="24.75" customHeight="1" x14ac:dyDescent="0.25">
      <c r="A45" s="75"/>
      <c r="B45" s="3"/>
      <c r="C45" s="3"/>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c r="AI45" s="7"/>
    </row>
    <row r="46" spans="1:63" ht="24.75" customHeight="1" x14ac:dyDescent="0.25">
      <c r="A46" s="79"/>
      <c r="B46" s="3"/>
      <c r="C46" s="3"/>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row>
    <row r="47" spans="1:63" ht="24.75" customHeight="1" x14ac:dyDescent="0.25">
      <c r="A47" s="79"/>
      <c r="B47" s="3"/>
      <c r="C47" s="3"/>
      <c r="D47" s="76">
        <v>40</v>
      </c>
      <c r="E47" s="77">
        <v>46</v>
      </c>
      <c r="F47" s="78">
        <v>-16.88</v>
      </c>
      <c r="G47" s="1" t="s">
        <v>31</v>
      </c>
      <c r="H47" s="10">
        <f t="shared" ref="H47:H61" si="14">0.001*POWER(10,F47/10)</f>
        <v>2.051162178825565E-5</v>
      </c>
      <c r="I47" s="3">
        <v>44</v>
      </c>
      <c r="J47" s="1" t="s">
        <v>31</v>
      </c>
      <c r="K47" s="1" t="s">
        <v>31</v>
      </c>
      <c r="L47" s="10">
        <f t="shared" ref="L47:L61" si="15">0.001*POWER(10,I47/10)</f>
        <v>25.118864315095859</v>
      </c>
      <c r="M47" s="4"/>
      <c r="N47" s="4"/>
      <c r="O47" s="11">
        <v>-24.4</v>
      </c>
      <c r="P47" s="11">
        <v>-22.8</v>
      </c>
      <c r="Q47" s="13">
        <f t="shared" ref="Q47:Q61" si="16">I47-F47</f>
        <v>60.879999999999995</v>
      </c>
      <c r="R47" s="13">
        <v>0.67</v>
      </c>
      <c r="S47" s="13">
        <v>4.6500000000000004</v>
      </c>
      <c r="T47" s="4">
        <v>6.08</v>
      </c>
      <c r="U47" s="4">
        <v>4.4000000000000004</v>
      </c>
      <c r="V47" s="4">
        <f t="shared" ref="V47:V61" si="17">T47*$Z$7+S47*$Z$9+R47*$Z$11</f>
        <v>200.93700000000001</v>
      </c>
      <c r="W47" s="31"/>
      <c r="X47" s="35"/>
      <c r="Y47" s="35"/>
      <c r="Z47" s="127" t="s">
        <v>45</v>
      </c>
      <c r="AB47" s="15">
        <f t="shared" si="12"/>
        <v>-23.6</v>
      </c>
      <c r="AC47" s="36"/>
      <c r="AD47" s="36"/>
      <c r="AE47" s="44"/>
      <c r="AF47" s="36"/>
      <c r="AG47" s="7"/>
      <c r="AH47" s="7"/>
    </row>
    <row r="48" spans="1:63" ht="23.25" customHeight="1" x14ac:dyDescent="0.25">
      <c r="A48" s="79"/>
      <c r="B48" s="3"/>
      <c r="C48" s="3"/>
      <c r="D48" s="76">
        <v>39</v>
      </c>
      <c r="E48" s="77">
        <v>44</v>
      </c>
      <c r="F48" s="78">
        <v>-18.38</v>
      </c>
      <c r="G48" s="1" t="s">
        <v>31</v>
      </c>
      <c r="H48" s="10">
        <f t="shared" si="14"/>
        <v>1.4521116175877426E-5</v>
      </c>
      <c r="I48" s="3">
        <f t="shared" ref="I48:I58" si="18">I47-1</f>
        <v>43</v>
      </c>
      <c r="J48" s="1" t="s">
        <v>31</v>
      </c>
      <c r="K48" s="1" t="s">
        <v>31</v>
      </c>
      <c r="L48" s="10">
        <f t="shared" si="15"/>
        <v>19.952623149688794</v>
      </c>
      <c r="M48" s="4"/>
      <c r="N48" s="4"/>
      <c r="O48" s="11">
        <v>-25.4</v>
      </c>
      <c r="P48" s="11">
        <v>-24.1</v>
      </c>
      <c r="Q48" s="13">
        <f t="shared" si="16"/>
        <v>61.379999999999995</v>
      </c>
      <c r="R48" s="13">
        <v>0.67400000000000004</v>
      </c>
      <c r="S48" s="13">
        <v>4.6100000000000003</v>
      </c>
      <c r="T48" s="4">
        <v>5.5299999999999994</v>
      </c>
      <c r="U48" s="4">
        <v>4.01</v>
      </c>
      <c r="V48" s="4">
        <f t="shared" si="17"/>
        <v>187.13299999999998</v>
      </c>
      <c r="W48" s="31"/>
      <c r="X48" s="35"/>
      <c r="Y48" s="35"/>
      <c r="Z48" s="130"/>
      <c r="AB48" s="15">
        <f t="shared" si="12"/>
        <v>-24.75</v>
      </c>
      <c r="AC48" s="36"/>
      <c r="AD48" s="36"/>
      <c r="AE48" s="44"/>
      <c r="AF48" s="36"/>
      <c r="AG48" s="7"/>
      <c r="AH48" s="7"/>
    </row>
    <row r="49" spans="1:37" ht="24" customHeight="1" x14ac:dyDescent="0.25">
      <c r="A49" s="79"/>
      <c r="B49" s="3"/>
      <c r="C49" s="3"/>
      <c r="D49" s="76">
        <v>38</v>
      </c>
      <c r="E49" s="77">
        <v>44</v>
      </c>
      <c r="F49" s="78">
        <v>-19.86</v>
      </c>
      <c r="G49" s="1" t="s">
        <v>31</v>
      </c>
      <c r="H49" s="10">
        <f t="shared" si="14"/>
        <v>1.0327614057613972E-5</v>
      </c>
      <c r="I49" s="3">
        <f t="shared" si="18"/>
        <v>42</v>
      </c>
      <c r="J49" s="1" t="s">
        <v>31</v>
      </c>
      <c r="K49" s="1" t="s">
        <v>31</v>
      </c>
      <c r="L49" s="10">
        <f t="shared" si="15"/>
        <v>15.848931924611147</v>
      </c>
      <c r="M49" s="4"/>
      <c r="N49" s="4"/>
      <c r="O49" s="11">
        <v>-25.8</v>
      </c>
      <c r="P49" s="11">
        <v>-24.5</v>
      </c>
      <c r="Q49" s="13">
        <f t="shared" si="16"/>
        <v>61.86</v>
      </c>
      <c r="R49" s="13">
        <v>0.68</v>
      </c>
      <c r="S49" s="13">
        <v>4.5999999999999996</v>
      </c>
      <c r="T49" s="4">
        <v>5.0599999999999996</v>
      </c>
      <c r="U49" s="4">
        <v>3.67</v>
      </c>
      <c r="V49" s="4">
        <f t="shared" si="17"/>
        <v>175.60399999999998</v>
      </c>
      <c r="W49" s="31"/>
      <c r="X49" s="35"/>
      <c r="Y49" s="35"/>
      <c r="Z49" s="131"/>
      <c r="AB49" s="15">
        <f t="shared" si="12"/>
        <v>-25.15</v>
      </c>
      <c r="AC49" s="36"/>
      <c r="AD49" s="36"/>
      <c r="AE49" s="44"/>
      <c r="AF49" s="36"/>
      <c r="AG49" s="7"/>
      <c r="AH49" s="7"/>
    </row>
    <row r="50" spans="1:37" ht="24.75" customHeight="1" x14ac:dyDescent="0.25">
      <c r="A50" s="79"/>
      <c r="B50" s="3"/>
      <c r="C50" s="3"/>
      <c r="D50" s="76">
        <v>38</v>
      </c>
      <c r="E50" s="77">
        <v>43</v>
      </c>
      <c r="F50" s="78">
        <v>-21.25</v>
      </c>
      <c r="G50" s="1" t="s">
        <v>31</v>
      </c>
      <c r="H50" s="10">
        <f t="shared" si="14"/>
        <v>7.4989420933245572E-6</v>
      </c>
      <c r="I50" s="3">
        <f t="shared" si="18"/>
        <v>41</v>
      </c>
      <c r="J50" s="1" t="s">
        <v>31</v>
      </c>
      <c r="K50" s="1" t="s">
        <v>31</v>
      </c>
      <c r="L50" s="10">
        <f t="shared" si="15"/>
        <v>12.589254117941671</v>
      </c>
      <c r="M50" s="4"/>
      <c r="N50" s="4"/>
      <c r="O50" s="11">
        <v>-25.7</v>
      </c>
      <c r="P50" s="11">
        <v>-24.5</v>
      </c>
      <c r="Q50" s="13">
        <f t="shared" si="16"/>
        <v>62.25</v>
      </c>
      <c r="R50" s="13">
        <v>0.69</v>
      </c>
      <c r="S50" s="13">
        <v>4.5999999999999996</v>
      </c>
      <c r="T50" s="4">
        <v>4.6399999999999997</v>
      </c>
      <c r="U50" s="4">
        <v>3.36</v>
      </c>
      <c r="V50" s="4">
        <f t="shared" si="17"/>
        <v>165.42599999999999</v>
      </c>
      <c r="W50" s="31"/>
      <c r="X50" s="35"/>
      <c r="Y50" s="35"/>
      <c r="Z50" s="3" t="s">
        <v>46</v>
      </c>
      <c r="AB50" s="15">
        <f t="shared" si="12"/>
        <v>-25.1</v>
      </c>
      <c r="AC50" s="36"/>
      <c r="AD50" s="36"/>
      <c r="AE50" s="44"/>
      <c r="AF50" s="36"/>
      <c r="AG50" s="7"/>
      <c r="AH50" s="7"/>
    </row>
    <row r="51" spans="1:37" ht="24.75" customHeight="1" x14ac:dyDescent="0.25">
      <c r="A51" s="79"/>
      <c r="B51" s="3"/>
      <c r="C51" s="3"/>
      <c r="D51" s="76">
        <v>38</v>
      </c>
      <c r="E51" s="77">
        <v>43</v>
      </c>
      <c r="F51" s="78">
        <v>-22.66</v>
      </c>
      <c r="G51" s="1" t="s">
        <v>31</v>
      </c>
      <c r="H51" s="10">
        <f t="shared" si="14"/>
        <v>5.4200089040162367E-6</v>
      </c>
      <c r="I51" s="3">
        <f t="shared" si="18"/>
        <v>40</v>
      </c>
      <c r="J51" s="1" t="s">
        <v>31</v>
      </c>
      <c r="K51" s="1" t="s">
        <v>31</v>
      </c>
      <c r="L51" s="10">
        <f t="shared" si="15"/>
        <v>10</v>
      </c>
      <c r="M51" s="4"/>
      <c r="N51" s="4"/>
      <c r="O51" s="11">
        <v>-25.5</v>
      </c>
      <c r="P51" s="11">
        <v>-24.6</v>
      </c>
      <c r="Q51" s="13">
        <f t="shared" si="16"/>
        <v>62.66</v>
      </c>
      <c r="R51" s="13">
        <v>0.69700000000000006</v>
      </c>
      <c r="S51" s="13">
        <v>4.6100000000000003</v>
      </c>
      <c r="T51" s="4">
        <v>4.3</v>
      </c>
      <c r="U51" s="4">
        <v>3.11</v>
      </c>
      <c r="V51" s="4">
        <f t="shared" si="17"/>
        <v>157.28199999999998</v>
      </c>
      <c r="W51" s="31"/>
      <c r="X51" s="35"/>
      <c r="Y51" s="35"/>
      <c r="Z51" s="3"/>
      <c r="AB51" s="15">
        <f t="shared" si="12"/>
        <v>-25.05</v>
      </c>
      <c r="AC51" s="36"/>
      <c r="AD51" s="36"/>
      <c r="AE51" s="44"/>
      <c r="AF51" s="36"/>
      <c r="AG51" s="7"/>
      <c r="AH51" s="7"/>
    </row>
    <row r="52" spans="1:37" ht="24.75" customHeight="1" x14ac:dyDescent="0.25">
      <c r="A52" s="79"/>
      <c r="B52" s="3"/>
      <c r="C52" s="3"/>
      <c r="D52" s="76">
        <v>38</v>
      </c>
      <c r="E52" s="77">
        <v>41</v>
      </c>
      <c r="F52" s="78">
        <v>-24.03</v>
      </c>
      <c r="G52" s="1" t="s">
        <v>31</v>
      </c>
      <c r="H52" s="10">
        <f t="shared" si="14"/>
        <v>3.9536662006812772E-6</v>
      </c>
      <c r="I52" s="3">
        <f t="shared" si="18"/>
        <v>39</v>
      </c>
      <c r="J52" s="1" t="s">
        <v>31</v>
      </c>
      <c r="K52" s="1" t="s">
        <v>31</v>
      </c>
      <c r="L52" s="10">
        <f t="shared" si="15"/>
        <v>7.9432823472428158</v>
      </c>
      <c r="M52" s="4"/>
      <c r="N52" s="4"/>
      <c r="O52" s="11">
        <v>-25.5</v>
      </c>
      <c r="P52" s="11">
        <v>-24.8</v>
      </c>
      <c r="Q52" s="13">
        <f t="shared" si="16"/>
        <v>63.03</v>
      </c>
      <c r="R52" s="13">
        <v>0.70100000000000007</v>
      </c>
      <c r="S52" s="13">
        <v>4.62</v>
      </c>
      <c r="T52" s="4">
        <v>4.0199999999999996</v>
      </c>
      <c r="U52" s="4">
        <v>2.89</v>
      </c>
      <c r="V52" s="4">
        <f t="shared" si="17"/>
        <v>150.58099999999999</v>
      </c>
      <c r="W52" s="31"/>
      <c r="X52" s="35"/>
      <c r="Y52" s="35"/>
      <c r="Z52" s="3"/>
      <c r="AB52" s="15">
        <f t="shared" si="12"/>
        <v>-25.15</v>
      </c>
      <c r="AC52" s="36"/>
      <c r="AD52" s="36"/>
      <c r="AE52" s="44"/>
      <c r="AF52" s="36"/>
      <c r="AG52" s="7"/>
      <c r="AH52" s="7"/>
    </row>
    <row r="53" spans="1:37" ht="24.75" customHeight="1" x14ac:dyDescent="0.25">
      <c r="A53" s="79"/>
      <c r="B53" s="3"/>
      <c r="C53" s="3"/>
      <c r="D53" s="76">
        <v>37</v>
      </c>
      <c r="E53" s="77">
        <v>41</v>
      </c>
      <c r="F53" s="78">
        <v>-25.39</v>
      </c>
      <c r="G53" s="1" t="s">
        <v>31</v>
      </c>
      <c r="H53" s="10">
        <f t="shared" si="14"/>
        <v>2.8906798823654733E-6</v>
      </c>
      <c r="I53" s="3">
        <f t="shared" si="18"/>
        <v>38</v>
      </c>
      <c r="J53" s="1" t="s">
        <v>31</v>
      </c>
      <c r="K53" s="1" t="s">
        <v>31</v>
      </c>
      <c r="L53" s="10">
        <f t="shared" si="15"/>
        <v>6.3095734448019387</v>
      </c>
      <c r="M53" s="4"/>
      <c r="N53" s="4"/>
      <c r="O53" s="11">
        <v>-25.8</v>
      </c>
      <c r="P53" s="11">
        <v>-25.2</v>
      </c>
      <c r="Q53" s="13">
        <f t="shared" si="16"/>
        <v>63.39</v>
      </c>
      <c r="R53" s="13">
        <v>0.70499999999999996</v>
      </c>
      <c r="S53" s="13">
        <v>4.63</v>
      </c>
      <c r="T53" s="4">
        <v>3.77</v>
      </c>
      <c r="U53" s="4">
        <v>2.71</v>
      </c>
      <c r="V53" s="4">
        <f t="shared" si="17"/>
        <v>144.61199999999999</v>
      </c>
      <c r="W53" s="31"/>
      <c r="X53" s="35"/>
      <c r="Y53" s="35"/>
      <c r="Z53" s="3"/>
      <c r="AB53" s="15">
        <f t="shared" si="12"/>
        <v>-25.5</v>
      </c>
      <c r="AC53" s="36"/>
      <c r="AD53" s="36"/>
      <c r="AE53" s="44"/>
      <c r="AF53" s="36"/>
      <c r="AG53" s="7"/>
      <c r="AH53" s="7"/>
    </row>
    <row r="54" spans="1:37" ht="24.75" customHeight="1" x14ac:dyDescent="0.25">
      <c r="A54" s="79"/>
      <c r="B54" s="3"/>
      <c r="C54" s="3"/>
      <c r="D54" s="76">
        <v>37</v>
      </c>
      <c r="E54" s="77">
        <v>40</v>
      </c>
      <c r="F54" s="78">
        <v>-26.67</v>
      </c>
      <c r="G54" s="1" t="s">
        <v>31</v>
      </c>
      <c r="H54" s="10">
        <f t="shared" si="14"/>
        <v>2.1527817347243711E-6</v>
      </c>
      <c r="I54" s="3">
        <f t="shared" si="18"/>
        <v>37</v>
      </c>
      <c r="J54" s="1" t="s">
        <v>31</v>
      </c>
      <c r="K54" s="1" t="s">
        <v>31</v>
      </c>
      <c r="L54" s="10">
        <f t="shared" si="15"/>
        <v>5.0118723362727327</v>
      </c>
      <c r="M54" s="4"/>
      <c r="N54" s="4"/>
      <c r="O54" s="11">
        <v>-26.4</v>
      </c>
      <c r="P54" s="11">
        <v>-25.9</v>
      </c>
      <c r="Q54" s="13">
        <f t="shared" si="16"/>
        <v>63.67</v>
      </c>
      <c r="R54" s="13">
        <v>0.70799999999999996</v>
      </c>
      <c r="S54" s="13">
        <v>4.6500000000000004</v>
      </c>
      <c r="T54" s="4">
        <v>3.59</v>
      </c>
      <c r="U54" s="4">
        <v>2.5499999999999998</v>
      </c>
      <c r="V54" s="4">
        <f t="shared" si="17"/>
        <v>140.44699999999997</v>
      </c>
      <c r="W54" s="31"/>
      <c r="X54" s="35"/>
      <c r="Y54" s="35"/>
      <c r="Z54" s="3"/>
      <c r="AB54" s="15">
        <f t="shared" si="12"/>
        <v>-26.15</v>
      </c>
      <c r="AC54" s="36"/>
      <c r="AD54" s="36"/>
      <c r="AE54" s="44"/>
      <c r="AF54" s="36"/>
      <c r="AG54" s="7"/>
      <c r="AH54" s="7"/>
    </row>
    <row r="55" spans="1:37" ht="24.75" customHeight="1" x14ac:dyDescent="0.25">
      <c r="A55" s="79"/>
      <c r="B55" s="3"/>
      <c r="C55" s="3"/>
      <c r="D55" s="76">
        <v>36</v>
      </c>
      <c r="E55" s="77">
        <v>39</v>
      </c>
      <c r="F55" s="78">
        <v>-27.97</v>
      </c>
      <c r="G55" s="1" t="s">
        <v>31</v>
      </c>
      <c r="H55" s="10">
        <f t="shared" si="14"/>
        <v>1.5958791472367333E-6</v>
      </c>
      <c r="I55" s="3">
        <f t="shared" si="18"/>
        <v>36</v>
      </c>
      <c r="J55" s="1" t="s">
        <v>31</v>
      </c>
      <c r="K55" s="1" t="s">
        <v>31</v>
      </c>
      <c r="L55" s="10">
        <f t="shared" si="15"/>
        <v>3.9810717055349771</v>
      </c>
      <c r="M55" s="4"/>
      <c r="N55" s="4"/>
      <c r="O55" s="11">
        <v>-27.2</v>
      </c>
      <c r="P55" s="11">
        <v>-26.7</v>
      </c>
      <c r="Q55" s="13">
        <f t="shared" si="16"/>
        <v>63.97</v>
      </c>
      <c r="R55" s="13">
        <v>0.71</v>
      </c>
      <c r="S55" s="13">
        <v>4.66</v>
      </c>
      <c r="T55" s="4">
        <v>3.45</v>
      </c>
      <c r="U55" s="4">
        <v>2.4300000000000002</v>
      </c>
      <c r="V55" s="4">
        <f t="shared" si="17"/>
        <v>137.148</v>
      </c>
      <c r="W55" s="31"/>
      <c r="X55" s="35"/>
      <c r="Y55" s="35"/>
      <c r="Z55" s="3"/>
      <c r="AB55" s="15">
        <f t="shared" si="12"/>
        <v>-26.95</v>
      </c>
      <c r="AC55" s="36"/>
      <c r="AD55" s="36"/>
      <c r="AE55" s="44"/>
      <c r="AF55" s="36"/>
      <c r="AG55" s="7"/>
      <c r="AH55" s="7"/>
    </row>
    <row r="56" spans="1:37" ht="24.75" customHeight="1" x14ac:dyDescent="0.25">
      <c r="A56" s="79"/>
      <c r="B56" s="3"/>
      <c r="C56" s="3"/>
      <c r="D56" s="76">
        <v>36</v>
      </c>
      <c r="E56" s="77">
        <v>39</v>
      </c>
      <c r="F56" s="78">
        <v>-29.2</v>
      </c>
      <c r="G56" s="1" t="s">
        <v>31</v>
      </c>
      <c r="H56" s="10">
        <f t="shared" si="14"/>
        <v>1.2022644346174123E-6</v>
      </c>
      <c r="I56" s="3">
        <f t="shared" si="18"/>
        <v>35</v>
      </c>
      <c r="J56" s="1" t="s">
        <v>31</v>
      </c>
      <c r="K56" s="1" t="s">
        <v>31</v>
      </c>
      <c r="L56" s="10">
        <f t="shared" si="15"/>
        <v>3.1622776601683804</v>
      </c>
      <c r="M56" s="4"/>
      <c r="N56" s="4"/>
      <c r="O56" s="11">
        <v>-28.1</v>
      </c>
      <c r="P56" s="11">
        <v>-27.7</v>
      </c>
      <c r="Q56" s="13">
        <f t="shared" si="16"/>
        <v>64.2</v>
      </c>
      <c r="R56" s="13">
        <v>0.71199999999999997</v>
      </c>
      <c r="S56" s="13">
        <v>4.67</v>
      </c>
      <c r="T56" s="4">
        <v>3.32</v>
      </c>
      <c r="U56" s="4">
        <v>2.3199999999999998</v>
      </c>
      <c r="V56" s="4">
        <f t="shared" si="17"/>
        <v>134.09299999999999</v>
      </c>
      <c r="W56" s="31"/>
      <c r="X56" s="35"/>
      <c r="Y56" s="35"/>
      <c r="Z56" s="3"/>
      <c r="AB56" s="15">
        <f t="shared" si="12"/>
        <v>-27.9</v>
      </c>
      <c r="AC56" s="36"/>
      <c r="AD56" s="36"/>
      <c r="AE56" s="44"/>
      <c r="AF56" s="36"/>
      <c r="AG56" s="7"/>
      <c r="AH56" s="7"/>
    </row>
    <row r="57" spans="1:37" ht="24.75" customHeight="1" x14ac:dyDescent="0.25">
      <c r="A57" s="79"/>
      <c r="B57" s="3"/>
      <c r="C57" s="3"/>
      <c r="D57" s="76">
        <v>36</v>
      </c>
      <c r="E57" s="77">
        <v>38</v>
      </c>
      <c r="F57" s="78">
        <v>-30.47</v>
      </c>
      <c r="G57" s="1" t="s">
        <v>31</v>
      </c>
      <c r="H57" s="10">
        <f t="shared" si="14"/>
        <v>8.9742879450074865E-7</v>
      </c>
      <c r="I57" s="3">
        <f t="shared" si="18"/>
        <v>34</v>
      </c>
      <c r="J57" s="1" t="s">
        <v>31</v>
      </c>
      <c r="K57" s="1" t="s">
        <v>31</v>
      </c>
      <c r="L57" s="10">
        <f t="shared" si="15"/>
        <v>2.511886431509581</v>
      </c>
      <c r="M57" s="4"/>
      <c r="N57" s="4"/>
      <c r="O57" s="11">
        <v>-29.2</v>
      </c>
      <c r="P57" s="11">
        <v>-28.9</v>
      </c>
      <c r="Q57" s="13">
        <f t="shared" si="16"/>
        <v>64.47</v>
      </c>
      <c r="R57" s="13">
        <v>0.71299999999999997</v>
      </c>
      <c r="S57" s="13">
        <v>4.68</v>
      </c>
      <c r="T57" s="4">
        <v>3.2199999999999998</v>
      </c>
      <c r="U57" s="4">
        <v>2.23</v>
      </c>
      <c r="V57" s="4">
        <f t="shared" si="17"/>
        <v>131.76299999999998</v>
      </c>
      <c r="W57" s="31"/>
      <c r="X57" s="35"/>
      <c r="Y57" s="35"/>
      <c r="Z57" s="3"/>
      <c r="AB57" s="15">
        <f t="shared" si="12"/>
        <v>-29.049999999999997</v>
      </c>
      <c r="AC57" s="36"/>
      <c r="AD57" s="36"/>
      <c r="AE57" s="44"/>
      <c r="AF57" s="36"/>
      <c r="AG57" s="7"/>
      <c r="AH57" s="7"/>
    </row>
    <row r="58" spans="1:37" ht="24.75" customHeight="1" x14ac:dyDescent="0.25">
      <c r="A58" s="79"/>
      <c r="B58" s="3"/>
      <c r="C58" s="3"/>
      <c r="D58" s="76">
        <v>36</v>
      </c>
      <c r="E58" s="77">
        <v>38</v>
      </c>
      <c r="F58" s="78">
        <v>-31.74</v>
      </c>
      <c r="G58" s="1" t="s">
        <v>31</v>
      </c>
      <c r="H58" s="10">
        <f t="shared" si="14"/>
        <v>6.6988460941652581E-7</v>
      </c>
      <c r="I58" s="3">
        <f t="shared" si="18"/>
        <v>33</v>
      </c>
      <c r="J58" s="1" t="s">
        <v>31</v>
      </c>
      <c r="K58" s="1" t="s">
        <v>31</v>
      </c>
      <c r="L58" s="10">
        <f t="shared" si="15"/>
        <v>1.9952623149688804</v>
      </c>
      <c r="M58" s="4"/>
      <c r="N58" s="4"/>
      <c r="O58" s="11">
        <v>-30.6</v>
      </c>
      <c r="P58" s="11">
        <v>-30.2</v>
      </c>
      <c r="Q58" s="13">
        <f t="shared" si="16"/>
        <v>64.739999999999995</v>
      </c>
      <c r="R58" s="13">
        <v>0.71399999999999997</v>
      </c>
      <c r="S58" s="13">
        <v>4.6900000000000004</v>
      </c>
      <c r="T58" s="4">
        <v>3.14</v>
      </c>
      <c r="U58" s="4">
        <v>2.16</v>
      </c>
      <c r="V58" s="4">
        <f t="shared" si="17"/>
        <v>129.92099999999999</v>
      </c>
      <c r="W58" s="31"/>
      <c r="X58" s="35"/>
      <c r="Y58" s="35"/>
      <c r="Z58" s="3"/>
      <c r="AB58" s="15">
        <f t="shared" si="12"/>
        <v>-30.4</v>
      </c>
      <c r="AC58" s="36"/>
      <c r="AD58" s="36"/>
      <c r="AE58" s="44"/>
      <c r="AF58" s="36"/>
      <c r="AG58" s="7"/>
      <c r="AH58" s="7"/>
    </row>
    <row r="59" spans="1:37" ht="24.75" customHeight="1" x14ac:dyDescent="0.25">
      <c r="A59" s="79"/>
      <c r="B59" s="3"/>
      <c r="C59" s="3"/>
      <c r="D59" s="76">
        <v>36</v>
      </c>
      <c r="E59" s="77">
        <v>38</v>
      </c>
      <c r="F59" s="78">
        <v>-36.200000000000003</v>
      </c>
      <c r="G59" s="1" t="s">
        <v>31</v>
      </c>
      <c r="H59" s="10">
        <f t="shared" si="14"/>
        <v>2.3988329190194882E-7</v>
      </c>
      <c r="I59" s="3">
        <f>I58-3</f>
        <v>30</v>
      </c>
      <c r="J59" s="1" t="s">
        <v>31</v>
      </c>
      <c r="K59" s="1" t="s">
        <v>31</v>
      </c>
      <c r="L59" s="10">
        <f t="shared" si="15"/>
        <v>1</v>
      </c>
      <c r="M59" s="4"/>
      <c r="N59" s="4"/>
      <c r="O59" s="11">
        <v>-36.5</v>
      </c>
      <c r="P59" s="11">
        <v>-35.5</v>
      </c>
      <c r="Q59" s="13">
        <f t="shared" si="16"/>
        <v>66.2</v>
      </c>
      <c r="R59" s="13">
        <v>0.71599999999999997</v>
      </c>
      <c r="S59" s="13">
        <v>4.71</v>
      </c>
      <c r="T59" s="4">
        <v>3.0300000000000002</v>
      </c>
      <c r="U59" s="4">
        <v>2.06</v>
      </c>
      <c r="V59" s="4">
        <f t="shared" si="17"/>
        <v>127.45700000000001</v>
      </c>
      <c r="W59" s="31"/>
      <c r="X59" s="35"/>
      <c r="Y59" s="35"/>
      <c r="Z59" s="3"/>
      <c r="AB59" s="15">
        <f t="shared" si="12"/>
        <v>-36</v>
      </c>
      <c r="AC59" s="36"/>
      <c r="AD59" s="36"/>
      <c r="AE59" s="44"/>
      <c r="AF59" s="36"/>
      <c r="AG59" s="7"/>
      <c r="AH59" s="7"/>
    </row>
    <row r="60" spans="1:37" ht="24.75" customHeight="1" x14ac:dyDescent="0.25">
      <c r="A60" s="79"/>
      <c r="B60" s="3"/>
      <c r="C60" s="3"/>
      <c r="D60" s="76">
        <v>37</v>
      </c>
      <c r="E60" s="77">
        <v>40</v>
      </c>
      <c r="F60" s="78">
        <v>-45.5</v>
      </c>
      <c r="G60" s="1" t="s">
        <v>31</v>
      </c>
      <c r="H60" s="10">
        <f t="shared" si="14"/>
        <v>2.8183829312644511E-8</v>
      </c>
      <c r="I60" s="3">
        <f>I59-3</f>
        <v>27</v>
      </c>
      <c r="J60" s="1" t="s">
        <v>31</v>
      </c>
      <c r="K60" s="1" t="s">
        <v>31</v>
      </c>
      <c r="L60" s="10">
        <f t="shared" si="15"/>
        <v>0.50118723362727269</v>
      </c>
      <c r="M60" s="4"/>
      <c r="N60" s="4"/>
      <c r="O60" s="11">
        <v>-41.4</v>
      </c>
      <c r="P60" s="11">
        <v>-42.3</v>
      </c>
      <c r="Q60" s="13">
        <f t="shared" si="16"/>
        <v>72.5</v>
      </c>
      <c r="R60" s="13">
        <v>0.71599999999999997</v>
      </c>
      <c r="S60" s="13">
        <v>4.71</v>
      </c>
      <c r="T60" s="4">
        <v>3</v>
      </c>
      <c r="U60" s="4">
        <v>2.0299999999999998</v>
      </c>
      <c r="V60" s="4">
        <f t="shared" si="17"/>
        <v>126.72499999999999</v>
      </c>
      <c r="W60" s="31"/>
      <c r="X60" s="35"/>
      <c r="Y60" s="35"/>
      <c r="Z60" s="3"/>
      <c r="AB60" s="15">
        <f t="shared" si="12"/>
        <v>-41.849999999999994</v>
      </c>
      <c r="AC60" s="36"/>
      <c r="AD60" s="36"/>
      <c r="AE60" s="44"/>
      <c r="AF60" s="36"/>
      <c r="AG60" s="7"/>
      <c r="AH60" s="7"/>
      <c r="AI60" s="7"/>
      <c r="AJ60" s="7"/>
      <c r="AK60" s="7"/>
    </row>
    <row r="61" spans="1:37" ht="24.75" customHeight="1" x14ac:dyDescent="0.25">
      <c r="A61" s="79"/>
      <c r="B61" s="3"/>
      <c r="C61" s="3"/>
      <c r="D61" s="76">
        <v>37</v>
      </c>
      <c r="E61" s="77">
        <v>40</v>
      </c>
      <c r="F61" s="78">
        <v>-80.900000000000006</v>
      </c>
      <c r="G61" s="1" t="s">
        <v>31</v>
      </c>
      <c r="H61" s="10">
        <f t="shared" si="14"/>
        <v>8.1283051616409864E-12</v>
      </c>
      <c r="I61" s="3">
        <f>I60-3</f>
        <v>24</v>
      </c>
      <c r="J61" s="1" t="s">
        <v>31</v>
      </c>
      <c r="K61" s="1" t="s">
        <v>31</v>
      </c>
      <c r="L61" s="10">
        <f t="shared" si="15"/>
        <v>0.25118864315095807</v>
      </c>
      <c r="M61" s="4"/>
      <c r="N61" s="4"/>
      <c r="O61" s="11">
        <v>-40.5</v>
      </c>
      <c r="P61" s="11">
        <v>-40</v>
      </c>
      <c r="Q61" s="13">
        <f t="shared" si="16"/>
        <v>104.9</v>
      </c>
      <c r="R61" s="13">
        <v>0.71499999999999997</v>
      </c>
      <c r="S61" s="13">
        <v>4.71</v>
      </c>
      <c r="T61" s="4">
        <v>3</v>
      </c>
      <c r="U61" s="4">
        <v>2.0299999999999998</v>
      </c>
      <c r="V61" s="4">
        <f t="shared" si="17"/>
        <v>126.71799999999999</v>
      </c>
      <c r="W61" s="31"/>
      <c r="X61" s="35"/>
      <c r="Y61" s="35"/>
      <c r="Z61" s="3"/>
      <c r="AB61" s="15">
        <f t="shared" si="12"/>
        <v>-40.25</v>
      </c>
      <c r="AC61" s="36"/>
      <c r="AD61" s="36"/>
      <c r="AE61" s="44"/>
      <c r="AF61" s="36"/>
      <c r="AG61" s="7"/>
      <c r="AH61" s="7"/>
      <c r="AI61" s="7"/>
      <c r="AJ61" s="7"/>
      <c r="AK61" s="7"/>
    </row>
    <row r="62" spans="1:37" ht="24.75" customHeight="1" x14ac:dyDescent="0.25">
      <c r="A62" s="80"/>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CONCATENATE("60W Sumitomo Cascade Average SRG(dBc) @ ",B63,"GHz")</f>
        <v>60W Sumitomo Cascade Average SRG(dBc) @ 14.25GHz</v>
      </c>
      <c r="AC62" s="36"/>
      <c r="AD62" s="36"/>
      <c r="AE62" s="36"/>
      <c r="AF62" s="36"/>
      <c r="AG62" s="7" t="s">
        <v>48</v>
      </c>
      <c r="AH62" s="7"/>
      <c r="AI62" s="7"/>
      <c r="AJ62" s="7"/>
      <c r="AK62" s="7"/>
    </row>
    <row r="63" spans="1:37" ht="24.75" customHeight="1" x14ac:dyDescent="0.25">
      <c r="A63" s="75">
        <f>A43</f>
        <v>42160</v>
      </c>
      <c r="B63" s="3">
        <f>B43</f>
        <v>14.25</v>
      </c>
      <c r="C63" s="3" t="s">
        <v>30</v>
      </c>
      <c r="D63" s="77">
        <v>41</v>
      </c>
      <c r="E63" s="76">
        <v>49</v>
      </c>
      <c r="F63" s="1" t="s">
        <v>31</v>
      </c>
      <c r="G63" s="77">
        <v>-11.62</v>
      </c>
      <c r="H63" s="4">
        <f>0.001*POWER(10,G63/10)</f>
        <v>6.8865229634427615E-5</v>
      </c>
      <c r="I63" s="1" t="s">
        <v>31</v>
      </c>
      <c r="J63" s="3">
        <v>47</v>
      </c>
      <c r="K63" s="1" t="s">
        <v>31</v>
      </c>
      <c r="L63" s="4">
        <f>0.001*POWER(10,J63/10)</f>
        <v>50.118723362727295</v>
      </c>
      <c r="M63" s="4">
        <v>-29</v>
      </c>
      <c r="N63" s="4">
        <v>-30.2</v>
      </c>
      <c r="O63" s="11"/>
      <c r="P63" s="12"/>
      <c r="Q63" s="13">
        <f>J63-G63</f>
        <v>58.62</v>
      </c>
      <c r="R63" s="13">
        <v>0.66700000000000004</v>
      </c>
      <c r="S63" s="13">
        <v>4.8099999999999996</v>
      </c>
      <c r="T63" s="4">
        <v>7.32</v>
      </c>
      <c r="U63" s="4">
        <v>5.28</v>
      </c>
      <c r="V63" s="4">
        <f>T63*$Z$7+S63*$Z$9+R63*$Z$11</f>
        <v>232.82000000000002</v>
      </c>
      <c r="W63" s="4">
        <f t="shared" ref="W63:W77" si="19">V63-L63</f>
        <v>182.70127663727271</v>
      </c>
      <c r="X63" s="14">
        <f t="shared" ref="X63:X77" si="20">L63/V63</f>
        <v>0.21526811855823078</v>
      </c>
      <c r="Y63" s="14">
        <f t="shared" ref="Y63:Y77" si="21">(L63-H63)/V63</f>
        <v>0.21526782277079998</v>
      </c>
      <c r="Z63" s="127" t="s">
        <v>49</v>
      </c>
      <c r="AB63" s="15">
        <f>AVERAGE(M63:N63)</f>
        <v>-29.6</v>
      </c>
      <c r="AC63" s="7"/>
      <c r="AD63" s="36"/>
      <c r="AE63" s="36"/>
      <c r="AF63" s="7"/>
      <c r="AG63" s="7">
        <v>-30</v>
      </c>
      <c r="AH63" s="15"/>
      <c r="AI63" s="45"/>
      <c r="AJ63" s="7"/>
      <c r="AK63" s="7"/>
    </row>
    <row r="64" spans="1:37" ht="24.75" customHeight="1" x14ac:dyDescent="0.25">
      <c r="A64" s="75"/>
      <c r="B64" s="3"/>
      <c r="C64" s="3"/>
      <c r="D64" s="76">
        <v>40</v>
      </c>
      <c r="E64" s="76">
        <v>47</v>
      </c>
      <c r="F64" s="1" t="s">
        <v>31</v>
      </c>
      <c r="G64" s="77">
        <v>-13.53</v>
      </c>
      <c r="H64" s="4">
        <f t="shared" ref="H64:H77" si="22">0.001*POWER(10,G64/10)</f>
        <v>4.4360864393143233E-5</v>
      </c>
      <c r="I64" s="1" t="s">
        <v>31</v>
      </c>
      <c r="J64" s="3">
        <f t="shared" ref="J64:J74" si="23">J63-1</f>
        <v>46</v>
      </c>
      <c r="K64" s="1" t="s">
        <v>31</v>
      </c>
      <c r="L64" s="4">
        <f t="shared" ref="L64:L77" si="24">0.001*POWER(10,J64/10)</f>
        <v>39.810717055349741</v>
      </c>
      <c r="M64" s="4">
        <v>-31.3</v>
      </c>
      <c r="N64" s="4">
        <v>-32.5</v>
      </c>
      <c r="O64" s="11"/>
      <c r="P64" s="12"/>
      <c r="Q64" s="13">
        <f t="shared" ref="Q64:Q77" si="25">J64-G64</f>
        <v>59.53</v>
      </c>
      <c r="R64" s="13">
        <v>0.66800000000000004</v>
      </c>
      <c r="S64" s="13">
        <v>4.7</v>
      </c>
      <c r="T64" s="4">
        <v>6.49</v>
      </c>
      <c r="U64" s="4">
        <v>4.71</v>
      </c>
      <c r="V64" s="4">
        <f t="shared" ref="V64:V77" si="26">T64*$Z$7+S64*$Z$9+R64*$Z$11</f>
        <v>211.44199999999998</v>
      </c>
      <c r="W64" s="4">
        <f t="shared" si="19"/>
        <v>171.63128294465025</v>
      </c>
      <c r="X64" s="14">
        <f t="shared" si="20"/>
        <v>0.18828197356887347</v>
      </c>
      <c r="Y64" s="14">
        <f t="shared" si="21"/>
        <v>0.18828176376729955</v>
      </c>
      <c r="Z64" s="128"/>
      <c r="AB64" s="15">
        <f>AVERAGE(M64:N64)</f>
        <v>-31.9</v>
      </c>
      <c r="AC64" s="7"/>
      <c r="AD64" s="36"/>
      <c r="AE64" s="36"/>
      <c r="AF64" s="7"/>
      <c r="AG64" s="7">
        <f>AG63</f>
        <v>-30</v>
      </c>
      <c r="AH64" s="15"/>
      <c r="AI64" s="45"/>
      <c r="AJ64" s="7"/>
      <c r="AK64" s="7"/>
    </row>
    <row r="65" spans="1:37" ht="24.75" customHeight="1" x14ac:dyDescent="0.25">
      <c r="A65" s="79"/>
      <c r="B65" s="3"/>
      <c r="C65" s="3"/>
      <c r="D65" s="76">
        <v>39</v>
      </c>
      <c r="E65" s="76">
        <v>45</v>
      </c>
      <c r="F65" s="1" t="s">
        <v>31</v>
      </c>
      <c r="G65" s="77">
        <v>-15.27</v>
      </c>
      <c r="H65" s="4">
        <f t="shared" si="22"/>
        <v>2.9716660317380261E-5</v>
      </c>
      <c r="I65" s="1" t="s">
        <v>31</v>
      </c>
      <c r="J65" s="3">
        <f t="shared" si="23"/>
        <v>45</v>
      </c>
      <c r="K65" s="1" t="s">
        <v>31</v>
      </c>
      <c r="L65" s="4">
        <f t="shared" si="24"/>
        <v>31.622776601683839</v>
      </c>
      <c r="M65" s="4">
        <v>-31.8</v>
      </c>
      <c r="N65" s="4">
        <v>-33</v>
      </c>
      <c r="O65" s="11"/>
      <c r="P65" s="12"/>
      <c r="Q65" s="13">
        <f t="shared" si="25"/>
        <v>60.269999999999996</v>
      </c>
      <c r="R65" s="13">
        <v>0.67300000000000004</v>
      </c>
      <c r="S65" s="13">
        <v>4.6399999999999997</v>
      </c>
      <c r="T65" s="4">
        <v>5.8000000000000007</v>
      </c>
      <c r="U65" s="4">
        <v>4.2300000000000004</v>
      </c>
      <c r="V65" s="4">
        <f t="shared" si="26"/>
        <v>194.02300000000002</v>
      </c>
      <c r="W65" s="4">
        <f t="shared" si="19"/>
        <v>162.4002233983162</v>
      </c>
      <c r="X65" s="14">
        <f t="shared" si="20"/>
        <v>0.16298468017546289</v>
      </c>
      <c r="Y65" s="14">
        <f t="shared" si="21"/>
        <v>0.16298452701495966</v>
      </c>
      <c r="Z65" s="129"/>
      <c r="AB65" s="15">
        <f>AVERAGE(M65:N65)</f>
        <v>-32.4</v>
      </c>
      <c r="AC65" s="7"/>
      <c r="AD65" s="36"/>
      <c r="AE65" s="36"/>
      <c r="AF65" s="7"/>
      <c r="AG65" s="7">
        <f t="shared" ref="AG65:AG70" si="27">AG64</f>
        <v>-30</v>
      </c>
      <c r="AH65" s="15"/>
      <c r="AI65" s="45"/>
      <c r="AJ65" s="7"/>
      <c r="AK65" s="7"/>
    </row>
    <row r="66" spans="1:37" ht="24.75" customHeight="1" x14ac:dyDescent="0.25">
      <c r="A66" s="79"/>
      <c r="B66" s="3"/>
      <c r="C66" s="3"/>
      <c r="D66" s="76">
        <v>38</v>
      </c>
      <c r="E66" s="76">
        <v>44</v>
      </c>
      <c r="F66" s="1" t="s">
        <v>31</v>
      </c>
      <c r="G66" s="77">
        <v>-16.84</v>
      </c>
      <c r="H66" s="4">
        <f t="shared" si="22"/>
        <v>2.0701413487910422E-5</v>
      </c>
      <c r="I66" s="1" t="s">
        <v>31</v>
      </c>
      <c r="J66" s="3">
        <f t="shared" si="23"/>
        <v>44</v>
      </c>
      <c r="K66" s="1" t="s">
        <v>31</v>
      </c>
      <c r="L66" s="4">
        <f t="shared" si="24"/>
        <v>25.118864315095859</v>
      </c>
      <c r="M66" s="4">
        <v>-31.5</v>
      </c>
      <c r="N66" s="4">
        <v>-33.200000000000003</v>
      </c>
      <c r="O66" s="11"/>
      <c r="P66" s="11"/>
      <c r="Q66" s="13">
        <f t="shared" si="25"/>
        <v>60.84</v>
      </c>
      <c r="R66" s="13">
        <v>0.68100000000000005</v>
      </c>
      <c r="S66" s="13">
        <v>4.62</v>
      </c>
      <c r="T66" s="4">
        <v>5.2299999999999995</v>
      </c>
      <c r="U66" s="4">
        <v>3.82</v>
      </c>
      <c r="V66" s="4">
        <f t="shared" si="26"/>
        <v>179.96499999999997</v>
      </c>
      <c r="W66" s="4">
        <f t="shared" si="19"/>
        <v>154.84613568490411</v>
      </c>
      <c r="X66" s="14">
        <f t="shared" si="20"/>
        <v>0.13957638604781963</v>
      </c>
      <c r="Y66" s="14">
        <f t="shared" si="21"/>
        <v>0.13957627101759995</v>
      </c>
      <c r="Z66" s="127" t="s">
        <v>45</v>
      </c>
      <c r="AB66" s="15">
        <f t="shared" ref="AB66:AB77" si="28">AVERAGE(M66:N66)</f>
        <v>-32.35</v>
      </c>
      <c r="AC66" s="7"/>
      <c r="AD66" s="36"/>
      <c r="AE66" s="36"/>
      <c r="AF66" s="7"/>
      <c r="AG66" s="7">
        <f t="shared" si="27"/>
        <v>-30</v>
      </c>
      <c r="AH66" s="15"/>
      <c r="AI66" s="45"/>
      <c r="AJ66" s="7"/>
      <c r="AK66" s="7"/>
    </row>
    <row r="67" spans="1:37" ht="23.25" customHeight="1" x14ac:dyDescent="0.25">
      <c r="A67" s="79"/>
      <c r="B67" s="3"/>
      <c r="C67" s="3"/>
      <c r="D67" s="76">
        <v>38</v>
      </c>
      <c r="E67" s="76">
        <v>43</v>
      </c>
      <c r="F67" s="1" t="s">
        <v>31</v>
      </c>
      <c r="G67" s="77">
        <v>-18.38</v>
      </c>
      <c r="H67" s="4">
        <f t="shared" si="22"/>
        <v>1.4521116175877426E-5</v>
      </c>
      <c r="I67" s="1" t="s">
        <v>31</v>
      </c>
      <c r="J67" s="3">
        <f t="shared" si="23"/>
        <v>43</v>
      </c>
      <c r="K67" s="1" t="s">
        <v>31</v>
      </c>
      <c r="L67" s="4">
        <f t="shared" si="24"/>
        <v>19.952623149688794</v>
      </c>
      <c r="M67" s="4">
        <v>-32</v>
      </c>
      <c r="N67" s="4">
        <v>-33.9</v>
      </c>
      <c r="O67" s="11"/>
      <c r="P67" s="11"/>
      <c r="Q67" s="13">
        <f t="shared" si="25"/>
        <v>61.379999999999995</v>
      </c>
      <c r="R67" s="13">
        <v>0.69200000000000006</v>
      </c>
      <c r="S67" s="13">
        <v>4.6100000000000003</v>
      </c>
      <c r="T67" s="4">
        <v>4.74</v>
      </c>
      <c r="U67" s="4">
        <v>3.47</v>
      </c>
      <c r="V67" s="4">
        <f t="shared" si="26"/>
        <v>167.983</v>
      </c>
      <c r="W67" s="4">
        <f t="shared" si="19"/>
        <v>148.0303768503112</v>
      </c>
      <c r="X67" s="14">
        <f t="shared" si="20"/>
        <v>0.11877763315150219</v>
      </c>
      <c r="Y67" s="14">
        <f t="shared" si="21"/>
        <v>0.11877754670753957</v>
      </c>
      <c r="Z67" s="130"/>
      <c r="AB67" s="15">
        <f t="shared" si="28"/>
        <v>-32.950000000000003</v>
      </c>
      <c r="AC67" s="7"/>
      <c r="AD67" s="36"/>
      <c r="AE67" s="36"/>
      <c r="AF67" s="7"/>
      <c r="AG67" s="7">
        <f t="shared" si="27"/>
        <v>-30</v>
      </c>
      <c r="AH67" s="15"/>
      <c r="AI67" s="45"/>
      <c r="AJ67" s="7"/>
      <c r="AK67" s="7"/>
    </row>
    <row r="68" spans="1:37" ht="24" customHeight="1" x14ac:dyDescent="0.25">
      <c r="A68" s="79"/>
      <c r="B68" s="3"/>
      <c r="C68" s="3"/>
      <c r="D68" s="76">
        <v>38</v>
      </c>
      <c r="E68" s="76">
        <v>42</v>
      </c>
      <c r="F68" s="1" t="s">
        <v>31</v>
      </c>
      <c r="G68" s="77">
        <v>-19.899999999999999</v>
      </c>
      <c r="H68" s="4">
        <f t="shared" si="22"/>
        <v>1.0232929922807545E-5</v>
      </c>
      <c r="I68" s="1" t="s">
        <v>31</v>
      </c>
      <c r="J68" s="3">
        <f t="shared" si="23"/>
        <v>42</v>
      </c>
      <c r="K68" s="1" t="s">
        <v>31</v>
      </c>
      <c r="L68" s="4">
        <f t="shared" si="24"/>
        <v>15.848931924611147</v>
      </c>
      <c r="M68" s="4">
        <v>-31</v>
      </c>
      <c r="N68" s="4">
        <v>-32.700000000000003</v>
      </c>
      <c r="O68" s="11"/>
      <c r="P68" s="11"/>
      <c r="Q68" s="13">
        <f t="shared" si="25"/>
        <v>61.9</v>
      </c>
      <c r="R68" s="13">
        <v>0.69800000000000006</v>
      </c>
      <c r="S68" s="13">
        <v>4.62</v>
      </c>
      <c r="T68" s="4">
        <v>4.32</v>
      </c>
      <c r="U68" s="4">
        <v>3.15</v>
      </c>
      <c r="V68" s="4">
        <f t="shared" si="26"/>
        <v>157.88</v>
      </c>
      <c r="W68" s="4">
        <f t="shared" si="19"/>
        <v>142.03106807538884</v>
      </c>
      <c r="X68" s="14">
        <f t="shared" si="20"/>
        <v>0.10038593821010354</v>
      </c>
      <c r="Y68" s="14">
        <f t="shared" si="21"/>
        <v>0.10038587339549801</v>
      </c>
      <c r="Z68" s="131"/>
      <c r="AB68" s="15">
        <f t="shared" si="28"/>
        <v>-31.85</v>
      </c>
      <c r="AC68" s="36"/>
      <c r="AD68" s="36"/>
      <c r="AE68" s="7"/>
      <c r="AF68" s="7"/>
      <c r="AG68" s="7">
        <f t="shared" si="27"/>
        <v>-30</v>
      </c>
      <c r="AH68" s="15"/>
      <c r="AI68" s="45"/>
      <c r="AJ68" s="7"/>
      <c r="AK68" s="7"/>
    </row>
    <row r="69" spans="1:37" ht="24.75" customHeight="1" x14ac:dyDescent="0.25">
      <c r="A69" s="79"/>
      <c r="B69" s="3"/>
      <c r="C69" s="3"/>
      <c r="D69" s="76">
        <v>37</v>
      </c>
      <c r="E69" s="76">
        <v>41</v>
      </c>
      <c r="F69" s="1" t="s">
        <v>31</v>
      </c>
      <c r="G69" s="77">
        <v>-21.3</v>
      </c>
      <c r="H69" s="4">
        <f t="shared" si="22"/>
        <v>7.4131024130091746E-6</v>
      </c>
      <c r="I69" s="1" t="s">
        <v>31</v>
      </c>
      <c r="J69" s="3">
        <f t="shared" si="23"/>
        <v>41</v>
      </c>
      <c r="K69" s="1" t="s">
        <v>31</v>
      </c>
      <c r="L69" s="4">
        <f t="shared" si="24"/>
        <v>12.589254117941671</v>
      </c>
      <c r="M69" s="4">
        <v>-31.8</v>
      </c>
      <c r="N69" s="4">
        <v>-33</v>
      </c>
      <c r="O69" s="11"/>
      <c r="P69" s="11"/>
      <c r="Q69" s="13">
        <f t="shared" si="25"/>
        <v>62.3</v>
      </c>
      <c r="R69" s="13">
        <v>0.70300000000000007</v>
      </c>
      <c r="S69" s="13">
        <v>4.63</v>
      </c>
      <c r="T69" s="4">
        <v>4</v>
      </c>
      <c r="U69" s="4">
        <v>2.9</v>
      </c>
      <c r="V69" s="4">
        <f t="shared" si="26"/>
        <v>150.20999999999998</v>
      </c>
      <c r="W69" s="4">
        <f t="shared" si="19"/>
        <v>137.62074588205832</v>
      </c>
      <c r="X69" s="14">
        <f t="shared" si="20"/>
        <v>8.3811025350786716E-2</v>
      </c>
      <c r="Y69" s="14">
        <f t="shared" si="21"/>
        <v>8.3810975999196194E-2</v>
      </c>
      <c r="Z69" s="136" t="s">
        <v>50</v>
      </c>
      <c r="AB69" s="15">
        <f t="shared" si="28"/>
        <v>-32.4</v>
      </c>
      <c r="AC69" s="36"/>
      <c r="AD69" s="36"/>
      <c r="AE69" s="7"/>
      <c r="AF69" s="7"/>
      <c r="AG69" s="7">
        <f t="shared" si="27"/>
        <v>-30</v>
      </c>
      <c r="AH69" s="15"/>
      <c r="AI69" s="45"/>
      <c r="AJ69" s="7"/>
      <c r="AK69" s="7"/>
    </row>
    <row r="70" spans="1:37" ht="24.75" customHeight="1" x14ac:dyDescent="0.25">
      <c r="A70" s="79"/>
      <c r="B70" s="3"/>
      <c r="C70" s="3"/>
      <c r="D70" s="76">
        <v>37</v>
      </c>
      <c r="E70" s="76">
        <v>41</v>
      </c>
      <c r="F70" s="1" t="s">
        <v>31</v>
      </c>
      <c r="G70" s="77">
        <v>-22.76</v>
      </c>
      <c r="H70" s="4">
        <f t="shared" si="22"/>
        <v>5.2966344389165718E-6</v>
      </c>
      <c r="I70" s="1" t="s">
        <v>31</v>
      </c>
      <c r="J70" s="3">
        <f t="shared" si="23"/>
        <v>40</v>
      </c>
      <c r="K70" s="1" t="s">
        <v>31</v>
      </c>
      <c r="L70" s="4">
        <f t="shared" si="24"/>
        <v>10</v>
      </c>
      <c r="M70" s="4">
        <v>-32.700000000000003</v>
      </c>
      <c r="N70" s="4">
        <v>-33.200000000000003</v>
      </c>
      <c r="O70" s="11"/>
      <c r="P70" s="11"/>
      <c r="Q70" s="13">
        <f t="shared" si="25"/>
        <v>62.760000000000005</v>
      </c>
      <c r="R70" s="13">
        <v>0.70599999999999996</v>
      </c>
      <c r="S70" s="13">
        <v>4.6399999999999997</v>
      </c>
      <c r="T70" s="4">
        <v>3.74</v>
      </c>
      <c r="U70" s="4">
        <v>2.69</v>
      </c>
      <c r="V70" s="4">
        <f t="shared" si="26"/>
        <v>143.99</v>
      </c>
      <c r="W70" s="4">
        <f t="shared" si="19"/>
        <v>133.99</v>
      </c>
      <c r="X70" s="14">
        <f t="shared" si="20"/>
        <v>6.9449267310229879E-2</v>
      </c>
      <c r="Y70" s="14">
        <f t="shared" si="21"/>
        <v>6.9449230525491776E-2</v>
      </c>
      <c r="Z70" s="137"/>
      <c r="AB70" s="15">
        <f t="shared" si="28"/>
        <v>-32.950000000000003</v>
      </c>
      <c r="AC70" s="36"/>
      <c r="AD70" s="36"/>
      <c r="AE70" s="7"/>
      <c r="AF70" s="36"/>
      <c r="AG70" s="7">
        <f t="shared" si="27"/>
        <v>-30</v>
      </c>
      <c r="AH70" s="15"/>
      <c r="AI70" s="45"/>
      <c r="AJ70" s="7"/>
      <c r="AK70" s="7"/>
    </row>
    <row r="71" spans="1:37" ht="24.75" customHeight="1" x14ac:dyDescent="0.25">
      <c r="A71" s="79"/>
      <c r="B71" s="3"/>
      <c r="C71" s="3"/>
      <c r="D71" s="76">
        <v>36</v>
      </c>
      <c r="E71" s="76">
        <v>40</v>
      </c>
      <c r="F71" s="1" t="s">
        <v>31</v>
      </c>
      <c r="G71" s="77">
        <v>-24.13</v>
      </c>
      <c r="H71" s="4">
        <f t="shared" si="22"/>
        <v>3.8636697705406901E-6</v>
      </c>
      <c r="I71" s="1" t="s">
        <v>31</v>
      </c>
      <c r="J71" s="3">
        <f t="shared" si="23"/>
        <v>39</v>
      </c>
      <c r="K71" s="1" t="s">
        <v>31</v>
      </c>
      <c r="L71" s="4">
        <f t="shared" si="24"/>
        <v>7.9432823472428158</v>
      </c>
      <c r="M71" s="4">
        <v>-32.5</v>
      </c>
      <c r="N71" s="4">
        <v>-33.299999999999997</v>
      </c>
      <c r="O71" s="11"/>
      <c r="P71" s="11"/>
      <c r="Q71" s="13">
        <f t="shared" si="25"/>
        <v>63.129999999999995</v>
      </c>
      <c r="R71" s="13">
        <v>0.70899999999999996</v>
      </c>
      <c r="S71" s="13">
        <v>4.66</v>
      </c>
      <c r="T71" s="4">
        <v>3.53</v>
      </c>
      <c r="U71" s="4">
        <v>2.5099999999999998</v>
      </c>
      <c r="V71" s="4">
        <f t="shared" si="26"/>
        <v>139.09299999999999</v>
      </c>
      <c r="W71" s="4">
        <f t="shared" si="19"/>
        <v>131.14971765275718</v>
      </c>
      <c r="X71" s="14">
        <f t="shared" si="20"/>
        <v>5.7107707413333646E-2</v>
      </c>
      <c r="Y71" s="14">
        <f t="shared" si="21"/>
        <v>5.7107679635733252E-2</v>
      </c>
      <c r="Z71" s="137"/>
      <c r="AB71" s="15">
        <f t="shared" si="28"/>
        <v>-32.9</v>
      </c>
      <c r="AC71" s="36"/>
      <c r="AD71" s="36"/>
      <c r="AE71" s="7"/>
      <c r="AF71" s="36"/>
      <c r="AG71" s="7">
        <f>AG69</f>
        <v>-30</v>
      </c>
      <c r="AH71" s="15"/>
      <c r="AI71" s="45"/>
      <c r="AJ71" s="7"/>
      <c r="AK71" s="7"/>
    </row>
    <row r="72" spans="1:37" ht="24.75" customHeight="1" x14ac:dyDescent="0.25">
      <c r="A72" s="79"/>
      <c r="B72" s="3"/>
      <c r="C72" s="3"/>
      <c r="D72" s="76">
        <v>36</v>
      </c>
      <c r="E72" s="76">
        <v>39</v>
      </c>
      <c r="F72" s="1" t="s">
        <v>31</v>
      </c>
      <c r="G72" s="77">
        <v>-25.47</v>
      </c>
      <c r="H72" s="4">
        <f t="shared" si="22"/>
        <v>2.8379190284415557E-6</v>
      </c>
      <c r="I72" s="1" t="s">
        <v>31</v>
      </c>
      <c r="J72" s="3">
        <f t="shared" si="23"/>
        <v>38</v>
      </c>
      <c r="K72" s="1" t="s">
        <v>31</v>
      </c>
      <c r="L72" s="4">
        <f t="shared" si="24"/>
        <v>6.3095734448019387</v>
      </c>
      <c r="M72" s="4">
        <v>-33.5</v>
      </c>
      <c r="N72" s="4">
        <v>-34.700000000000003</v>
      </c>
      <c r="O72" s="11"/>
      <c r="P72" s="11"/>
      <c r="Q72" s="13">
        <f t="shared" si="25"/>
        <v>63.47</v>
      </c>
      <c r="R72" s="13">
        <v>0.71099999999999997</v>
      </c>
      <c r="S72" s="13">
        <v>4.67</v>
      </c>
      <c r="T72" s="4">
        <v>3.37</v>
      </c>
      <c r="U72" s="4">
        <v>2.37</v>
      </c>
      <c r="V72" s="4">
        <f t="shared" si="26"/>
        <v>135.30600000000001</v>
      </c>
      <c r="W72" s="4">
        <f t="shared" si="19"/>
        <v>128.99642655519807</v>
      </c>
      <c r="X72" s="14">
        <f t="shared" si="20"/>
        <v>4.6631882139756831E-2</v>
      </c>
      <c r="Y72" s="14">
        <f t="shared" si="21"/>
        <v>4.663186116567565E-2</v>
      </c>
      <c r="Z72" s="137"/>
      <c r="AB72" s="15">
        <f t="shared" si="28"/>
        <v>-34.1</v>
      </c>
      <c r="AC72" s="36"/>
      <c r="AD72" s="36"/>
      <c r="AE72" s="7"/>
      <c r="AF72" s="36"/>
      <c r="AG72" s="7">
        <f>AG69</f>
        <v>-30</v>
      </c>
      <c r="AH72" s="15"/>
      <c r="AI72" s="45"/>
      <c r="AJ72" s="7"/>
      <c r="AK72" s="7"/>
    </row>
    <row r="73" spans="1:37" ht="24.75" customHeight="1" x14ac:dyDescent="0.25">
      <c r="A73" s="79"/>
      <c r="B73" s="3"/>
      <c r="C73" s="3"/>
      <c r="D73" s="76">
        <v>35</v>
      </c>
      <c r="E73" s="76">
        <v>38</v>
      </c>
      <c r="F73" s="1" t="s">
        <v>31</v>
      </c>
      <c r="G73" s="77">
        <v>-26.73</v>
      </c>
      <c r="H73" s="4">
        <f t="shared" si="22"/>
        <v>2.1232444620002185E-6</v>
      </c>
      <c r="I73" s="1" t="s">
        <v>31</v>
      </c>
      <c r="J73" s="3">
        <f t="shared" si="23"/>
        <v>37</v>
      </c>
      <c r="K73" s="1" t="s">
        <v>31</v>
      </c>
      <c r="L73" s="4">
        <f t="shared" si="24"/>
        <v>5.0118723362727327</v>
      </c>
      <c r="M73" s="4">
        <v>-34.5</v>
      </c>
      <c r="N73" s="4">
        <v>-35</v>
      </c>
      <c r="O73" s="11"/>
      <c r="P73" s="11"/>
      <c r="Q73" s="13">
        <f t="shared" si="25"/>
        <v>63.730000000000004</v>
      </c>
      <c r="R73" s="13">
        <v>0.71299999999999997</v>
      </c>
      <c r="S73" s="13">
        <v>4.68</v>
      </c>
      <c r="T73" s="4">
        <v>3.26</v>
      </c>
      <c r="U73" s="4">
        <v>2.27</v>
      </c>
      <c r="V73" s="4">
        <f t="shared" si="26"/>
        <v>132.73899999999998</v>
      </c>
      <c r="W73" s="4">
        <f t="shared" si="19"/>
        <v>127.72712766372725</v>
      </c>
      <c r="X73" s="14">
        <f t="shared" si="20"/>
        <v>3.7757345891356223E-2</v>
      </c>
      <c r="Y73" s="14">
        <f t="shared" si="21"/>
        <v>3.7757329895722218E-2</v>
      </c>
      <c r="Z73" s="137"/>
      <c r="AB73" s="15">
        <f t="shared" si="28"/>
        <v>-34.75</v>
      </c>
      <c r="AC73" s="36"/>
      <c r="AD73" s="36"/>
      <c r="AE73" s="7"/>
      <c r="AF73" s="36"/>
      <c r="AG73" s="7">
        <f>AG69</f>
        <v>-30</v>
      </c>
      <c r="AH73" s="15"/>
      <c r="AI73" s="45"/>
      <c r="AJ73" s="7"/>
      <c r="AK73" s="7"/>
    </row>
    <row r="74" spans="1:37" ht="24.75" customHeight="1" x14ac:dyDescent="0.25">
      <c r="A74" s="79"/>
      <c r="B74" s="3"/>
      <c r="C74" s="3"/>
      <c r="D74" s="76">
        <v>36</v>
      </c>
      <c r="E74" s="77">
        <v>38</v>
      </c>
      <c r="F74" s="1" t="s">
        <v>31</v>
      </c>
      <c r="G74" s="77">
        <v>-28</v>
      </c>
      <c r="H74" s="4">
        <f t="shared" si="22"/>
        <v>1.5848931924611134E-6</v>
      </c>
      <c r="I74" s="1" t="s">
        <v>31</v>
      </c>
      <c r="J74" s="3">
        <f t="shared" si="23"/>
        <v>36</v>
      </c>
      <c r="K74" s="1" t="s">
        <v>31</v>
      </c>
      <c r="L74" s="4">
        <f t="shared" si="24"/>
        <v>3.9810717055349771</v>
      </c>
      <c r="M74" s="4">
        <v>-34</v>
      </c>
      <c r="N74" s="4">
        <v>-35.200000000000003</v>
      </c>
      <c r="O74" s="11"/>
      <c r="P74" s="11"/>
      <c r="Q74" s="13">
        <f t="shared" si="25"/>
        <v>64</v>
      </c>
      <c r="R74" s="13">
        <v>0.71399999999999997</v>
      </c>
      <c r="S74" s="13">
        <v>4.6900000000000004</v>
      </c>
      <c r="T74" s="4">
        <v>3.17</v>
      </c>
      <c r="U74" s="4">
        <v>2.1800000000000002</v>
      </c>
      <c r="V74" s="4">
        <f t="shared" si="26"/>
        <v>130.65299999999999</v>
      </c>
      <c r="W74" s="4">
        <f t="shared" si="19"/>
        <v>126.67192829446502</v>
      </c>
      <c r="X74" s="14">
        <f t="shared" si="20"/>
        <v>3.0470572474684678E-2</v>
      </c>
      <c r="Y74" s="14">
        <f t="shared" si="21"/>
        <v>3.0470560344131287E-2</v>
      </c>
      <c r="Z74" s="137"/>
      <c r="AB74" s="15">
        <f t="shared" si="28"/>
        <v>-34.6</v>
      </c>
      <c r="AC74" s="36"/>
      <c r="AD74" s="36"/>
      <c r="AE74" s="7"/>
      <c r="AF74" s="36"/>
      <c r="AG74" s="7">
        <f>AG69</f>
        <v>-30</v>
      </c>
      <c r="AH74" s="15"/>
      <c r="AI74" s="45"/>
      <c r="AJ74" s="7"/>
      <c r="AK74" s="7"/>
    </row>
    <row r="75" spans="1:37" ht="24.75" customHeight="1" x14ac:dyDescent="0.25">
      <c r="A75" s="79"/>
      <c r="B75" s="3"/>
      <c r="C75" s="3"/>
      <c r="D75" s="76">
        <v>36</v>
      </c>
      <c r="E75" s="77">
        <v>38</v>
      </c>
      <c r="F75" s="1" t="s">
        <v>31</v>
      </c>
      <c r="G75" s="77">
        <v>-31.87</v>
      </c>
      <c r="H75" s="4">
        <f t="shared" si="22"/>
        <v>6.501296903430899E-7</v>
      </c>
      <c r="I75" s="1" t="s">
        <v>31</v>
      </c>
      <c r="J75" s="3">
        <f>J74-3</f>
        <v>33</v>
      </c>
      <c r="K75" s="1" t="s">
        <v>31</v>
      </c>
      <c r="L75" s="4">
        <f t="shared" si="24"/>
        <v>1.9952623149688804</v>
      </c>
      <c r="M75" s="4">
        <v>-35</v>
      </c>
      <c r="N75" s="4">
        <v>-35.4</v>
      </c>
      <c r="O75" s="11"/>
      <c r="P75" s="11"/>
      <c r="Q75" s="13">
        <f t="shared" si="25"/>
        <v>64.87</v>
      </c>
      <c r="R75" s="13">
        <v>0.71499999999999997</v>
      </c>
      <c r="S75" s="13">
        <v>4.7</v>
      </c>
      <c r="T75" s="4">
        <v>3.05</v>
      </c>
      <c r="U75" s="4">
        <v>2.0699999999999998</v>
      </c>
      <c r="V75" s="4">
        <f t="shared" si="26"/>
        <v>127.83499999999998</v>
      </c>
      <c r="W75" s="4">
        <f t="shared" si="19"/>
        <v>125.8397376850311</v>
      </c>
      <c r="X75" s="14">
        <f t="shared" si="20"/>
        <v>1.5608106660686672E-2</v>
      </c>
      <c r="Y75" s="14">
        <f t="shared" si="21"/>
        <v>1.560810157499269E-2</v>
      </c>
      <c r="Z75" s="137"/>
      <c r="AB75" s="15">
        <f t="shared" si="28"/>
        <v>-35.200000000000003</v>
      </c>
      <c r="AC75" s="36"/>
      <c r="AD75" s="36"/>
      <c r="AE75" s="7"/>
      <c r="AF75" s="36"/>
      <c r="AG75" s="7">
        <f>AG69</f>
        <v>-30</v>
      </c>
      <c r="AH75" s="15"/>
      <c r="AI75" s="45"/>
      <c r="AJ75" s="7"/>
      <c r="AK75" s="7"/>
    </row>
    <row r="76" spans="1:37" ht="24.75" customHeight="1" x14ac:dyDescent="0.25">
      <c r="A76" s="79"/>
      <c r="B76" s="3"/>
      <c r="C76" s="3"/>
      <c r="D76" s="76">
        <v>36</v>
      </c>
      <c r="E76" s="77">
        <v>38</v>
      </c>
      <c r="F76" s="1" t="s">
        <v>31</v>
      </c>
      <c r="G76" s="77">
        <v>-36.4</v>
      </c>
      <c r="H76" s="4">
        <f t="shared" si="22"/>
        <v>2.2908676527677713E-7</v>
      </c>
      <c r="I76" s="1" t="s">
        <v>31</v>
      </c>
      <c r="J76" s="3">
        <f>J75-3</f>
        <v>30</v>
      </c>
      <c r="K76" s="1" t="s">
        <v>31</v>
      </c>
      <c r="L76" s="4">
        <f t="shared" si="24"/>
        <v>1</v>
      </c>
      <c r="M76" s="4"/>
      <c r="N76" s="4"/>
      <c r="O76" s="11"/>
      <c r="P76" s="11"/>
      <c r="Q76" s="13">
        <f t="shared" si="25"/>
        <v>66.400000000000006</v>
      </c>
      <c r="R76" s="13">
        <v>0.71599999999999997</v>
      </c>
      <c r="S76" s="13">
        <v>4.71</v>
      </c>
      <c r="T76" s="4">
        <v>3.03</v>
      </c>
      <c r="U76" s="4">
        <v>2.0499999999999998</v>
      </c>
      <c r="V76" s="4">
        <f t="shared" si="26"/>
        <v>127.45699999999999</v>
      </c>
      <c r="W76" s="4">
        <f t="shared" si="19"/>
        <v>126.45699999999999</v>
      </c>
      <c r="X76" s="14">
        <f t="shared" si="20"/>
        <v>7.8457832837741364E-3</v>
      </c>
      <c r="Y76" s="14">
        <f t="shared" si="21"/>
        <v>7.845781486409022E-3</v>
      </c>
      <c r="Z76" s="137"/>
      <c r="AB76" s="15" t="e">
        <f t="shared" si="28"/>
        <v>#DIV/0!</v>
      </c>
      <c r="AC76" s="36"/>
      <c r="AD76" s="36"/>
      <c r="AE76" s="7"/>
      <c r="AF76" s="36"/>
      <c r="AG76" s="7">
        <f>AG69</f>
        <v>-30</v>
      </c>
      <c r="AH76" s="15"/>
      <c r="AI76" s="45"/>
      <c r="AJ76" s="7"/>
      <c r="AK76" s="7"/>
    </row>
    <row r="77" spans="1:37" ht="24.75" customHeight="1" x14ac:dyDescent="0.25">
      <c r="A77" s="79"/>
      <c r="B77" s="3"/>
      <c r="C77" s="3"/>
      <c r="D77" s="76">
        <v>36</v>
      </c>
      <c r="E77" s="77">
        <v>38</v>
      </c>
      <c r="F77" s="1" t="s">
        <v>31</v>
      </c>
      <c r="G77" s="77">
        <v>-45.9</v>
      </c>
      <c r="H77" s="4">
        <f t="shared" si="22"/>
        <v>2.5703957827688623E-8</v>
      </c>
      <c r="I77" s="1" t="s">
        <v>31</v>
      </c>
      <c r="J77" s="3">
        <f>J76-3</f>
        <v>27</v>
      </c>
      <c r="K77" s="1" t="s">
        <v>31</v>
      </c>
      <c r="L77" s="4">
        <f t="shared" si="24"/>
        <v>0.50118723362727269</v>
      </c>
      <c r="M77" s="4"/>
      <c r="N77" s="4"/>
      <c r="O77" s="11"/>
      <c r="P77" s="11"/>
      <c r="Q77" s="13">
        <f t="shared" si="25"/>
        <v>72.900000000000006</v>
      </c>
      <c r="R77" s="13">
        <v>0.71599999999999997</v>
      </c>
      <c r="S77" s="13">
        <v>4.71</v>
      </c>
      <c r="T77" s="4">
        <v>3.04</v>
      </c>
      <c r="U77" s="4">
        <v>2.06</v>
      </c>
      <c r="V77" s="4">
        <f t="shared" si="26"/>
        <v>127.70100000000001</v>
      </c>
      <c r="W77" s="4">
        <f t="shared" si="19"/>
        <v>127.19981276637273</v>
      </c>
      <c r="X77" s="14">
        <f t="shared" si="20"/>
        <v>3.9246931005025229E-3</v>
      </c>
      <c r="Y77" s="14">
        <f t="shared" si="21"/>
        <v>3.9246928992201693E-3</v>
      </c>
      <c r="Z77" s="138"/>
      <c r="AB77" s="15" t="e">
        <f t="shared" si="28"/>
        <v>#DIV/0!</v>
      </c>
      <c r="AC77" s="36"/>
      <c r="AD77" s="36"/>
      <c r="AE77" s="7"/>
      <c r="AF77" s="36"/>
      <c r="AG77" s="7">
        <f>AG70</f>
        <v>-30</v>
      </c>
      <c r="AH77" s="15"/>
      <c r="AI77" s="45"/>
      <c r="AJ77" s="7"/>
      <c r="AK77" s="7"/>
    </row>
    <row r="78" spans="1:37" ht="24.75" customHeight="1" x14ac:dyDescent="0.25">
      <c r="A78" s="80"/>
      <c r="B78" s="22"/>
      <c r="C78" s="23"/>
      <c r="D78" s="24"/>
      <c r="E78" s="23"/>
      <c r="F78" s="22"/>
      <c r="G78" s="25"/>
      <c r="H78" s="25"/>
      <c r="I78" s="22"/>
      <c r="J78" s="22"/>
      <c r="K78" s="22"/>
      <c r="L78" s="25"/>
      <c r="M78" s="26"/>
      <c r="N78" s="25"/>
      <c r="O78" s="43"/>
      <c r="P78" s="43"/>
      <c r="Q78" s="25"/>
      <c r="R78" s="25"/>
      <c r="S78" s="25"/>
      <c r="T78" s="26"/>
      <c r="U78" s="26"/>
      <c r="V78" s="25"/>
      <c r="W78" s="25"/>
      <c r="X78" s="27"/>
      <c r="Y78" s="27"/>
      <c r="Z78" s="28"/>
      <c r="AB78" s="7" t="str">
        <f>CONCATENATE("Cascade Average SRG(dBc) @ ",B79,"GHz")</f>
        <v>Cascade Average SRG(dBc) @ 14.25GHz</v>
      </c>
      <c r="AC78" s="36"/>
      <c r="AD78" s="36"/>
      <c r="AE78" s="36"/>
      <c r="AF78" s="36"/>
      <c r="AG78" s="7" t="s">
        <v>48</v>
      </c>
      <c r="AH78" s="7"/>
      <c r="AI78" s="7"/>
      <c r="AJ78" s="7"/>
      <c r="AK78" s="7"/>
    </row>
    <row r="79" spans="1:37" ht="24.75" customHeight="1" x14ac:dyDescent="0.25">
      <c r="A79" s="75"/>
      <c r="B79" s="3">
        <f>B43</f>
        <v>14.25</v>
      </c>
      <c r="C79" s="3" t="s">
        <v>30</v>
      </c>
      <c r="D79" s="9"/>
      <c r="E79" s="9"/>
      <c r="F79" s="1" t="s">
        <v>31</v>
      </c>
      <c r="G79" s="3"/>
      <c r="H79" s="4">
        <f>0.001*POWER(10,G79/10)</f>
        <v>1E-3</v>
      </c>
      <c r="I79" s="1" t="s">
        <v>31</v>
      </c>
      <c r="J79" s="3"/>
      <c r="K79" s="1" t="s">
        <v>31</v>
      </c>
      <c r="L79" s="4">
        <f>0.001*POWER(10,J79/10)</f>
        <v>1E-3</v>
      </c>
      <c r="M79" s="4"/>
      <c r="N79" s="4"/>
      <c r="O79" s="11"/>
      <c r="P79" s="12"/>
      <c r="Q79" s="13">
        <f>J79-G79</f>
        <v>0</v>
      </c>
      <c r="R79" s="13"/>
      <c r="S79" s="13"/>
      <c r="T79" s="4"/>
      <c r="U79" s="4"/>
      <c r="V79" s="4">
        <f>T79*$Z$7+S79*$Z$9+R79*$Z$11</f>
        <v>0</v>
      </c>
      <c r="W79" s="4">
        <f t="shared" ref="W79:W88" si="29">V79-L79</f>
        <v>-1E-3</v>
      </c>
      <c r="X79" s="14" t="e">
        <f t="shared" ref="X79:X88" si="30">L79/V79</f>
        <v>#DIV/0!</v>
      </c>
      <c r="Y79" s="14" t="e">
        <f t="shared" ref="Y79:Y88" si="31">(L79-H79)/V79</f>
        <v>#DIV/0!</v>
      </c>
      <c r="Z79" s="127" t="s">
        <v>75</v>
      </c>
      <c r="AB79" s="15" t="e">
        <f>AVERAGE(M79:N79)</f>
        <v>#DIV/0!</v>
      </c>
      <c r="AC79" s="7"/>
      <c r="AD79" s="36"/>
      <c r="AE79" s="36"/>
      <c r="AF79" s="7"/>
      <c r="AG79" s="7">
        <v>-30</v>
      </c>
      <c r="AH79" s="15"/>
      <c r="AI79" s="45"/>
      <c r="AJ79" s="7"/>
      <c r="AK79" s="7"/>
    </row>
    <row r="80" spans="1:37" ht="24.75" customHeight="1" x14ac:dyDescent="0.25">
      <c r="A80" s="16"/>
      <c r="B80" s="3"/>
      <c r="C80" s="3"/>
      <c r="D80" s="9"/>
      <c r="E80" s="9"/>
      <c r="F80" s="1" t="s">
        <v>31</v>
      </c>
      <c r="G80" s="3"/>
      <c r="H80" s="4">
        <f t="shared" ref="H80:H85" si="32">0.001*POWER(10,G80/10)</f>
        <v>1E-3</v>
      </c>
      <c r="I80" s="1" t="s">
        <v>31</v>
      </c>
      <c r="J80" s="3"/>
      <c r="K80" s="1" t="s">
        <v>31</v>
      </c>
      <c r="L80" s="4">
        <f t="shared" ref="L80:L85" si="33">0.001*POWER(10,J80/10)</f>
        <v>1E-3</v>
      </c>
      <c r="M80" s="4"/>
      <c r="N80" s="4"/>
      <c r="O80" s="11"/>
      <c r="P80" s="12"/>
      <c r="Q80" s="13">
        <f t="shared" ref="Q80:Q85" si="34">J80-G80</f>
        <v>0</v>
      </c>
      <c r="R80" s="13"/>
      <c r="S80" s="13"/>
      <c r="T80" s="4"/>
      <c r="U80" s="4"/>
      <c r="V80" s="4">
        <f t="shared" ref="V80:V88" si="35">T80*$Z$7+S80*$Z$9+R80*$Z$11</f>
        <v>0</v>
      </c>
      <c r="W80" s="4">
        <f t="shared" si="29"/>
        <v>-1E-3</v>
      </c>
      <c r="X80" s="14" t="e">
        <f t="shared" si="30"/>
        <v>#DIV/0!</v>
      </c>
      <c r="Y80" s="14" t="e">
        <f t="shared" si="31"/>
        <v>#DIV/0!</v>
      </c>
      <c r="Z80" s="128"/>
      <c r="AB80" s="15" t="e">
        <f>AVERAGE(M80:N80)</f>
        <v>#DIV/0!</v>
      </c>
      <c r="AC80" s="7"/>
      <c r="AD80" s="36"/>
      <c r="AE80" s="36"/>
      <c r="AF80" s="7"/>
      <c r="AG80" s="7">
        <f>AG79</f>
        <v>-30</v>
      </c>
      <c r="AH80" s="15"/>
      <c r="AI80" s="45"/>
      <c r="AJ80" s="7"/>
      <c r="AK80" s="7"/>
    </row>
    <row r="81" spans="1:37" ht="24.75" customHeight="1" x14ac:dyDescent="0.25">
      <c r="A81" s="1"/>
      <c r="B81" s="3"/>
      <c r="C81" s="3"/>
      <c r="D81" s="9"/>
      <c r="E81" s="9"/>
      <c r="F81" s="1" t="s">
        <v>31</v>
      </c>
      <c r="G81" s="3"/>
      <c r="H81" s="4">
        <f t="shared" si="32"/>
        <v>1E-3</v>
      </c>
      <c r="I81" s="1" t="s">
        <v>31</v>
      </c>
      <c r="J81" s="3"/>
      <c r="K81" s="1" t="s">
        <v>31</v>
      </c>
      <c r="L81" s="4">
        <f t="shared" si="33"/>
        <v>1E-3</v>
      </c>
      <c r="M81" s="4"/>
      <c r="N81" s="4"/>
      <c r="O81" s="11"/>
      <c r="P81" s="12"/>
      <c r="Q81" s="13">
        <f t="shared" si="34"/>
        <v>0</v>
      </c>
      <c r="R81" s="13"/>
      <c r="S81" s="13"/>
      <c r="T81" s="4"/>
      <c r="U81" s="4"/>
      <c r="V81" s="4">
        <f t="shared" si="35"/>
        <v>0</v>
      </c>
      <c r="W81" s="4">
        <f t="shared" si="29"/>
        <v>-1E-3</v>
      </c>
      <c r="X81" s="14" t="e">
        <f t="shared" si="30"/>
        <v>#DIV/0!</v>
      </c>
      <c r="Y81" s="14" t="e">
        <f t="shared" si="31"/>
        <v>#DIV/0!</v>
      </c>
      <c r="Z81" s="129"/>
      <c r="AB81" s="15" t="e">
        <f>AVERAGE(M81:N81)</f>
        <v>#DIV/0!</v>
      </c>
      <c r="AC81" s="7"/>
      <c r="AD81" s="36"/>
      <c r="AE81" s="36"/>
      <c r="AF81" s="7"/>
      <c r="AG81" s="7">
        <f t="shared" ref="AG81:AG86" si="36">AG80</f>
        <v>-30</v>
      </c>
      <c r="AH81" s="15"/>
      <c r="AI81" s="45"/>
      <c r="AJ81" s="7"/>
      <c r="AK81" s="7"/>
    </row>
    <row r="82" spans="1:37" ht="24.75" customHeight="1" x14ac:dyDescent="0.25">
      <c r="A82" s="1"/>
      <c r="B82" s="3"/>
      <c r="C82" s="3"/>
      <c r="D82" s="9"/>
      <c r="E82" s="9"/>
      <c r="F82" s="1" t="s">
        <v>31</v>
      </c>
      <c r="G82" s="3"/>
      <c r="H82" s="4">
        <f t="shared" si="32"/>
        <v>1E-3</v>
      </c>
      <c r="I82" s="1" t="s">
        <v>31</v>
      </c>
      <c r="J82" s="3"/>
      <c r="K82" s="1" t="s">
        <v>31</v>
      </c>
      <c r="L82" s="4">
        <f t="shared" si="33"/>
        <v>1E-3</v>
      </c>
      <c r="M82" s="4"/>
      <c r="N82" s="4"/>
      <c r="O82" s="11"/>
      <c r="P82" s="11"/>
      <c r="Q82" s="13">
        <f t="shared" si="34"/>
        <v>0</v>
      </c>
      <c r="R82" s="13"/>
      <c r="S82" s="13"/>
      <c r="T82" s="4"/>
      <c r="U82" s="4"/>
      <c r="V82" s="4">
        <f t="shared" si="35"/>
        <v>0</v>
      </c>
      <c r="W82" s="4">
        <f t="shared" si="29"/>
        <v>-1E-3</v>
      </c>
      <c r="X82" s="14" t="e">
        <f t="shared" si="30"/>
        <v>#DIV/0!</v>
      </c>
      <c r="Y82" s="14" t="e">
        <f t="shared" si="31"/>
        <v>#DIV/0!</v>
      </c>
      <c r="Z82" s="127" t="s">
        <v>45</v>
      </c>
      <c r="AB82" s="15" t="e">
        <f t="shared" ref="AB82:AB88" si="37">AVERAGE(M82:N82)</f>
        <v>#DIV/0!</v>
      </c>
      <c r="AC82" s="7"/>
      <c r="AD82" s="36"/>
      <c r="AE82" s="36"/>
      <c r="AF82" s="7"/>
      <c r="AG82" s="7">
        <f t="shared" si="36"/>
        <v>-30</v>
      </c>
      <c r="AH82" s="15"/>
      <c r="AI82" s="45"/>
      <c r="AJ82" s="7"/>
      <c r="AK82" s="7"/>
    </row>
    <row r="83" spans="1:37" ht="23.25" customHeight="1" x14ac:dyDescent="0.25">
      <c r="A83" s="1"/>
      <c r="B83" s="3"/>
      <c r="C83" s="3"/>
      <c r="D83" s="9"/>
      <c r="E83" s="9"/>
      <c r="F83" s="1" t="s">
        <v>31</v>
      </c>
      <c r="G83" s="3"/>
      <c r="H83" s="4">
        <f t="shared" si="32"/>
        <v>1E-3</v>
      </c>
      <c r="I83" s="1" t="s">
        <v>31</v>
      </c>
      <c r="J83" s="3"/>
      <c r="K83" s="1" t="s">
        <v>31</v>
      </c>
      <c r="L83" s="4">
        <f t="shared" si="33"/>
        <v>1E-3</v>
      </c>
      <c r="M83" s="4"/>
      <c r="N83" s="4"/>
      <c r="O83" s="11"/>
      <c r="P83" s="11"/>
      <c r="Q83" s="13">
        <f t="shared" si="34"/>
        <v>0</v>
      </c>
      <c r="R83" s="13"/>
      <c r="S83" s="13"/>
      <c r="T83" s="4"/>
      <c r="U83" s="4"/>
      <c r="V83" s="4">
        <f t="shared" si="35"/>
        <v>0</v>
      </c>
      <c r="W83" s="4">
        <f t="shared" si="29"/>
        <v>-1E-3</v>
      </c>
      <c r="X83" s="14" t="e">
        <f t="shared" si="30"/>
        <v>#DIV/0!</v>
      </c>
      <c r="Y83" s="14" t="e">
        <f t="shared" si="31"/>
        <v>#DIV/0!</v>
      </c>
      <c r="Z83" s="130"/>
      <c r="AB83" s="15" t="e">
        <f t="shared" si="37"/>
        <v>#DIV/0!</v>
      </c>
      <c r="AC83" s="7"/>
      <c r="AD83" s="36"/>
      <c r="AE83" s="36"/>
      <c r="AF83" s="7"/>
      <c r="AG83" s="7">
        <f t="shared" si="36"/>
        <v>-30</v>
      </c>
      <c r="AH83" s="15"/>
      <c r="AI83" s="45"/>
      <c r="AJ83" s="7"/>
      <c r="AK83" s="7"/>
    </row>
    <row r="84" spans="1:37" ht="24" customHeight="1" x14ac:dyDescent="0.25">
      <c r="A84" s="1"/>
      <c r="B84" s="3"/>
      <c r="C84" s="3"/>
      <c r="D84" s="9"/>
      <c r="E84" s="9"/>
      <c r="F84" s="1" t="s">
        <v>31</v>
      </c>
      <c r="G84" s="3"/>
      <c r="H84" s="4">
        <f t="shared" si="32"/>
        <v>1E-3</v>
      </c>
      <c r="I84" s="1" t="s">
        <v>31</v>
      </c>
      <c r="J84" s="3"/>
      <c r="K84" s="1" t="s">
        <v>31</v>
      </c>
      <c r="L84" s="4">
        <f t="shared" si="33"/>
        <v>1E-3</v>
      </c>
      <c r="M84" s="4"/>
      <c r="N84" s="4"/>
      <c r="O84" s="11"/>
      <c r="P84" s="11"/>
      <c r="Q84" s="13">
        <f t="shared" si="34"/>
        <v>0</v>
      </c>
      <c r="R84" s="13"/>
      <c r="S84" s="13"/>
      <c r="T84" s="4"/>
      <c r="U84" s="4"/>
      <c r="V84" s="4">
        <f t="shared" si="35"/>
        <v>0</v>
      </c>
      <c r="W84" s="4">
        <f t="shared" si="29"/>
        <v>-1E-3</v>
      </c>
      <c r="X84" s="14" t="e">
        <f t="shared" si="30"/>
        <v>#DIV/0!</v>
      </c>
      <c r="Y84" s="14" t="e">
        <f t="shared" si="31"/>
        <v>#DIV/0!</v>
      </c>
      <c r="Z84" s="131"/>
      <c r="AB84" s="15" t="e">
        <f t="shared" si="37"/>
        <v>#DIV/0!</v>
      </c>
      <c r="AC84" s="36"/>
      <c r="AD84" s="36"/>
      <c r="AE84" s="7"/>
      <c r="AF84" s="7"/>
      <c r="AG84" s="7">
        <f t="shared" si="36"/>
        <v>-30</v>
      </c>
      <c r="AH84" s="15"/>
      <c r="AI84" s="45"/>
      <c r="AJ84" s="7"/>
      <c r="AK84" s="7"/>
    </row>
    <row r="85" spans="1:37" ht="24.75" customHeight="1" x14ac:dyDescent="0.25">
      <c r="A85" s="1"/>
      <c r="B85" s="3"/>
      <c r="C85" s="3"/>
      <c r="D85" s="9"/>
      <c r="E85" s="9"/>
      <c r="F85" s="1" t="s">
        <v>31</v>
      </c>
      <c r="G85" s="3"/>
      <c r="H85" s="4">
        <f t="shared" si="32"/>
        <v>1E-3</v>
      </c>
      <c r="I85" s="1" t="s">
        <v>31</v>
      </c>
      <c r="J85" s="3"/>
      <c r="K85" s="1" t="s">
        <v>31</v>
      </c>
      <c r="L85" s="4">
        <f t="shared" si="33"/>
        <v>1E-3</v>
      </c>
      <c r="M85" s="4"/>
      <c r="N85" s="4"/>
      <c r="O85" s="11"/>
      <c r="P85" s="11"/>
      <c r="Q85" s="13">
        <f t="shared" si="34"/>
        <v>0</v>
      </c>
      <c r="R85" s="13"/>
      <c r="S85" s="13"/>
      <c r="T85" s="4"/>
      <c r="U85" s="4"/>
      <c r="V85" s="4">
        <f t="shared" si="35"/>
        <v>0</v>
      </c>
      <c r="W85" s="4">
        <f t="shared" si="29"/>
        <v>-1E-3</v>
      </c>
      <c r="X85" s="14" t="e">
        <f t="shared" si="30"/>
        <v>#DIV/0!</v>
      </c>
      <c r="Y85" s="14" t="e">
        <f t="shared" si="31"/>
        <v>#DIV/0!</v>
      </c>
      <c r="Z85" s="3"/>
      <c r="AB85" s="15" t="e">
        <f t="shared" si="37"/>
        <v>#DIV/0!</v>
      </c>
      <c r="AC85" s="36"/>
      <c r="AD85" s="36"/>
      <c r="AE85" s="7"/>
      <c r="AF85" s="7"/>
      <c r="AG85" s="7">
        <f t="shared" si="36"/>
        <v>-30</v>
      </c>
      <c r="AH85" s="15"/>
      <c r="AI85" s="45"/>
      <c r="AJ85" s="7"/>
      <c r="AK85" s="7"/>
    </row>
    <row r="86" spans="1:37" ht="24.75" customHeight="1" x14ac:dyDescent="0.25">
      <c r="A86" s="1"/>
      <c r="B86" s="3"/>
      <c r="C86" s="3"/>
      <c r="D86" s="9"/>
      <c r="E86" s="9"/>
      <c r="F86" s="1" t="s">
        <v>31</v>
      </c>
      <c r="G86" s="3"/>
      <c r="H86" s="4">
        <f>0.001*POWER(10,G86/10)</f>
        <v>1E-3</v>
      </c>
      <c r="I86" s="1" t="s">
        <v>31</v>
      </c>
      <c r="J86" s="3"/>
      <c r="K86" s="1" t="s">
        <v>31</v>
      </c>
      <c r="L86" s="4">
        <f>0.001*POWER(10,J86/10)</f>
        <v>1E-3</v>
      </c>
      <c r="M86" s="4"/>
      <c r="N86" s="4"/>
      <c r="O86" s="11"/>
      <c r="P86" s="11"/>
      <c r="Q86" s="13">
        <f>J86-G86</f>
        <v>0</v>
      </c>
      <c r="R86" s="13"/>
      <c r="S86" s="13"/>
      <c r="T86" s="4"/>
      <c r="U86" s="4"/>
      <c r="V86" s="4">
        <f t="shared" si="35"/>
        <v>0</v>
      </c>
      <c r="W86" s="4">
        <f t="shared" si="29"/>
        <v>-1E-3</v>
      </c>
      <c r="X86" s="14" t="e">
        <f t="shared" si="30"/>
        <v>#DIV/0!</v>
      </c>
      <c r="Y86" s="14" t="e">
        <f t="shared" si="31"/>
        <v>#DIV/0!</v>
      </c>
      <c r="Z86" s="3"/>
      <c r="AB86" s="15" t="e">
        <f t="shared" si="37"/>
        <v>#DIV/0!</v>
      </c>
      <c r="AC86" s="36"/>
      <c r="AD86" s="36"/>
      <c r="AE86" s="7"/>
      <c r="AF86" s="36"/>
      <c r="AG86" s="7">
        <f t="shared" si="36"/>
        <v>-30</v>
      </c>
      <c r="AH86" s="15"/>
      <c r="AI86" s="45"/>
      <c r="AJ86" s="7"/>
      <c r="AK86" s="7"/>
    </row>
    <row r="87" spans="1:37" ht="24.75" customHeight="1" x14ac:dyDescent="0.25">
      <c r="A87" s="1"/>
      <c r="B87" s="3"/>
      <c r="C87" s="3"/>
      <c r="D87" s="9"/>
      <c r="E87" s="9"/>
      <c r="F87" s="1" t="s">
        <v>31</v>
      </c>
      <c r="G87" s="3"/>
      <c r="H87" s="4">
        <f>0.001*POWER(10,G87/10)</f>
        <v>1E-3</v>
      </c>
      <c r="I87" s="1" t="s">
        <v>31</v>
      </c>
      <c r="J87" s="3"/>
      <c r="K87" s="1" t="s">
        <v>31</v>
      </c>
      <c r="L87" s="4">
        <f>0.001*POWER(10,J87/10)</f>
        <v>1E-3</v>
      </c>
      <c r="M87" s="4"/>
      <c r="N87" s="4"/>
      <c r="O87" s="11"/>
      <c r="P87" s="11"/>
      <c r="Q87" s="13">
        <f>J87-G87</f>
        <v>0</v>
      </c>
      <c r="R87" s="13"/>
      <c r="S87" s="13"/>
      <c r="T87" s="4"/>
      <c r="U87" s="4"/>
      <c r="V87" s="4">
        <f t="shared" si="35"/>
        <v>0</v>
      </c>
      <c r="W87" s="4">
        <f t="shared" si="29"/>
        <v>-1E-3</v>
      </c>
      <c r="X87" s="14" t="e">
        <f t="shared" si="30"/>
        <v>#DIV/0!</v>
      </c>
      <c r="Y87" s="14" t="e">
        <f t="shared" si="31"/>
        <v>#DIV/0!</v>
      </c>
      <c r="Z87" s="3"/>
      <c r="AB87" s="15" t="e">
        <f>AVERAGE(M87:N87)</f>
        <v>#DIV/0!</v>
      </c>
      <c r="AC87" s="36"/>
      <c r="AD87" s="36"/>
      <c r="AE87" s="7"/>
      <c r="AF87" s="36"/>
      <c r="AG87" s="7">
        <f>AG85</f>
        <v>-30</v>
      </c>
      <c r="AH87" s="15"/>
      <c r="AI87" s="45"/>
      <c r="AJ87" s="7"/>
      <c r="AK87" s="7"/>
    </row>
    <row r="88" spans="1:37" ht="24.75" customHeight="1" x14ac:dyDescent="0.25">
      <c r="A88" s="1"/>
      <c r="B88" s="3"/>
      <c r="C88" s="3"/>
      <c r="D88" s="9"/>
      <c r="E88" s="9"/>
      <c r="F88" s="1" t="s">
        <v>31</v>
      </c>
      <c r="G88" s="3"/>
      <c r="H88" s="4">
        <f>0.001*POWER(10,G88/10)</f>
        <v>1E-3</v>
      </c>
      <c r="I88" s="1" t="s">
        <v>31</v>
      </c>
      <c r="J88" s="3"/>
      <c r="K88" s="1" t="s">
        <v>31</v>
      </c>
      <c r="L88" s="4">
        <f>0.001*POWER(10,J88/10)</f>
        <v>1E-3</v>
      </c>
      <c r="M88" s="4"/>
      <c r="N88" s="4"/>
      <c r="O88" s="11"/>
      <c r="P88" s="11"/>
      <c r="Q88" s="13">
        <f>J88-G88</f>
        <v>0</v>
      </c>
      <c r="R88" s="13"/>
      <c r="S88" s="13"/>
      <c r="T88" s="4"/>
      <c r="U88" s="4"/>
      <c r="V88" s="4">
        <f t="shared" si="35"/>
        <v>0</v>
      </c>
      <c r="W88" s="4">
        <f t="shared" si="29"/>
        <v>-1E-3</v>
      </c>
      <c r="X88" s="14" t="e">
        <f t="shared" si="30"/>
        <v>#DIV/0!</v>
      </c>
      <c r="Y88" s="14" t="e">
        <f t="shared" si="31"/>
        <v>#DIV/0!</v>
      </c>
      <c r="Z88" s="3"/>
      <c r="AB88" s="15" t="e">
        <f t="shared" si="37"/>
        <v>#DIV/0!</v>
      </c>
      <c r="AC88" s="36"/>
      <c r="AD88" s="36"/>
      <c r="AE88" s="7"/>
      <c r="AF88" s="36"/>
      <c r="AG88" s="7">
        <f>AG86</f>
        <v>-30</v>
      </c>
      <c r="AH88" s="15"/>
      <c r="AI88" s="45"/>
      <c r="AJ88" s="7"/>
      <c r="AK88" s="7"/>
    </row>
    <row r="89" spans="1:37" ht="24.75" customHeight="1" x14ac:dyDescent="0.25">
      <c r="A89" s="21"/>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c r="AC89" s="36"/>
      <c r="AD89" s="36"/>
      <c r="AE89" s="7"/>
      <c r="AF89" s="36"/>
      <c r="AG89" s="7"/>
      <c r="AH89" s="7"/>
      <c r="AI89" s="7"/>
      <c r="AJ89" s="7"/>
      <c r="AK89" s="7"/>
    </row>
    <row r="90" spans="1:37" ht="24.75" customHeight="1" x14ac:dyDescent="0.25">
      <c r="A90" s="8"/>
      <c r="B90" s="3">
        <f>B79</f>
        <v>14.25</v>
      </c>
      <c r="C90" s="3" t="s">
        <v>30</v>
      </c>
      <c r="D90" s="9"/>
      <c r="E90" s="9"/>
      <c r="F90" s="1" t="s">
        <v>31</v>
      </c>
      <c r="G90" s="4"/>
      <c r="H90" s="4">
        <f t="shared" ref="H90:H99" si="38">0.001*POWER(10,G90/10)</f>
        <v>1E-3</v>
      </c>
      <c r="I90" s="1" t="s">
        <v>31</v>
      </c>
      <c r="J90" s="2"/>
      <c r="K90" s="1" t="s">
        <v>31</v>
      </c>
      <c r="L90" s="4">
        <f t="shared" ref="L90:L99" si="39">0.001*POWER(10,J90/10)</f>
        <v>1E-3</v>
      </c>
      <c r="M90" s="46"/>
      <c r="N90" s="46"/>
      <c r="O90" s="11"/>
      <c r="P90" s="12"/>
      <c r="Q90" s="13">
        <f t="shared" ref="Q90:Q99" si="40">J90-G90</f>
        <v>0</v>
      </c>
      <c r="R90" s="13"/>
      <c r="S90" s="13"/>
      <c r="T90" s="4"/>
      <c r="U90" s="4"/>
      <c r="V90" s="4">
        <f>T90*$Z$7+S90*$Z$9+R90*$Z$11</f>
        <v>0</v>
      </c>
      <c r="W90" s="4">
        <f t="shared" ref="W90:W99" si="41">V90-L90</f>
        <v>-1E-3</v>
      </c>
      <c r="X90" s="14" t="e">
        <f t="shared" ref="X90:X99" si="42">L90/V90</f>
        <v>#DIV/0!</v>
      </c>
      <c r="Y90" s="14" t="e">
        <f t="shared" ref="Y90:Y99" si="43">(L90-H90)/V90</f>
        <v>#DIV/0!</v>
      </c>
      <c r="Z90" s="127" t="s">
        <v>51</v>
      </c>
      <c r="AB90" s="15" t="e">
        <f>AVERAGE(M90:N90)</f>
        <v>#DIV/0!</v>
      </c>
      <c r="AC90" s="36"/>
      <c r="AD90" s="36"/>
      <c r="AE90" s="7"/>
      <c r="AF90" s="36"/>
      <c r="AG90" s="7"/>
      <c r="AH90" s="7"/>
      <c r="AI90" s="7"/>
      <c r="AJ90" s="7"/>
      <c r="AK90" s="7"/>
    </row>
    <row r="91" spans="1:37" ht="24.75" customHeight="1" x14ac:dyDescent="0.25">
      <c r="A91" s="16"/>
      <c r="B91" s="3"/>
      <c r="C91" s="3"/>
      <c r="D91" s="9"/>
      <c r="E91" s="9"/>
      <c r="F91" s="1" t="s">
        <v>31</v>
      </c>
      <c r="G91" s="4"/>
      <c r="H91" s="4">
        <f t="shared" si="38"/>
        <v>1E-3</v>
      </c>
      <c r="I91" s="1" t="s">
        <v>31</v>
      </c>
      <c r="J91" s="2"/>
      <c r="K91" s="1" t="s">
        <v>31</v>
      </c>
      <c r="L91" s="4">
        <f t="shared" si="39"/>
        <v>1E-3</v>
      </c>
      <c r="M91" s="46"/>
      <c r="N91" s="46"/>
      <c r="O91" s="11"/>
      <c r="P91" s="12"/>
      <c r="Q91" s="13">
        <f t="shared" si="40"/>
        <v>0</v>
      </c>
      <c r="R91" s="13"/>
      <c r="S91" s="13"/>
      <c r="T91" s="4"/>
      <c r="U91" s="4"/>
      <c r="V91" s="4">
        <f t="shared" ref="V91:V99" si="44">T91*$Z$7+S91*$Z$9+R91*$Z$11</f>
        <v>0</v>
      </c>
      <c r="W91" s="4">
        <f t="shared" si="41"/>
        <v>-1E-3</v>
      </c>
      <c r="X91" s="14" t="e">
        <f t="shared" si="42"/>
        <v>#DIV/0!</v>
      </c>
      <c r="Y91" s="14" t="e">
        <f t="shared" si="43"/>
        <v>#DIV/0!</v>
      </c>
      <c r="Z91" s="128"/>
      <c r="AB91" s="15" t="e">
        <f>AVERAGE(M91:N91)</f>
        <v>#DIV/0!</v>
      </c>
      <c r="AC91" s="44"/>
      <c r="AD91" s="36"/>
      <c r="AE91" s="7"/>
      <c r="AF91" s="36"/>
      <c r="AG91" s="7"/>
      <c r="AH91" s="7"/>
      <c r="AI91" s="7"/>
      <c r="AJ91" s="7"/>
      <c r="AK91" s="7"/>
    </row>
    <row r="92" spans="1:37" ht="24.75" customHeight="1" x14ac:dyDescent="0.25">
      <c r="A92" s="1"/>
      <c r="B92" s="3"/>
      <c r="C92" s="3"/>
      <c r="D92" s="9"/>
      <c r="E92" s="9"/>
      <c r="F92" s="1" t="s">
        <v>31</v>
      </c>
      <c r="G92" s="4"/>
      <c r="H92" s="4">
        <f t="shared" si="38"/>
        <v>1E-3</v>
      </c>
      <c r="I92" s="1" t="s">
        <v>31</v>
      </c>
      <c r="J92" s="2"/>
      <c r="K92" s="1" t="s">
        <v>31</v>
      </c>
      <c r="L92" s="4">
        <f t="shared" si="39"/>
        <v>1E-3</v>
      </c>
      <c r="M92" s="46"/>
      <c r="N92" s="46"/>
      <c r="O92" s="11"/>
      <c r="P92" s="12"/>
      <c r="Q92" s="13">
        <f t="shared" si="40"/>
        <v>0</v>
      </c>
      <c r="R92" s="13"/>
      <c r="S92" s="13"/>
      <c r="T92" s="4"/>
      <c r="U92" s="4"/>
      <c r="V92" s="4">
        <f t="shared" si="44"/>
        <v>0</v>
      </c>
      <c r="W92" s="4">
        <f t="shared" si="41"/>
        <v>-1E-3</v>
      </c>
      <c r="X92" s="14" t="e">
        <f t="shared" si="42"/>
        <v>#DIV/0!</v>
      </c>
      <c r="Y92" s="14" t="e">
        <f t="shared" si="43"/>
        <v>#DIV/0!</v>
      </c>
      <c r="Z92" s="129"/>
      <c r="AB92" s="15" t="e">
        <f>AVERAGE(M92:N92)</f>
        <v>#DIV/0!</v>
      </c>
      <c r="AC92" s="7"/>
      <c r="AD92" s="36"/>
      <c r="AE92" s="36"/>
      <c r="AF92" s="36"/>
      <c r="AG92" s="7"/>
      <c r="AH92" s="7"/>
      <c r="AI92" s="7"/>
      <c r="AJ92" s="7"/>
      <c r="AK92" s="7"/>
    </row>
    <row r="93" spans="1:37" ht="24.75" customHeight="1" x14ac:dyDescent="0.25">
      <c r="A93" s="1"/>
      <c r="B93" s="3"/>
      <c r="C93" s="3"/>
      <c r="D93" s="9"/>
      <c r="E93" s="9"/>
      <c r="F93" s="1" t="s">
        <v>31</v>
      </c>
      <c r="G93" s="4"/>
      <c r="H93" s="4">
        <f t="shared" si="38"/>
        <v>1E-3</v>
      </c>
      <c r="I93" s="1" t="s">
        <v>31</v>
      </c>
      <c r="J93" s="2"/>
      <c r="K93" s="1" t="s">
        <v>31</v>
      </c>
      <c r="L93" s="4">
        <f t="shared" si="39"/>
        <v>1E-3</v>
      </c>
      <c r="M93" s="46"/>
      <c r="N93" s="46"/>
      <c r="O93" s="11"/>
      <c r="P93" s="11"/>
      <c r="Q93" s="13">
        <f t="shared" si="40"/>
        <v>0</v>
      </c>
      <c r="R93" s="13"/>
      <c r="S93" s="13"/>
      <c r="T93" s="4"/>
      <c r="U93" s="4"/>
      <c r="V93" s="4">
        <f t="shared" si="44"/>
        <v>0</v>
      </c>
      <c r="W93" s="4">
        <f t="shared" si="41"/>
        <v>-1E-3</v>
      </c>
      <c r="X93" s="14" t="e">
        <f t="shared" si="42"/>
        <v>#DIV/0!</v>
      </c>
      <c r="Y93" s="14" t="e">
        <f t="shared" si="43"/>
        <v>#DIV/0!</v>
      </c>
      <c r="Z93" s="127" t="s">
        <v>45</v>
      </c>
      <c r="AB93" s="15" t="e">
        <f t="shared" ref="AB93:AB99" si="45">AVERAGE(M93:N93)</f>
        <v>#DIV/0!</v>
      </c>
      <c r="AC93" s="7"/>
      <c r="AD93" s="36"/>
      <c r="AE93" s="36"/>
      <c r="AF93" s="36"/>
    </row>
    <row r="94" spans="1:37" ht="23.25" customHeight="1" x14ac:dyDescent="0.25">
      <c r="A94" s="1"/>
      <c r="B94" s="3"/>
      <c r="C94" s="3"/>
      <c r="D94" s="9"/>
      <c r="E94" s="9"/>
      <c r="F94" s="1" t="s">
        <v>31</v>
      </c>
      <c r="G94" s="4"/>
      <c r="H94" s="4">
        <f t="shared" si="38"/>
        <v>1E-3</v>
      </c>
      <c r="I94" s="1" t="s">
        <v>31</v>
      </c>
      <c r="J94" s="2"/>
      <c r="K94" s="1" t="s">
        <v>31</v>
      </c>
      <c r="L94" s="4">
        <f t="shared" si="39"/>
        <v>1E-3</v>
      </c>
      <c r="M94" s="46"/>
      <c r="N94" s="46"/>
      <c r="O94" s="11"/>
      <c r="P94" s="11"/>
      <c r="Q94" s="13">
        <f t="shared" si="40"/>
        <v>0</v>
      </c>
      <c r="R94" s="13"/>
      <c r="S94" s="13"/>
      <c r="T94" s="4"/>
      <c r="U94" s="4"/>
      <c r="V94" s="4">
        <f t="shared" si="44"/>
        <v>0</v>
      </c>
      <c r="W94" s="4">
        <f t="shared" si="41"/>
        <v>-1E-3</v>
      </c>
      <c r="X94" s="14" t="e">
        <f t="shared" si="42"/>
        <v>#DIV/0!</v>
      </c>
      <c r="Y94" s="14" t="e">
        <f t="shared" si="43"/>
        <v>#DIV/0!</v>
      </c>
      <c r="Z94" s="130"/>
      <c r="AB94" s="15" t="e">
        <f t="shared" si="45"/>
        <v>#DIV/0!</v>
      </c>
      <c r="AC94" s="7"/>
      <c r="AD94" s="36"/>
      <c r="AE94" s="36"/>
      <c r="AF94" s="36"/>
    </row>
    <row r="95" spans="1:37" ht="24" customHeight="1" x14ac:dyDescent="0.25">
      <c r="A95" s="1"/>
      <c r="B95" s="3"/>
      <c r="C95" s="3"/>
      <c r="D95" s="9"/>
      <c r="E95" s="9"/>
      <c r="F95" s="1" t="s">
        <v>31</v>
      </c>
      <c r="G95" s="4"/>
      <c r="H95" s="4">
        <f t="shared" si="38"/>
        <v>1E-3</v>
      </c>
      <c r="I95" s="1" t="s">
        <v>31</v>
      </c>
      <c r="J95" s="2"/>
      <c r="K95" s="1" t="s">
        <v>31</v>
      </c>
      <c r="L95" s="4">
        <f t="shared" si="39"/>
        <v>1E-3</v>
      </c>
      <c r="M95" s="46"/>
      <c r="N95" s="46"/>
      <c r="O95" s="11"/>
      <c r="P95" s="11"/>
      <c r="Q95" s="13">
        <f t="shared" si="40"/>
        <v>0</v>
      </c>
      <c r="R95" s="13"/>
      <c r="S95" s="13"/>
      <c r="T95" s="4"/>
      <c r="U95" s="4"/>
      <c r="V95" s="4">
        <f t="shared" si="44"/>
        <v>0</v>
      </c>
      <c r="W95" s="4">
        <f t="shared" si="41"/>
        <v>-1E-3</v>
      </c>
      <c r="X95" s="14" t="e">
        <f t="shared" si="42"/>
        <v>#DIV/0!</v>
      </c>
      <c r="Y95" s="14" t="e">
        <f t="shared" si="43"/>
        <v>#DIV/0!</v>
      </c>
      <c r="Z95" s="131"/>
      <c r="AB95" s="15" t="e">
        <f t="shared" si="45"/>
        <v>#DIV/0!</v>
      </c>
      <c r="AC95" s="7"/>
      <c r="AD95" s="36"/>
      <c r="AE95" s="36"/>
      <c r="AF95" s="36"/>
    </row>
    <row r="96" spans="1:37" ht="24.75" customHeight="1" x14ac:dyDescent="0.25">
      <c r="A96" s="1"/>
      <c r="B96" s="3"/>
      <c r="C96" s="3"/>
      <c r="D96" s="9"/>
      <c r="E96" s="9"/>
      <c r="F96" s="1" t="s">
        <v>31</v>
      </c>
      <c r="G96" s="4"/>
      <c r="H96" s="4">
        <f t="shared" si="38"/>
        <v>1E-3</v>
      </c>
      <c r="I96" s="1" t="s">
        <v>31</v>
      </c>
      <c r="J96" s="2"/>
      <c r="K96" s="1" t="s">
        <v>31</v>
      </c>
      <c r="L96" s="4">
        <f t="shared" si="39"/>
        <v>1E-3</v>
      </c>
      <c r="M96" s="46"/>
      <c r="N96" s="46"/>
      <c r="O96" s="11"/>
      <c r="P96" s="11"/>
      <c r="Q96" s="13">
        <f t="shared" si="40"/>
        <v>0</v>
      </c>
      <c r="R96" s="13"/>
      <c r="S96" s="13"/>
      <c r="T96" s="4"/>
      <c r="U96" s="4"/>
      <c r="V96" s="4">
        <f t="shared" si="44"/>
        <v>0</v>
      </c>
      <c r="W96" s="4">
        <f t="shared" si="41"/>
        <v>-1E-3</v>
      </c>
      <c r="X96" s="14" t="e">
        <f t="shared" si="42"/>
        <v>#DIV/0!</v>
      </c>
      <c r="Y96" s="14" t="e">
        <f t="shared" si="43"/>
        <v>#DIV/0!</v>
      </c>
      <c r="Z96" s="3"/>
      <c r="AB96" s="15" t="e">
        <f t="shared" si="45"/>
        <v>#DIV/0!</v>
      </c>
      <c r="AC96" s="7"/>
      <c r="AD96" s="36"/>
      <c r="AE96" s="36"/>
      <c r="AF96" s="36"/>
    </row>
    <row r="97" spans="1:34" ht="24.75" customHeight="1" x14ac:dyDescent="0.25">
      <c r="A97" s="1"/>
      <c r="B97" s="3"/>
      <c r="C97" s="3"/>
      <c r="D97" s="9"/>
      <c r="E97" s="9"/>
      <c r="F97" s="1" t="s">
        <v>31</v>
      </c>
      <c r="G97" s="4"/>
      <c r="H97" s="4">
        <f t="shared" si="38"/>
        <v>1E-3</v>
      </c>
      <c r="I97" s="1" t="s">
        <v>31</v>
      </c>
      <c r="J97" s="2"/>
      <c r="K97" s="1" t="s">
        <v>31</v>
      </c>
      <c r="L97" s="4">
        <f t="shared" si="39"/>
        <v>1E-3</v>
      </c>
      <c r="M97" s="46"/>
      <c r="N97" s="46"/>
      <c r="O97" s="11"/>
      <c r="P97" s="11"/>
      <c r="Q97" s="13">
        <f t="shared" si="40"/>
        <v>0</v>
      </c>
      <c r="R97" s="13"/>
      <c r="S97" s="13"/>
      <c r="T97" s="4"/>
      <c r="U97" s="4"/>
      <c r="V97" s="4">
        <f t="shared" si="44"/>
        <v>0</v>
      </c>
      <c r="W97" s="4">
        <f t="shared" si="41"/>
        <v>-1E-3</v>
      </c>
      <c r="X97" s="14" t="e">
        <f t="shared" si="42"/>
        <v>#DIV/0!</v>
      </c>
      <c r="Y97" s="14" t="e">
        <f t="shared" si="43"/>
        <v>#DIV/0!</v>
      </c>
      <c r="Z97" s="3"/>
      <c r="AB97" s="15" t="e">
        <f t="shared" si="45"/>
        <v>#DIV/0!</v>
      </c>
      <c r="AC97" s="7"/>
      <c r="AD97" s="36"/>
      <c r="AE97" s="36"/>
      <c r="AF97" s="36"/>
    </row>
    <row r="98" spans="1:34" ht="24.75" customHeight="1" x14ac:dyDescent="0.25">
      <c r="A98" s="1"/>
      <c r="B98" s="3"/>
      <c r="C98" s="3"/>
      <c r="D98" s="9"/>
      <c r="E98" s="9"/>
      <c r="F98" s="1" t="s">
        <v>31</v>
      </c>
      <c r="G98" s="4"/>
      <c r="H98" s="4">
        <f>0.001*POWER(10,G98/10)</f>
        <v>1E-3</v>
      </c>
      <c r="I98" s="1" t="s">
        <v>31</v>
      </c>
      <c r="J98" s="2"/>
      <c r="K98" s="1" t="s">
        <v>31</v>
      </c>
      <c r="L98" s="4">
        <f>0.001*POWER(10,J98/10)</f>
        <v>1E-3</v>
      </c>
      <c r="M98" s="46"/>
      <c r="N98" s="46"/>
      <c r="O98" s="11"/>
      <c r="P98" s="11"/>
      <c r="Q98" s="13">
        <f>J98-G98</f>
        <v>0</v>
      </c>
      <c r="R98" s="13"/>
      <c r="S98" s="13"/>
      <c r="T98" s="4"/>
      <c r="U98" s="4"/>
      <c r="V98" s="4">
        <f t="shared" si="44"/>
        <v>0</v>
      </c>
      <c r="W98" s="4">
        <f t="shared" si="41"/>
        <v>-1E-3</v>
      </c>
      <c r="X98" s="14" t="e">
        <f t="shared" si="42"/>
        <v>#DIV/0!</v>
      </c>
      <c r="Y98" s="14" t="e">
        <f t="shared" si="43"/>
        <v>#DIV/0!</v>
      </c>
      <c r="Z98" s="3"/>
      <c r="AB98" s="15" t="e">
        <f>AVERAGE(M98:N98)</f>
        <v>#DIV/0!</v>
      </c>
      <c r="AC98" s="7"/>
      <c r="AD98" s="36"/>
      <c r="AE98" s="36"/>
      <c r="AF98" s="36"/>
    </row>
    <row r="99" spans="1:34" ht="24.75" customHeight="1" x14ac:dyDescent="0.25">
      <c r="A99" s="1"/>
      <c r="B99" s="3"/>
      <c r="C99" s="3"/>
      <c r="D99" s="9"/>
      <c r="E99" s="9"/>
      <c r="F99" s="1" t="s">
        <v>31</v>
      </c>
      <c r="G99" s="4"/>
      <c r="H99" s="4">
        <f t="shared" si="38"/>
        <v>1E-3</v>
      </c>
      <c r="I99" s="1" t="s">
        <v>31</v>
      </c>
      <c r="J99" s="2"/>
      <c r="K99" s="1" t="s">
        <v>31</v>
      </c>
      <c r="L99" s="4">
        <f t="shared" si="39"/>
        <v>1E-3</v>
      </c>
      <c r="M99" s="46"/>
      <c r="N99" s="46"/>
      <c r="O99" s="11"/>
      <c r="P99" s="11"/>
      <c r="Q99" s="13">
        <f t="shared" si="40"/>
        <v>0</v>
      </c>
      <c r="R99" s="13"/>
      <c r="S99" s="13"/>
      <c r="T99" s="4"/>
      <c r="U99" s="4"/>
      <c r="V99" s="4">
        <f t="shared" si="44"/>
        <v>0</v>
      </c>
      <c r="W99" s="4">
        <f t="shared" si="41"/>
        <v>-1E-3</v>
      </c>
      <c r="X99" s="14" t="e">
        <f t="shared" si="42"/>
        <v>#DIV/0!</v>
      </c>
      <c r="Y99" s="14" t="e">
        <f t="shared" si="43"/>
        <v>#DIV/0!</v>
      </c>
      <c r="Z99" s="3"/>
      <c r="AB99" s="15" t="e">
        <f t="shared" si="45"/>
        <v>#DIV/0!</v>
      </c>
      <c r="AC99" s="7"/>
      <c r="AD99" s="36"/>
      <c r="AE99" s="36"/>
      <c r="AF99" s="36"/>
    </row>
    <row r="100" spans="1:34"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34" ht="24.75" customHeight="1" x14ac:dyDescent="0.25">
      <c r="A101" s="8"/>
      <c r="B101" s="3">
        <f>B90</f>
        <v>14.25</v>
      </c>
      <c r="C101" s="3" t="s">
        <v>30</v>
      </c>
      <c r="D101" s="9"/>
      <c r="E101" s="9"/>
      <c r="F101" s="1" t="s">
        <v>31</v>
      </c>
      <c r="G101" s="4"/>
      <c r="H101" s="4">
        <f t="shared" ref="H101:H110" si="46">0.001*POWER(10,G101/10)</f>
        <v>1E-3</v>
      </c>
      <c r="I101" s="1" t="s">
        <v>31</v>
      </c>
      <c r="J101" s="2"/>
      <c r="K101" s="1" t="s">
        <v>31</v>
      </c>
      <c r="L101" s="4">
        <f t="shared" ref="L101:L110" si="47">0.001*POWER(10,J101/10)</f>
        <v>1E-3</v>
      </c>
      <c r="M101" s="46"/>
      <c r="N101" s="48"/>
      <c r="O101" s="11"/>
      <c r="P101" s="12"/>
      <c r="Q101" s="13">
        <f t="shared" ref="Q101:Q110" si="48">J101-G101</f>
        <v>0</v>
      </c>
      <c r="R101" s="13"/>
      <c r="S101" s="13"/>
      <c r="T101" s="4"/>
      <c r="U101" s="4"/>
      <c r="V101" s="4">
        <f>T101*$Z$7+S101*$Z$9+R101*$Z$11</f>
        <v>0</v>
      </c>
      <c r="W101" s="4">
        <f t="shared" ref="W101:W110" si="49">V101-L101</f>
        <v>-1E-3</v>
      </c>
      <c r="X101" s="14" t="e">
        <f t="shared" ref="X101:X110" si="50">L101/V101</f>
        <v>#DIV/0!</v>
      </c>
      <c r="Y101" s="14" t="e">
        <f t="shared" ref="Y101:Y110" si="51">(L101-H101)/V101</f>
        <v>#DIV/0!</v>
      </c>
      <c r="Z101" s="127" t="s">
        <v>52</v>
      </c>
      <c r="AB101" s="15" t="e">
        <f>AVERAGE(M101:N101)</f>
        <v>#DIV/0!</v>
      </c>
      <c r="AC101" s="7"/>
      <c r="AD101" s="36"/>
      <c r="AE101" s="36"/>
      <c r="AF101" s="36"/>
      <c r="AG101" s="7"/>
      <c r="AH101" s="7"/>
    </row>
    <row r="102" spans="1:34" ht="24.75" customHeight="1" x14ac:dyDescent="0.25">
      <c r="A102" s="16"/>
      <c r="B102" s="3"/>
      <c r="C102" s="3"/>
      <c r="D102" s="9"/>
      <c r="E102" s="9"/>
      <c r="F102" s="1" t="s">
        <v>31</v>
      </c>
      <c r="G102" s="4"/>
      <c r="H102" s="4">
        <f t="shared" si="46"/>
        <v>1E-3</v>
      </c>
      <c r="I102" s="1" t="s">
        <v>31</v>
      </c>
      <c r="J102" s="2"/>
      <c r="K102" s="1" t="s">
        <v>31</v>
      </c>
      <c r="L102" s="4">
        <f t="shared" si="47"/>
        <v>1E-3</v>
      </c>
      <c r="M102" s="46"/>
      <c r="N102" s="48"/>
      <c r="O102" s="11"/>
      <c r="P102" s="12"/>
      <c r="Q102" s="13">
        <f t="shared" si="48"/>
        <v>0</v>
      </c>
      <c r="R102" s="13"/>
      <c r="S102" s="13"/>
      <c r="T102" s="4"/>
      <c r="U102" s="4"/>
      <c r="V102" s="4">
        <f t="shared" ref="V102:V110" si="52">T102*$Z$7+S102*$Z$9+R102*$Z$11</f>
        <v>0</v>
      </c>
      <c r="W102" s="4">
        <f t="shared" si="49"/>
        <v>-1E-3</v>
      </c>
      <c r="X102" s="14" t="e">
        <f t="shared" si="50"/>
        <v>#DIV/0!</v>
      </c>
      <c r="Y102" s="14" t="e">
        <f t="shared" si="51"/>
        <v>#DIV/0!</v>
      </c>
      <c r="Z102" s="128"/>
      <c r="AB102" s="15" t="e">
        <f>AVERAGE(M102:N102)</f>
        <v>#DIV/0!</v>
      </c>
      <c r="AC102" s="7"/>
      <c r="AD102" s="36"/>
      <c r="AE102" s="36"/>
      <c r="AF102" s="36"/>
      <c r="AG102" s="7"/>
      <c r="AH102" s="7"/>
    </row>
    <row r="103" spans="1:34" ht="24.75" customHeight="1" x14ac:dyDescent="0.25">
      <c r="A103" s="1"/>
      <c r="B103" s="3"/>
      <c r="C103" s="3"/>
      <c r="D103" s="9"/>
      <c r="E103" s="9"/>
      <c r="F103" s="1" t="s">
        <v>31</v>
      </c>
      <c r="G103" s="4"/>
      <c r="H103" s="4">
        <f t="shared" si="46"/>
        <v>1E-3</v>
      </c>
      <c r="I103" s="1" t="s">
        <v>31</v>
      </c>
      <c r="J103" s="2"/>
      <c r="K103" s="1" t="s">
        <v>31</v>
      </c>
      <c r="L103" s="4">
        <f t="shared" si="47"/>
        <v>1E-3</v>
      </c>
      <c r="M103" s="46"/>
      <c r="N103" s="48"/>
      <c r="O103" s="11"/>
      <c r="P103" s="12"/>
      <c r="Q103" s="13">
        <f t="shared" si="48"/>
        <v>0</v>
      </c>
      <c r="R103" s="13"/>
      <c r="S103" s="13"/>
      <c r="T103" s="4"/>
      <c r="U103" s="4"/>
      <c r="V103" s="4">
        <f t="shared" si="52"/>
        <v>0</v>
      </c>
      <c r="W103" s="4">
        <f t="shared" si="49"/>
        <v>-1E-3</v>
      </c>
      <c r="X103" s="14" t="e">
        <f t="shared" si="50"/>
        <v>#DIV/0!</v>
      </c>
      <c r="Y103" s="14" t="e">
        <f t="shared" si="51"/>
        <v>#DIV/0!</v>
      </c>
      <c r="Z103" s="129"/>
      <c r="AB103" s="15" t="e">
        <f>AVERAGE(M103:N103)</f>
        <v>#DIV/0!</v>
      </c>
      <c r="AC103" s="7"/>
      <c r="AD103" s="36"/>
      <c r="AE103" s="36"/>
      <c r="AF103" s="36"/>
    </row>
    <row r="104" spans="1:34" ht="24.75" customHeight="1" x14ac:dyDescent="0.25">
      <c r="A104" s="1"/>
      <c r="B104" s="3"/>
      <c r="C104" s="3"/>
      <c r="D104" s="9"/>
      <c r="E104" s="9"/>
      <c r="F104" s="1" t="s">
        <v>31</v>
      </c>
      <c r="G104" s="4"/>
      <c r="H104" s="4">
        <f t="shared" si="46"/>
        <v>1E-3</v>
      </c>
      <c r="I104" s="1" t="s">
        <v>31</v>
      </c>
      <c r="J104" s="2"/>
      <c r="K104" s="1" t="s">
        <v>31</v>
      </c>
      <c r="L104" s="4">
        <f t="shared" si="47"/>
        <v>1E-3</v>
      </c>
      <c r="M104" s="46"/>
      <c r="N104" s="46"/>
      <c r="O104" s="11"/>
      <c r="P104" s="11"/>
      <c r="Q104" s="13">
        <f t="shared" si="48"/>
        <v>0</v>
      </c>
      <c r="R104" s="13"/>
      <c r="S104" s="13"/>
      <c r="T104" s="4"/>
      <c r="U104" s="4"/>
      <c r="V104" s="4">
        <f t="shared" si="52"/>
        <v>0</v>
      </c>
      <c r="W104" s="4">
        <f t="shared" si="49"/>
        <v>-1E-3</v>
      </c>
      <c r="X104" s="14" t="e">
        <f t="shared" si="50"/>
        <v>#DIV/0!</v>
      </c>
      <c r="Y104" s="14" t="e">
        <f t="shared" si="51"/>
        <v>#DIV/0!</v>
      </c>
      <c r="Z104" s="127" t="s">
        <v>45</v>
      </c>
      <c r="AB104" s="15" t="e">
        <f t="shared" ref="AB104:AB110" si="53">AVERAGE(M104:N104)</f>
        <v>#DIV/0!</v>
      </c>
      <c r="AC104" s="7"/>
      <c r="AD104" s="36"/>
      <c r="AE104" s="36"/>
      <c r="AF104" s="36"/>
    </row>
    <row r="105" spans="1:34" ht="23.25" customHeight="1" x14ac:dyDescent="0.25">
      <c r="A105" s="1"/>
      <c r="B105" s="3"/>
      <c r="C105" s="3"/>
      <c r="D105" s="9"/>
      <c r="E105" s="9"/>
      <c r="F105" s="1" t="s">
        <v>31</v>
      </c>
      <c r="G105" s="4"/>
      <c r="H105" s="4">
        <f t="shared" si="46"/>
        <v>1E-3</v>
      </c>
      <c r="I105" s="1" t="s">
        <v>31</v>
      </c>
      <c r="J105" s="2"/>
      <c r="K105" s="1" t="s">
        <v>31</v>
      </c>
      <c r="L105" s="4">
        <f t="shared" si="47"/>
        <v>1E-3</v>
      </c>
      <c r="M105" s="46"/>
      <c r="N105" s="46"/>
      <c r="O105" s="11"/>
      <c r="P105" s="11"/>
      <c r="Q105" s="13">
        <f t="shared" si="48"/>
        <v>0</v>
      </c>
      <c r="R105" s="13"/>
      <c r="S105" s="13"/>
      <c r="T105" s="4"/>
      <c r="U105" s="4"/>
      <c r="V105" s="4">
        <f t="shared" si="52"/>
        <v>0</v>
      </c>
      <c r="W105" s="4">
        <f t="shared" si="49"/>
        <v>-1E-3</v>
      </c>
      <c r="X105" s="14" t="e">
        <f t="shared" si="50"/>
        <v>#DIV/0!</v>
      </c>
      <c r="Y105" s="14" t="e">
        <f t="shared" si="51"/>
        <v>#DIV/0!</v>
      </c>
      <c r="Z105" s="130"/>
      <c r="AB105" s="15" t="e">
        <f t="shared" si="53"/>
        <v>#DIV/0!</v>
      </c>
      <c r="AC105" s="7"/>
      <c r="AD105" s="36"/>
      <c r="AE105" s="36"/>
      <c r="AF105" s="36"/>
    </row>
    <row r="106" spans="1:34" ht="24" customHeight="1" x14ac:dyDescent="0.25">
      <c r="A106" s="1"/>
      <c r="B106" s="3"/>
      <c r="C106" s="3"/>
      <c r="D106" s="9"/>
      <c r="E106" s="9"/>
      <c r="F106" s="1" t="s">
        <v>31</v>
      </c>
      <c r="G106" s="4"/>
      <c r="H106" s="4">
        <f t="shared" si="46"/>
        <v>1E-3</v>
      </c>
      <c r="I106" s="1" t="s">
        <v>31</v>
      </c>
      <c r="J106" s="2"/>
      <c r="K106" s="1" t="s">
        <v>31</v>
      </c>
      <c r="L106" s="4">
        <f t="shared" si="47"/>
        <v>1E-3</v>
      </c>
      <c r="M106" s="46"/>
      <c r="N106" s="46"/>
      <c r="O106" s="11"/>
      <c r="P106" s="11"/>
      <c r="Q106" s="13">
        <f t="shared" si="48"/>
        <v>0</v>
      </c>
      <c r="R106" s="13"/>
      <c r="S106" s="13"/>
      <c r="T106" s="4"/>
      <c r="U106" s="4"/>
      <c r="V106" s="4">
        <f t="shared" si="52"/>
        <v>0</v>
      </c>
      <c r="W106" s="4">
        <f t="shared" si="49"/>
        <v>-1E-3</v>
      </c>
      <c r="X106" s="14" t="e">
        <f t="shared" si="50"/>
        <v>#DIV/0!</v>
      </c>
      <c r="Y106" s="14" t="e">
        <f t="shared" si="51"/>
        <v>#DIV/0!</v>
      </c>
      <c r="Z106" s="131"/>
      <c r="AB106" s="15" t="e">
        <f t="shared" si="53"/>
        <v>#DIV/0!</v>
      </c>
      <c r="AC106" s="7"/>
      <c r="AD106" s="36"/>
      <c r="AE106" s="36"/>
      <c r="AF106" s="36"/>
    </row>
    <row r="107" spans="1:34" ht="24.75" customHeight="1" x14ac:dyDescent="0.25">
      <c r="A107" s="1"/>
      <c r="B107" s="3"/>
      <c r="C107" s="3"/>
      <c r="D107" s="9"/>
      <c r="E107" s="9"/>
      <c r="F107" s="1" t="s">
        <v>31</v>
      </c>
      <c r="G107" s="4"/>
      <c r="H107" s="4">
        <f t="shared" si="46"/>
        <v>1E-3</v>
      </c>
      <c r="I107" s="1" t="s">
        <v>31</v>
      </c>
      <c r="J107" s="2"/>
      <c r="K107" s="1" t="s">
        <v>31</v>
      </c>
      <c r="L107" s="4">
        <f t="shared" si="47"/>
        <v>1E-3</v>
      </c>
      <c r="M107" s="46"/>
      <c r="N107" s="46"/>
      <c r="O107" s="11"/>
      <c r="P107" s="11"/>
      <c r="Q107" s="13">
        <f t="shared" si="48"/>
        <v>0</v>
      </c>
      <c r="R107" s="13"/>
      <c r="S107" s="13"/>
      <c r="T107" s="4"/>
      <c r="U107" s="4"/>
      <c r="V107" s="4">
        <f t="shared" si="52"/>
        <v>0</v>
      </c>
      <c r="W107" s="4">
        <f t="shared" si="49"/>
        <v>-1E-3</v>
      </c>
      <c r="X107" s="14" t="e">
        <f t="shared" si="50"/>
        <v>#DIV/0!</v>
      </c>
      <c r="Y107" s="14" t="e">
        <f t="shared" si="51"/>
        <v>#DIV/0!</v>
      </c>
      <c r="Z107" s="3"/>
      <c r="AB107" s="15" t="e">
        <f t="shared" si="53"/>
        <v>#DIV/0!</v>
      </c>
      <c r="AC107" s="7"/>
      <c r="AD107" s="36"/>
      <c r="AE107" s="36"/>
      <c r="AF107" s="36"/>
    </row>
    <row r="108" spans="1:34" ht="24.75" customHeight="1" x14ac:dyDescent="0.25">
      <c r="A108" s="1"/>
      <c r="B108" s="3"/>
      <c r="C108" s="3"/>
      <c r="D108" s="9"/>
      <c r="E108" s="9"/>
      <c r="F108" s="1" t="s">
        <v>31</v>
      </c>
      <c r="G108" s="4"/>
      <c r="H108" s="4">
        <f t="shared" si="46"/>
        <v>1E-3</v>
      </c>
      <c r="I108" s="1" t="s">
        <v>31</v>
      </c>
      <c r="J108" s="2"/>
      <c r="K108" s="1" t="s">
        <v>31</v>
      </c>
      <c r="L108" s="4">
        <f t="shared" si="47"/>
        <v>1E-3</v>
      </c>
      <c r="M108" s="46"/>
      <c r="N108" s="46"/>
      <c r="O108" s="11"/>
      <c r="P108" s="11"/>
      <c r="Q108" s="13">
        <f t="shared" si="48"/>
        <v>0</v>
      </c>
      <c r="R108" s="13"/>
      <c r="S108" s="13"/>
      <c r="T108" s="4"/>
      <c r="U108" s="4"/>
      <c r="V108" s="4">
        <f t="shared" si="52"/>
        <v>0</v>
      </c>
      <c r="W108" s="4">
        <f t="shared" si="49"/>
        <v>-1E-3</v>
      </c>
      <c r="X108" s="14" t="e">
        <f t="shared" si="50"/>
        <v>#DIV/0!</v>
      </c>
      <c r="Y108" s="14" t="e">
        <f t="shared" si="51"/>
        <v>#DIV/0!</v>
      </c>
      <c r="Z108" s="3"/>
      <c r="AB108" s="15" t="e">
        <f t="shared" si="53"/>
        <v>#DIV/0!</v>
      </c>
      <c r="AC108" s="7"/>
      <c r="AD108" s="36"/>
      <c r="AE108" s="36"/>
      <c r="AF108" s="36"/>
    </row>
    <row r="109" spans="1:34" ht="24.75" customHeight="1" x14ac:dyDescent="0.25">
      <c r="A109" s="1"/>
      <c r="B109" s="3"/>
      <c r="C109" s="3"/>
      <c r="D109" s="9"/>
      <c r="E109" s="9"/>
      <c r="F109" s="1" t="s">
        <v>31</v>
      </c>
      <c r="G109" s="4"/>
      <c r="H109" s="4">
        <f>0.001*POWER(10,G109/10)</f>
        <v>1E-3</v>
      </c>
      <c r="I109" s="1" t="s">
        <v>31</v>
      </c>
      <c r="J109" s="2"/>
      <c r="K109" s="1" t="s">
        <v>31</v>
      </c>
      <c r="L109" s="4">
        <f>0.001*POWER(10,J109/10)</f>
        <v>1E-3</v>
      </c>
      <c r="M109" s="46"/>
      <c r="N109" s="46"/>
      <c r="O109" s="11"/>
      <c r="P109" s="11"/>
      <c r="Q109" s="13">
        <f>J109-G109</f>
        <v>0</v>
      </c>
      <c r="R109" s="13"/>
      <c r="S109" s="13"/>
      <c r="T109" s="4"/>
      <c r="U109" s="4"/>
      <c r="V109" s="4">
        <f t="shared" si="52"/>
        <v>0</v>
      </c>
      <c r="W109" s="4">
        <f t="shared" si="49"/>
        <v>-1E-3</v>
      </c>
      <c r="X109" s="14" t="e">
        <f t="shared" si="50"/>
        <v>#DIV/0!</v>
      </c>
      <c r="Y109" s="14" t="e">
        <f t="shared" si="51"/>
        <v>#DIV/0!</v>
      </c>
      <c r="Z109" s="3"/>
      <c r="AB109" s="15" t="e">
        <f>AVERAGE(M109:N109)</f>
        <v>#DIV/0!</v>
      </c>
      <c r="AC109" s="7"/>
      <c r="AD109" s="36"/>
      <c r="AE109" s="36"/>
      <c r="AF109" s="36"/>
    </row>
    <row r="110" spans="1:34" ht="24.75" customHeight="1" x14ac:dyDescent="0.25">
      <c r="A110" s="1"/>
      <c r="B110" s="3"/>
      <c r="C110" s="3"/>
      <c r="D110" s="9"/>
      <c r="E110" s="9"/>
      <c r="F110" s="1" t="s">
        <v>31</v>
      </c>
      <c r="G110" s="4"/>
      <c r="H110" s="4">
        <f t="shared" si="46"/>
        <v>1E-3</v>
      </c>
      <c r="I110" s="1" t="s">
        <v>31</v>
      </c>
      <c r="J110" s="2"/>
      <c r="K110" s="1" t="s">
        <v>31</v>
      </c>
      <c r="L110" s="4">
        <f t="shared" si="47"/>
        <v>1E-3</v>
      </c>
      <c r="M110" s="46"/>
      <c r="N110" s="46"/>
      <c r="O110" s="11"/>
      <c r="P110" s="11"/>
      <c r="Q110" s="13">
        <f t="shared" si="48"/>
        <v>0</v>
      </c>
      <c r="R110" s="13"/>
      <c r="S110" s="13"/>
      <c r="T110" s="4"/>
      <c r="U110" s="4"/>
      <c r="V110" s="4">
        <f t="shared" si="52"/>
        <v>0</v>
      </c>
      <c r="W110" s="4">
        <f t="shared" si="49"/>
        <v>-1E-3</v>
      </c>
      <c r="X110" s="14" t="e">
        <f t="shared" si="50"/>
        <v>#DIV/0!</v>
      </c>
      <c r="Y110" s="14" t="e">
        <f t="shared" si="51"/>
        <v>#DIV/0!</v>
      </c>
      <c r="Z110" s="3"/>
      <c r="AB110" s="15" t="e">
        <f t="shared" si="53"/>
        <v>#DIV/0!</v>
      </c>
      <c r="AC110" s="7"/>
      <c r="AD110" s="36"/>
      <c r="AE110" s="36"/>
      <c r="AF110" s="36"/>
    </row>
    <row r="111" spans="1:34"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34" ht="24.75" customHeight="1" x14ac:dyDescent="0.25">
      <c r="A112" s="8"/>
      <c r="B112" s="3">
        <f>B101</f>
        <v>14.25</v>
      </c>
      <c r="C112" s="3" t="s">
        <v>30</v>
      </c>
      <c r="D112" s="9"/>
      <c r="E112" s="9"/>
      <c r="F112" s="1" t="s">
        <v>31</v>
      </c>
      <c r="G112" s="4"/>
      <c r="H112" s="4">
        <f>0.001*POWER(10,G112/10)</f>
        <v>1E-3</v>
      </c>
      <c r="I112" s="1" t="s">
        <v>31</v>
      </c>
      <c r="J112" s="2"/>
      <c r="K112" s="1" t="s">
        <v>31</v>
      </c>
      <c r="L112" s="4">
        <f>0.001*POWER(10,J112/10)</f>
        <v>1E-3</v>
      </c>
      <c r="M112" s="46"/>
      <c r="N112" s="48"/>
      <c r="O112" s="11"/>
      <c r="P112" s="12"/>
      <c r="Q112" s="13">
        <f>J112-G112</f>
        <v>0</v>
      </c>
      <c r="R112" s="13"/>
      <c r="S112" s="13"/>
      <c r="T112" s="4"/>
      <c r="U112" s="4"/>
      <c r="V112" s="4">
        <f>T112*$Z$7+S112*$Z$9+R112*$Z$11</f>
        <v>0</v>
      </c>
      <c r="W112" s="4">
        <f t="shared" ref="W112:W121" si="54">V112-L112</f>
        <v>-1E-3</v>
      </c>
      <c r="X112" s="14" t="e">
        <f t="shared" ref="X112:X121" si="55">L112/V112</f>
        <v>#DIV/0!</v>
      </c>
      <c r="Y112" s="14" t="e">
        <f t="shared" ref="Y112:Y121" si="56">(L112-H112)/V112</f>
        <v>#DIV/0!</v>
      </c>
      <c r="Z112" s="127" t="s">
        <v>53</v>
      </c>
      <c r="AB112" s="15" t="e">
        <f>AVERAGE(M112:N112)</f>
        <v>#DIV/0!</v>
      </c>
      <c r="AC112" s="7"/>
      <c r="AD112" s="36"/>
      <c r="AE112" s="36"/>
      <c r="AF112" s="36"/>
    </row>
    <row r="113" spans="1:32" ht="24.75" customHeight="1" x14ac:dyDescent="0.25">
      <c r="A113" s="16"/>
      <c r="B113" s="3"/>
      <c r="C113" s="3"/>
      <c r="D113" s="9"/>
      <c r="E113" s="9"/>
      <c r="F113" s="1" t="s">
        <v>31</v>
      </c>
      <c r="G113" s="4"/>
      <c r="H113" s="4">
        <f t="shared" ref="H113:H118" si="57">0.001*POWER(10,G113/10)</f>
        <v>1E-3</v>
      </c>
      <c r="I113" s="1" t="s">
        <v>31</v>
      </c>
      <c r="J113" s="2"/>
      <c r="K113" s="1" t="s">
        <v>31</v>
      </c>
      <c r="L113" s="4">
        <f t="shared" ref="L113:L118" si="58">0.001*POWER(10,J113/10)</f>
        <v>1E-3</v>
      </c>
      <c r="M113" s="46"/>
      <c r="N113" s="48"/>
      <c r="O113" s="11"/>
      <c r="P113" s="12"/>
      <c r="Q113" s="13">
        <f t="shared" ref="Q113:Q118" si="59">J113-G113</f>
        <v>0</v>
      </c>
      <c r="R113" s="13"/>
      <c r="S113" s="13"/>
      <c r="T113" s="4"/>
      <c r="U113" s="4"/>
      <c r="V113" s="4">
        <f t="shared" ref="V113:V121" si="60">T113*$Z$7+S113*$Z$9+R113*$Z$11</f>
        <v>0</v>
      </c>
      <c r="W113" s="4">
        <f t="shared" si="54"/>
        <v>-1E-3</v>
      </c>
      <c r="X113" s="14" t="e">
        <f t="shared" si="55"/>
        <v>#DIV/0!</v>
      </c>
      <c r="Y113" s="14" t="e">
        <f t="shared" si="56"/>
        <v>#DIV/0!</v>
      </c>
      <c r="Z113" s="128"/>
      <c r="AB113" s="15" t="e">
        <f>AVERAGE(M113:N113)</f>
        <v>#DIV/0!</v>
      </c>
      <c r="AC113" s="7"/>
      <c r="AD113" s="36"/>
      <c r="AE113" s="36"/>
      <c r="AF113" s="36"/>
    </row>
    <row r="114" spans="1:32" ht="24.75" customHeight="1" x14ac:dyDescent="0.25">
      <c r="A114" s="1"/>
      <c r="B114" s="3"/>
      <c r="C114" s="3"/>
      <c r="D114" s="9"/>
      <c r="E114" s="9"/>
      <c r="F114" s="1" t="s">
        <v>31</v>
      </c>
      <c r="G114" s="4"/>
      <c r="H114" s="4">
        <f t="shared" si="57"/>
        <v>1E-3</v>
      </c>
      <c r="I114" s="1" t="s">
        <v>31</v>
      </c>
      <c r="J114" s="2"/>
      <c r="K114" s="1" t="s">
        <v>31</v>
      </c>
      <c r="L114" s="4">
        <f t="shared" si="58"/>
        <v>1E-3</v>
      </c>
      <c r="M114" s="46"/>
      <c r="N114" s="48"/>
      <c r="O114" s="11"/>
      <c r="P114" s="12"/>
      <c r="Q114" s="13">
        <f t="shared" si="59"/>
        <v>0</v>
      </c>
      <c r="R114" s="13"/>
      <c r="S114" s="13"/>
      <c r="T114" s="4"/>
      <c r="U114" s="4"/>
      <c r="V114" s="4">
        <f t="shared" si="60"/>
        <v>0</v>
      </c>
      <c r="W114" s="4">
        <f t="shared" si="54"/>
        <v>-1E-3</v>
      </c>
      <c r="X114" s="14" t="e">
        <f t="shared" si="55"/>
        <v>#DIV/0!</v>
      </c>
      <c r="Y114" s="14" t="e">
        <f t="shared" si="56"/>
        <v>#DIV/0!</v>
      </c>
      <c r="Z114" s="129"/>
      <c r="AB114" s="15" t="e">
        <f>AVERAGE(M114:N114)</f>
        <v>#DIV/0!</v>
      </c>
      <c r="AC114" s="7"/>
      <c r="AD114" s="36"/>
      <c r="AE114" s="36"/>
      <c r="AF114" s="36"/>
    </row>
    <row r="115" spans="1:32" ht="24.75" customHeight="1" x14ac:dyDescent="0.25">
      <c r="A115" s="1"/>
      <c r="B115" s="3"/>
      <c r="C115" s="3"/>
      <c r="D115" s="9"/>
      <c r="E115" s="9"/>
      <c r="F115" s="1" t="s">
        <v>31</v>
      </c>
      <c r="G115" s="4"/>
      <c r="H115" s="4">
        <f t="shared" si="57"/>
        <v>1E-3</v>
      </c>
      <c r="I115" s="1" t="s">
        <v>31</v>
      </c>
      <c r="J115" s="2"/>
      <c r="K115" s="1" t="s">
        <v>31</v>
      </c>
      <c r="L115" s="4">
        <f t="shared" si="58"/>
        <v>1E-3</v>
      </c>
      <c r="M115" s="46"/>
      <c r="N115" s="46"/>
      <c r="O115" s="11"/>
      <c r="P115" s="11"/>
      <c r="Q115" s="13">
        <f t="shared" si="59"/>
        <v>0</v>
      </c>
      <c r="R115" s="13"/>
      <c r="S115" s="13"/>
      <c r="T115" s="4"/>
      <c r="U115" s="4"/>
      <c r="V115" s="4">
        <f t="shared" si="60"/>
        <v>0</v>
      </c>
      <c r="W115" s="4">
        <f t="shared" si="54"/>
        <v>-1E-3</v>
      </c>
      <c r="X115" s="14" t="e">
        <f t="shared" si="55"/>
        <v>#DIV/0!</v>
      </c>
      <c r="Y115" s="14" t="e">
        <f t="shared" si="56"/>
        <v>#DIV/0!</v>
      </c>
      <c r="Z115" s="127" t="s">
        <v>45</v>
      </c>
      <c r="AB115" s="15" t="e">
        <f t="shared" ref="AB115:AB121" si="61">AVERAGE(M115:N115)</f>
        <v>#DIV/0!</v>
      </c>
      <c r="AC115" s="7"/>
      <c r="AD115" s="36"/>
      <c r="AE115" s="36"/>
      <c r="AF115" s="36"/>
    </row>
    <row r="116" spans="1:32" ht="23.25" customHeight="1" x14ac:dyDescent="0.25">
      <c r="A116" s="1"/>
      <c r="B116" s="3"/>
      <c r="C116" s="3"/>
      <c r="D116" s="9"/>
      <c r="E116" s="9"/>
      <c r="F116" s="1" t="s">
        <v>31</v>
      </c>
      <c r="G116" s="4"/>
      <c r="H116" s="4">
        <f t="shared" si="57"/>
        <v>1E-3</v>
      </c>
      <c r="I116" s="1" t="s">
        <v>31</v>
      </c>
      <c r="J116" s="2"/>
      <c r="K116" s="1" t="s">
        <v>31</v>
      </c>
      <c r="L116" s="4">
        <f t="shared" si="58"/>
        <v>1E-3</v>
      </c>
      <c r="M116" s="46"/>
      <c r="N116" s="46"/>
      <c r="O116" s="11"/>
      <c r="P116" s="11"/>
      <c r="Q116" s="13">
        <f t="shared" si="59"/>
        <v>0</v>
      </c>
      <c r="R116" s="13"/>
      <c r="S116" s="13"/>
      <c r="T116" s="4"/>
      <c r="U116" s="4"/>
      <c r="V116" s="4">
        <f t="shared" si="60"/>
        <v>0</v>
      </c>
      <c r="W116" s="4">
        <f t="shared" si="54"/>
        <v>-1E-3</v>
      </c>
      <c r="X116" s="14" t="e">
        <f t="shared" si="55"/>
        <v>#DIV/0!</v>
      </c>
      <c r="Y116" s="14" t="e">
        <f t="shared" si="56"/>
        <v>#DIV/0!</v>
      </c>
      <c r="Z116" s="130"/>
      <c r="AB116" s="15" t="e">
        <f t="shared" si="61"/>
        <v>#DIV/0!</v>
      </c>
      <c r="AC116" s="7"/>
      <c r="AD116" s="36"/>
      <c r="AE116" s="36"/>
      <c r="AF116" s="36"/>
    </row>
    <row r="117" spans="1:32" ht="24" customHeight="1" x14ac:dyDescent="0.25">
      <c r="A117" s="1"/>
      <c r="B117" s="3"/>
      <c r="C117" s="3"/>
      <c r="D117" s="9"/>
      <c r="E117" s="9"/>
      <c r="F117" s="1" t="s">
        <v>31</v>
      </c>
      <c r="G117" s="4"/>
      <c r="H117" s="4">
        <f t="shared" si="57"/>
        <v>1E-3</v>
      </c>
      <c r="I117" s="1" t="s">
        <v>31</v>
      </c>
      <c r="J117" s="2"/>
      <c r="K117" s="1" t="s">
        <v>31</v>
      </c>
      <c r="L117" s="4">
        <f t="shared" si="58"/>
        <v>1E-3</v>
      </c>
      <c r="M117" s="46"/>
      <c r="N117" s="46"/>
      <c r="O117" s="11"/>
      <c r="P117" s="11"/>
      <c r="Q117" s="13">
        <f t="shared" si="59"/>
        <v>0</v>
      </c>
      <c r="R117" s="13"/>
      <c r="S117" s="13"/>
      <c r="T117" s="4"/>
      <c r="U117" s="4"/>
      <c r="V117" s="4">
        <f t="shared" si="60"/>
        <v>0</v>
      </c>
      <c r="W117" s="4">
        <f t="shared" si="54"/>
        <v>-1E-3</v>
      </c>
      <c r="X117" s="14" t="e">
        <f t="shared" si="55"/>
        <v>#DIV/0!</v>
      </c>
      <c r="Y117" s="14" t="e">
        <f t="shared" si="56"/>
        <v>#DIV/0!</v>
      </c>
      <c r="Z117" s="131"/>
      <c r="AB117" s="15" t="e">
        <f t="shared" si="61"/>
        <v>#DIV/0!</v>
      </c>
      <c r="AC117" s="7"/>
      <c r="AD117" s="36"/>
      <c r="AE117" s="36"/>
      <c r="AF117" s="36"/>
    </row>
    <row r="118" spans="1:32" ht="24.75" customHeight="1" x14ac:dyDescent="0.25">
      <c r="A118" s="1"/>
      <c r="B118" s="3"/>
      <c r="C118" s="3"/>
      <c r="D118" s="9"/>
      <c r="E118" s="9"/>
      <c r="F118" s="1" t="s">
        <v>31</v>
      </c>
      <c r="G118" s="4"/>
      <c r="H118" s="4">
        <f t="shared" si="57"/>
        <v>1E-3</v>
      </c>
      <c r="I118" s="1" t="s">
        <v>31</v>
      </c>
      <c r="J118" s="2"/>
      <c r="K118" s="1" t="s">
        <v>31</v>
      </c>
      <c r="L118" s="4">
        <f t="shared" si="58"/>
        <v>1E-3</v>
      </c>
      <c r="M118" s="46"/>
      <c r="N118" s="46"/>
      <c r="O118" s="11"/>
      <c r="P118" s="11"/>
      <c r="Q118" s="13">
        <f t="shared" si="59"/>
        <v>0</v>
      </c>
      <c r="R118" s="13"/>
      <c r="S118" s="13"/>
      <c r="T118" s="4"/>
      <c r="U118" s="4"/>
      <c r="V118" s="4">
        <f t="shared" si="60"/>
        <v>0</v>
      </c>
      <c r="W118" s="4">
        <f t="shared" si="54"/>
        <v>-1E-3</v>
      </c>
      <c r="X118" s="14" t="e">
        <f t="shared" si="55"/>
        <v>#DIV/0!</v>
      </c>
      <c r="Y118" s="14" t="e">
        <f t="shared" si="56"/>
        <v>#DIV/0!</v>
      </c>
      <c r="Z118" s="3"/>
      <c r="AB118" s="15" t="e">
        <f t="shared" si="61"/>
        <v>#DIV/0!</v>
      </c>
      <c r="AC118" s="7"/>
      <c r="AD118" s="36"/>
      <c r="AE118" s="36"/>
      <c r="AF118" s="36"/>
    </row>
    <row r="119" spans="1:32" ht="24.75" customHeight="1" x14ac:dyDescent="0.25">
      <c r="A119" s="1"/>
      <c r="B119" s="3"/>
      <c r="C119" s="3"/>
      <c r="D119" s="9"/>
      <c r="E119" s="9"/>
      <c r="F119" s="1" t="s">
        <v>31</v>
      </c>
      <c r="G119" s="4"/>
      <c r="H119" s="4">
        <f>0.001*POWER(10,G119/10)</f>
        <v>1E-3</v>
      </c>
      <c r="I119" s="1" t="s">
        <v>31</v>
      </c>
      <c r="J119" s="2"/>
      <c r="K119" s="1" t="s">
        <v>31</v>
      </c>
      <c r="L119" s="4">
        <f>0.001*POWER(10,J119/10)</f>
        <v>1E-3</v>
      </c>
      <c r="M119" s="46"/>
      <c r="N119" s="46"/>
      <c r="O119" s="11"/>
      <c r="P119" s="11"/>
      <c r="Q119" s="13">
        <f>J119-G119</f>
        <v>0</v>
      </c>
      <c r="R119" s="13"/>
      <c r="S119" s="13"/>
      <c r="T119" s="4"/>
      <c r="U119" s="4"/>
      <c r="V119" s="4">
        <f t="shared" si="60"/>
        <v>0</v>
      </c>
      <c r="W119" s="4">
        <f t="shared" si="54"/>
        <v>-1E-3</v>
      </c>
      <c r="X119" s="14" t="e">
        <f t="shared" si="55"/>
        <v>#DIV/0!</v>
      </c>
      <c r="Y119" s="14" t="e">
        <f t="shared" si="56"/>
        <v>#DIV/0!</v>
      </c>
      <c r="Z119" s="3"/>
      <c r="AB119" s="15" t="e">
        <f t="shared" si="61"/>
        <v>#DIV/0!</v>
      </c>
      <c r="AC119" s="7"/>
      <c r="AD119" s="36"/>
      <c r="AE119" s="36"/>
      <c r="AF119" s="36"/>
    </row>
    <row r="120" spans="1:32" ht="24.75" customHeight="1" x14ac:dyDescent="0.25">
      <c r="A120" s="1"/>
      <c r="B120" s="3"/>
      <c r="C120" s="3"/>
      <c r="D120" s="9"/>
      <c r="E120" s="9"/>
      <c r="F120" s="1" t="s">
        <v>31</v>
      </c>
      <c r="G120" s="4"/>
      <c r="H120" s="4">
        <f>0.001*POWER(10,G120/10)</f>
        <v>1E-3</v>
      </c>
      <c r="I120" s="1" t="s">
        <v>31</v>
      </c>
      <c r="J120" s="2"/>
      <c r="K120" s="1" t="s">
        <v>31</v>
      </c>
      <c r="L120" s="4">
        <f>0.001*POWER(10,J120/10)</f>
        <v>1E-3</v>
      </c>
      <c r="M120" s="46"/>
      <c r="N120" s="46"/>
      <c r="O120" s="11"/>
      <c r="P120" s="11"/>
      <c r="Q120" s="13">
        <f>J120-G120</f>
        <v>0</v>
      </c>
      <c r="R120" s="13"/>
      <c r="S120" s="13"/>
      <c r="T120" s="4"/>
      <c r="U120" s="4"/>
      <c r="V120" s="4">
        <f t="shared" si="60"/>
        <v>0</v>
      </c>
      <c r="W120" s="4">
        <f t="shared" si="54"/>
        <v>-1E-3</v>
      </c>
      <c r="X120" s="14" t="e">
        <f t="shared" si="55"/>
        <v>#DIV/0!</v>
      </c>
      <c r="Y120" s="14" t="e">
        <f t="shared" si="56"/>
        <v>#DIV/0!</v>
      </c>
      <c r="Z120" s="3"/>
      <c r="AB120" s="15" t="e">
        <f>AVERAGE(M120:N120)</f>
        <v>#DIV/0!</v>
      </c>
      <c r="AC120" s="7"/>
      <c r="AD120" s="36"/>
      <c r="AE120" s="36"/>
      <c r="AF120" s="36"/>
    </row>
    <row r="121" spans="1:32" ht="24.75" customHeight="1" x14ac:dyDescent="0.25">
      <c r="A121" s="1"/>
      <c r="B121" s="3"/>
      <c r="C121" s="3"/>
      <c r="D121" s="9"/>
      <c r="E121" s="9"/>
      <c r="F121" s="1" t="s">
        <v>31</v>
      </c>
      <c r="G121" s="4"/>
      <c r="H121" s="4">
        <f>0.001*POWER(10,G121/10)</f>
        <v>1E-3</v>
      </c>
      <c r="I121" s="1" t="s">
        <v>31</v>
      </c>
      <c r="J121" s="2"/>
      <c r="K121" s="1" t="s">
        <v>31</v>
      </c>
      <c r="L121" s="4">
        <f>0.001*POWER(10,J121/10)</f>
        <v>1E-3</v>
      </c>
      <c r="M121" s="46"/>
      <c r="N121" s="46"/>
      <c r="O121" s="11"/>
      <c r="P121" s="11"/>
      <c r="Q121" s="13">
        <f>J121-G121</f>
        <v>0</v>
      </c>
      <c r="R121" s="13"/>
      <c r="S121" s="13"/>
      <c r="T121" s="4"/>
      <c r="U121" s="4"/>
      <c r="V121" s="4">
        <f t="shared" si="60"/>
        <v>0</v>
      </c>
      <c r="W121" s="4">
        <f t="shared" si="54"/>
        <v>-1E-3</v>
      </c>
      <c r="X121" s="14" t="e">
        <f t="shared" si="55"/>
        <v>#DIV/0!</v>
      </c>
      <c r="Y121" s="14" t="e">
        <f t="shared" si="56"/>
        <v>#DIV/0!</v>
      </c>
      <c r="Z121" s="3"/>
      <c r="AB121" s="15" t="e">
        <f t="shared" si="61"/>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32" t="s">
        <v>54</v>
      </c>
      <c r="J124" s="132"/>
      <c r="K124" s="132"/>
      <c r="L124" s="132"/>
      <c r="M124" s="132"/>
      <c r="N124" s="132"/>
      <c r="O124" s="132"/>
      <c r="P124" s="132"/>
      <c r="Q124" s="132"/>
      <c r="R124" s="40"/>
      <c r="S124" s="40"/>
      <c r="T124" s="64"/>
      <c r="U124" s="64"/>
      <c r="V124" s="62"/>
      <c r="W124" s="62"/>
      <c r="X124" s="63"/>
      <c r="Y124" s="63"/>
    </row>
    <row r="125" spans="1:32" ht="15" customHeight="1" x14ac:dyDescent="0.25">
      <c r="A125" t="s">
        <v>55</v>
      </c>
      <c r="C125" s="59"/>
      <c r="D125" s="60"/>
      <c r="E125" s="59"/>
      <c r="I125" s="133" t="s">
        <v>2</v>
      </c>
      <c r="J125" s="126" t="s">
        <v>56</v>
      </c>
      <c r="K125" s="126" t="s">
        <v>57</v>
      </c>
      <c r="L125" s="126" t="s">
        <v>58</v>
      </c>
      <c r="M125" s="126" t="s">
        <v>59</v>
      </c>
      <c r="N125" s="83"/>
      <c r="O125" s="125" t="s">
        <v>60</v>
      </c>
      <c r="P125" s="126" t="s">
        <v>61</v>
      </c>
      <c r="Q125" s="126" t="s">
        <v>87</v>
      </c>
      <c r="R125" s="65"/>
      <c r="S125" s="65"/>
      <c r="T125" s="7"/>
      <c r="U125" s="7"/>
      <c r="V125" s="62"/>
      <c r="W125" s="62"/>
      <c r="X125" s="63"/>
      <c r="Y125" s="63"/>
    </row>
    <row r="126" spans="1:32" x14ac:dyDescent="0.25">
      <c r="A126" t="s">
        <v>63</v>
      </c>
      <c r="C126" s="59"/>
      <c r="D126" s="60"/>
      <c r="E126" s="59"/>
      <c r="I126" s="133"/>
      <c r="J126" s="126"/>
      <c r="K126" s="126"/>
      <c r="L126" s="126"/>
      <c r="M126" s="126"/>
      <c r="N126" s="83"/>
      <c r="O126" s="125"/>
      <c r="P126" s="126"/>
      <c r="Q126" s="126"/>
      <c r="R126" s="65"/>
      <c r="S126" s="65"/>
      <c r="T126" s="7"/>
      <c r="U126" s="7"/>
      <c r="V126" s="62"/>
      <c r="W126" s="62"/>
      <c r="X126" s="63"/>
      <c r="Y126" s="63"/>
    </row>
    <row r="127" spans="1:32" x14ac:dyDescent="0.25">
      <c r="A127" t="s">
        <v>64</v>
      </c>
      <c r="C127" s="59"/>
      <c r="D127" s="60"/>
      <c r="E127" s="59"/>
      <c r="I127" s="84">
        <v>13.75</v>
      </c>
      <c r="J127" s="84">
        <v>19.850000000000001</v>
      </c>
      <c r="K127" s="84">
        <v>0.57999999999999996</v>
      </c>
      <c r="L127" s="85"/>
      <c r="M127" s="86">
        <f>J127-K127-L127</f>
        <v>19.270000000000003</v>
      </c>
      <c r="N127" s="87"/>
      <c r="O127" s="88">
        <v>49.64</v>
      </c>
      <c r="P127" s="87">
        <v>0.67</v>
      </c>
      <c r="Q127" s="85">
        <f>O127+P127</f>
        <v>50.31</v>
      </c>
      <c r="R127" s="70"/>
      <c r="S127" s="70"/>
      <c r="T127" s="7"/>
      <c r="U127" s="7"/>
      <c r="V127" s="62"/>
      <c r="W127" s="62"/>
      <c r="X127" s="63"/>
      <c r="Y127" s="63"/>
    </row>
    <row r="128" spans="1:32" x14ac:dyDescent="0.25">
      <c r="A128" t="s">
        <v>65</v>
      </c>
      <c r="C128" s="59"/>
      <c r="D128" s="60"/>
      <c r="E128" s="59"/>
      <c r="I128" s="84">
        <v>14</v>
      </c>
      <c r="J128" s="84">
        <v>19.86</v>
      </c>
      <c r="K128" s="84">
        <v>0.59</v>
      </c>
      <c r="L128" s="85"/>
      <c r="M128" s="86">
        <f>J128-K128-L128</f>
        <v>19.27</v>
      </c>
      <c r="N128" s="87"/>
      <c r="O128" s="88">
        <v>49.9</v>
      </c>
      <c r="P128" s="87">
        <v>0.54</v>
      </c>
      <c r="Q128" s="85">
        <f>O128+P128</f>
        <v>50.44</v>
      </c>
      <c r="R128" s="70"/>
      <c r="S128" s="70"/>
      <c r="T128" s="7"/>
      <c r="U128" s="7"/>
      <c r="V128" s="62"/>
      <c r="W128" s="62"/>
      <c r="X128" s="63"/>
      <c r="Y128" s="63"/>
    </row>
    <row r="129" spans="1:25" x14ac:dyDescent="0.25">
      <c r="A129" t="s">
        <v>66</v>
      </c>
      <c r="C129" s="59"/>
      <c r="D129" s="60"/>
      <c r="E129" s="59"/>
      <c r="I129" s="84">
        <v>14.25</v>
      </c>
      <c r="J129" s="84">
        <v>19.87</v>
      </c>
      <c r="K129" s="84">
        <v>0.61</v>
      </c>
      <c r="L129" s="85"/>
      <c r="M129" s="86">
        <f>J129-K129-L129</f>
        <v>19.260000000000002</v>
      </c>
      <c r="N129" s="87"/>
      <c r="O129" s="84">
        <v>50.05</v>
      </c>
      <c r="P129" s="87">
        <v>0.52</v>
      </c>
      <c r="Q129" s="85">
        <f>O129+P129</f>
        <v>50.57</v>
      </c>
      <c r="R129" s="70"/>
      <c r="S129" s="70"/>
      <c r="T129" s="7"/>
      <c r="U129" s="7"/>
      <c r="V129" s="62"/>
      <c r="W129" s="62"/>
      <c r="X129" s="63"/>
      <c r="Y129" s="63"/>
    </row>
    <row r="130" spans="1:25" x14ac:dyDescent="0.25">
      <c r="A130" t="s">
        <v>67</v>
      </c>
      <c r="I130" s="84">
        <v>14.5</v>
      </c>
      <c r="J130" s="84">
        <v>19.88</v>
      </c>
      <c r="K130" s="84">
        <v>0.59</v>
      </c>
      <c r="L130" s="85"/>
      <c r="M130" s="86">
        <f>J130-K130-L130</f>
        <v>19.29</v>
      </c>
      <c r="N130" s="87"/>
      <c r="O130" s="87">
        <v>50.21</v>
      </c>
      <c r="P130" s="87">
        <v>0.52</v>
      </c>
      <c r="Q130" s="85">
        <f>O130+P130</f>
        <v>50.730000000000004</v>
      </c>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47">
    <mergeCell ref="A1:Z1"/>
    <mergeCell ref="Z3:Z5"/>
    <mergeCell ref="Z12:Z21"/>
    <mergeCell ref="AY16:AY22"/>
    <mergeCell ref="BA16:BA22"/>
    <mergeCell ref="BI16:BI22"/>
    <mergeCell ref="AU20:AU23"/>
    <mergeCell ref="AV20:AV23"/>
    <mergeCell ref="AW20:AW23"/>
    <mergeCell ref="AL21:AM21"/>
    <mergeCell ref="AR21:AS21"/>
    <mergeCell ref="AX21:AX22"/>
    <mergeCell ref="AZ21:AZ22"/>
    <mergeCell ref="BB21:BB22"/>
    <mergeCell ref="BC21:BC22"/>
    <mergeCell ref="BE16:BE22"/>
    <mergeCell ref="BD21:BD22"/>
    <mergeCell ref="BF21:BF22"/>
    <mergeCell ref="BH21:BH22"/>
    <mergeCell ref="Z23:Z26"/>
    <mergeCell ref="Z27:Z29"/>
    <mergeCell ref="AU39:AU41"/>
    <mergeCell ref="AV39:AV41"/>
    <mergeCell ref="AL41:AM41"/>
    <mergeCell ref="AN41:AO41"/>
    <mergeCell ref="Z112:Z114"/>
    <mergeCell ref="Z43:Z46"/>
    <mergeCell ref="Z47:Z49"/>
    <mergeCell ref="Z63:Z65"/>
    <mergeCell ref="Z66:Z68"/>
    <mergeCell ref="Z69:Z77"/>
    <mergeCell ref="Z79:Z81"/>
    <mergeCell ref="Z82:Z84"/>
    <mergeCell ref="Z90:Z92"/>
    <mergeCell ref="Z93:Z95"/>
    <mergeCell ref="Z101:Z103"/>
    <mergeCell ref="Z104:Z106"/>
    <mergeCell ref="Z115:Z117"/>
    <mergeCell ref="I124:Q124"/>
    <mergeCell ref="I125:I126"/>
    <mergeCell ref="J125:J126"/>
    <mergeCell ref="K125:K126"/>
    <mergeCell ref="L125:L126"/>
    <mergeCell ref="M125:M126"/>
    <mergeCell ref="O125:O126"/>
    <mergeCell ref="P125:P126"/>
    <mergeCell ref="Q125:Q126"/>
  </mergeCells>
  <pageMargins left="0.7" right="0.7" top="0.75" bottom="0.75" header="0.3" footer="0.3"/>
  <pageSetup paperSize="17" scale="1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AR135"/>
  <sheetViews>
    <sheetView topLeftCell="G22" zoomScale="60" zoomScaleNormal="60" workbookViewId="0">
      <selection activeCell="M63" sqref="M63:N77"/>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44" ht="17.25" customHeight="1" x14ac:dyDescent="0.35">
      <c r="A1" s="134" t="s">
        <v>78</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44" ht="96" customHeight="1" x14ac:dyDescent="0.25">
      <c r="A2" s="1" t="s">
        <v>1</v>
      </c>
      <c r="B2" s="2" t="s">
        <v>2</v>
      </c>
      <c r="C2" s="3" t="s">
        <v>3</v>
      </c>
      <c r="D2" s="3" t="s">
        <v>79</v>
      </c>
      <c r="E2" s="3" t="s">
        <v>80</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81</v>
      </c>
      <c r="V2" s="6" t="s">
        <v>22</v>
      </c>
      <c r="W2" s="6" t="s">
        <v>23</v>
      </c>
      <c r="X2" s="6" t="s">
        <v>24</v>
      </c>
      <c r="Y2" s="6" t="s">
        <v>25</v>
      </c>
      <c r="Z2" s="3" t="s">
        <v>26</v>
      </c>
      <c r="AB2" s="7"/>
      <c r="AC2" s="7"/>
      <c r="AD2" s="7"/>
      <c r="AE2" s="7"/>
      <c r="AF2" s="7"/>
      <c r="AG2" s="7"/>
      <c r="AH2" s="7"/>
      <c r="AI2" s="7"/>
      <c r="AN2" s="74"/>
      <c r="AO2" s="74"/>
      <c r="AP2" s="74"/>
      <c r="AQ2" s="74"/>
      <c r="AR2" s="74"/>
    </row>
    <row r="3" spans="1:44" ht="24.75" customHeight="1" x14ac:dyDescent="0.25">
      <c r="A3" s="75">
        <v>42160</v>
      </c>
      <c r="B3" s="3">
        <v>14.5</v>
      </c>
      <c r="C3" s="3" t="s">
        <v>30</v>
      </c>
      <c r="D3" s="9"/>
      <c r="E3" s="3"/>
      <c r="F3" s="1" t="s">
        <v>31</v>
      </c>
      <c r="G3" s="4"/>
      <c r="H3" s="10">
        <f t="shared" ref="H3:H21" si="0">0.001*POWER(10,G3/10)</f>
        <v>1E-3</v>
      </c>
      <c r="I3" s="1" t="s">
        <v>31</v>
      </c>
      <c r="J3" s="3"/>
      <c r="K3" s="1" t="s">
        <v>31</v>
      </c>
      <c r="L3" s="4">
        <f t="shared" ref="L3:L21" si="1">0.001*POWER(10,J3/10)</f>
        <v>1E-3</v>
      </c>
      <c r="M3" s="4"/>
      <c r="N3" s="4"/>
      <c r="O3" s="11"/>
      <c r="P3" s="12"/>
      <c r="Q3" s="13">
        <f t="shared" ref="Q3:Q21" si="2">J3-G3</f>
        <v>0</v>
      </c>
      <c r="R3" s="13"/>
      <c r="S3" s="13"/>
      <c r="T3" s="4"/>
      <c r="U3" s="4"/>
      <c r="V3" s="4">
        <f t="shared" ref="V3:V21" si="3">T3*$Z$7+S3*$Z$9+R3*$Z$11</f>
        <v>0</v>
      </c>
      <c r="W3" s="4">
        <f t="shared" ref="W3:W21" si="4">V3-L3</f>
        <v>-1E-3</v>
      </c>
      <c r="X3" s="14" t="e">
        <f t="shared" ref="X3:X21" si="5">L3/V3</f>
        <v>#DIV/0!</v>
      </c>
      <c r="Y3" s="14" t="e">
        <f t="shared" ref="Y3:Y21" si="6">(L3-H3)/V3</f>
        <v>#DIV/0!</v>
      </c>
      <c r="Z3" s="127" t="s">
        <v>32</v>
      </c>
      <c r="AA3" t="s">
        <v>33</v>
      </c>
      <c r="AB3" s="7"/>
      <c r="AC3" s="15"/>
      <c r="AD3" t="str">
        <f>CONCATENATE("60W Sumitomo Cascade Gain (dB) @ ",B3,"GHz")</f>
        <v>60W Sumitomo Cascade Gain (dB) @ 14.5GHz</v>
      </c>
      <c r="AG3" s="7"/>
      <c r="AH3" s="7"/>
      <c r="AI3" s="7"/>
    </row>
    <row r="4" spans="1:44" ht="24.75" customHeight="1" x14ac:dyDescent="0.25">
      <c r="A4" s="75"/>
      <c r="B4" s="3"/>
      <c r="C4" s="3"/>
      <c r="D4" s="76">
        <v>40</v>
      </c>
      <c r="E4" s="77">
        <v>49</v>
      </c>
      <c r="F4" s="1" t="s">
        <v>31</v>
      </c>
      <c r="G4" s="78">
        <v>-11.5</v>
      </c>
      <c r="H4" s="10">
        <f t="shared" si="0"/>
        <v>7.0794578438413785E-5</v>
      </c>
      <c r="I4" s="1" t="s">
        <v>31</v>
      </c>
      <c r="J4" s="3">
        <v>47</v>
      </c>
      <c r="K4" s="1" t="s">
        <v>31</v>
      </c>
      <c r="L4" s="4">
        <f t="shared" si="1"/>
        <v>50.118723362727295</v>
      </c>
      <c r="M4" s="4"/>
      <c r="N4" s="4"/>
      <c r="O4" s="11"/>
      <c r="P4" s="12"/>
      <c r="Q4" s="13">
        <f t="shared" si="2"/>
        <v>58.5</v>
      </c>
      <c r="R4" s="13">
        <v>0.67500000000000004</v>
      </c>
      <c r="S4" s="13">
        <v>4.83</v>
      </c>
      <c r="T4" s="4">
        <v>7.24</v>
      </c>
      <c r="U4" s="4">
        <v>5.46</v>
      </c>
      <c r="V4" s="4">
        <f t="shared" si="3"/>
        <v>231.13</v>
      </c>
      <c r="W4" s="4">
        <f t="shared" si="4"/>
        <v>181.01127663727272</v>
      </c>
      <c r="X4" s="14">
        <f t="shared" si="5"/>
        <v>0.21684213802936569</v>
      </c>
      <c r="Y4" s="14">
        <f t="shared" si="6"/>
        <v>0.21684183173170446</v>
      </c>
      <c r="Z4" s="130"/>
      <c r="AA4" t="s">
        <v>82</v>
      </c>
      <c r="AB4" s="7"/>
      <c r="AC4" s="17"/>
      <c r="AD4" t="str">
        <f>CONCATENATE("60W Sumitomo Output FET Temp (C) @ ",B3,"GHz")</f>
        <v>60W Sumitomo Output FET Temp (C) @ 14.5GHz</v>
      </c>
      <c r="AG4" s="7"/>
      <c r="AH4" s="7"/>
      <c r="AI4" s="7"/>
    </row>
    <row r="5" spans="1:44" ht="24.75" customHeight="1" x14ac:dyDescent="0.25">
      <c r="A5" s="79"/>
      <c r="B5" s="3"/>
      <c r="C5" s="3"/>
      <c r="D5" s="76">
        <v>39</v>
      </c>
      <c r="E5" s="77">
        <v>47</v>
      </c>
      <c r="F5" s="1" t="s">
        <v>31</v>
      </c>
      <c r="G5" s="78">
        <v>-13.52</v>
      </c>
      <c r="H5" s="10">
        <f t="shared" si="0"/>
        <v>4.4463126746910863E-5</v>
      </c>
      <c r="I5" s="1" t="s">
        <v>31</v>
      </c>
      <c r="J5" s="3">
        <v>46</v>
      </c>
      <c r="K5" s="1" t="s">
        <v>31</v>
      </c>
      <c r="L5" s="4">
        <f t="shared" si="1"/>
        <v>39.810717055349741</v>
      </c>
      <c r="M5" s="4"/>
      <c r="N5" s="4"/>
      <c r="O5" s="11"/>
      <c r="P5" s="12"/>
      <c r="Q5" s="13">
        <f t="shared" si="2"/>
        <v>59.519999999999996</v>
      </c>
      <c r="R5" s="13">
        <v>0.67500000000000004</v>
      </c>
      <c r="S5" s="13">
        <v>4.67</v>
      </c>
      <c r="T5" s="4">
        <v>6.34</v>
      </c>
      <c r="U5" s="4">
        <v>4.84</v>
      </c>
      <c r="V5" s="4">
        <f t="shared" si="3"/>
        <v>207.52199999999999</v>
      </c>
      <c r="W5" s="4">
        <f t="shared" si="4"/>
        <v>167.71128294465024</v>
      </c>
      <c r="X5" s="14">
        <f t="shared" si="5"/>
        <v>0.19183853786755015</v>
      </c>
      <c r="Y5" s="14">
        <f t="shared" si="6"/>
        <v>0.1918383236101377</v>
      </c>
      <c r="Z5" s="131"/>
      <c r="AA5" t="s">
        <v>83</v>
      </c>
      <c r="AB5" s="7"/>
      <c r="AC5" s="17"/>
      <c r="AD5" t="str">
        <f>CONCATENATE("60W Sumitomo Driver FET Temp (C) @ ",B3,"GHz")</f>
        <v>60W Sumitomo Driver FET Temp (C) @ 14.5GHz</v>
      </c>
      <c r="AG5" s="7"/>
      <c r="AH5" s="7"/>
      <c r="AI5" s="7"/>
    </row>
    <row r="6" spans="1:44" ht="24.75" customHeight="1" x14ac:dyDescent="0.25">
      <c r="A6" s="79"/>
      <c r="B6" s="3"/>
      <c r="C6" s="3"/>
      <c r="D6" s="76">
        <v>38</v>
      </c>
      <c r="E6" s="77">
        <v>46</v>
      </c>
      <c r="F6" s="1" t="s">
        <v>31</v>
      </c>
      <c r="G6" s="78">
        <v>-15.22</v>
      </c>
      <c r="H6" s="10">
        <f t="shared" si="0"/>
        <v>3.0060763026282305E-5</v>
      </c>
      <c r="I6" s="1" t="s">
        <v>31</v>
      </c>
      <c r="J6" s="3">
        <f>J5-1</f>
        <v>45</v>
      </c>
      <c r="K6" s="1" t="s">
        <v>31</v>
      </c>
      <c r="L6" s="4">
        <f t="shared" si="1"/>
        <v>31.622776601683839</v>
      </c>
      <c r="M6" s="4"/>
      <c r="N6" s="4"/>
      <c r="O6" s="11"/>
      <c r="P6" s="11"/>
      <c r="Q6" s="13">
        <f t="shared" si="2"/>
        <v>60.22</v>
      </c>
      <c r="R6" s="18">
        <v>0.67900000000000005</v>
      </c>
      <c r="S6" s="13">
        <v>4.59</v>
      </c>
      <c r="T6" s="4">
        <v>5.6099999999999994</v>
      </c>
      <c r="U6" s="4">
        <v>4.3099999999999996</v>
      </c>
      <c r="V6" s="4">
        <f t="shared" si="3"/>
        <v>188.91399999999999</v>
      </c>
      <c r="W6" s="4">
        <f t="shared" si="4"/>
        <v>157.29122339831616</v>
      </c>
      <c r="X6" s="14">
        <f t="shared" si="5"/>
        <v>0.16739244630722891</v>
      </c>
      <c r="Y6" s="14">
        <f t="shared" si="6"/>
        <v>0.16739228718316701</v>
      </c>
      <c r="Z6" s="3" t="s">
        <v>36</v>
      </c>
      <c r="AA6" s="20" t="s">
        <v>37</v>
      </c>
      <c r="AB6" s="7"/>
      <c r="AC6" s="17"/>
      <c r="AD6" t="str">
        <f>CONCATENATE("60W Sumitomo Cascade PAE (%) @ ",B3,"GHz")</f>
        <v>60W Sumitomo Cascade PAE (%) @ 14.5GHz</v>
      </c>
      <c r="AG6" s="7"/>
      <c r="AH6" s="7"/>
      <c r="AI6" s="7"/>
    </row>
    <row r="7" spans="1:44" ht="24.75" customHeight="1" x14ac:dyDescent="0.25">
      <c r="A7" s="79"/>
      <c r="B7" s="3"/>
      <c r="C7" s="3"/>
      <c r="D7" s="76">
        <v>38</v>
      </c>
      <c r="E7" s="76">
        <v>44</v>
      </c>
      <c r="F7" s="1" t="s">
        <v>31</v>
      </c>
      <c r="G7" s="78">
        <v>-16.72</v>
      </c>
      <c r="H7" s="10">
        <f t="shared" si="0"/>
        <v>2.1281390459827118E-5</v>
      </c>
      <c r="I7" s="1" t="s">
        <v>31</v>
      </c>
      <c r="J7" s="3">
        <v>44</v>
      </c>
      <c r="K7" s="1" t="s">
        <v>31</v>
      </c>
      <c r="L7" s="4">
        <f t="shared" si="1"/>
        <v>25.118864315095859</v>
      </c>
      <c r="M7" s="4"/>
      <c r="N7" s="4"/>
      <c r="O7" s="11"/>
      <c r="P7" s="11"/>
      <c r="Q7" s="13">
        <f t="shared" si="2"/>
        <v>60.72</v>
      </c>
      <c r="R7" s="18">
        <v>0.68800000000000006</v>
      </c>
      <c r="S7" s="13">
        <v>4.5599999999999996</v>
      </c>
      <c r="T7" s="4">
        <v>5.0199999999999996</v>
      </c>
      <c r="U7" s="4">
        <v>3.86</v>
      </c>
      <c r="V7" s="4">
        <f t="shared" si="3"/>
        <v>174.27199999999999</v>
      </c>
      <c r="W7" s="4">
        <f t="shared" si="4"/>
        <v>149.15313568490413</v>
      </c>
      <c r="X7" s="14">
        <f t="shared" si="5"/>
        <v>0.14413597316319238</v>
      </c>
      <c r="Y7" s="14">
        <f t="shared" si="6"/>
        <v>0.14413585104724455</v>
      </c>
      <c r="Z7" s="3">
        <v>24.4</v>
      </c>
      <c r="AA7" s="20" t="s">
        <v>38</v>
      </c>
      <c r="AB7" s="7"/>
      <c r="AC7" s="17"/>
      <c r="AD7" t="str">
        <f>CONCATENATE("60W Sumitomo Cascade Dissipated Power (W) @ ",B3,"GHz")</f>
        <v>60W Sumitomo Cascade Dissipated Power (W) @ 14.5GHz</v>
      </c>
      <c r="AG7" s="7"/>
      <c r="AH7" s="7"/>
      <c r="AI7" s="7"/>
    </row>
    <row r="8" spans="1:44" ht="24.75" customHeight="1" x14ac:dyDescent="0.25">
      <c r="A8" s="79"/>
      <c r="B8" s="3"/>
      <c r="C8" s="3"/>
      <c r="D8" s="76">
        <v>38</v>
      </c>
      <c r="E8" s="76">
        <v>44</v>
      </c>
      <c r="F8" s="1" t="s">
        <v>31</v>
      </c>
      <c r="G8" s="78">
        <v>-18.12</v>
      </c>
      <c r="H8" s="10">
        <f t="shared" si="0"/>
        <v>1.5417004529495592E-5</v>
      </c>
      <c r="I8" s="1" t="s">
        <v>31</v>
      </c>
      <c r="J8" s="3">
        <f t="shared" ref="J8:J18" si="7">J7-1</f>
        <v>43</v>
      </c>
      <c r="K8" s="1" t="s">
        <v>31</v>
      </c>
      <c r="L8" s="4">
        <f t="shared" si="1"/>
        <v>19.952623149688794</v>
      </c>
      <c r="M8" s="4"/>
      <c r="N8" s="4"/>
      <c r="O8" s="11"/>
      <c r="P8" s="11"/>
      <c r="Q8" s="13">
        <f t="shared" si="2"/>
        <v>61.120000000000005</v>
      </c>
      <c r="R8" s="18">
        <v>0.69600000000000006</v>
      </c>
      <c r="S8" s="13">
        <v>4.5599999999999996</v>
      </c>
      <c r="T8" s="4">
        <v>4.53</v>
      </c>
      <c r="U8" s="4">
        <v>3.48</v>
      </c>
      <c r="V8" s="4">
        <f t="shared" si="3"/>
        <v>162.37200000000001</v>
      </c>
      <c r="W8" s="4">
        <f t="shared" si="4"/>
        <v>142.41937685031121</v>
      </c>
      <c r="X8" s="14">
        <f t="shared" si="5"/>
        <v>0.12288216656621087</v>
      </c>
      <c r="Y8" s="14">
        <f t="shared" si="6"/>
        <v>0.12288207161754651</v>
      </c>
      <c r="Z8" s="3" t="s">
        <v>39</v>
      </c>
      <c r="AA8" s="20" t="s">
        <v>40</v>
      </c>
      <c r="AB8" s="7"/>
      <c r="AC8" s="17"/>
      <c r="AD8" t="str">
        <f>CONCATENATE("60W Sumitomo Cascade DC Power (W) @ ",B3,"GHz")</f>
        <v>60W Sumitomo Cascade DC Power (W) @ 14.5GHz</v>
      </c>
      <c r="AG8" s="7"/>
      <c r="AH8" s="7"/>
      <c r="AI8" s="7"/>
    </row>
    <row r="9" spans="1:44" ht="24.75" customHeight="1" x14ac:dyDescent="0.25">
      <c r="A9" s="79"/>
      <c r="B9" s="3"/>
      <c r="C9" s="3"/>
      <c r="D9" s="76">
        <v>37</v>
      </c>
      <c r="E9" s="76">
        <v>42</v>
      </c>
      <c r="F9" s="1" t="s">
        <v>31</v>
      </c>
      <c r="G9" s="78">
        <v>-19.510000000000002</v>
      </c>
      <c r="H9" s="10">
        <f t="shared" si="0"/>
        <v>1.1194378834671507E-5</v>
      </c>
      <c r="I9" s="1" t="s">
        <v>31</v>
      </c>
      <c r="J9" s="3">
        <f t="shared" si="7"/>
        <v>42</v>
      </c>
      <c r="K9" s="1" t="s">
        <v>31</v>
      </c>
      <c r="L9" s="4">
        <f t="shared" si="1"/>
        <v>15.848931924611147</v>
      </c>
      <c r="M9" s="4"/>
      <c r="N9" s="4"/>
      <c r="O9" s="11"/>
      <c r="P9" s="11"/>
      <c r="Q9" s="13">
        <f t="shared" si="2"/>
        <v>61.510000000000005</v>
      </c>
      <c r="R9" s="18">
        <v>0.70100000000000007</v>
      </c>
      <c r="S9" s="13">
        <v>4.5599999999999996</v>
      </c>
      <c r="T9" s="4">
        <v>4.13</v>
      </c>
      <c r="U9" s="4">
        <v>3.16</v>
      </c>
      <c r="V9" s="4">
        <f t="shared" si="3"/>
        <v>152.64699999999999</v>
      </c>
      <c r="W9" s="4">
        <f t="shared" si="4"/>
        <v>136.79806807538884</v>
      </c>
      <c r="X9" s="14">
        <f t="shared" si="5"/>
        <v>0.10382733970933689</v>
      </c>
      <c r="Y9" s="14">
        <f t="shared" si="6"/>
        <v>0.10382726637426423</v>
      </c>
      <c r="Z9" s="3">
        <v>10.3</v>
      </c>
      <c r="AB9" s="7"/>
      <c r="AC9" s="15"/>
      <c r="AG9" s="7"/>
      <c r="AH9" s="7"/>
      <c r="AI9" s="7"/>
    </row>
    <row r="10" spans="1:44" ht="24.75" customHeight="1" x14ac:dyDescent="0.25">
      <c r="A10" s="79"/>
      <c r="B10" s="3"/>
      <c r="C10" s="3"/>
      <c r="D10" s="76">
        <v>37</v>
      </c>
      <c r="E10" s="76">
        <v>41</v>
      </c>
      <c r="F10" s="1" t="s">
        <v>31</v>
      </c>
      <c r="G10" s="78">
        <v>-20.77</v>
      </c>
      <c r="H10" s="10">
        <f t="shared" si="0"/>
        <v>8.3752928212688231E-6</v>
      </c>
      <c r="I10" s="1" t="s">
        <v>31</v>
      </c>
      <c r="J10" s="3">
        <f t="shared" si="7"/>
        <v>41</v>
      </c>
      <c r="K10" s="1" t="s">
        <v>31</v>
      </c>
      <c r="L10" s="4">
        <f t="shared" si="1"/>
        <v>12.589254117941671</v>
      </c>
      <c r="M10" s="4"/>
      <c r="N10" s="4"/>
      <c r="O10" s="11"/>
      <c r="P10" s="11"/>
      <c r="Q10" s="13">
        <f t="shared" si="2"/>
        <v>61.769999999999996</v>
      </c>
      <c r="R10" s="18">
        <v>0.70499999999999996</v>
      </c>
      <c r="S10" s="13">
        <v>4.58</v>
      </c>
      <c r="T10" s="4">
        <v>3.83</v>
      </c>
      <c r="U10" s="4">
        <v>2.89</v>
      </c>
      <c r="V10" s="4">
        <f t="shared" si="3"/>
        <v>145.56100000000001</v>
      </c>
      <c r="W10" s="4">
        <f t="shared" si="4"/>
        <v>132.97174588205834</v>
      </c>
      <c r="X10" s="14">
        <f t="shared" si="5"/>
        <v>8.6487823784816467E-2</v>
      </c>
      <c r="Y10" s="14">
        <f t="shared" si="6"/>
        <v>8.6487766246788958E-2</v>
      </c>
      <c r="Z10" s="3" t="s">
        <v>41</v>
      </c>
      <c r="AB10" s="7" t="s">
        <v>84</v>
      </c>
      <c r="AC10" s="15"/>
      <c r="AD10" s="7"/>
      <c r="AE10" s="7"/>
      <c r="AF10" s="7"/>
      <c r="AG10" s="7"/>
      <c r="AH10" s="7"/>
      <c r="AI10" s="7"/>
    </row>
    <row r="11" spans="1:44" ht="24.75" customHeight="1" x14ac:dyDescent="0.25">
      <c r="A11" s="79"/>
      <c r="B11" s="3"/>
      <c r="C11" s="3"/>
      <c r="D11" s="76">
        <v>36</v>
      </c>
      <c r="E11" s="76">
        <v>40</v>
      </c>
      <c r="F11" s="1" t="s">
        <v>31</v>
      </c>
      <c r="G11" s="78">
        <v>-21.94</v>
      </c>
      <c r="H11" s="10">
        <f t="shared" si="0"/>
        <v>6.3973483548264776E-6</v>
      </c>
      <c r="I11" s="1" t="s">
        <v>31</v>
      </c>
      <c r="J11" s="3">
        <f t="shared" si="7"/>
        <v>40</v>
      </c>
      <c r="K11" s="1" t="s">
        <v>31</v>
      </c>
      <c r="L11" s="4">
        <f t="shared" si="1"/>
        <v>10</v>
      </c>
      <c r="M11" s="4"/>
      <c r="N11" s="4"/>
      <c r="O11" s="11"/>
      <c r="P11" s="11"/>
      <c r="Q11" s="13">
        <f t="shared" si="2"/>
        <v>61.94</v>
      </c>
      <c r="R11" s="18">
        <v>0.70799999999999996</v>
      </c>
      <c r="S11" s="13">
        <v>4.5999999999999996</v>
      </c>
      <c r="T11" s="4">
        <v>3.58</v>
      </c>
      <c r="U11" s="4">
        <v>2.66</v>
      </c>
      <c r="V11" s="4">
        <f t="shared" si="3"/>
        <v>139.68799999999999</v>
      </c>
      <c r="W11" s="4">
        <f t="shared" si="4"/>
        <v>129.68799999999999</v>
      </c>
      <c r="X11" s="14">
        <f t="shared" si="5"/>
        <v>7.1588110646583825E-2</v>
      </c>
      <c r="Y11" s="14">
        <f t="shared" si="6"/>
        <v>7.1588064849175639E-2</v>
      </c>
      <c r="Z11" s="3">
        <v>7</v>
      </c>
      <c r="AB11" s="7" t="s">
        <v>85</v>
      </c>
      <c r="AC11" s="15"/>
      <c r="AD11" s="7"/>
      <c r="AE11" s="7"/>
      <c r="AF11" s="7"/>
      <c r="AG11" s="7"/>
      <c r="AH11" s="7"/>
      <c r="AI11" s="7"/>
    </row>
    <row r="12" spans="1:44" ht="24.75" customHeight="1" x14ac:dyDescent="0.25">
      <c r="A12" s="79"/>
      <c r="B12" s="3"/>
      <c r="C12" s="3"/>
      <c r="D12" s="76">
        <v>35</v>
      </c>
      <c r="E12" s="76">
        <v>39</v>
      </c>
      <c r="F12" s="1" t="s">
        <v>31</v>
      </c>
      <c r="G12" s="78">
        <v>-23.27</v>
      </c>
      <c r="H12" s="10">
        <f t="shared" si="0"/>
        <v>4.7097732639695261E-6</v>
      </c>
      <c r="I12" s="1" t="s">
        <v>31</v>
      </c>
      <c r="J12" s="3">
        <f t="shared" si="7"/>
        <v>39</v>
      </c>
      <c r="K12" s="1" t="s">
        <v>31</v>
      </c>
      <c r="L12" s="4">
        <f t="shared" si="1"/>
        <v>7.9432823472428158</v>
      </c>
      <c r="M12" s="4"/>
      <c r="N12" s="4"/>
      <c r="O12" s="11"/>
      <c r="P12" s="11"/>
      <c r="Q12" s="13">
        <f t="shared" si="2"/>
        <v>62.269999999999996</v>
      </c>
      <c r="R12" s="18">
        <v>0.71099999999999997</v>
      </c>
      <c r="S12" s="13">
        <v>4.6100000000000003</v>
      </c>
      <c r="T12" s="4">
        <v>3.39</v>
      </c>
      <c r="U12" s="4">
        <v>2.4700000000000002</v>
      </c>
      <c r="V12" s="4">
        <f t="shared" si="3"/>
        <v>135.17600000000002</v>
      </c>
      <c r="W12" s="4">
        <f t="shared" si="4"/>
        <v>127.2327176527572</v>
      </c>
      <c r="X12" s="14">
        <f t="shared" si="5"/>
        <v>5.8762519583674726E-2</v>
      </c>
      <c r="Y12" s="14">
        <f t="shared" si="6"/>
        <v>5.8762484741888728E-2</v>
      </c>
      <c r="Z12" s="141" t="s">
        <v>89</v>
      </c>
      <c r="AB12" s="7"/>
      <c r="AC12" s="15"/>
      <c r="AD12" s="7"/>
      <c r="AE12" s="7"/>
      <c r="AF12" s="7"/>
      <c r="AG12" s="7"/>
      <c r="AH12" s="7"/>
      <c r="AI12" s="7"/>
    </row>
    <row r="13" spans="1:44" ht="24.75" customHeight="1" x14ac:dyDescent="0.25">
      <c r="A13" s="79"/>
      <c r="B13" s="3"/>
      <c r="C13" s="3"/>
      <c r="D13" s="76">
        <v>35</v>
      </c>
      <c r="E13" s="76">
        <v>38</v>
      </c>
      <c r="F13" s="1" t="s">
        <v>31</v>
      </c>
      <c r="G13" s="78">
        <v>-24.41</v>
      </c>
      <c r="H13" s="10">
        <f t="shared" si="0"/>
        <v>3.6224299841669842E-6</v>
      </c>
      <c r="I13" s="1" t="s">
        <v>31</v>
      </c>
      <c r="J13" s="3">
        <f t="shared" si="7"/>
        <v>38</v>
      </c>
      <c r="K13" s="1" t="s">
        <v>31</v>
      </c>
      <c r="L13" s="4">
        <f t="shared" si="1"/>
        <v>6.3095734448019387</v>
      </c>
      <c r="M13" s="4"/>
      <c r="N13" s="4"/>
      <c r="O13" s="11"/>
      <c r="P13" s="11"/>
      <c r="Q13" s="13">
        <f t="shared" si="2"/>
        <v>62.41</v>
      </c>
      <c r="R13" s="18">
        <v>0.71099999999999997</v>
      </c>
      <c r="S13" s="13">
        <v>4.63</v>
      </c>
      <c r="T13" s="4">
        <v>3.2399999999999998</v>
      </c>
      <c r="U13" s="4">
        <v>2.3199999999999998</v>
      </c>
      <c r="V13" s="4">
        <f t="shared" si="3"/>
        <v>131.72199999999998</v>
      </c>
      <c r="W13" s="4">
        <f t="shared" si="4"/>
        <v>125.41242655519804</v>
      </c>
      <c r="X13" s="14">
        <f t="shared" si="5"/>
        <v>4.790068056058927E-2</v>
      </c>
      <c r="Y13" s="14">
        <f t="shared" si="6"/>
        <v>4.7900653060020004E-2</v>
      </c>
      <c r="Z13" s="141"/>
      <c r="AB13" s="7"/>
      <c r="AC13" s="15"/>
      <c r="AD13" s="7"/>
      <c r="AE13" s="7"/>
      <c r="AF13" s="7"/>
      <c r="AG13" s="7"/>
      <c r="AH13" s="7"/>
      <c r="AI13" s="7"/>
    </row>
    <row r="14" spans="1:44" ht="24.75" customHeight="1" x14ac:dyDescent="0.25">
      <c r="A14" s="79"/>
      <c r="B14" s="3"/>
      <c r="C14" s="3"/>
      <c r="D14" s="76">
        <v>35</v>
      </c>
      <c r="E14" s="76">
        <v>38</v>
      </c>
      <c r="F14" s="1" t="s">
        <v>31</v>
      </c>
      <c r="G14" s="78">
        <v>-25.57</v>
      </c>
      <c r="H14" s="10">
        <f t="shared" si="0"/>
        <v>2.7733201046518404E-6</v>
      </c>
      <c r="I14" s="1" t="s">
        <v>31</v>
      </c>
      <c r="J14" s="3">
        <f t="shared" si="7"/>
        <v>37</v>
      </c>
      <c r="K14" s="1" t="s">
        <v>31</v>
      </c>
      <c r="L14" s="4">
        <f t="shared" si="1"/>
        <v>5.0118723362727327</v>
      </c>
      <c r="M14" s="4"/>
      <c r="N14" s="4"/>
      <c r="O14" s="11"/>
      <c r="P14" s="11"/>
      <c r="Q14" s="13">
        <f t="shared" si="2"/>
        <v>62.57</v>
      </c>
      <c r="R14" s="18">
        <v>0.71399999999999997</v>
      </c>
      <c r="S14" s="13">
        <v>4.6399999999999997</v>
      </c>
      <c r="T14" s="4">
        <v>3.13</v>
      </c>
      <c r="U14" s="4">
        <v>2.21</v>
      </c>
      <c r="V14" s="4">
        <f t="shared" si="3"/>
        <v>129.16200000000001</v>
      </c>
      <c r="W14" s="4">
        <f t="shared" si="4"/>
        <v>124.15012766372728</v>
      </c>
      <c r="X14" s="14">
        <f t="shared" si="5"/>
        <v>3.8802994195450149E-2</v>
      </c>
      <c r="Y14" s="14">
        <f t="shared" si="6"/>
        <v>3.880297272380908E-2</v>
      </c>
      <c r="Z14" s="141"/>
      <c r="AB14" s="7"/>
      <c r="AC14" s="15"/>
      <c r="AD14" s="7"/>
      <c r="AE14" s="7"/>
      <c r="AF14" s="7"/>
      <c r="AG14" s="7"/>
      <c r="AH14" s="7"/>
      <c r="AI14" s="7"/>
    </row>
    <row r="15" spans="1:44" ht="24.75" customHeight="1" x14ac:dyDescent="0.25">
      <c r="A15" s="79"/>
      <c r="B15" s="3"/>
      <c r="C15" s="3"/>
      <c r="D15" s="76">
        <v>35</v>
      </c>
      <c r="E15" s="76">
        <v>38</v>
      </c>
      <c r="F15" s="1" t="s">
        <v>31</v>
      </c>
      <c r="G15" s="78">
        <v>-26.7</v>
      </c>
      <c r="H15" s="10">
        <f t="shared" si="0"/>
        <v>2.1379620895022318E-6</v>
      </c>
      <c r="I15" s="1" t="s">
        <v>31</v>
      </c>
      <c r="J15" s="3">
        <f t="shared" si="7"/>
        <v>36</v>
      </c>
      <c r="K15" s="1" t="s">
        <v>31</v>
      </c>
      <c r="L15" s="4">
        <f t="shared" si="1"/>
        <v>3.9810717055349771</v>
      </c>
      <c r="M15" s="4"/>
      <c r="N15" s="4"/>
      <c r="O15" s="11"/>
      <c r="P15" s="11"/>
      <c r="Q15" s="13">
        <f t="shared" si="2"/>
        <v>62.7</v>
      </c>
      <c r="R15" s="18">
        <v>0.71399999999999997</v>
      </c>
      <c r="S15" s="13">
        <v>4.6500000000000004</v>
      </c>
      <c r="T15" s="4">
        <v>3.09</v>
      </c>
      <c r="U15" s="4">
        <v>2.13</v>
      </c>
      <c r="V15" s="4">
        <f t="shared" si="3"/>
        <v>128.28899999999999</v>
      </c>
      <c r="W15" s="4">
        <f t="shared" si="4"/>
        <v>124.30792829446501</v>
      </c>
      <c r="X15" s="14">
        <f t="shared" si="5"/>
        <v>3.1032058130743691E-2</v>
      </c>
      <c r="Y15" s="14">
        <f t="shared" si="6"/>
        <v>3.1032041465541768E-2</v>
      </c>
      <c r="Z15" s="141"/>
      <c r="AB15" s="7"/>
      <c r="AC15" s="15"/>
      <c r="AD15" s="7"/>
      <c r="AE15" s="7"/>
      <c r="AF15" s="7"/>
      <c r="AG15" s="7"/>
      <c r="AH15" s="7"/>
      <c r="AI15" s="7"/>
    </row>
    <row r="16" spans="1:44" ht="24.75" customHeight="1" x14ac:dyDescent="0.25">
      <c r="A16" s="79"/>
      <c r="B16" s="3"/>
      <c r="C16" s="3"/>
      <c r="D16" s="76">
        <v>35</v>
      </c>
      <c r="E16" s="76">
        <v>38</v>
      </c>
      <c r="F16" s="1" t="s">
        <v>31</v>
      </c>
      <c r="G16" s="78">
        <v>-27.79</v>
      </c>
      <c r="H16" s="10">
        <f t="shared" si="0"/>
        <v>1.6634126503701692E-6</v>
      </c>
      <c r="I16" s="1" t="s">
        <v>31</v>
      </c>
      <c r="J16" s="3">
        <f t="shared" si="7"/>
        <v>35</v>
      </c>
      <c r="K16" s="1" t="s">
        <v>31</v>
      </c>
      <c r="L16" s="4">
        <f t="shared" si="1"/>
        <v>3.1622776601683804</v>
      </c>
      <c r="M16" s="4"/>
      <c r="N16" s="4"/>
      <c r="O16" s="11"/>
      <c r="P16" s="11"/>
      <c r="Q16" s="13">
        <f t="shared" si="2"/>
        <v>62.79</v>
      </c>
      <c r="R16" s="18">
        <v>0.71499999999999997</v>
      </c>
      <c r="S16" s="13">
        <v>4.66</v>
      </c>
      <c r="T16" s="4">
        <v>3</v>
      </c>
      <c r="U16" s="4">
        <v>2.09</v>
      </c>
      <c r="V16" s="4">
        <f t="shared" si="3"/>
        <v>126.20299999999999</v>
      </c>
      <c r="W16" s="4">
        <f t="shared" si="4"/>
        <v>123.0407223398316</v>
      </c>
      <c r="X16" s="14">
        <f t="shared" si="5"/>
        <v>2.5057072020224405E-2</v>
      </c>
      <c r="Y16" s="14">
        <f t="shared" si="6"/>
        <v>2.5057058839771877E-2</v>
      </c>
      <c r="Z16" s="141"/>
      <c r="AB16" s="7"/>
      <c r="AC16" s="15"/>
      <c r="AD16" s="7"/>
      <c r="AE16" s="7"/>
      <c r="AF16" s="7"/>
      <c r="AG16" s="7"/>
      <c r="AH16" s="7"/>
      <c r="AI16" s="7"/>
    </row>
    <row r="17" spans="1:35" ht="24.75" customHeight="1" x14ac:dyDescent="0.25">
      <c r="A17" s="79"/>
      <c r="B17" s="3"/>
      <c r="C17" s="3"/>
      <c r="D17" s="76">
        <v>36</v>
      </c>
      <c r="E17" s="76">
        <v>38</v>
      </c>
      <c r="F17" s="1" t="s">
        <v>31</v>
      </c>
      <c r="G17" s="78">
        <v>-28.92</v>
      </c>
      <c r="H17" s="10">
        <f t="shared" si="0"/>
        <v>1.28233058265602E-6</v>
      </c>
      <c r="I17" s="1" t="s">
        <v>31</v>
      </c>
      <c r="J17" s="3">
        <f t="shared" si="7"/>
        <v>34</v>
      </c>
      <c r="K17" s="1" t="s">
        <v>31</v>
      </c>
      <c r="L17" s="4">
        <f t="shared" si="1"/>
        <v>2.511886431509581</v>
      </c>
      <c r="M17" s="4"/>
      <c r="N17" s="4"/>
      <c r="O17" s="11"/>
      <c r="P17" s="11"/>
      <c r="Q17" s="13">
        <f t="shared" si="2"/>
        <v>62.92</v>
      </c>
      <c r="R17" s="18">
        <v>0.71499999999999997</v>
      </c>
      <c r="S17" s="13">
        <v>4.67</v>
      </c>
      <c r="T17" s="4">
        <v>2.99</v>
      </c>
      <c r="U17" s="4">
        <v>2.06</v>
      </c>
      <c r="V17" s="4">
        <f t="shared" si="3"/>
        <v>126.062</v>
      </c>
      <c r="W17" s="4">
        <f t="shared" si="4"/>
        <v>123.55011356849042</v>
      </c>
      <c r="X17" s="14">
        <f t="shared" si="5"/>
        <v>1.9925801839647008E-2</v>
      </c>
      <c r="Y17" s="14">
        <f t="shared" si="6"/>
        <v>1.992579166742554E-2</v>
      </c>
      <c r="Z17" s="141"/>
      <c r="AB17" s="7"/>
      <c r="AC17" s="15"/>
      <c r="AD17" s="7"/>
      <c r="AE17" s="7"/>
      <c r="AF17" s="7"/>
      <c r="AG17" s="7"/>
      <c r="AH17" s="7"/>
      <c r="AI17" s="7"/>
    </row>
    <row r="18" spans="1:35" ht="24.75" customHeight="1" x14ac:dyDescent="0.25">
      <c r="A18" s="79"/>
      <c r="B18" s="3"/>
      <c r="C18" s="3"/>
      <c r="D18" s="76">
        <v>36</v>
      </c>
      <c r="E18" s="76">
        <v>39</v>
      </c>
      <c r="F18" s="1" t="s">
        <v>31</v>
      </c>
      <c r="G18" s="78">
        <v>-30.07</v>
      </c>
      <c r="H18" s="10">
        <f t="shared" si="0"/>
        <v>9.8401110576113255E-7</v>
      </c>
      <c r="I18" s="1" t="s">
        <v>31</v>
      </c>
      <c r="J18" s="3">
        <f t="shared" si="7"/>
        <v>33</v>
      </c>
      <c r="K18" s="1" t="s">
        <v>31</v>
      </c>
      <c r="L18" s="4">
        <f t="shared" si="1"/>
        <v>1.9952623149688804</v>
      </c>
      <c r="M18" s="4"/>
      <c r="N18" s="4"/>
      <c r="O18" s="11"/>
      <c r="P18" s="11"/>
      <c r="Q18" s="13">
        <f t="shared" si="2"/>
        <v>63.07</v>
      </c>
      <c r="R18" s="18">
        <v>0.71499999999999997</v>
      </c>
      <c r="S18" s="13">
        <v>4.68</v>
      </c>
      <c r="T18" s="4">
        <v>2.97</v>
      </c>
      <c r="U18" s="4">
        <v>2.04</v>
      </c>
      <c r="V18" s="4">
        <f t="shared" si="3"/>
        <v>125.67699999999999</v>
      </c>
      <c r="W18" s="4">
        <f t="shared" si="4"/>
        <v>123.68173768503111</v>
      </c>
      <c r="X18" s="14">
        <f t="shared" si="5"/>
        <v>1.587611348909411E-2</v>
      </c>
      <c r="Y18" s="14">
        <f t="shared" si="6"/>
        <v>1.5876105659410829E-2</v>
      </c>
      <c r="Z18" s="141"/>
      <c r="AB18" s="7"/>
      <c r="AC18" s="15"/>
      <c r="AD18" s="7"/>
      <c r="AE18" s="7"/>
      <c r="AF18" s="7"/>
      <c r="AG18" s="7"/>
      <c r="AH18" s="7"/>
      <c r="AI18" s="7"/>
    </row>
    <row r="19" spans="1:35" ht="24.75" customHeight="1" x14ac:dyDescent="0.25">
      <c r="A19" s="79"/>
      <c r="B19" s="3"/>
      <c r="C19" s="3"/>
      <c r="D19" s="76">
        <v>36</v>
      </c>
      <c r="E19" s="76">
        <v>39</v>
      </c>
      <c r="F19" s="1" t="s">
        <v>31</v>
      </c>
      <c r="G19" s="78">
        <v>-33.97</v>
      </c>
      <c r="H19" s="10">
        <f t="shared" si="0"/>
        <v>4.0086671762730282E-7</v>
      </c>
      <c r="I19" s="1" t="s">
        <v>31</v>
      </c>
      <c r="J19" s="3">
        <f>J18-3</f>
        <v>30</v>
      </c>
      <c r="K19" s="1" t="s">
        <v>31</v>
      </c>
      <c r="L19" s="4">
        <f t="shared" si="1"/>
        <v>1</v>
      </c>
      <c r="M19" s="4"/>
      <c r="N19" s="4"/>
      <c r="O19" s="11"/>
      <c r="P19" s="11"/>
      <c r="Q19" s="13">
        <f t="shared" si="2"/>
        <v>63.97</v>
      </c>
      <c r="R19" s="18">
        <v>0.71599999999999997</v>
      </c>
      <c r="S19" s="13">
        <v>4.6900000000000004</v>
      </c>
      <c r="T19" s="4">
        <v>2.9699999999999998</v>
      </c>
      <c r="U19" s="4">
        <v>2.02</v>
      </c>
      <c r="V19" s="4">
        <f t="shared" si="3"/>
        <v>125.78700000000001</v>
      </c>
      <c r="W19" s="4">
        <f t="shared" si="4"/>
        <v>124.78700000000001</v>
      </c>
      <c r="X19" s="14">
        <f t="shared" si="5"/>
        <v>7.9499471328515654E-3</v>
      </c>
      <c r="Y19" s="14">
        <f t="shared" si="6"/>
        <v>7.9499439459823542E-3</v>
      </c>
      <c r="Z19" s="141"/>
      <c r="AB19" s="7"/>
      <c r="AC19" s="15"/>
      <c r="AD19" s="7"/>
      <c r="AE19" s="7"/>
      <c r="AF19" s="7"/>
      <c r="AG19" s="7"/>
      <c r="AH19" s="7"/>
      <c r="AI19" s="7"/>
    </row>
    <row r="20" spans="1:35" ht="24.75" customHeight="1" x14ac:dyDescent="0.25">
      <c r="A20" s="79"/>
      <c r="B20" s="3"/>
      <c r="C20" s="3"/>
      <c r="D20" s="76">
        <v>36</v>
      </c>
      <c r="E20" s="76">
        <v>39</v>
      </c>
      <c r="F20" s="1" t="s">
        <v>31</v>
      </c>
      <c r="G20" s="78">
        <v>-39.700000000000003</v>
      </c>
      <c r="H20" s="10">
        <f t="shared" si="0"/>
        <v>1.0715193052376051E-7</v>
      </c>
      <c r="I20" s="1" t="s">
        <v>31</v>
      </c>
      <c r="J20" s="3">
        <f>J19-3</f>
        <v>27</v>
      </c>
      <c r="K20" s="1" t="s">
        <v>31</v>
      </c>
      <c r="L20" s="4">
        <f t="shared" si="1"/>
        <v>0.50118723362727269</v>
      </c>
      <c r="M20" s="4"/>
      <c r="N20" s="4"/>
      <c r="O20" s="11"/>
      <c r="P20" s="11"/>
      <c r="Q20" s="13">
        <f t="shared" si="2"/>
        <v>66.7</v>
      </c>
      <c r="R20" s="18">
        <v>0.71599999999999997</v>
      </c>
      <c r="S20" s="13">
        <v>4.7</v>
      </c>
      <c r="T20" s="4">
        <v>2.9899999999999998</v>
      </c>
      <c r="U20" s="4">
        <v>2.0299999999999998</v>
      </c>
      <c r="V20" s="4">
        <f t="shared" si="3"/>
        <v>126.37799999999999</v>
      </c>
      <c r="W20" s="4">
        <f t="shared" si="4"/>
        <v>125.87681276637271</v>
      </c>
      <c r="X20" s="14">
        <f t="shared" si="5"/>
        <v>3.96577911999931E-3</v>
      </c>
      <c r="Y20" s="14">
        <f t="shared" si="6"/>
        <v>3.9657782721307681E-3</v>
      </c>
      <c r="Z20" s="141"/>
      <c r="AB20" s="7"/>
      <c r="AC20" s="15"/>
      <c r="AD20" s="7"/>
      <c r="AE20" s="7"/>
      <c r="AF20" s="7"/>
      <c r="AG20" s="7"/>
      <c r="AH20" s="7"/>
      <c r="AI20" s="7"/>
    </row>
    <row r="21" spans="1:35" ht="24.75" customHeight="1" x14ac:dyDescent="0.25">
      <c r="A21" s="79"/>
      <c r="B21" s="3"/>
      <c r="C21" s="3"/>
      <c r="D21" s="76">
        <v>36</v>
      </c>
      <c r="E21" s="76">
        <v>39</v>
      </c>
      <c r="F21" s="1" t="s">
        <v>31</v>
      </c>
      <c r="G21" s="78">
        <v>-80.900000000000006</v>
      </c>
      <c r="H21" s="10">
        <f t="shared" si="0"/>
        <v>8.1283051616409864E-12</v>
      </c>
      <c r="I21" s="1" t="s">
        <v>31</v>
      </c>
      <c r="J21" s="3">
        <f>J20-3</f>
        <v>24</v>
      </c>
      <c r="K21" s="1" t="s">
        <v>31</v>
      </c>
      <c r="L21" s="4">
        <f t="shared" si="1"/>
        <v>0.25118864315095807</v>
      </c>
      <c r="M21" s="4"/>
      <c r="N21" s="4"/>
      <c r="O21" s="11"/>
      <c r="P21" s="11"/>
      <c r="Q21" s="13">
        <f t="shared" si="2"/>
        <v>104.9</v>
      </c>
      <c r="R21" s="18">
        <v>0.71599999999999997</v>
      </c>
      <c r="S21" s="13">
        <v>4.71</v>
      </c>
      <c r="T21" s="4">
        <v>3</v>
      </c>
      <c r="U21" s="4">
        <v>2.04</v>
      </c>
      <c r="V21" s="4">
        <f t="shared" si="3"/>
        <v>126.72499999999999</v>
      </c>
      <c r="W21" s="4">
        <f t="shared" si="4"/>
        <v>126.47381135684904</v>
      </c>
      <c r="X21" s="14">
        <f t="shared" si="5"/>
        <v>1.9821554006783041E-3</v>
      </c>
      <c r="Y21" s="14">
        <f t="shared" si="6"/>
        <v>1.9821554006141627E-3</v>
      </c>
      <c r="Z21" s="141"/>
      <c r="AB21" s="7"/>
      <c r="AC21" s="15"/>
      <c r="AD21" s="7"/>
      <c r="AE21" s="7"/>
      <c r="AF21" s="7"/>
      <c r="AG21" s="7"/>
      <c r="AH21" s="7"/>
      <c r="AI21" s="7"/>
    </row>
    <row r="22" spans="1:35"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CONCATENATE("60W Sumitomo Cascade Average IMD(dBc) @ ",B23,"GHz")</f>
        <v>60W Sumitomo Cascade Average IMD(dBc) @ 14.5GHz</v>
      </c>
      <c r="AC22" s="7"/>
      <c r="AD22" s="7"/>
      <c r="AE22" s="7"/>
      <c r="AF22" s="7"/>
      <c r="AG22" s="7" t="s">
        <v>43</v>
      </c>
      <c r="AH22" s="7"/>
      <c r="AI22" s="7"/>
    </row>
    <row r="23" spans="1:35" ht="24.75" customHeight="1" x14ac:dyDescent="0.25">
      <c r="A23" s="75">
        <f>A3</f>
        <v>42160</v>
      </c>
      <c r="B23" s="3">
        <f>B3</f>
        <v>14.5</v>
      </c>
      <c r="C23" s="3"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35" ht="24.75" customHeight="1" x14ac:dyDescent="0.25">
      <c r="A24" s="75"/>
      <c r="B24" s="3"/>
      <c r="C24" s="3"/>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row>
    <row r="25" spans="1:35" ht="24.75" customHeight="1" x14ac:dyDescent="0.25">
      <c r="A25" s="75"/>
      <c r="B25" s="3"/>
      <c r="C25" s="3"/>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row>
    <row r="26" spans="1:35" ht="24.75" customHeight="1" x14ac:dyDescent="0.25">
      <c r="A26" s="79"/>
      <c r="B26" s="3"/>
      <c r="C26" s="3"/>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row>
    <row r="27" spans="1:35" ht="24.75" customHeight="1" x14ac:dyDescent="0.25">
      <c r="A27" s="79"/>
      <c r="B27" s="3"/>
      <c r="C27" s="3"/>
      <c r="D27" s="9">
        <v>38</v>
      </c>
      <c r="E27" s="3">
        <v>45</v>
      </c>
      <c r="F27" s="4">
        <v>-16.8</v>
      </c>
      <c r="G27" s="1" t="s">
        <v>31</v>
      </c>
      <c r="H27" s="10">
        <f t="shared" ref="H27:H41" si="8">0.001*POWER(10,F27/10)</f>
        <v>2.0892961308540375E-5</v>
      </c>
      <c r="I27" s="3">
        <v>44</v>
      </c>
      <c r="J27" s="1" t="s">
        <v>31</v>
      </c>
      <c r="K27" s="1" t="s">
        <v>31</v>
      </c>
      <c r="L27" s="10">
        <f t="shared" ref="L27:L41" si="9">0.001*POWER(10,I27/10)</f>
        <v>25.118864315095859</v>
      </c>
      <c r="M27" s="4"/>
      <c r="N27" s="4"/>
      <c r="O27" s="11">
        <v>-21.3</v>
      </c>
      <c r="P27" s="11">
        <v>-23.4</v>
      </c>
      <c r="Q27" s="13">
        <f t="shared" ref="Q27:Q41" si="10">I27-F27</f>
        <v>60.8</v>
      </c>
      <c r="R27" s="13">
        <v>0.67600000000000005</v>
      </c>
      <c r="S27" s="13">
        <v>4.63</v>
      </c>
      <c r="T27" s="4">
        <v>5.7099999999999991</v>
      </c>
      <c r="U27" s="4">
        <v>4.3099999999999996</v>
      </c>
      <c r="V27" s="4">
        <f t="shared" ref="V27:V41" si="11">T27*$Z$7+S27*$Z$9+R27*$Z$11</f>
        <v>191.74499999999995</v>
      </c>
      <c r="W27" s="31"/>
      <c r="X27" s="35"/>
      <c r="Y27" s="35"/>
      <c r="Z27" s="127" t="s">
        <v>45</v>
      </c>
      <c r="AB27" s="15">
        <f t="shared" ref="AB27:AB61" si="12">AVERAGE(O27:P27)</f>
        <v>-22.35</v>
      </c>
      <c r="AC27" s="36"/>
      <c r="AD27" s="36"/>
      <c r="AE27" s="36"/>
      <c r="AF27" s="36"/>
      <c r="AG27" s="7">
        <v>-25</v>
      </c>
      <c r="AH27" s="7"/>
      <c r="AI27" s="7"/>
    </row>
    <row r="28" spans="1:35" ht="23.25" customHeight="1" x14ac:dyDescent="0.25">
      <c r="A28" s="79"/>
      <c r="B28" s="3"/>
      <c r="C28" s="3"/>
      <c r="D28" s="9">
        <v>38</v>
      </c>
      <c r="E28" s="3">
        <v>44</v>
      </c>
      <c r="F28" s="4">
        <v>-15.51</v>
      </c>
      <c r="G28" s="1" t="s">
        <v>31</v>
      </c>
      <c r="H28" s="10">
        <f t="shared" si="8"/>
        <v>2.8119008303989406E-5</v>
      </c>
      <c r="I28" s="3">
        <f t="shared" ref="I28:I38" si="13">I27-1</f>
        <v>43</v>
      </c>
      <c r="J28" s="1" t="s">
        <v>31</v>
      </c>
      <c r="K28" s="1" t="s">
        <v>31</v>
      </c>
      <c r="L28" s="10">
        <f t="shared" si="9"/>
        <v>19.952623149688794</v>
      </c>
      <c r="M28" s="4"/>
      <c r="N28" s="4"/>
      <c r="O28" s="11">
        <v>-22.5</v>
      </c>
      <c r="P28" s="11">
        <v>-25.4</v>
      </c>
      <c r="Q28" s="13">
        <f t="shared" si="10"/>
        <v>58.51</v>
      </c>
      <c r="R28" s="13">
        <v>0.67900000000000005</v>
      </c>
      <c r="S28" s="13">
        <v>4.5599999999999996</v>
      </c>
      <c r="T28" s="4">
        <v>5.23</v>
      </c>
      <c r="U28" s="4">
        <v>3.97</v>
      </c>
      <c r="V28" s="4">
        <f t="shared" si="11"/>
        <v>179.33300000000003</v>
      </c>
      <c r="W28" s="31"/>
      <c r="X28" s="35"/>
      <c r="Y28" s="35"/>
      <c r="Z28" s="130"/>
      <c r="AB28" s="15">
        <f t="shared" si="12"/>
        <v>-23.95</v>
      </c>
      <c r="AC28" s="36"/>
      <c r="AD28" s="36"/>
      <c r="AE28" s="36"/>
      <c r="AF28" s="36"/>
      <c r="AG28" s="7">
        <v>-25</v>
      </c>
      <c r="AH28" s="7"/>
      <c r="AI28" s="7"/>
    </row>
    <row r="29" spans="1:35" ht="24" customHeight="1" x14ac:dyDescent="0.25">
      <c r="A29" s="79"/>
      <c r="B29" s="3"/>
      <c r="C29" s="3"/>
      <c r="D29" s="9">
        <v>38</v>
      </c>
      <c r="E29" s="3">
        <v>44</v>
      </c>
      <c r="F29" s="4">
        <v>-19.489999999999998</v>
      </c>
      <c r="G29" s="1" t="s">
        <v>31</v>
      </c>
      <c r="H29" s="10">
        <f t="shared" si="8"/>
        <v>1.1246049739669262E-5</v>
      </c>
      <c r="I29" s="3">
        <f t="shared" si="13"/>
        <v>42</v>
      </c>
      <c r="J29" s="1" t="s">
        <v>31</v>
      </c>
      <c r="K29" s="1" t="s">
        <v>31</v>
      </c>
      <c r="L29" s="10">
        <f t="shared" si="9"/>
        <v>15.848931924611147</v>
      </c>
      <c r="M29" s="4"/>
      <c r="N29" s="4"/>
      <c r="O29" s="11">
        <v>-23.4</v>
      </c>
      <c r="P29" s="11">
        <v>-26.9</v>
      </c>
      <c r="Q29" s="13">
        <f t="shared" si="10"/>
        <v>61.489999999999995</v>
      </c>
      <c r="R29" s="13">
        <v>0.68400000000000005</v>
      </c>
      <c r="S29" s="13">
        <v>4.53</v>
      </c>
      <c r="T29" s="4">
        <v>4.79</v>
      </c>
      <c r="U29" s="4">
        <v>3.64</v>
      </c>
      <c r="V29" s="4">
        <f t="shared" si="11"/>
        <v>168.32300000000001</v>
      </c>
      <c r="W29" s="31"/>
      <c r="X29" s="35"/>
      <c r="Y29" s="35"/>
      <c r="Z29" s="131"/>
      <c r="AB29" s="15">
        <f t="shared" si="12"/>
        <v>-25.15</v>
      </c>
      <c r="AC29" s="36"/>
      <c r="AD29" s="36"/>
      <c r="AE29" s="36"/>
      <c r="AF29" s="36"/>
      <c r="AG29" s="7">
        <v>-25</v>
      </c>
      <c r="AH29" s="7"/>
      <c r="AI29" s="7"/>
    </row>
    <row r="30" spans="1:35" ht="24.75" customHeight="1" x14ac:dyDescent="0.25">
      <c r="A30" s="79"/>
      <c r="B30" s="3"/>
      <c r="C30" s="3"/>
      <c r="D30" s="9">
        <v>37</v>
      </c>
      <c r="E30" s="3">
        <v>43</v>
      </c>
      <c r="F30" s="4">
        <v>-20.82</v>
      </c>
      <c r="G30" s="1" t="s">
        <v>31</v>
      </c>
      <c r="H30" s="10">
        <f t="shared" si="8"/>
        <v>8.279421637123341E-6</v>
      </c>
      <c r="I30" s="3">
        <f t="shared" si="13"/>
        <v>41</v>
      </c>
      <c r="J30" s="1" t="s">
        <v>31</v>
      </c>
      <c r="K30" s="1" t="s">
        <v>31</v>
      </c>
      <c r="L30" s="10">
        <f t="shared" si="9"/>
        <v>12.589254117941671</v>
      </c>
      <c r="M30" s="4"/>
      <c r="N30" s="4"/>
      <c r="O30" s="11">
        <v>-23.9</v>
      </c>
      <c r="P30" s="11">
        <v>-27.8</v>
      </c>
      <c r="Q30" s="13">
        <f t="shared" si="10"/>
        <v>61.82</v>
      </c>
      <c r="R30" s="13">
        <v>0.69200000000000006</v>
      </c>
      <c r="S30" s="13">
        <v>4.51</v>
      </c>
      <c r="T30" s="4">
        <v>4.42</v>
      </c>
      <c r="U30" s="4">
        <v>3.36</v>
      </c>
      <c r="V30" s="4">
        <f t="shared" si="11"/>
        <v>159.14499999999998</v>
      </c>
      <c r="W30" s="31"/>
      <c r="X30" s="35"/>
      <c r="Y30" s="35"/>
      <c r="Z30" s="3" t="s">
        <v>46</v>
      </c>
      <c r="AB30" s="15">
        <f t="shared" si="12"/>
        <v>-25.85</v>
      </c>
      <c r="AC30" s="36"/>
      <c r="AD30" s="36"/>
      <c r="AE30" s="36"/>
      <c r="AF30" s="36"/>
      <c r="AG30" s="7">
        <v>-25</v>
      </c>
      <c r="AH30" s="7"/>
      <c r="AI30" s="7"/>
    </row>
    <row r="31" spans="1:35" ht="24.75" customHeight="1" x14ac:dyDescent="0.25">
      <c r="A31" s="79"/>
      <c r="B31" s="3"/>
      <c r="C31" s="3"/>
      <c r="D31" s="9">
        <v>36</v>
      </c>
      <c r="E31" s="3">
        <v>41</v>
      </c>
      <c r="F31" s="4">
        <v>-22.13</v>
      </c>
      <c r="G31" s="1" t="s">
        <v>31</v>
      </c>
      <c r="H31" s="10">
        <f t="shared" si="8"/>
        <v>6.1235039172477313E-6</v>
      </c>
      <c r="I31" s="3">
        <f t="shared" si="13"/>
        <v>40</v>
      </c>
      <c r="J31" s="1" t="s">
        <v>31</v>
      </c>
      <c r="K31" s="1" t="s">
        <v>31</v>
      </c>
      <c r="L31" s="10">
        <f t="shared" si="9"/>
        <v>10</v>
      </c>
      <c r="M31" s="4"/>
      <c r="N31" s="4"/>
      <c r="O31" s="11">
        <v>-24.3</v>
      </c>
      <c r="P31" s="11">
        <v>-27.8</v>
      </c>
      <c r="Q31" s="13">
        <f t="shared" si="10"/>
        <v>62.129999999999995</v>
      </c>
      <c r="R31" s="13">
        <v>0.69900000000000007</v>
      </c>
      <c r="S31" s="13">
        <v>4.5199999999999996</v>
      </c>
      <c r="T31" s="4">
        <v>4.12</v>
      </c>
      <c r="U31" s="4">
        <v>3.12</v>
      </c>
      <c r="V31" s="4">
        <f t="shared" si="11"/>
        <v>151.977</v>
      </c>
      <c r="W31" s="31"/>
      <c r="X31" s="35"/>
      <c r="Y31" s="35"/>
      <c r="Z31" s="39"/>
      <c r="AB31" s="15">
        <f t="shared" si="12"/>
        <v>-26.05</v>
      </c>
      <c r="AC31" s="36"/>
      <c r="AD31" s="36"/>
      <c r="AE31" s="36"/>
      <c r="AF31" s="36"/>
      <c r="AG31" s="7">
        <v>-25</v>
      </c>
      <c r="AH31" s="7"/>
      <c r="AI31" s="7"/>
    </row>
    <row r="32" spans="1:35" ht="24.75" customHeight="1" x14ac:dyDescent="0.25">
      <c r="A32" s="79"/>
      <c r="B32" s="3"/>
      <c r="C32" s="3"/>
      <c r="D32" s="9">
        <v>36</v>
      </c>
      <c r="E32" s="3">
        <v>40</v>
      </c>
      <c r="F32" s="4">
        <v>-23.28</v>
      </c>
      <c r="G32" s="1" t="s">
        <v>31</v>
      </c>
      <c r="H32" s="10">
        <f t="shared" si="8"/>
        <v>4.6989410860521486E-6</v>
      </c>
      <c r="I32" s="3">
        <f t="shared" si="13"/>
        <v>39</v>
      </c>
      <c r="J32" s="1" t="s">
        <v>31</v>
      </c>
      <c r="K32" s="1" t="s">
        <v>31</v>
      </c>
      <c r="L32" s="10">
        <f t="shared" si="9"/>
        <v>7.9432823472428158</v>
      </c>
      <c r="M32" s="4"/>
      <c r="N32" s="4"/>
      <c r="O32" s="11">
        <v>-24.8</v>
      </c>
      <c r="P32" s="11">
        <v>-28.2</v>
      </c>
      <c r="Q32" s="13">
        <f t="shared" si="10"/>
        <v>62.28</v>
      </c>
      <c r="R32" s="13">
        <v>0.70300000000000007</v>
      </c>
      <c r="S32" s="13">
        <v>4.54</v>
      </c>
      <c r="T32" s="4">
        <v>3.86</v>
      </c>
      <c r="U32" s="4">
        <v>2.9</v>
      </c>
      <c r="V32" s="4">
        <f t="shared" si="11"/>
        <v>145.86699999999999</v>
      </c>
      <c r="W32" s="31"/>
      <c r="X32" s="35"/>
      <c r="Y32" s="35"/>
      <c r="Z32" s="39"/>
      <c r="AB32" s="15">
        <f t="shared" si="12"/>
        <v>-26.5</v>
      </c>
      <c r="AC32" s="36"/>
      <c r="AD32" s="36"/>
      <c r="AE32" s="36"/>
      <c r="AF32" s="36"/>
      <c r="AG32" s="7">
        <v>-25</v>
      </c>
      <c r="AH32" s="7"/>
      <c r="AI32" s="7"/>
    </row>
    <row r="33" spans="1:35" ht="24.75" customHeight="1" x14ac:dyDescent="0.25">
      <c r="A33" s="79"/>
      <c r="B33" s="3"/>
      <c r="C33" s="3"/>
      <c r="D33" s="9">
        <v>35</v>
      </c>
      <c r="E33" s="3">
        <v>40</v>
      </c>
      <c r="F33" s="4">
        <v>-24.42</v>
      </c>
      <c r="G33" s="1" t="s">
        <v>31</v>
      </c>
      <c r="H33" s="10">
        <f t="shared" si="8"/>
        <v>3.6140986263961287E-6</v>
      </c>
      <c r="I33" s="3">
        <f t="shared" si="13"/>
        <v>38</v>
      </c>
      <c r="J33" s="1" t="s">
        <v>31</v>
      </c>
      <c r="K33" s="1" t="s">
        <v>31</v>
      </c>
      <c r="L33" s="10">
        <f t="shared" si="9"/>
        <v>6.3095734448019387</v>
      </c>
      <c r="M33" s="4"/>
      <c r="N33" s="4"/>
      <c r="O33" s="11">
        <v>-25.6</v>
      </c>
      <c r="P33" s="11">
        <v>-28.7</v>
      </c>
      <c r="Q33" s="13">
        <f t="shared" si="10"/>
        <v>62.42</v>
      </c>
      <c r="R33" s="13">
        <v>0.70599999999999996</v>
      </c>
      <c r="S33" s="13">
        <v>4.5599999999999996</v>
      </c>
      <c r="T33" s="4">
        <v>3.6500000000000004</v>
      </c>
      <c r="U33" s="4">
        <v>2.72</v>
      </c>
      <c r="V33" s="4">
        <f t="shared" si="11"/>
        <v>140.97</v>
      </c>
      <c r="W33" s="31"/>
      <c r="X33" s="35"/>
      <c r="Y33" s="35"/>
      <c r="Z33" s="39"/>
      <c r="AB33" s="15">
        <f t="shared" si="12"/>
        <v>-27.15</v>
      </c>
      <c r="AC33" s="36"/>
      <c r="AD33" s="36"/>
      <c r="AE33" s="36"/>
      <c r="AF33" s="36"/>
      <c r="AG33" s="7">
        <v>-25</v>
      </c>
      <c r="AH33" s="7"/>
      <c r="AI33" s="7"/>
    </row>
    <row r="34" spans="1:35" ht="24.75" customHeight="1" x14ac:dyDescent="0.25">
      <c r="A34" s="79"/>
      <c r="B34" s="3"/>
      <c r="C34" s="3"/>
      <c r="D34" s="9">
        <v>35</v>
      </c>
      <c r="E34" s="3">
        <v>39</v>
      </c>
      <c r="F34" s="4">
        <v>-25.55</v>
      </c>
      <c r="G34" s="1" t="s">
        <v>31</v>
      </c>
      <c r="H34" s="10">
        <f t="shared" si="8"/>
        <v>2.7861211686297669E-6</v>
      </c>
      <c r="I34" s="3">
        <f t="shared" si="13"/>
        <v>37</v>
      </c>
      <c r="J34" s="1" t="s">
        <v>31</v>
      </c>
      <c r="K34" s="1" t="s">
        <v>31</v>
      </c>
      <c r="L34" s="10">
        <f t="shared" si="9"/>
        <v>5.0118723362727327</v>
      </c>
      <c r="M34" s="4"/>
      <c r="N34" s="4"/>
      <c r="O34" s="11">
        <v>-26.6</v>
      </c>
      <c r="P34" s="11">
        <v>-29.6</v>
      </c>
      <c r="Q34" s="13">
        <f t="shared" si="10"/>
        <v>62.55</v>
      </c>
      <c r="R34" s="13">
        <v>0.70899999999999996</v>
      </c>
      <c r="S34" s="13">
        <v>4.57</v>
      </c>
      <c r="T34" s="4">
        <v>3.46</v>
      </c>
      <c r="U34" s="4">
        <v>2.5499999999999998</v>
      </c>
      <c r="V34" s="4">
        <f t="shared" si="11"/>
        <v>136.458</v>
      </c>
      <c r="W34" s="31"/>
      <c r="X34" s="35"/>
      <c r="Y34" s="35"/>
      <c r="Z34" s="39"/>
      <c r="AB34" s="15">
        <f t="shared" si="12"/>
        <v>-28.1</v>
      </c>
      <c r="AC34" s="36"/>
      <c r="AD34" s="36"/>
      <c r="AE34" s="36"/>
      <c r="AF34" s="36"/>
      <c r="AG34" s="7">
        <v>-25</v>
      </c>
      <c r="AH34" s="7"/>
      <c r="AI34" s="7"/>
    </row>
    <row r="35" spans="1:35" ht="24.75" customHeight="1" x14ac:dyDescent="0.25">
      <c r="A35" s="79"/>
      <c r="B35" s="3"/>
      <c r="C35" s="3"/>
      <c r="D35" s="9">
        <v>35</v>
      </c>
      <c r="E35" s="3">
        <v>39</v>
      </c>
      <c r="F35" s="4">
        <v>-26.62</v>
      </c>
      <c r="G35" s="1" t="s">
        <v>31</v>
      </c>
      <c r="H35" s="10">
        <f t="shared" si="8"/>
        <v>2.1777097723531587E-6</v>
      </c>
      <c r="I35" s="3">
        <f t="shared" si="13"/>
        <v>36</v>
      </c>
      <c r="J35" s="1" t="s">
        <v>31</v>
      </c>
      <c r="K35" s="1" t="s">
        <v>31</v>
      </c>
      <c r="L35" s="10">
        <f t="shared" si="9"/>
        <v>3.9810717055349771</v>
      </c>
      <c r="M35" s="4"/>
      <c r="N35" s="4"/>
      <c r="O35" s="11">
        <v>-27.6</v>
      </c>
      <c r="P35" s="11">
        <v>-30.1</v>
      </c>
      <c r="Q35" s="13">
        <f t="shared" si="10"/>
        <v>62.620000000000005</v>
      </c>
      <c r="R35" s="13">
        <v>0.71099999999999997</v>
      </c>
      <c r="S35" s="13">
        <v>4.59</v>
      </c>
      <c r="T35" s="4">
        <v>3.32</v>
      </c>
      <c r="U35" s="4">
        <v>2.42</v>
      </c>
      <c r="V35" s="4">
        <f t="shared" si="11"/>
        <v>133.262</v>
      </c>
      <c r="W35" s="31"/>
      <c r="X35" s="35"/>
      <c r="Y35" s="35"/>
      <c r="Z35" s="39"/>
      <c r="AB35" s="15">
        <f t="shared" si="12"/>
        <v>-28.85</v>
      </c>
      <c r="AC35" s="36"/>
      <c r="AD35" s="36"/>
      <c r="AE35" s="36"/>
      <c r="AF35" s="36"/>
      <c r="AG35" s="7">
        <v>-25</v>
      </c>
      <c r="AH35" s="7"/>
      <c r="AI35" s="7"/>
    </row>
    <row r="36" spans="1:35" ht="24.75" customHeight="1" x14ac:dyDescent="0.25">
      <c r="A36" s="79"/>
      <c r="B36" s="3"/>
      <c r="C36" s="3"/>
      <c r="D36" s="9">
        <v>36</v>
      </c>
      <c r="E36" s="3">
        <v>39</v>
      </c>
      <c r="F36" s="4">
        <v>-27.76</v>
      </c>
      <c r="G36" s="1" t="s">
        <v>31</v>
      </c>
      <c r="H36" s="10">
        <f t="shared" si="8"/>
        <v>1.674942876026436E-6</v>
      </c>
      <c r="I36" s="3">
        <f t="shared" si="13"/>
        <v>35</v>
      </c>
      <c r="J36" s="1" t="s">
        <v>31</v>
      </c>
      <c r="K36" s="1" t="s">
        <v>31</v>
      </c>
      <c r="L36" s="10">
        <f t="shared" si="9"/>
        <v>3.1622776601683804</v>
      </c>
      <c r="M36" s="4"/>
      <c r="N36" s="4"/>
      <c r="O36" s="11">
        <v>-28.8</v>
      </c>
      <c r="P36" s="11">
        <v>-31.2</v>
      </c>
      <c r="Q36" s="13">
        <f t="shared" si="10"/>
        <v>62.760000000000005</v>
      </c>
      <c r="R36" s="13">
        <v>0.71199999999999997</v>
      </c>
      <c r="S36" s="13">
        <v>4.5999999999999996</v>
      </c>
      <c r="T36" s="4">
        <v>3.3</v>
      </c>
      <c r="U36" s="4">
        <v>2.29</v>
      </c>
      <c r="V36" s="4">
        <f t="shared" si="11"/>
        <v>132.88400000000001</v>
      </c>
      <c r="W36" s="31"/>
      <c r="X36" s="35"/>
      <c r="Y36" s="35"/>
      <c r="Z36" s="39"/>
      <c r="AB36" s="15">
        <f t="shared" si="12"/>
        <v>-30</v>
      </c>
      <c r="AC36" s="36"/>
      <c r="AD36" s="36"/>
      <c r="AE36" s="36"/>
      <c r="AF36" s="36"/>
      <c r="AG36" s="7">
        <v>-25</v>
      </c>
      <c r="AH36" s="7"/>
      <c r="AI36" s="7"/>
    </row>
    <row r="37" spans="1:35" ht="24.75" customHeight="1" x14ac:dyDescent="0.25">
      <c r="A37" s="79"/>
      <c r="B37" s="3"/>
      <c r="C37" s="3"/>
      <c r="D37" s="9">
        <v>36</v>
      </c>
      <c r="E37" s="3">
        <v>39</v>
      </c>
      <c r="F37" s="4">
        <v>-28.95</v>
      </c>
      <c r="G37" s="1" t="s">
        <v>31</v>
      </c>
      <c r="H37" s="10">
        <f t="shared" si="8"/>
        <v>1.2735030810166609E-6</v>
      </c>
      <c r="I37" s="3">
        <f t="shared" si="13"/>
        <v>34</v>
      </c>
      <c r="J37" s="1" t="s">
        <v>31</v>
      </c>
      <c r="K37" s="1" t="s">
        <v>31</v>
      </c>
      <c r="L37" s="10">
        <f t="shared" si="9"/>
        <v>2.511886431509581</v>
      </c>
      <c r="M37" s="4"/>
      <c r="N37" s="4"/>
      <c r="O37" s="11">
        <v>-30.2</v>
      </c>
      <c r="P37" s="11">
        <v>-32.5</v>
      </c>
      <c r="Q37" s="13">
        <f t="shared" si="10"/>
        <v>62.95</v>
      </c>
      <c r="R37" s="13">
        <v>0.71299999999999997</v>
      </c>
      <c r="S37" s="13">
        <v>4.62</v>
      </c>
      <c r="T37" s="4">
        <v>3.1100000000000003</v>
      </c>
      <c r="U37" s="4">
        <v>2.2000000000000002</v>
      </c>
      <c r="V37" s="4">
        <f t="shared" si="11"/>
        <v>128.46100000000001</v>
      </c>
      <c r="W37" s="31"/>
      <c r="X37" s="35"/>
      <c r="Y37" s="35"/>
      <c r="Z37" s="39"/>
      <c r="AB37" s="15">
        <f t="shared" si="12"/>
        <v>-31.35</v>
      </c>
      <c r="AC37" s="36"/>
      <c r="AD37" s="36"/>
      <c r="AE37" s="36"/>
      <c r="AF37" s="36"/>
      <c r="AG37" s="7">
        <v>-25</v>
      </c>
      <c r="AH37" s="7"/>
      <c r="AI37" s="7"/>
    </row>
    <row r="38" spans="1:35" ht="24.75" customHeight="1" x14ac:dyDescent="0.25">
      <c r="A38" s="79"/>
      <c r="B38" s="3"/>
      <c r="C38" s="3"/>
      <c r="D38" s="9">
        <v>36</v>
      </c>
      <c r="E38" s="3">
        <v>39</v>
      </c>
      <c r="F38" s="4">
        <v>-30.19</v>
      </c>
      <c r="G38" s="1" t="s">
        <v>31</v>
      </c>
      <c r="H38" s="10">
        <f t="shared" si="8"/>
        <v>9.5719407129484381E-7</v>
      </c>
      <c r="I38" s="3">
        <f t="shared" si="13"/>
        <v>33</v>
      </c>
      <c r="J38" s="1" t="s">
        <v>31</v>
      </c>
      <c r="K38" s="1" t="s">
        <v>31</v>
      </c>
      <c r="L38" s="10">
        <f t="shared" si="9"/>
        <v>1.9952623149688804</v>
      </c>
      <c r="M38" s="4"/>
      <c r="N38" s="4"/>
      <c r="O38" s="11">
        <v>-31.6</v>
      </c>
      <c r="P38" s="11">
        <v>-33.700000000000003</v>
      </c>
      <c r="Q38" s="13">
        <f t="shared" si="10"/>
        <v>63.19</v>
      </c>
      <c r="R38" s="13">
        <v>0.71399999999999997</v>
      </c>
      <c r="S38" s="13">
        <v>4.6399999999999997</v>
      </c>
      <c r="T38" s="4">
        <v>3.04</v>
      </c>
      <c r="U38" s="4">
        <v>2.13</v>
      </c>
      <c r="V38" s="4">
        <f t="shared" si="11"/>
        <v>126.96600000000001</v>
      </c>
      <c r="W38" s="31"/>
      <c r="X38" s="35"/>
      <c r="Y38" s="35"/>
      <c r="Z38" s="39"/>
      <c r="AB38" s="15">
        <f t="shared" si="12"/>
        <v>-32.650000000000006</v>
      </c>
      <c r="AC38" s="36"/>
      <c r="AD38" s="36"/>
      <c r="AE38" s="36"/>
      <c r="AF38" s="36"/>
      <c r="AG38" s="7">
        <v>-25</v>
      </c>
      <c r="AH38" s="7"/>
      <c r="AI38" s="7"/>
    </row>
    <row r="39" spans="1:35" ht="24.75" customHeight="1" x14ac:dyDescent="0.25">
      <c r="A39" s="79"/>
      <c r="B39" s="3"/>
      <c r="C39" s="3"/>
      <c r="D39" s="9">
        <v>36</v>
      </c>
      <c r="E39" s="3">
        <v>38</v>
      </c>
      <c r="F39" s="4">
        <v>-34.1</v>
      </c>
      <c r="G39" s="1" t="s">
        <v>31</v>
      </c>
      <c r="H39" s="10">
        <f t="shared" si="8"/>
        <v>3.8904514499428012E-7</v>
      </c>
      <c r="I39" s="3">
        <f>I38-3</f>
        <v>30</v>
      </c>
      <c r="J39" s="1" t="s">
        <v>31</v>
      </c>
      <c r="K39" s="1" t="s">
        <v>31</v>
      </c>
      <c r="L39" s="10">
        <f t="shared" si="9"/>
        <v>1</v>
      </c>
      <c r="M39" s="4"/>
      <c r="N39" s="4"/>
      <c r="O39" s="11">
        <v>-36.5</v>
      </c>
      <c r="P39" s="11">
        <v>-37.5</v>
      </c>
      <c r="Q39" s="13">
        <f t="shared" si="10"/>
        <v>64.099999999999994</v>
      </c>
      <c r="R39" s="13">
        <v>0.71599999999999997</v>
      </c>
      <c r="S39" s="13">
        <v>4.68</v>
      </c>
      <c r="T39" s="4">
        <v>2.96</v>
      </c>
      <c r="U39" s="4">
        <v>2.0299999999999998</v>
      </c>
      <c r="V39" s="4">
        <f t="shared" si="11"/>
        <v>125.44</v>
      </c>
      <c r="W39" s="31"/>
      <c r="X39" s="35"/>
      <c r="Y39" s="35"/>
      <c r="Z39" s="39"/>
      <c r="AB39" s="15">
        <f t="shared" si="12"/>
        <v>-37</v>
      </c>
      <c r="AC39" s="36"/>
      <c r="AD39" s="36"/>
      <c r="AE39" s="36"/>
      <c r="AF39" s="36"/>
      <c r="AG39" s="7">
        <v>-25</v>
      </c>
      <c r="AH39" s="7"/>
      <c r="AI39" s="7"/>
    </row>
    <row r="40" spans="1:35" ht="24.75" customHeight="1" x14ac:dyDescent="0.25">
      <c r="A40" s="79"/>
      <c r="B40" s="3"/>
      <c r="C40" s="3"/>
      <c r="D40" s="9">
        <v>35</v>
      </c>
      <c r="E40" s="3">
        <v>38</v>
      </c>
      <c r="F40" s="4">
        <v>-39.799999999999997</v>
      </c>
      <c r="G40" s="1" t="s">
        <v>31</v>
      </c>
      <c r="H40" s="10">
        <f t="shared" si="8"/>
        <v>1.0471285480509003E-7</v>
      </c>
      <c r="I40" s="3">
        <f>I39-3</f>
        <v>27</v>
      </c>
      <c r="J40" s="1" t="s">
        <v>31</v>
      </c>
      <c r="K40" s="1" t="s">
        <v>31</v>
      </c>
      <c r="L40" s="10">
        <f t="shared" si="9"/>
        <v>0.50118723362727269</v>
      </c>
      <c r="M40" s="4"/>
      <c r="N40" s="4"/>
      <c r="O40" s="11">
        <v>-36</v>
      </c>
      <c r="P40" s="11">
        <v>-35.700000000000003</v>
      </c>
      <c r="Q40" s="13">
        <f t="shared" si="10"/>
        <v>66.8</v>
      </c>
      <c r="R40" s="13">
        <v>0.71699999999999997</v>
      </c>
      <c r="S40" s="13">
        <v>4.7</v>
      </c>
      <c r="T40" s="4">
        <v>2.9499999999999997</v>
      </c>
      <c r="U40" s="4">
        <v>2.0099999999999998</v>
      </c>
      <c r="V40" s="4">
        <f t="shared" si="11"/>
        <v>125.40899999999999</v>
      </c>
      <c r="W40" s="31"/>
      <c r="X40" s="35"/>
      <c r="Y40" s="35"/>
      <c r="Z40" s="39"/>
      <c r="AB40" s="15">
        <f t="shared" si="12"/>
        <v>-35.85</v>
      </c>
      <c r="AC40" s="36"/>
      <c r="AD40" s="36"/>
      <c r="AE40" s="36"/>
      <c r="AF40" s="36"/>
      <c r="AG40" s="7">
        <v>-25</v>
      </c>
      <c r="AH40" s="7"/>
      <c r="AI40" s="7"/>
    </row>
    <row r="41" spans="1:35" ht="24.75" customHeight="1" x14ac:dyDescent="0.25">
      <c r="A41" s="79"/>
      <c r="B41" s="3"/>
      <c r="C41" s="3"/>
      <c r="D41" s="9">
        <v>35</v>
      </c>
      <c r="E41" s="3">
        <v>38</v>
      </c>
      <c r="F41" s="4">
        <v>-80.900000000000006</v>
      </c>
      <c r="G41" s="1" t="s">
        <v>31</v>
      </c>
      <c r="H41" s="10">
        <f t="shared" si="8"/>
        <v>8.1283051616409864E-12</v>
      </c>
      <c r="I41" s="3">
        <f>I40-3</f>
        <v>24</v>
      </c>
      <c r="J41" s="1" t="s">
        <v>31</v>
      </c>
      <c r="K41" s="1" t="s">
        <v>31</v>
      </c>
      <c r="L41" s="10">
        <f t="shared" si="9"/>
        <v>0.25118864315095807</v>
      </c>
      <c r="M41" s="4"/>
      <c r="N41" s="4"/>
      <c r="O41" s="11">
        <v>-33.200000000000003</v>
      </c>
      <c r="P41" s="11">
        <v>-32.799999999999997</v>
      </c>
      <c r="Q41" s="13">
        <f t="shared" si="10"/>
        <v>104.9</v>
      </c>
      <c r="R41" s="13">
        <v>0.71599999999999997</v>
      </c>
      <c r="S41" s="13">
        <v>4.7</v>
      </c>
      <c r="T41" s="4">
        <v>2.98</v>
      </c>
      <c r="U41" s="4">
        <v>2.02</v>
      </c>
      <c r="V41" s="4">
        <f t="shared" si="11"/>
        <v>126.13399999999999</v>
      </c>
      <c r="W41" s="31"/>
      <c r="X41" s="35"/>
      <c r="Y41" s="35"/>
      <c r="Z41" s="39"/>
      <c r="AB41" s="15"/>
      <c r="AC41" s="36"/>
      <c r="AD41" s="36"/>
      <c r="AE41" s="36"/>
      <c r="AF41" s="36"/>
      <c r="AG41" s="7">
        <v>-25</v>
      </c>
      <c r="AH41" s="7"/>
      <c r="AI41" s="7"/>
    </row>
    <row r="42" spans="1:35" ht="24.75" customHeight="1" x14ac:dyDescent="0.25">
      <c r="A42" s="80"/>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35" ht="24.75" customHeight="1" x14ac:dyDescent="0.25">
      <c r="A43" s="75">
        <f>A23</f>
        <v>42160</v>
      </c>
      <c r="B43" s="3">
        <f>B23</f>
        <v>14.5</v>
      </c>
      <c r="C43" s="3"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35" ht="24.75" customHeight="1" x14ac:dyDescent="0.25">
      <c r="A44" s="75"/>
      <c r="B44" s="3"/>
      <c r="C44" s="3"/>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35" ht="24.75" customHeight="1" x14ac:dyDescent="0.25">
      <c r="A45" s="75"/>
      <c r="B45" s="3"/>
      <c r="C45" s="3"/>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c r="AI45" s="7"/>
    </row>
    <row r="46" spans="1:35" ht="24.75" customHeight="1" x14ac:dyDescent="0.25">
      <c r="A46" s="79"/>
      <c r="B46" s="3"/>
      <c r="C46" s="3"/>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row>
    <row r="47" spans="1:35" ht="24.75" customHeight="1" x14ac:dyDescent="0.25">
      <c r="A47" s="79"/>
      <c r="B47" s="3"/>
      <c r="C47" s="3"/>
      <c r="D47" s="9">
        <v>38</v>
      </c>
      <c r="E47" s="3">
        <v>45</v>
      </c>
      <c r="F47" s="4">
        <v>-16.72</v>
      </c>
      <c r="G47" s="1" t="s">
        <v>31</v>
      </c>
      <c r="H47" s="10">
        <f t="shared" ref="H47:H61" si="14">0.001*POWER(10,F47/10)</f>
        <v>2.1281390459827118E-5</v>
      </c>
      <c r="I47" s="3">
        <v>44</v>
      </c>
      <c r="J47" s="1" t="s">
        <v>31</v>
      </c>
      <c r="K47" s="1" t="s">
        <v>31</v>
      </c>
      <c r="L47" s="10">
        <f t="shared" ref="L47:L61" si="15">0.001*POWER(10,I47/10)</f>
        <v>25.118864315095859</v>
      </c>
      <c r="M47" s="4"/>
      <c r="N47" s="4"/>
      <c r="O47" s="11">
        <v>-23.1</v>
      </c>
      <c r="P47" s="11">
        <v>-22.2</v>
      </c>
      <c r="Q47" s="13">
        <f t="shared" ref="Q47:Q61" si="16">I47-F47</f>
        <v>60.72</v>
      </c>
      <c r="R47" s="13">
        <v>0.67600000000000005</v>
      </c>
      <c r="S47" s="13">
        <v>4.58</v>
      </c>
      <c r="T47" s="4">
        <v>5.73</v>
      </c>
      <c r="U47" s="4">
        <v>4.32</v>
      </c>
      <c r="V47" s="4">
        <f t="shared" ref="V47:V61" si="17">T47*$Z$7+S47*$Z$9+R47*$Z$11</f>
        <v>191.71800000000002</v>
      </c>
      <c r="W47" s="31"/>
      <c r="X47" s="35"/>
      <c r="Y47" s="35"/>
      <c r="Z47" s="127" t="s">
        <v>45</v>
      </c>
      <c r="AB47" s="15">
        <f t="shared" si="12"/>
        <v>-22.65</v>
      </c>
      <c r="AC47" s="36"/>
      <c r="AD47" s="36"/>
      <c r="AE47" s="44"/>
      <c r="AF47" s="36"/>
      <c r="AG47" s="7"/>
      <c r="AH47" s="7"/>
    </row>
    <row r="48" spans="1:35" ht="23.25" customHeight="1" x14ac:dyDescent="0.25">
      <c r="A48" s="79"/>
      <c r="B48" s="3"/>
      <c r="C48" s="3"/>
      <c r="D48" s="9">
        <v>38</v>
      </c>
      <c r="E48" s="3">
        <v>44</v>
      </c>
      <c r="F48" s="4">
        <v>-18.12</v>
      </c>
      <c r="G48" s="1" t="s">
        <v>31</v>
      </c>
      <c r="H48" s="10">
        <f t="shared" si="14"/>
        <v>1.5417004529495592E-5</v>
      </c>
      <c r="I48" s="3">
        <f t="shared" ref="I48:I58" si="18">I47-1</f>
        <v>43</v>
      </c>
      <c r="J48" s="1" t="s">
        <v>31</v>
      </c>
      <c r="K48" s="1" t="s">
        <v>31</v>
      </c>
      <c r="L48" s="10">
        <f t="shared" si="15"/>
        <v>19.952623149688794</v>
      </c>
      <c r="M48" s="4"/>
      <c r="N48" s="4"/>
      <c r="O48" s="11">
        <v>-24.8</v>
      </c>
      <c r="P48" s="11">
        <v>-23.8</v>
      </c>
      <c r="Q48" s="13">
        <f t="shared" si="16"/>
        <v>61.120000000000005</v>
      </c>
      <c r="R48" s="13">
        <v>0.67800000000000005</v>
      </c>
      <c r="S48" s="13">
        <v>4.5199999999999996</v>
      </c>
      <c r="T48" s="4">
        <v>5.2200000000000006</v>
      </c>
      <c r="U48" s="4">
        <v>3.97</v>
      </c>
      <c r="V48" s="4">
        <f t="shared" si="17"/>
        <v>178.67000000000002</v>
      </c>
      <c r="W48" s="31"/>
      <c r="X48" s="35"/>
      <c r="Y48" s="35"/>
      <c r="Z48" s="130"/>
      <c r="AB48" s="15">
        <f t="shared" si="12"/>
        <v>-24.3</v>
      </c>
      <c r="AC48" s="36"/>
      <c r="AD48" s="36"/>
      <c r="AE48" s="44"/>
      <c r="AF48" s="36"/>
      <c r="AG48" s="7"/>
      <c r="AH48" s="7"/>
    </row>
    <row r="49" spans="1:37" ht="24" customHeight="1" x14ac:dyDescent="0.25">
      <c r="A49" s="79"/>
      <c r="B49" s="3"/>
      <c r="C49" s="3"/>
      <c r="D49" s="9">
        <v>38</v>
      </c>
      <c r="E49" s="3">
        <v>44</v>
      </c>
      <c r="F49" s="4">
        <v>-19.510000000000002</v>
      </c>
      <c r="G49" s="1" t="s">
        <v>31</v>
      </c>
      <c r="H49" s="10">
        <f t="shared" si="14"/>
        <v>1.1194378834671507E-5</v>
      </c>
      <c r="I49" s="3">
        <f t="shared" si="18"/>
        <v>42</v>
      </c>
      <c r="J49" s="1" t="s">
        <v>31</v>
      </c>
      <c r="K49" s="1" t="s">
        <v>31</v>
      </c>
      <c r="L49" s="10">
        <f t="shared" si="15"/>
        <v>15.848931924611147</v>
      </c>
      <c r="M49" s="4"/>
      <c r="N49" s="4"/>
      <c r="O49" s="11">
        <v>-25.9</v>
      </c>
      <c r="P49" s="11">
        <v>-24.8</v>
      </c>
      <c r="Q49" s="13">
        <f t="shared" si="16"/>
        <v>61.510000000000005</v>
      </c>
      <c r="R49" s="13">
        <v>0.68300000000000005</v>
      </c>
      <c r="S49" s="13">
        <v>4.5</v>
      </c>
      <c r="T49" s="4">
        <v>4.79</v>
      </c>
      <c r="U49" s="4">
        <v>3.64</v>
      </c>
      <c r="V49" s="4">
        <f t="shared" si="17"/>
        <v>168.00700000000001</v>
      </c>
      <c r="W49" s="31"/>
      <c r="X49" s="35"/>
      <c r="Y49" s="35"/>
      <c r="Z49" s="131"/>
      <c r="AB49" s="15">
        <f t="shared" si="12"/>
        <v>-25.35</v>
      </c>
      <c r="AC49" s="36"/>
      <c r="AD49" s="36"/>
      <c r="AE49" s="44"/>
      <c r="AF49" s="36"/>
      <c r="AG49" s="7"/>
      <c r="AH49" s="7"/>
    </row>
    <row r="50" spans="1:37" ht="24.75" customHeight="1" x14ac:dyDescent="0.25">
      <c r="A50" s="79"/>
      <c r="B50" s="3"/>
      <c r="C50" s="3"/>
      <c r="D50" s="9">
        <v>37</v>
      </c>
      <c r="E50" s="3">
        <v>42</v>
      </c>
      <c r="F50" s="4">
        <v>-20.82</v>
      </c>
      <c r="G50" s="1" t="s">
        <v>31</v>
      </c>
      <c r="H50" s="10">
        <f t="shared" si="14"/>
        <v>8.279421637123341E-6</v>
      </c>
      <c r="I50" s="3">
        <f t="shared" si="18"/>
        <v>41</v>
      </c>
      <c r="J50" s="1" t="s">
        <v>31</v>
      </c>
      <c r="K50" s="1" t="s">
        <v>31</v>
      </c>
      <c r="L50" s="10">
        <f t="shared" si="15"/>
        <v>12.589254117941671</v>
      </c>
      <c r="M50" s="4"/>
      <c r="N50" s="4"/>
      <c r="O50" s="11">
        <v>-26.4</v>
      </c>
      <c r="P50" s="11">
        <v>-25.4</v>
      </c>
      <c r="Q50" s="13">
        <f t="shared" si="16"/>
        <v>61.82</v>
      </c>
      <c r="R50" s="13">
        <v>0.69200000000000006</v>
      </c>
      <c r="S50" s="13">
        <v>4.5</v>
      </c>
      <c r="T50" s="4">
        <v>4.42</v>
      </c>
      <c r="U50" s="4">
        <v>3.36</v>
      </c>
      <c r="V50" s="4">
        <f t="shared" si="17"/>
        <v>159.042</v>
      </c>
      <c r="W50" s="31"/>
      <c r="X50" s="35"/>
      <c r="Y50" s="35"/>
      <c r="Z50" s="3" t="s">
        <v>46</v>
      </c>
      <c r="AB50" s="15">
        <f t="shared" si="12"/>
        <v>-25.9</v>
      </c>
      <c r="AC50" s="36"/>
      <c r="AD50" s="36"/>
      <c r="AE50" s="44"/>
      <c r="AF50" s="36"/>
      <c r="AG50" s="7"/>
      <c r="AH50" s="7"/>
    </row>
    <row r="51" spans="1:37" ht="24.75" customHeight="1" x14ac:dyDescent="0.25">
      <c r="A51" s="79"/>
      <c r="B51" s="3"/>
      <c r="C51" s="3"/>
      <c r="D51" s="9">
        <v>36</v>
      </c>
      <c r="E51" s="3">
        <v>41</v>
      </c>
      <c r="F51" s="4">
        <v>-22.1</v>
      </c>
      <c r="G51" s="1" t="s">
        <v>31</v>
      </c>
      <c r="H51" s="10">
        <f t="shared" si="14"/>
        <v>6.1659500186148194E-6</v>
      </c>
      <c r="I51" s="3">
        <f t="shared" si="18"/>
        <v>40</v>
      </c>
      <c r="J51" s="1" t="s">
        <v>31</v>
      </c>
      <c r="K51" s="1" t="s">
        <v>31</v>
      </c>
      <c r="L51" s="10">
        <f t="shared" si="15"/>
        <v>10</v>
      </c>
      <c r="M51" s="4"/>
      <c r="N51" s="4"/>
      <c r="O51" s="11">
        <v>-26.6</v>
      </c>
      <c r="P51" s="11">
        <v>-25.8</v>
      </c>
      <c r="Q51" s="13">
        <f t="shared" si="16"/>
        <v>62.1</v>
      </c>
      <c r="R51" s="13">
        <v>0.69800000000000006</v>
      </c>
      <c r="S51" s="13">
        <v>4.51</v>
      </c>
      <c r="T51" s="4">
        <v>4.1099999999999994</v>
      </c>
      <c r="U51" s="4">
        <v>3.11</v>
      </c>
      <c r="V51" s="4">
        <f t="shared" si="17"/>
        <v>151.62299999999996</v>
      </c>
      <c r="W51" s="31"/>
      <c r="X51" s="35"/>
      <c r="Y51" s="35"/>
      <c r="Z51" s="3"/>
      <c r="AB51" s="15">
        <f t="shared" si="12"/>
        <v>-26.200000000000003</v>
      </c>
      <c r="AC51" s="36"/>
      <c r="AD51" s="36"/>
      <c r="AE51" s="44"/>
      <c r="AF51" s="36"/>
      <c r="AG51" s="7"/>
      <c r="AH51" s="7"/>
    </row>
    <row r="52" spans="1:37" ht="24.75" customHeight="1" x14ac:dyDescent="0.25">
      <c r="A52" s="79"/>
      <c r="B52" s="3"/>
      <c r="C52" s="3"/>
      <c r="D52" s="9">
        <v>36</v>
      </c>
      <c r="E52" s="3">
        <v>40</v>
      </c>
      <c r="F52" s="4">
        <v>-23.27</v>
      </c>
      <c r="G52" s="1" t="s">
        <v>31</v>
      </c>
      <c r="H52" s="10">
        <f t="shared" si="14"/>
        <v>4.7097732639695261E-6</v>
      </c>
      <c r="I52" s="3">
        <f t="shared" si="18"/>
        <v>39</v>
      </c>
      <c r="J52" s="1" t="s">
        <v>31</v>
      </c>
      <c r="K52" s="1" t="s">
        <v>31</v>
      </c>
      <c r="L52" s="10">
        <f t="shared" si="15"/>
        <v>7.9432823472428158</v>
      </c>
      <c r="M52" s="4"/>
      <c r="N52" s="4"/>
      <c r="O52" s="11">
        <v>-26.8</v>
      </c>
      <c r="P52" s="11">
        <v>-26.3</v>
      </c>
      <c r="Q52" s="13">
        <f t="shared" si="16"/>
        <v>62.269999999999996</v>
      </c>
      <c r="R52" s="13">
        <v>0.70300000000000007</v>
      </c>
      <c r="S52" s="13">
        <v>4.5199999999999996</v>
      </c>
      <c r="T52" s="4">
        <v>3.87</v>
      </c>
      <c r="U52" s="4">
        <v>2.91</v>
      </c>
      <c r="V52" s="4">
        <f t="shared" si="17"/>
        <v>145.90499999999997</v>
      </c>
      <c r="W52" s="31"/>
      <c r="X52" s="35"/>
      <c r="Y52" s="35"/>
      <c r="Z52" s="3"/>
      <c r="AB52" s="15">
        <f t="shared" si="12"/>
        <v>-26.55</v>
      </c>
      <c r="AC52" s="36"/>
      <c r="AD52" s="36"/>
      <c r="AE52" s="44"/>
      <c r="AF52" s="36"/>
      <c r="AG52" s="7"/>
      <c r="AH52" s="7"/>
      <c r="AI52" s="7"/>
      <c r="AJ52" s="7"/>
      <c r="AK52" s="7"/>
    </row>
    <row r="53" spans="1:37" ht="24.75" customHeight="1" x14ac:dyDescent="0.25">
      <c r="A53" s="79"/>
      <c r="B53" s="3"/>
      <c r="C53" s="3"/>
      <c r="D53" s="9">
        <v>36</v>
      </c>
      <c r="E53" s="3">
        <v>40</v>
      </c>
      <c r="F53" s="4">
        <v>-24.41</v>
      </c>
      <c r="G53" s="1" t="s">
        <v>31</v>
      </c>
      <c r="H53" s="10">
        <f t="shared" si="14"/>
        <v>3.6224299841669842E-6</v>
      </c>
      <c r="I53" s="3">
        <f t="shared" si="18"/>
        <v>38</v>
      </c>
      <c r="J53" s="1" t="s">
        <v>31</v>
      </c>
      <c r="K53" s="1" t="s">
        <v>31</v>
      </c>
      <c r="L53" s="10">
        <f t="shared" si="15"/>
        <v>6.3095734448019387</v>
      </c>
      <c r="M53" s="4"/>
      <c r="N53" s="4"/>
      <c r="O53" s="11">
        <v>-27.4</v>
      </c>
      <c r="P53" s="11">
        <v>-27</v>
      </c>
      <c r="Q53" s="13">
        <f t="shared" si="16"/>
        <v>62.41</v>
      </c>
      <c r="R53" s="13">
        <v>0.70599999999999996</v>
      </c>
      <c r="S53" s="13">
        <v>4.54</v>
      </c>
      <c r="T53" s="4">
        <v>3.64</v>
      </c>
      <c r="U53" s="4">
        <v>2.72</v>
      </c>
      <c r="V53" s="4">
        <f t="shared" si="17"/>
        <v>140.52000000000001</v>
      </c>
      <c r="W53" s="31"/>
      <c r="X53" s="35"/>
      <c r="Y53" s="35"/>
      <c r="Z53" s="3"/>
      <c r="AB53" s="15">
        <f t="shared" si="12"/>
        <v>-27.2</v>
      </c>
      <c r="AC53" s="36"/>
      <c r="AD53" s="36"/>
      <c r="AE53" s="44"/>
      <c r="AF53" s="36"/>
      <c r="AG53" s="7"/>
      <c r="AH53" s="7"/>
      <c r="AI53" s="7"/>
      <c r="AJ53" s="7"/>
      <c r="AK53" s="7"/>
    </row>
    <row r="54" spans="1:37" ht="24.75" customHeight="1" x14ac:dyDescent="0.25">
      <c r="A54" s="79"/>
      <c r="B54" s="3"/>
      <c r="C54" s="3"/>
      <c r="D54" s="9">
        <v>36</v>
      </c>
      <c r="E54" s="3">
        <v>39</v>
      </c>
      <c r="F54" s="4">
        <v>-25.53</v>
      </c>
      <c r="G54" s="1" t="s">
        <v>31</v>
      </c>
      <c r="H54" s="10">
        <f t="shared" si="14"/>
        <v>2.7989813196343607E-6</v>
      </c>
      <c r="I54" s="3">
        <f t="shared" si="18"/>
        <v>37</v>
      </c>
      <c r="J54" s="1" t="s">
        <v>31</v>
      </c>
      <c r="K54" s="1" t="s">
        <v>31</v>
      </c>
      <c r="L54" s="10">
        <f t="shared" si="15"/>
        <v>5.0118723362727327</v>
      </c>
      <c r="M54" s="4"/>
      <c r="N54" s="4"/>
      <c r="O54" s="11">
        <v>-28.2</v>
      </c>
      <c r="P54" s="11">
        <v>-27.8</v>
      </c>
      <c r="Q54" s="13">
        <f t="shared" si="16"/>
        <v>62.53</v>
      </c>
      <c r="R54" s="13">
        <v>0.70899999999999996</v>
      </c>
      <c r="S54" s="13">
        <v>4.5599999999999996</v>
      </c>
      <c r="T54" s="4">
        <v>3.46</v>
      </c>
      <c r="U54" s="4">
        <v>2.5499999999999998</v>
      </c>
      <c r="V54" s="4">
        <f t="shared" si="17"/>
        <v>136.35499999999999</v>
      </c>
      <c r="W54" s="31"/>
      <c r="X54" s="35"/>
      <c r="Y54" s="35"/>
      <c r="Z54" s="3"/>
      <c r="AB54" s="15">
        <f t="shared" si="12"/>
        <v>-28</v>
      </c>
      <c r="AC54" s="36"/>
      <c r="AD54" s="36"/>
      <c r="AE54" s="44"/>
      <c r="AF54" s="36"/>
      <c r="AG54" s="7"/>
      <c r="AH54" s="7"/>
      <c r="AI54" s="7"/>
      <c r="AJ54" s="7"/>
      <c r="AK54" s="7"/>
    </row>
    <row r="55" spans="1:37" ht="24.75" customHeight="1" x14ac:dyDescent="0.25">
      <c r="A55" s="79"/>
      <c r="B55" s="3"/>
      <c r="C55" s="3"/>
      <c r="D55" s="9">
        <v>36</v>
      </c>
      <c r="E55" s="3">
        <v>39</v>
      </c>
      <c r="F55" s="4">
        <v>-26.62</v>
      </c>
      <c r="G55" s="1" t="s">
        <v>31</v>
      </c>
      <c r="H55" s="10">
        <f t="shared" si="14"/>
        <v>2.1777097723531587E-6</v>
      </c>
      <c r="I55" s="3">
        <f t="shared" si="18"/>
        <v>36</v>
      </c>
      <c r="J55" s="1" t="s">
        <v>31</v>
      </c>
      <c r="K55" s="1" t="s">
        <v>31</v>
      </c>
      <c r="L55" s="10">
        <f t="shared" si="15"/>
        <v>3.9810717055349771</v>
      </c>
      <c r="M55" s="4"/>
      <c r="N55" s="4"/>
      <c r="O55" s="11">
        <v>-28.9</v>
      </c>
      <c r="P55" s="11">
        <v>-28.7</v>
      </c>
      <c r="Q55" s="13">
        <f t="shared" si="16"/>
        <v>62.620000000000005</v>
      </c>
      <c r="R55" s="13">
        <v>0.71</v>
      </c>
      <c r="S55" s="13">
        <v>4.58</v>
      </c>
      <c r="T55" s="4">
        <v>3.32</v>
      </c>
      <c r="U55" s="4">
        <v>2.42</v>
      </c>
      <c r="V55" s="4">
        <f t="shared" si="17"/>
        <v>133.15200000000002</v>
      </c>
      <c r="W55" s="31"/>
      <c r="X55" s="35"/>
      <c r="Y55" s="35"/>
      <c r="Z55" s="3"/>
      <c r="AB55" s="15">
        <f t="shared" si="12"/>
        <v>-28.799999999999997</v>
      </c>
      <c r="AC55" s="36"/>
      <c r="AD55" s="36"/>
      <c r="AE55" s="44"/>
      <c r="AF55" s="36"/>
      <c r="AG55" s="7"/>
      <c r="AH55" s="7"/>
      <c r="AI55" s="7"/>
      <c r="AJ55" s="7"/>
      <c r="AK55" s="7"/>
    </row>
    <row r="56" spans="1:37" ht="24.75" customHeight="1" x14ac:dyDescent="0.25">
      <c r="A56" s="79"/>
      <c r="B56" s="3"/>
      <c r="C56" s="3"/>
      <c r="D56" s="9">
        <v>36</v>
      </c>
      <c r="E56" s="3">
        <v>39</v>
      </c>
      <c r="F56" s="4">
        <v>-27.68</v>
      </c>
      <c r="G56" s="1" t="s">
        <v>31</v>
      </c>
      <c r="H56" s="10">
        <f t="shared" si="14"/>
        <v>1.7060823890031226E-6</v>
      </c>
      <c r="I56" s="3">
        <f t="shared" si="18"/>
        <v>35</v>
      </c>
      <c r="J56" s="1" t="s">
        <v>31</v>
      </c>
      <c r="K56" s="1" t="s">
        <v>31</v>
      </c>
      <c r="L56" s="10">
        <f t="shared" si="15"/>
        <v>3.1622776601683804</v>
      </c>
      <c r="M56" s="4"/>
      <c r="N56" s="4"/>
      <c r="O56" s="11">
        <v>-30</v>
      </c>
      <c r="P56" s="11">
        <v>-29.8</v>
      </c>
      <c r="Q56" s="13">
        <f t="shared" si="16"/>
        <v>62.68</v>
      </c>
      <c r="R56" s="13">
        <v>0.71199999999999997</v>
      </c>
      <c r="S56" s="13">
        <v>4.59</v>
      </c>
      <c r="T56" s="4">
        <v>3.1999999999999997</v>
      </c>
      <c r="U56" s="4">
        <v>2.2999999999999998</v>
      </c>
      <c r="V56" s="4">
        <f t="shared" si="17"/>
        <v>130.34099999999998</v>
      </c>
      <c r="W56" s="31"/>
      <c r="X56" s="35"/>
      <c r="Y56" s="35"/>
      <c r="Z56" s="3"/>
      <c r="AB56" s="15">
        <f t="shared" si="12"/>
        <v>-29.9</v>
      </c>
      <c r="AC56" s="36"/>
      <c r="AD56" s="36"/>
      <c r="AE56" s="44"/>
      <c r="AF56" s="36"/>
      <c r="AG56" s="7"/>
      <c r="AH56" s="7"/>
      <c r="AI56" s="7"/>
      <c r="AJ56" s="7"/>
      <c r="AK56" s="7"/>
    </row>
    <row r="57" spans="1:37" ht="24.75" customHeight="1" x14ac:dyDescent="0.25">
      <c r="A57" s="79"/>
      <c r="B57" s="3"/>
      <c r="C57" s="3"/>
      <c r="D57" s="9">
        <v>36</v>
      </c>
      <c r="E57" s="3">
        <v>39</v>
      </c>
      <c r="F57" s="4">
        <v>-28.87</v>
      </c>
      <c r="G57" s="1" t="s">
        <v>31</v>
      </c>
      <c r="H57" s="10">
        <f t="shared" si="14"/>
        <v>1.2971792709839554E-6</v>
      </c>
      <c r="I57" s="3">
        <f t="shared" si="18"/>
        <v>34</v>
      </c>
      <c r="J57" s="1" t="s">
        <v>31</v>
      </c>
      <c r="K57" s="1" t="s">
        <v>31</v>
      </c>
      <c r="L57" s="10">
        <f t="shared" si="15"/>
        <v>2.511886431509581</v>
      </c>
      <c r="M57" s="4"/>
      <c r="N57" s="4"/>
      <c r="O57" s="11">
        <v>-31.4</v>
      </c>
      <c r="P57" s="11">
        <v>-31.3</v>
      </c>
      <c r="Q57" s="13">
        <f t="shared" si="16"/>
        <v>62.870000000000005</v>
      </c>
      <c r="R57" s="13">
        <v>0.71299999999999997</v>
      </c>
      <c r="S57" s="13">
        <v>4.6100000000000003</v>
      </c>
      <c r="T57" s="4">
        <v>3.12</v>
      </c>
      <c r="U57" s="4">
        <v>2.21</v>
      </c>
      <c r="V57" s="4">
        <f t="shared" si="17"/>
        <v>128.602</v>
      </c>
      <c r="W57" s="31"/>
      <c r="X57" s="35"/>
      <c r="Y57" s="35"/>
      <c r="Z57" s="3"/>
      <c r="AB57" s="15">
        <f t="shared" si="12"/>
        <v>-31.35</v>
      </c>
      <c r="AC57" s="36"/>
      <c r="AD57" s="36"/>
      <c r="AE57" s="44"/>
      <c r="AF57" s="36"/>
      <c r="AG57" s="7"/>
      <c r="AH57" s="7"/>
      <c r="AI57" s="7"/>
      <c r="AJ57" s="7"/>
      <c r="AK57" s="7"/>
    </row>
    <row r="58" spans="1:37" ht="24.75" customHeight="1" x14ac:dyDescent="0.25">
      <c r="A58" s="79"/>
      <c r="B58" s="3"/>
      <c r="C58" s="3"/>
      <c r="D58" s="9">
        <v>36</v>
      </c>
      <c r="E58" s="3">
        <v>39</v>
      </c>
      <c r="F58" s="4">
        <v>-30.07</v>
      </c>
      <c r="G58" s="1" t="s">
        <v>31</v>
      </c>
      <c r="H58" s="10">
        <f t="shared" si="14"/>
        <v>9.8401110576113255E-7</v>
      </c>
      <c r="I58" s="3">
        <f t="shared" si="18"/>
        <v>33</v>
      </c>
      <c r="J58" s="1" t="s">
        <v>31</v>
      </c>
      <c r="K58" s="1" t="s">
        <v>31</v>
      </c>
      <c r="L58" s="10">
        <f t="shared" si="15"/>
        <v>1.9952623149688804</v>
      </c>
      <c r="M58" s="4"/>
      <c r="N58" s="4"/>
      <c r="O58" s="11">
        <v>-33</v>
      </c>
      <c r="P58" s="11">
        <v>-33</v>
      </c>
      <c r="Q58" s="13">
        <f t="shared" si="16"/>
        <v>63.07</v>
      </c>
      <c r="R58" s="13">
        <v>0.71399999999999997</v>
      </c>
      <c r="S58" s="13">
        <v>4.63</v>
      </c>
      <c r="T58" s="4">
        <v>3.0500000000000003</v>
      </c>
      <c r="U58" s="4">
        <v>2.14</v>
      </c>
      <c r="V58" s="4">
        <f t="shared" si="17"/>
        <v>127.10700000000001</v>
      </c>
      <c r="W58" s="31"/>
      <c r="X58" s="35"/>
      <c r="Y58" s="35"/>
      <c r="Z58" s="3"/>
      <c r="AB58" s="15">
        <f t="shared" si="12"/>
        <v>-33</v>
      </c>
      <c r="AC58" s="36"/>
      <c r="AD58" s="36"/>
      <c r="AE58" s="44"/>
      <c r="AF58" s="36"/>
      <c r="AG58" s="7"/>
      <c r="AH58" s="7"/>
      <c r="AI58" s="7"/>
      <c r="AJ58" s="7"/>
      <c r="AK58" s="7"/>
    </row>
    <row r="59" spans="1:37" ht="24.75" customHeight="1" x14ac:dyDescent="0.25">
      <c r="A59" s="79"/>
      <c r="B59" s="3"/>
      <c r="C59" s="3"/>
      <c r="D59" s="9">
        <v>36</v>
      </c>
      <c r="E59" s="3">
        <v>39</v>
      </c>
      <c r="F59" s="4">
        <v>-34</v>
      </c>
      <c r="G59" s="1" t="s">
        <v>31</v>
      </c>
      <c r="H59" s="10">
        <f t="shared" si="14"/>
        <v>3.9810717055349708E-7</v>
      </c>
      <c r="I59" s="3">
        <f>I58-3</f>
        <v>30</v>
      </c>
      <c r="J59" s="1" t="s">
        <v>31</v>
      </c>
      <c r="K59" s="1" t="s">
        <v>31</v>
      </c>
      <c r="L59" s="10">
        <f t="shared" si="15"/>
        <v>1</v>
      </c>
      <c r="M59" s="4"/>
      <c r="N59" s="4"/>
      <c r="O59" s="11">
        <v>-39.299999999999997</v>
      </c>
      <c r="P59" s="11">
        <v>-40.1</v>
      </c>
      <c r="Q59" s="13">
        <f t="shared" si="16"/>
        <v>64</v>
      </c>
      <c r="R59" s="13">
        <v>0.71599999999999997</v>
      </c>
      <c r="S59" s="13">
        <v>4.67</v>
      </c>
      <c r="T59" s="4">
        <v>2.97</v>
      </c>
      <c r="U59" s="4">
        <v>2.04</v>
      </c>
      <c r="V59" s="4">
        <f t="shared" si="17"/>
        <v>125.581</v>
      </c>
      <c r="W59" s="31"/>
      <c r="X59" s="35"/>
      <c r="Y59" s="35"/>
      <c r="Z59" s="3"/>
      <c r="AB59" s="15">
        <f t="shared" si="12"/>
        <v>-39.700000000000003</v>
      </c>
      <c r="AC59" s="36"/>
      <c r="AD59" s="36"/>
      <c r="AE59" s="44"/>
      <c r="AF59" s="36"/>
      <c r="AG59" s="7"/>
      <c r="AH59" s="7"/>
      <c r="AI59" s="7"/>
      <c r="AJ59" s="7"/>
      <c r="AK59" s="7"/>
    </row>
    <row r="60" spans="1:37" ht="24.75" customHeight="1" x14ac:dyDescent="0.25">
      <c r="A60" s="79"/>
      <c r="B60" s="3"/>
      <c r="C60" s="3"/>
      <c r="D60" s="9">
        <v>36</v>
      </c>
      <c r="E60" s="3">
        <v>39</v>
      </c>
      <c r="F60" s="4">
        <v>-39.5</v>
      </c>
      <c r="G60" s="1" t="s">
        <v>31</v>
      </c>
      <c r="H60" s="10">
        <f t="shared" si="14"/>
        <v>1.1220184543019618E-7</v>
      </c>
      <c r="I60" s="3">
        <f>I59-3</f>
        <v>27</v>
      </c>
      <c r="J60" s="1" t="s">
        <v>31</v>
      </c>
      <c r="K60" s="1" t="s">
        <v>31</v>
      </c>
      <c r="L60" s="10">
        <f t="shared" si="15"/>
        <v>0.50118723362727269</v>
      </c>
      <c r="M60" s="4"/>
      <c r="N60" s="4"/>
      <c r="O60" s="11">
        <v>-43</v>
      </c>
      <c r="P60" s="11">
        <v>-43</v>
      </c>
      <c r="Q60" s="13">
        <f t="shared" si="16"/>
        <v>66.5</v>
      </c>
      <c r="R60" s="13">
        <v>0.71599999999999997</v>
      </c>
      <c r="S60" s="13">
        <v>4.7</v>
      </c>
      <c r="T60" s="4">
        <v>2.9799999999999995</v>
      </c>
      <c r="U60" s="4">
        <v>2.0299999999999998</v>
      </c>
      <c r="V60" s="4">
        <f t="shared" si="17"/>
        <v>126.13399999999999</v>
      </c>
      <c r="W60" s="31"/>
      <c r="X60" s="35"/>
      <c r="Y60" s="35"/>
      <c r="Z60" s="3"/>
      <c r="AB60" s="15">
        <f t="shared" si="12"/>
        <v>-43</v>
      </c>
      <c r="AC60" s="36"/>
      <c r="AD60" s="36"/>
      <c r="AE60" s="44"/>
      <c r="AF60" s="36"/>
      <c r="AG60" s="7"/>
      <c r="AH60" s="7"/>
      <c r="AI60" s="7"/>
      <c r="AJ60" s="7"/>
      <c r="AK60" s="7"/>
    </row>
    <row r="61" spans="1:37" ht="24.75" customHeight="1" x14ac:dyDescent="0.25">
      <c r="A61" s="79"/>
      <c r="B61" s="3"/>
      <c r="C61" s="3"/>
      <c r="D61" s="9">
        <v>36</v>
      </c>
      <c r="E61" s="3">
        <v>39</v>
      </c>
      <c r="F61" s="4">
        <v>-80.900000000000006</v>
      </c>
      <c r="G61" s="1" t="s">
        <v>31</v>
      </c>
      <c r="H61" s="10">
        <f t="shared" si="14"/>
        <v>8.1283051616409864E-12</v>
      </c>
      <c r="I61" s="3">
        <f>I60-3</f>
        <v>24</v>
      </c>
      <c r="J61" s="1" t="s">
        <v>31</v>
      </c>
      <c r="K61" s="1" t="s">
        <v>31</v>
      </c>
      <c r="L61" s="10">
        <f t="shared" si="15"/>
        <v>0.25118864315095807</v>
      </c>
      <c r="M61" s="4"/>
      <c r="N61" s="4"/>
      <c r="O61" s="11">
        <v>-41</v>
      </c>
      <c r="P61" s="11">
        <v>-40.200000000000003</v>
      </c>
      <c r="Q61" s="13">
        <f t="shared" si="16"/>
        <v>104.9</v>
      </c>
      <c r="R61" s="13">
        <v>0.71599999999999997</v>
      </c>
      <c r="S61" s="13">
        <v>4.7</v>
      </c>
      <c r="T61" s="4">
        <v>3</v>
      </c>
      <c r="U61" s="4">
        <v>2.0299999999999998</v>
      </c>
      <c r="V61" s="4">
        <f t="shared" si="17"/>
        <v>126.62199999999999</v>
      </c>
      <c r="W61" s="31"/>
      <c r="X61" s="35"/>
      <c r="Y61" s="35"/>
      <c r="Z61" s="3"/>
      <c r="AB61" s="15">
        <f t="shared" si="12"/>
        <v>-40.6</v>
      </c>
      <c r="AC61" s="36"/>
      <c r="AD61" s="36"/>
      <c r="AE61" s="44"/>
      <c r="AF61" s="36"/>
      <c r="AG61" s="7"/>
      <c r="AH61" s="7"/>
      <c r="AI61" s="7"/>
      <c r="AJ61" s="7"/>
      <c r="AK61" s="7"/>
    </row>
    <row r="62" spans="1:37" ht="24.75" customHeight="1" x14ac:dyDescent="0.25">
      <c r="A62" s="80"/>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CONCATENATE("60W Sumitomo Cascade Average SRG(dBc) @ ",B63,"GHz")</f>
        <v>60W Sumitomo Cascade Average SRG(dBc) @ 14.5GHz</v>
      </c>
      <c r="AC62" s="36"/>
      <c r="AD62" s="36"/>
      <c r="AE62" s="36"/>
      <c r="AF62" s="36"/>
      <c r="AG62" s="7" t="s">
        <v>48</v>
      </c>
      <c r="AH62" s="7"/>
      <c r="AI62" s="7"/>
      <c r="AJ62" s="7"/>
      <c r="AK62" s="7"/>
    </row>
    <row r="63" spans="1:37" ht="24.75" customHeight="1" x14ac:dyDescent="0.25">
      <c r="A63" s="75">
        <f>A43</f>
        <v>42160</v>
      </c>
      <c r="B63" s="3">
        <f>B43</f>
        <v>14.5</v>
      </c>
      <c r="C63" s="3" t="s">
        <v>30</v>
      </c>
      <c r="D63" s="9">
        <v>40</v>
      </c>
      <c r="E63" s="9">
        <v>48</v>
      </c>
      <c r="F63" s="1" t="s">
        <v>31</v>
      </c>
      <c r="G63" s="4">
        <v>-11.49</v>
      </c>
      <c r="H63" s="4">
        <f>0.001*POWER(10,G63/10)</f>
        <v>7.095777679633886E-5</v>
      </c>
      <c r="I63" s="1" t="s">
        <v>31</v>
      </c>
      <c r="J63" s="3">
        <v>47</v>
      </c>
      <c r="K63" s="1" t="s">
        <v>31</v>
      </c>
      <c r="L63" s="4">
        <f>0.001*POWER(10,J63/10)</f>
        <v>50.118723362727295</v>
      </c>
      <c r="M63" s="4">
        <v>-27.6</v>
      </c>
      <c r="N63" s="4">
        <v>-28.6</v>
      </c>
      <c r="O63" s="11"/>
      <c r="P63" s="12"/>
      <c r="Q63" s="13">
        <f>J63-G63</f>
        <v>58.49</v>
      </c>
      <c r="R63" s="13">
        <v>0.67400000000000004</v>
      </c>
      <c r="S63" s="13">
        <v>4.8099999999999996</v>
      </c>
      <c r="T63" s="4">
        <v>6.97</v>
      </c>
      <c r="U63" s="4">
        <v>5.25</v>
      </c>
      <c r="V63" s="4">
        <f>T63*$Z$7+S63*$Z$9+R63*$Z$11</f>
        <v>224.32899999999998</v>
      </c>
      <c r="W63" s="4">
        <f t="shared" ref="W63:W77" si="19">V63-L63</f>
        <v>174.21027663727267</v>
      </c>
      <c r="X63" s="14">
        <f t="shared" ref="X63:X77" si="20">L63/V63</f>
        <v>0.22341615824404024</v>
      </c>
      <c r="Y63" s="14">
        <f t="shared" ref="Y63:Y77" si="21">(L63-H63)/V63</f>
        <v>0.22341584193283304</v>
      </c>
      <c r="Z63" s="127" t="s">
        <v>49</v>
      </c>
      <c r="AB63" s="15">
        <f>AVERAGE(M63:N63)</f>
        <v>-28.1</v>
      </c>
      <c r="AC63" s="7"/>
      <c r="AD63" s="36"/>
      <c r="AE63" s="36"/>
      <c r="AF63" s="7"/>
      <c r="AG63" s="7">
        <v>-30</v>
      </c>
      <c r="AH63" s="15"/>
      <c r="AI63" s="45"/>
      <c r="AJ63" s="7"/>
      <c r="AK63" s="7"/>
    </row>
    <row r="64" spans="1:37" ht="24.75" customHeight="1" x14ac:dyDescent="0.25">
      <c r="A64" s="75"/>
      <c r="B64" s="3"/>
      <c r="C64" s="3"/>
      <c r="D64" s="9">
        <v>38</v>
      </c>
      <c r="E64" s="9">
        <v>46</v>
      </c>
      <c r="F64" s="1" t="s">
        <v>31</v>
      </c>
      <c r="G64" s="4">
        <v>-13.59</v>
      </c>
      <c r="H64" s="4">
        <f t="shared" ref="H64:H77" si="22">0.001*POWER(10,G64/10)</f>
        <v>4.3752210515825201E-5</v>
      </c>
      <c r="I64" s="1" t="s">
        <v>31</v>
      </c>
      <c r="J64" s="3">
        <f t="shared" ref="J64:J74" si="23">J63-1</f>
        <v>46</v>
      </c>
      <c r="K64" s="1" t="s">
        <v>31</v>
      </c>
      <c r="L64" s="4">
        <f t="shared" ref="L64:L77" si="24">0.001*POWER(10,J64/10)</f>
        <v>39.810717055349741</v>
      </c>
      <c r="M64" s="4">
        <v>-29.5</v>
      </c>
      <c r="N64" s="4">
        <v>-31.4</v>
      </c>
      <c r="O64" s="11"/>
      <c r="P64" s="12"/>
      <c r="Q64" s="13">
        <f t="shared" ref="Q64:Q77" si="25">J64-G64</f>
        <v>59.59</v>
      </c>
      <c r="R64" s="13">
        <v>0.67400000000000004</v>
      </c>
      <c r="S64" s="13">
        <v>4.6399999999999997</v>
      </c>
      <c r="T64" s="4">
        <v>5.97</v>
      </c>
      <c r="U64" s="4">
        <v>4.63</v>
      </c>
      <c r="V64" s="4">
        <f t="shared" ref="V64:V77" si="26">T64*$Z$7+S64*$Z$9+R64*$Z$11</f>
        <v>198.17799999999997</v>
      </c>
      <c r="W64" s="4">
        <f t="shared" si="19"/>
        <v>158.36728294465024</v>
      </c>
      <c r="X64" s="14">
        <f t="shared" si="20"/>
        <v>0.20088363519336025</v>
      </c>
      <c r="Y64" s="14">
        <f t="shared" si="21"/>
        <v>0.20088341442107213</v>
      </c>
      <c r="Z64" s="128"/>
      <c r="AB64" s="15">
        <f>AVERAGE(M64:N64)</f>
        <v>-30.45</v>
      </c>
      <c r="AC64" s="7"/>
      <c r="AD64" s="36"/>
      <c r="AE64" s="36"/>
      <c r="AF64" s="7"/>
      <c r="AG64" s="7">
        <f>AG63</f>
        <v>-30</v>
      </c>
      <c r="AH64" s="15"/>
      <c r="AI64" s="45"/>
      <c r="AJ64" s="7"/>
      <c r="AK64" s="7"/>
    </row>
    <row r="65" spans="1:37" ht="24.75" customHeight="1" x14ac:dyDescent="0.25">
      <c r="A65" s="79"/>
      <c r="B65" s="3"/>
      <c r="C65" s="3"/>
      <c r="D65" s="9">
        <v>38</v>
      </c>
      <c r="E65" s="9">
        <v>45</v>
      </c>
      <c r="F65" s="1" t="s">
        <v>31</v>
      </c>
      <c r="G65" s="4">
        <v>-15.3</v>
      </c>
      <c r="H65" s="4">
        <f t="shared" si="22"/>
        <v>2.9512092266663844E-5</v>
      </c>
      <c r="I65" s="1" t="s">
        <v>31</v>
      </c>
      <c r="J65" s="3">
        <f t="shared" si="23"/>
        <v>45</v>
      </c>
      <c r="K65" s="1" t="s">
        <v>31</v>
      </c>
      <c r="L65" s="4">
        <f t="shared" si="24"/>
        <v>31.622776601683839</v>
      </c>
      <c r="M65" s="4">
        <v>-31.2</v>
      </c>
      <c r="N65" s="4">
        <v>-33.5</v>
      </c>
      <c r="O65" s="11"/>
      <c r="P65" s="12"/>
      <c r="Q65" s="13">
        <f t="shared" si="25"/>
        <v>60.3</v>
      </c>
      <c r="R65" s="13">
        <v>0.67900000000000005</v>
      </c>
      <c r="S65" s="13">
        <v>4.5599999999999996</v>
      </c>
      <c r="T65" s="4">
        <v>5.3999999999999995</v>
      </c>
      <c r="U65" s="4">
        <v>4.1399999999999997</v>
      </c>
      <c r="V65" s="4">
        <f t="shared" si="26"/>
        <v>183.48099999999999</v>
      </c>
      <c r="W65" s="4">
        <f t="shared" si="19"/>
        <v>151.85822339831617</v>
      </c>
      <c r="X65" s="14">
        <f t="shared" si="20"/>
        <v>0.17234905304464135</v>
      </c>
      <c r="Y65" s="14">
        <f t="shared" si="21"/>
        <v>0.17234889219914637</v>
      </c>
      <c r="Z65" s="129"/>
      <c r="AB65" s="15">
        <f>AVERAGE(M65:N65)</f>
        <v>-32.35</v>
      </c>
      <c r="AC65" s="7"/>
      <c r="AD65" s="36"/>
      <c r="AE65" s="36"/>
      <c r="AF65" s="7"/>
      <c r="AG65" s="7">
        <f t="shared" ref="AG65:AG70" si="27">AG64</f>
        <v>-30</v>
      </c>
      <c r="AH65" s="15"/>
      <c r="AI65" s="45"/>
      <c r="AJ65" s="7"/>
      <c r="AK65" s="7"/>
    </row>
    <row r="66" spans="1:37" ht="24.75" customHeight="1" x14ac:dyDescent="0.25">
      <c r="A66" s="79"/>
      <c r="B66" s="3"/>
      <c r="C66" s="3"/>
      <c r="D66" s="9">
        <v>38</v>
      </c>
      <c r="E66" s="9">
        <v>43</v>
      </c>
      <c r="F66" s="1" t="s">
        <v>31</v>
      </c>
      <c r="G66" s="4">
        <v>-16.78</v>
      </c>
      <c r="H66" s="4">
        <f t="shared" si="22"/>
        <v>2.0989398836235226E-5</v>
      </c>
      <c r="I66" s="1" t="s">
        <v>31</v>
      </c>
      <c r="J66" s="3">
        <f t="shared" si="23"/>
        <v>44</v>
      </c>
      <c r="K66" s="1" t="s">
        <v>31</v>
      </c>
      <c r="L66" s="4">
        <f t="shared" si="24"/>
        <v>25.118864315095859</v>
      </c>
      <c r="M66" s="4">
        <v>-31</v>
      </c>
      <c r="N66" s="4">
        <v>-34.200000000000003</v>
      </c>
      <c r="O66" s="11"/>
      <c r="P66" s="11"/>
      <c r="Q66" s="13">
        <f t="shared" si="25"/>
        <v>60.78</v>
      </c>
      <c r="R66" s="13">
        <v>0.68600000000000005</v>
      </c>
      <c r="S66" s="13">
        <v>4.53</v>
      </c>
      <c r="T66" s="4">
        <v>4.8900000000000006</v>
      </c>
      <c r="U66" s="4">
        <v>3.75</v>
      </c>
      <c r="V66" s="4">
        <f t="shared" si="26"/>
        <v>170.77700000000002</v>
      </c>
      <c r="W66" s="4">
        <f t="shared" si="19"/>
        <v>145.65813568490415</v>
      </c>
      <c r="X66" s="14">
        <f t="shared" si="20"/>
        <v>0.14708575695260986</v>
      </c>
      <c r="Y66" s="14">
        <f t="shared" si="21"/>
        <v>0.14708563404730743</v>
      </c>
      <c r="Z66" s="127" t="s">
        <v>45</v>
      </c>
      <c r="AB66" s="15">
        <f t="shared" ref="AB66:AB77" si="28">AVERAGE(M66:N66)</f>
        <v>-32.6</v>
      </c>
      <c r="AC66" s="7"/>
      <c r="AD66" s="36"/>
      <c r="AE66" s="36"/>
      <c r="AF66" s="7"/>
      <c r="AG66" s="7">
        <f t="shared" si="27"/>
        <v>-30</v>
      </c>
      <c r="AH66" s="15"/>
      <c r="AI66" s="45"/>
      <c r="AJ66" s="7"/>
      <c r="AK66" s="7"/>
    </row>
    <row r="67" spans="1:37" ht="23.25" customHeight="1" x14ac:dyDescent="0.25">
      <c r="A67" s="79"/>
      <c r="B67" s="3"/>
      <c r="C67" s="3"/>
      <c r="D67" s="9">
        <v>37</v>
      </c>
      <c r="E67" s="9">
        <v>42</v>
      </c>
      <c r="F67" s="1" t="s">
        <v>31</v>
      </c>
      <c r="G67" s="4">
        <v>-18.21</v>
      </c>
      <c r="H67" s="4">
        <f t="shared" si="22"/>
        <v>1.5100801541641468E-5</v>
      </c>
      <c r="I67" s="1" t="s">
        <v>31</v>
      </c>
      <c r="J67" s="3">
        <f t="shared" si="23"/>
        <v>43</v>
      </c>
      <c r="K67" s="1" t="s">
        <v>31</v>
      </c>
      <c r="L67" s="4">
        <f t="shared" si="24"/>
        <v>19.952623149688794</v>
      </c>
      <c r="M67" s="4">
        <v>-32</v>
      </c>
      <c r="N67" s="4">
        <v>-34.6</v>
      </c>
      <c r="O67" s="11"/>
      <c r="P67" s="11"/>
      <c r="Q67" s="13">
        <f t="shared" si="25"/>
        <v>61.21</v>
      </c>
      <c r="R67" s="13">
        <v>0.69500000000000006</v>
      </c>
      <c r="S67" s="13">
        <v>4.53</v>
      </c>
      <c r="T67" s="4">
        <v>4.43</v>
      </c>
      <c r="U67" s="4">
        <v>3.39</v>
      </c>
      <c r="V67" s="4">
        <f t="shared" si="26"/>
        <v>159.61599999999999</v>
      </c>
      <c r="W67" s="4">
        <f t="shared" si="19"/>
        <v>139.66337685031118</v>
      </c>
      <c r="X67" s="14">
        <f t="shared" si="20"/>
        <v>0.12500390405528766</v>
      </c>
      <c r="Y67" s="14">
        <f t="shared" si="21"/>
        <v>0.12500380944822106</v>
      </c>
      <c r="Z67" s="130"/>
      <c r="AB67" s="15">
        <f t="shared" si="28"/>
        <v>-33.299999999999997</v>
      </c>
      <c r="AC67" s="7"/>
      <c r="AD67" s="36"/>
      <c r="AE67" s="36"/>
      <c r="AF67" s="7"/>
      <c r="AG67" s="7">
        <f t="shared" si="27"/>
        <v>-30</v>
      </c>
      <c r="AH67" s="15"/>
      <c r="AI67" s="45"/>
      <c r="AJ67" s="7"/>
      <c r="AK67" s="7"/>
    </row>
    <row r="68" spans="1:37" ht="24" customHeight="1" x14ac:dyDescent="0.25">
      <c r="A68" s="79"/>
      <c r="B68" s="3"/>
      <c r="C68" s="3"/>
      <c r="D68" s="9">
        <v>37</v>
      </c>
      <c r="E68" s="9">
        <v>42</v>
      </c>
      <c r="F68" s="1" t="s">
        <v>31</v>
      </c>
      <c r="G68" s="4">
        <v>-19.5</v>
      </c>
      <c r="H68" s="4">
        <f t="shared" si="22"/>
        <v>1.1220184543019633E-5</v>
      </c>
      <c r="I68" s="1" t="s">
        <v>31</v>
      </c>
      <c r="J68" s="3">
        <f t="shared" si="23"/>
        <v>42</v>
      </c>
      <c r="K68" s="1" t="s">
        <v>31</v>
      </c>
      <c r="L68" s="4">
        <f t="shared" si="24"/>
        <v>15.848931924611147</v>
      </c>
      <c r="M68" s="4">
        <v>-32.200000000000003</v>
      </c>
      <c r="N68" s="4">
        <v>-34</v>
      </c>
      <c r="O68" s="11"/>
      <c r="P68" s="11"/>
      <c r="Q68" s="13">
        <f t="shared" si="25"/>
        <v>61.5</v>
      </c>
      <c r="R68" s="13">
        <v>0.70100000000000007</v>
      </c>
      <c r="S68" s="13">
        <v>4.54</v>
      </c>
      <c r="T68" s="4">
        <v>4.0599999999999996</v>
      </c>
      <c r="U68" s="4">
        <v>3.09</v>
      </c>
      <c r="V68" s="4">
        <f t="shared" si="26"/>
        <v>150.73299999999998</v>
      </c>
      <c r="W68" s="4">
        <f t="shared" si="19"/>
        <v>134.88406807538883</v>
      </c>
      <c r="X68" s="14">
        <f t="shared" si="20"/>
        <v>0.10514573401054281</v>
      </c>
      <c r="Y68" s="14">
        <f t="shared" si="21"/>
        <v>0.10514565957306367</v>
      </c>
      <c r="Z68" s="131"/>
      <c r="AB68" s="15">
        <f t="shared" si="28"/>
        <v>-33.1</v>
      </c>
      <c r="AC68" s="36"/>
      <c r="AD68" s="36"/>
      <c r="AE68" s="7"/>
      <c r="AF68" s="7"/>
      <c r="AG68" s="7">
        <f t="shared" si="27"/>
        <v>-30</v>
      </c>
      <c r="AH68" s="15"/>
      <c r="AI68" s="45"/>
      <c r="AJ68" s="7"/>
      <c r="AK68" s="7"/>
    </row>
    <row r="69" spans="1:37" ht="24.75" customHeight="1" x14ac:dyDescent="0.25">
      <c r="A69" s="79"/>
      <c r="B69" s="3"/>
      <c r="C69" s="3"/>
      <c r="D69" s="9">
        <v>37</v>
      </c>
      <c r="E69" s="9">
        <v>41</v>
      </c>
      <c r="F69" s="1" t="s">
        <v>31</v>
      </c>
      <c r="G69" s="4">
        <v>-20.74</v>
      </c>
      <c r="H69" s="4">
        <f t="shared" si="22"/>
        <v>8.4333475776427543E-6</v>
      </c>
      <c r="I69" s="1" t="s">
        <v>31</v>
      </c>
      <c r="J69" s="3">
        <f t="shared" si="23"/>
        <v>41</v>
      </c>
      <c r="K69" s="1" t="s">
        <v>31</v>
      </c>
      <c r="L69" s="4">
        <f t="shared" si="24"/>
        <v>12.589254117941671</v>
      </c>
      <c r="M69" s="4">
        <v>-32.6</v>
      </c>
      <c r="N69" s="4">
        <v>-35</v>
      </c>
      <c r="O69" s="11"/>
      <c r="P69" s="11"/>
      <c r="Q69" s="13">
        <f t="shared" si="25"/>
        <v>61.739999999999995</v>
      </c>
      <c r="R69" s="13">
        <v>0.70499999999999996</v>
      </c>
      <c r="S69" s="13">
        <v>4.5599999999999996</v>
      </c>
      <c r="T69" s="4">
        <v>3.7600000000000002</v>
      </c>
      <c r="U69" s="4">
        <v>2.83</v>
      </c>
      <c r="V69" s="4">
        <f t="shared" si="26"/>
        <v>143.64699999999999</v>
      </c>
      <c r="W69" s="4">
        <f t="shared" si="19"/>
        <v>131.05774588205833</v>
      </c>
      <c r="X69" s="14">
        <f t="shared" si="20"/>
        <v>8.76402160709355E-2</v>
      </c>
      <c r="Y69" s="14">
        <f t="shared" si="21"/>
        <v>8.7640157362103593E-2</v>
      </c>
      <c r="Z69" s="136" t="s">
        <v>50</v>
      </c>
      <c r="AB69" s="15">
        <f t="shared" si="28"/>
        <v>-33.799999999999997</v>
      </c>
      <c r="AC69" s="36"/>
      <c r="AD69" s="36"/>
      <c r="AE69" s="7"/>
      <c r="AF69" s="7"/>
      <c r="AG69" s="7">
        <f t="shared" si="27"/>
        <v>-30</v>
      </c>
      <c r="AH69" s="15"/>
      <c r="AI69" s="45"/>
      <c r="AJ69" s="7"/>
      <c r="AK69" s="7"/>
    </row>
    <row r="70" spans="1:37" ht="24.75" customHeight="1" x14ac:dyDescent="0.25">
      <c r="A70" s="79"/>
      <c r="B70" s="3"/>
      <c r="C70" s="3"/>
      <c r="D70" s="9">
        <v>37</v>
      </c>
      <c r="E70" s="9">
        <v>41</v>
      </c>
      <c r="F70" s="1" t="s">
        <v>31</v>
      </c>
      <c r="G70" s="4">
        <v>-21.95</v>
      </c>
      <c r="H70" s="4">
        <f t="shared" si="22"/>
        <v>6.3826348619054848E-6</v>
      </c>
      <c r="I70" s="1" t="s">
        <v>31</v>
      </c>
      <c r="J70" s="3">
        <f t="shared" si="23"/>
        <v>40</v>
      </c>
      <c r="K70" s="1" t="s">
        <v>31</v>
      </c>
      <c r="L70" s="4">
        <f t="shared" si="24"/>
        <v>10</v>
      </c>
      <c r="M70" s="4">
        <v>-33.299999999999997</v>
      </c>
      <c r="N70" s="4">
        <v>-34.700000000000003</v>
      </c>
      <c r="O70" s="11"/>
      <c r="P70" s="11"/>
      <c r="Q70" s="13">
        <f t="shared" si="25"/>
        <v>61.95</v>
      </c>
      <c r="R70" s="13">
        <v>0.70799999999999996</v>
      </c>
      <c r="S70" s="13">
        <v>4.58</v>
      </c>
      <c r="T70" s="4">
        <v>3.5300000000000002</v>
      </c>
      <c r="U70" s="4">
        <v>2.62</v>
      </c>
      <c r="V70" s="4">
        <f t="shared" si="26"/>
        <v>138.262</v>
      </c>
      <c r="W70" s="4">
        <f t="shared" si="19"/>
        <v>128.262</v>
      </c>
      <c r="X70" s="14">
        <f t="shared" si="20"/>
        <v>7.2326452676802017E-2</v>
      </c>
      <c r="Y70" s="14">
        <f t="shared" si="21"/>
        <v>7.2326406513468181E-2</v>
      </c>
      <c r="Z70" s="137"/>
      <c r="AB70" s="15">
        <f t="shared" si="28"/>
        <v>-34</v>
      </c>
      <c r="AC70" s="36"/>
      <c r="AD70" s="36"/>
      <c r="AE70" s="7"/>
      <c r="AF70" s="36"/>
      <c r="AG70" s="7">
        <f t="shared" si="27"/>
        <v>-30</v>
      </c>
      <c r="AH70" s="15"/>
      <c r="AI70" s="45"/>
      <c r="AJ70" s="7"/>
      <c r="AK70" s="7"/>
    </row>
    <row r="71" spans="1:37" ht="24.75" customHeight="1" x14ac:dyDescent="0.25">
      <c r="A71" s="79"/>
      <c r="B71" s="3"/>
      <c r="C71" s="3"/>
      <c r="D71" s="9">
        <v>36</v>
      </c>
      <c r="E71" s="9">
        <v>40</v>
      </c>
      <c r="F71" s="1" t="s">
        <v>31</v>
      </c>
      <c r="G71" s="4">
        <v>-23.19</v>
      </c>
      <c r="H71" s="4">
        <f t="shared" si="22"/>
        <v>4.7973344863668895E-6</v>
      </c>
      <c r="I71" s="1" t="s">
        <v>31</v>
      </c>
      <c r="J71" s="3">
        <f t="shared" si="23"/>
        <v>39</v>
      </c>
      <c r="K71" s="1" t="s">
        <v>31</v>
      </c>
      <c r="L71" s="4">
        <f t="shared" si="24"/>
        <v>7.9432823472428158</v>
      </c>
      <c r="M71" s="4">
        <v>-34.5</v>
      </c>
      <c r="N71" s="4">
        <v>-35.5</v>
      </c>
      <c r="O71" s="11"/>
      <c r="P71" s="11"/>
      <c r="Q71" s="13">
        <f t="shared" si="25"/>
        <v>62.19</v>
      </c>
      <c r="R71" s="13">
        <v>0.71</v>
      </c>
      <c r="S71" s="13">
        <v>4.5999999999999996</v>
      </c>
      <c r="T71" s="4">
        <v>3.35</v>
      </c>
      <c r="U71" s="4">
        <v>2.4500000000000002</v>
      </c>
      <c r="V71" s="4">
        <f t="shared" si="26"/>
        <v>134.09</v>
      </c>
      <c r="W71" s="4">
        <f t="shared" si="19"/>
        <v>126.14671765275719</v>
      </c>
      <c r="X71" s="14">
        <f t="shared" si="20"/>
        <v>5.9238439460383444E-2</v>
      </c>
      <c r="Y71" s="14">
        <f t="shared" si="21"/>
        <v>5.9238403683409123E-2</v>
      </c>
      <c r="Z71" s="137"/>
      <c r="AB71" s="15">
        <f t="shared" si="28"/>
        <v>-35</v>
      </c>
      <c r="AC71" s="36"/>
      <c r="AD71" s="36"/>
      <c r="AE71" s="7"/>
      <c r="AF71" s="36"/>
      <c r="AG71" s="7">
        <f>AG69</f>
        <v>-30</v>
      </c>
      <c r="AH71" s="15"/>
      <c r="AI71" s="45"/>
      <c r="AJ71" s="7"/>
      <c r="AK71" s="7"/>
    </row>
    <row r="72" spans="1:37" ht="24.75" customHeight="1" x14ac:dyDescent="0.25">
      <c r="A72" s="79"/>
      <c r="B72" s="3"/>
      <c r="C72" s="3"/>
      <c r="D72" s="9">
        <v>36</v>
      </c>
      <c r="E72" s="9">
        <v>39</v>
      </c>
      <c r="F72" s="1" t="s">
        <v>31</v>
      </c>
      <c r="G72" s="4">
        <v>-24.36</v>
      </c>
      <c r="H72" s="4">
        <f t="shared" si="22"/>
        <v>3.6643757464783309E-6</v>
      </c>
      <c r="I72" s="1" t="s">
        <v>31</v>
      </c>
      <c r="J72" s="3">
        <f t="shared" si="23"/>
        <v>38</v>
      </c>
      <c r="K72" s="1" t="s">
        <v>31</v>
      </c>
      <c r="L72" s="4">
        <f t="shared" si="24"/>
        <v>6.3095734448019387</v>
      </c>
      <c r="M72" s="4">
        <v>-39.6</v>
      </c>
      <c r="N72" s="4">
        <v>-35.5</v>
      </c>
      <c r="O72" s="11"/>
      <c r="P72" s="11"/>
      <c r="Q72" s="13">
        <f t="shared" si="25"/>
        <v>62.36</v>
      </c>
      <c r="R72" s="13">
        <v>0.71199999999999997</v>
      </c>
      <c r="S72" s="13">
        <v>4.6100000000000003</v>
      </c>
      <c r="T72" s="4">
        <v>3.22</v>
      </c>
      <c r="U72" s="4">
        <v>2.31</v>
      </c>
      <c r="V72" s="4">
        <f t="shared" si="26"/>
        <v>131.035</v>
      </c>
      <c r="W72" s="4">
        <f t="shared" si="19"/>
        <v>124.72542655519806</v>
      </c>
      <c r="X72" s="14">
        <f t="shared" si="20"/>
        <v>4.8151817795260343E-2</v>
      </c>
      <c r="Y72" s="14">
        <f t="shared" si="21"/>
        <v>4.8151789830397924E-2</v>
      </c>
      <c r="Z72" s="137"/>
      <c r="AB72" s="15">
        <f t="shared" si="28"/>
        <v>-37.549999999999997</v>
      </c>
      <c r="AC72" s="36"/>
      <c r="AD72" s="36"/>
      <c r="AE72" s="7"/>
      <c r="AF72" s="36"/>
      <c r="AG72" s="7">
        <f>AG69</f>
        <v>-30</v>
      </c>
      <c r="AH72" s="15"/>
      <c r="AI72" s="45"/>
      <c r="AJ72" s="7"/>
      <c r="AK72" s="7"/>
    </row>
    <row r="73" spans="1:37" ht="24.75" customHeight="1" x14ac:dyDescent="0.25">
      <c r="A73" s="79"/>
      <c r="B73" s="3"/>
      <c r="C73" s="3"/>
      <c r="D73" s="9">
        <v>36</v>
      </c>
      <c r="E73" s="9">
        <v>39</v>
      </c>
      <c r="F73" s="1" t="s">
        <v>31</v>
      </c>
      <c r="G73" s="4">
        <v>-25.5</v>
      </c>
      <c r="H73" s="4">
        <f t="shared" si="22"/>
        <v>2.8183829312644522E-6</v>
      </c>
      <c r="I73" s="1" t="s">
        <v>31</v>
      </c>
      <c r="J73" s="3">
        <f t="shared" si="23"/>
        <v>37</v>
      </c>
      <c r="K73" s="1" t="s">
        <v>31</v>
      </c>
      <c r="L73" s="4">
        <f t="shared" si="24"/>
        <v>5.0118723362727327</v>
      </c>
      <c r="M73" s="4">
        <v>-35.200000000000003</v>
      </c>
      <c r="N73" s="4">
        <v>-35.799999999999997</v>
      </c>
      <c r="O73" s="11"/>
      <c r="P73" s="11"/>
      <c r="Q73" s="13">
        <f t="shared" si="25"/>
        <v>62.5</v>
      </c>
      <c r="R73" s="13">
        <v>0.71299999999999997</v>
      </c>
      <c r="S73" s="13">
        <v>4.63</v>
      </c>
      <c r="T73" s="4">
        <v>3.12</v>
      </c>
      <c r="U73" s="4">
        <v>2.21</v>
      </c>
      <c r="V73" s="4">
        <f t="shared" si="26"/>
        <v>128.80799999999999</v>
      </c>
      <c r="W73" s="4">
        <f t="shared" si="19"/>
        <v>123.79612766372726</v>
      </c>
      <c r="X73" s="14">
        <f t="shared" si="20"/>
        <v>3.8909635552704283E-2</v>
      </c>
      <c r="Y73" s="14">
        <f t="shared" si="21"/>
        <v>3.8909613672208257E-2</v>
      </c>
      <c r="Z73" s="137"/>
      <c r="AB73" s="15">
        <f t="shared" si="28"/>
        <v>-35.5</v>
      </c>
      <c r="AC73" s="36"/>
      <c r="AD73" s="36"/>
      <c r="AE73" s="7"/>
      <c r="AF73" s="36"/>
      <c r="AG73" s="7">
        <f>AG69</f>
        <v>-30</v>
      </c>
      <c r="AH73" s="15"/>
      <c r="AI73" s="45"/>
      <c r="AJ73" s="7"/>
      <c r="AK73" s="7"/>
    </row>
    <row r="74" spans="1:37" ht="24.75" customHeight="1" x14ac:dyDescent="0.25">
      <c r="A74" s="79"/>
      <c r="B74" s="3"/>
      <c r="C74" s="3"/>
      <c r="D74" s="9">
        <v>36</v>
      </c>
      <c r="E74" s="9">
        <v>39</v>
      </c>
      <c r="F74" s="1" t="s">
        <v>31</v>
      </c>
      <c r="G74" s="4">
        <v>-26.57</v>
      </c>
      <c r="H74" s="4">
        <f t="shared" si="22"/>
        <v>2.2029264630534542E-6</v>
      </c>
      <c r="I74" s="1" t="s">
        <v>31</v>
      </c>
      <c r="J74" s="3">
        <f t="shared" si="23"/>
        <v>36</v>
      </c>
      <c r="K74" s="1" t="s">
        <v>31</v>
      </c>
      <c r="L74" s="4">
        <f t="shared" si="24"/>
        <v>3.9810717055349771</v>
      </c>
      <c r="M74" s="4">
        <v>-35.799999999999997</v>
      </c>
      <c r="N74" s="4">
        <v>-37</v>
      </c>
      <c r="O74" s="11"/>
      <c r="P74" s="11"/>
      <c r="Q74" s="13">
        <f t="shared" si="25"/>
        <v>62.57</v>
      </c>
      <c r="R74" s="13">
        <v>0.71399999999999997</v>
      </c>
      <c r="S74" s="13">
        <v>4.6399999999999997</v>
      </c>
      <c r="T74" s="4">
        <v>3.05</v>
      </c>
      <c r="U74" s="4">
        <v>2.13</v>
      </c>
      <c r="V74" s="4">
        <f t="shared" si="26"/>
        <v>127.21</v>
      </c>
      <c r="W74" s="4">
        <f t="shared" si="19"/>
        <v>123.22892829446502</v>
      </c>
      <c r="X74" s="14">
        <f t="shared" si="20"/>
        <v>3.1295273213858797E-2</v>
      </c>
      <c r="Y74" s="14">
        <f t="shared" si="21"/>
        <v>3.1295255896615942E-2</v>
      </c>
      <c r="Z74" s="137"/>
      <c r="AB74" s="15">
        <f t="shared" si="28"/>
        <v>-36.4</v>
      </c>
      <c r="AC74" s="36"/>
      <c r="AD74" s="36"/>
      <c r="AE74" s="7"/>
      <c r="AF74" s="36"/>
      <c r="AG74" s="7">
        <f>AG69</f>
        <v>-30</v>
      </c>
      <c r="AH74" s="15"/>
      <c r="AI74" s="45"/>
      <c r="AJ74" s="7"/>
      <c r="AK74" s="7"/>
    </row>
    <row r="75" spans="1:37" ht="24.75" customHeight="1" x14ac:dyDescent="0.25">
      <c r="A75" s="79"/>
      <c r="B75" s="3"/>
      <c r="C75" s="3"/>
      <c r="D75" s="9">
        <v>36</v>
      </c>
      <c r="E75" s="9">
        <v>39</v>
      </c>
      <c r="F75" s="1" t="s">
        <v>31</v>
      </c>
      <c r="G75" s="4">
        <v>-30.14</v>
      </c>
      <c r="H75" s="4">
        <f t="shared" si="22"/>
        <v>9.6827785626124766E-7</v>
      </c>
      <c r="I75" s="1" t="s">
        <v>31</v>
      </c>
      <c r="J75" s="3">
        <f>J74-3</f>
        <v>33</v>
      </c>
      <c r="K75" s="1" t="s">
        <v>31</v>
      </c>
      <c r="L75" s="4">
        <f t="shared" si="24"/>
        <v>1.9952623149688804</v>
      </c>
      <c r="M75" s="4">
        <v>-36</v>
      </c>
      <c r="N75" s="4">
        <v>-36</v>
      </c>
      <c r="O75" s="11"/>
      <c r="P75" s="11"/>
      <c r="Q75" s="13">
        <f t="shared" si="25"/>
        <v>63.14</v>
      </c>
      <c r="R75" s="13">
        <v>0.71599999999999997</v>
      </c>
      <c r="S75" s="13">
        <v>4.67</v>
      </c>
      <c r="T75" s="4">
        <v>2.9899999999999998</v>
      </c>
      <c r="U75" s="4">
        <v>2.0299999999999998</v>
      </c>
      <c r="V75" s="4">
        <f t="shared" si="26"/>
        <v>126.06899999999999</v>
      </c>
      <c r="W75" s="4">
        <f t="shared" si="19"/>
        <v>124.07373768503111</v>
      </c>
      <c r="X75" s="14">
        <f t="shared" si="20"/>
        <v>1.5826748169406282E-2</v>
      </c>
      <c r="Y75" s="14">
        <f t="shared" si="21"/>
        <v>1.58267404888674E-2</v>
      </c>
      <c r="Z75" s="137"/>
      <c r="AB75" s="15">
        <f t="shared" si="28"/>
        <v>-36</v>
      </c>
      <c r="AC75" s="36"/>
      <c r="AD75" s="36"/>
      <c r="AE75" s="7"/>
      <c r="AF75" s="36"/>
      <c r="AG75" s="7">
        <f>AG69</f>
        <v>-30</v>
      </c>
      <c r="AH75" s="15"/>
      <c r="AI75" s="45"/>
      <c r="AJ75" s="7"/>
      <c r="AK75" s="7"/>
    </row>
    <row r="76" spans="1:37" ht="24.75" customHeight="1" x14ac:dyDescent="0.25">
      <c r="A76" s="79"/>
      <c r="B76" s="3"/>
      <c r="C76" s="3"/>
      <c r="D76" s="9">
        <v>36</v>
      </c>
      <c r="E76" s="9">
        <v>38</v>
      </c>
      <c r="F76" s="1" t="s">
        <v>31</v>
      </c>
      <c r="G76" s="4">
        <v>-34.200000000000003</v>
      </c>
      <c r="H76" s="4">
        <f t="shared" si="22"/>
        <v>3.8018939632056041E-7</v>
      </c>
      <c r="I76" s="1" t="s">
        <v>31</v>
      </c>
      <c r="J76" s="3">
        <f>J75-3</f>
        <v>30</v>
      </c>
      <c r="K76" s="1" t="s">
        <v>31</v>
      </c>
      <c r="L76" s="4">
        <f t="shared" si="24"/>
        <v>1</v>
      </c>
      <c r="M76" s="4"/>
      <c r="N76" s="4"/>
      <c r="O76" s="11"/>
      <c r="P76" s="11"/>
      <c r="Q76" s="13">
        <f t="shared" si="25"/>
        <v>64.2</v>
      </c>
      <c r="R76" s="13">
        <v>0.71599999999999997</v>
      </c>
      <c r="S76" s="13">
        <v>4.7</v>
      </c>
      <c r="T76" s="4">
        <v>2.9899999999999998</v>
      </c>
      <c r="U76" s="4">
        <v>2.0299999999999998</v>
      </c>
      <c r="V76" s="4">
        <f t="shared" si="26"/>
        <v>126.37799999999999</v>
      </c>
      <c r="W76" s="4">
        <f t="shared" si="19"/>
        <v>125.37799999999999</v>
      </c>
      <c r="X76" s="14">
        <f t="shared" si="20"/>
        <v>7.9127696276250613E-3</v>
      </c>
      <c r="Y76" s="14">
        <f t="shared" si="21"/>
        <v>7.9127666192739549E-3</v>
      </c>
      <c r="Z76" s="137"/>
      <c r="AB76" s="15" t="e">
        <f t="shared" si="28"/>
        <v>#DIV/0!</v>
      </c>
      <c r="AC76" s="36"/>
      <c r="AD76" s="36"/>
      <c r="AE76" s="7"/>
      <c r="AF76" s="36"/>
      <c r="AG76" s="7">
        <f>AG69</f>
        <v>-30</v>
      </c>
      <c r="AH76" s="15"/>
      <c r="AI76" s="45"/>
      <c r="AJ76" s="7"/>
      <c r="AK76" s="7"/>
    </row>
    <row r="77" spans="1:37" ht="24.75" customHeight="1" x14ac:dyDescent="0.25">
      <c r="A77" s="79"/>
      <c r="B77" s="3"/>
      <c r="C77" s="3"/>
      <c r="D77" s="9">
        <v>35</v>
      </c>
      <c r="E77" s="9">
        <v>37</v>
      </c>
      <c r="F77" s="1" t="s">
        <v>31</v>
      </c>
      <c r="G77" s="4">
        <v>-41</v>
      </c>
      <c r="H77" s="4">
        <f t="shared" si="22"/>
        <v>7.9432823472428153E-8</v>
      </c>
      <c r="I77" s="1" t="s">
        <v>31</v>
      </c>
      <c r="J77" s="3">
        <f>J76-3</f>
        <v>27</v>
      </c>
      <c r="K77" s="1" t="s">
        <v>31</v>
      </c>
      <c r="L77" s="4">
        <f t="shared" si="24"/>
        <v>0.50118723362727269</v>
      </c>
      <c r="M77" s="4"/>
      <c r="N77" s="4"/>
      <c r="O77" s="11"/>
      <c r="P77" s="11"/>
      <c r="Q77" s="13">
        <f t="shared" si="25"/>
        <v>68</v>
      </c>
      <c r="R77" s="13">
        <v>0.71599999999999997</v>
      </c>
      <c r="S77" s="13">
        <v>4.72</v>
      </c>
      <c r="T77" s="4">
        <v>3</v>
      </c>
      <c r="U77" s="4">
        <v>2.0299999999999998</v>
      </c>
      <c r="V77" s="4">
        <f t="shared" si="26"/>
        <v>126.82799999999999</v>
      </c>
      <c r="W77" s="4">
        <f t="shared" si="19"/>
        <v>126.32681276637271</v>
      </c>
      <c r="X77" s="14">
        <f t="shared" si="20"/>
        <v>3.9517080899113188E-3</v>
      </c>
      <c r="Y77" s="14">
        <f t="shared" si="21"/>
        <v>3.9517074636077941E-3</v>
      </c>
      <c r="Z77" s="138"/>
      <c r="AB77" s="15" t="e">
        <f t="shared" si="28"/>
        <v>#DIV/0!</v>
      </c>
      <c r="AC77" s="36"/>
      <c r="AD77" s="36"/>
      <c r="AE77" s="7"/>
      <c r="AF77" s="36"/>
      <c r="AG77" s="7">
        <f>AG70</f>
        <v>-30</v>
      </c>
      <c r="AH77" s="15"/>
      <c r="AI77" s="45"/>
      <c r="AJ77" s="7"/>
      <c r="AK77" s="7"/>
    </row>
    <row r="78" spans="1:37" ht="24.75" customHeight="1" x14ac:dyDescent="0.25">
      <c r="A78" s="80"/>
      <c r="B78" s="22"/>
      <c r="C78" s="23"/>
      <c r="D78" s="24"/>
      <c r="E78" s="23"/>
      <c r="F78" s="22"/>
      <c r="G78" s="25"/>
      <c r="H78" s="25"/>
      <c r="I78" s="22"/>
      <c r="J78" s="22"/>
      <c r="K78" s="22"/>
      <c r="L78" s="25"/>
      <c r="M78" s="26"/>
      <c r="N78" s="25"/>
      <c r="O78" s="43"/>
      <c r="P78" s="43"/>
      <c r="Q78" s="25"/>
      <c r="R78" s="25"/>
      <c r="S78" s="25"/>
      <c r="T78" s="26"/>
      <c r="U78" s="26"/>
      <c r="V78" s="25"/>
      <c r="W78" s="25"/>
      <c r="X78" s="27"/>
      <c r="Y78" s="27"/>
      <c r="Z78" s="28"/>
      <c r="AB78" s="7" t="str">
        <f>CONCATENATE("Cascade Average SRG(dBc) @ ",B79,"GHz")</f>
        <v>Cascade Average SRG(dBc) @ 14.5GHz</v>
      </c>
      <c r="AC78" s="36"/>
      <c r="AD78" s="36"/>
      <c r="AE78" s="36"/>
      <c r="AF78" s="36"/>
      <c r="AG78" s="7" t="s">
        <v>48</v>
      </c>
      <c r="AH78" s="7"/>
      <c r="AI78" s="7"/>
      <c r="AJ78" s="7"/>
      <c r="AK78" s="7"/>
    </row>
    <row r="79" spans="1:37" ht="24.75" customHeight="1" x14ac:dyDescent="0.25">
      <c r="A79" s="75"/>
      <c r="B79" s="3">
        <f>B43</f>
        <v>14.5</v>
      </c>
      <c r="C79" s="3" t="s">
        <v>30</v>
      </c>
      <c r="D79" s="9"/>
      <c r="E79" s="9"/>
      <c r="F79" s="1" t="s">
        <v>31</v>
      </c>
      <c r="G79" s="3"/>
      <c r="H79" s="4">
        <f>0.001*POWER(10,G79/10)</f>
        <v>1E-3</v>
      </c>
      <c r="I79" s="1" t="s">
        <v>31</v>
      </c>
      <c r="J79" s="3"/>
      <c r="K79" s="1" t="s">
        <v>31</v>
      </c>
      <c r="L79" s="4">
        <f>0.001*POWER(10,J79/10)</f>
        <v>1E-3</v>
      </c>
      <c r="M79" s="4"/>
      <c r="N79" s="4"/>
      <c r="O79" s="11"/>
      <c r="P79" s="12"/>
      <c r="Q79" s="13">
        <f>J79-G79</f>
        <v>0</v>
      </c>
      <c r="R79" s="13"/>
      <c r="S79" s="13"/>
      <c r="T79" s="4"/>
      <c r="U79" s="4"/>
      <c r="V79" s="4">
        <f>T79*$Z$7+S79*$Z$9+R79*$Z$11</f>
        <v>0</v>
      </c>
      <c r="W79" s="4">
        <f t="shared" ref="W79:W88" si="29">V79-L79</f>
        <v>-1E-3</v>
      </c>
      <c r="X79" s="14" t="e">
        <f t="shared" ref="X79:X88" si="30">L79/V79</f>
        <v>#DIV/0!</v>
      </c>
      <c r="Y79" s="14" t="e">
        <f t="shared" ref="Y79:Y88" si="31">(L79-H79)/V79</f>
        <v>#DIV/0!</v>
      </c>
      <c r="Z79" s="127" t="s">
        <v>75</v>
      </c>
      <c r="AB79" s="15" t="e">
        <f>AVERAGE(M79:N79)</f>
        <v>#DIV/0!</v>
      </c>
      <c r="AC79" s="7"/>
      <c r="AD79" s="36"/>
      <c r="AE79" s="36"/>
      <c r="AF79" s="7"/>
      <c r="AG79" s="7">
        <v>-30</v>
      </c>
      <c r="AH79" s="15"/>
      <c r="AI79" s="45"/>
      <c r="AJ79" s="7"/>
      <c r="AK79" s="7"/>
    </row>
    <row r="80" spans="1:37" ht="24.75" customHeight="1" x14ac:dyDescent="0.25">
      <c r="A80" s="16"/>
      <c r="B80" s="3"/>
      <c r="C80" s="3"/>
      <c r="D80" s="9"/>
      <c r="E80" s="9"/>
      <c r="F80" s="1" t="s">
        <v>31</v>
      </c>
      <c r="G80" s="3"/>
      <c r="H80" s="4">
        <f t="shared" ref="H80:H85" si="32">0.001*POWER(10,G80/10)</f>
        <v>1E-3</v>
      </c>
      <c r="I80" s="1" t="s">
        <v>31</v>
      </c>
      <c r="J80" s="3"/>
      <c r="K80" s="1" t="s">
        <v>31</v>
      </c>
      <c r="L80" s="4">
        <f t="shared" ref="L80:L85" si="33">0.001*POWER(10,J80/10)</f>
        <v>1E-3</v>
      </c>
      <c r="M80" s="4"/>
      <c r="N80" s="4"/>
      <c r="O80" s="11"/>
      <c r="P80" s="12"/>
      <c r="Q80" s="13">
        <f t="shared" ref="Q80:Q85" si="34">J80-G80</f>
        <v>0</v>
      </c>
      <c r="R80" s="13"/>
      <c r="S80" s="13"/>
      <c r="T80" s="4"/>
      <c r="U80" s="4"/>
      <c r="V80" s="4">
        <f t="shared" ref="V80:V88" si="35">T80*$Z$7+S80*$Z$9+R80*$Z$11</f>
        <v>0</v>
      </c>
      <c r="W80" s="4">
        <f t="shared" si="29"/>
        <v>-1E-3</v>
      </c>
      <c r="X80" s="14" t="e">
        <f t="shared" si="30"/>
        <v>#DIV/0!</v>
      </c>
      <c r="Y80" s="14" t="e">
        <f t="shared" si="31"/>
        <v>#DIV/0!</v>
      </c>
      <c r="Z80" s="128"/>
      <c r="AB80" s="15" t="e">
        <f>AVERAGE(M80:N80)</f>
        <v>#DIV/0!</v>
      </c>
      <c r="AC80" s="7"/>
      <c r="AD80" s="36"/>
      <c r="AE80" s="36"/>
      <c r="AF80" s="7"/>
      <c r="AG80" s="7">
        <f>AG79</f>
        <v>-30</v>
      </c>
      <c r="AH80" s="15"/>
      <c r="AI80" s="45"/>
      <c r="AJ80" s="7"/>
      <c r="AK80" s="7"/>
    </row>
    <row r="81" spans="1:37" ht="24.75" customHeight="1" x14ac:dyDescent="0.25">
      <c r="A81" s="1"/>
      <c r="B81" s="3"/>
      <c r="C81" s="3"/>
      <c r="D81" s="9"/>
      <c r="E81" s="9"/>
      <c r="F81" s="1" t="s">
        <v>31</v>
      </c>
      <c r="G81" s="3"/>
      <c r="H81" s="4">
        <f t="shared" si="32"/>
        <v>1E-3</v>
      </c>
      <c r="I81" s="1" t="s">
        <v>31</v>
      </c>
      <c r="J81" s="3"/>
      <c r="K81" s="1" t="s">
        <v>31</v>
      </c>
      <c r="L81" s="4">
        <f t="shared" si="33"/>
        <v>1E-3</v>
      </c>
      <c r="M81" s="4"/>
      <c r="N81" s="4"/>
      <c r="O81" s="11"/>
      <c r="P81" s="12"/>
      <c r="Q81" s="13">
        <f t="shared" si="34"/>
        <v>0</v>
      </c>
      <c r="R81" s="13"/>
      <c r="S81" s="13"/>
      <c r="T81" s="4"/>
      <c r="U81" s="4"/>
      <c r="V81" s="4">
        <f t="shared" si="35"/>
        <v>0</v>
      </c>
      <c r="W81" s="4">
        <f t="shared" si="29"/>
        <v>-1E-3</v>
      </c>
      <c r="X81" s="14" t="e">
        <f t="shared" si="30"/>
        <v>#DIV/0!</v>
      </c>
      <c r="Y81" s="14" t="e">
        <f t="shared" si="31"/>
        <v>#DIV/0!</v>
      </c>
      <c r="Z81" s="129"/>
      <c r="AB81" s="15" t="e">
        <f>AVERAGE(M81:N81)</f>
        <v>#DIV/0!</v>
      </c>
      <c r="AC81" s="7"/>
      <c r="AD81" s="36"/>
      <c r="AE81" s="36"/>
      <c r="AF81" s="7"/>
      <c r="AG81" s="7">
        <f t="shared" ref="AG81:AG86" si="36">AG80</f>
        <v>-30</v>
      </c>
      <c r="AH81" s="15"/>
      <c r="AI81" s="45"/>
      <c r="AJ81" s="7"/>
      <c r="AK81" s="7"/>
    </row>
    <row r="82" spans="1:37" ht="24.75" customHeight="1" x14ac:dyDescent="0.25">
      <c r="A82" s="1"/>
      <c r="B82" s="3"/>
      <c r="C82" s="3"/>
      <c r="D82" s="9"/>
      <c r="E82" s="9"/>
      <c r="F82" s="1" t="s">
        <v>31</v>
      </c>
      <c r="G82" s="3"/>
      <c r="H82" s="4">
        <f t="shared" si="32"/>
        <v>1E-3</v>
      </c>
      <c r="I82" s="1" t="s">
        <v>31</v>
      </c>
      <c r="J82" s="3"/>
      <c r="K82" s="1" t="s">
        <v>31</v>
      </c>
      <c r="L82" s="4">
        <f t="shared" si="33"/>
        <v>1E-3</v>
      </c>
      <c r="M82" s="4"/>
      <c r="N82" s="4"/>
      <c r="O82" s="11"/>
      <c r="P82" s="11"/>
      <c r="Q82" s="13">
        <f t="shared" si="34"/>
        <v>0</v>
      </c>
      <c r="R82" s="13"/>
      <c r="S82" s="13"/>
      <c r="T82" s="4"/>
      <c r="U82" s="4"/>
      <c r="V82" s="4">
        <f t="shared" si="35"/>
        <v>0</v>
      </c>
      <c r="W82" s="4">
        <f t="shared" si="29"/>
        <v>-1E-3</v>
      </c>
      <c r="X82" s="14" t="e">
        <f t="shared" si="30"/>
        <v>#DIV/0!</v>
      </c>
      <c r="Y82" s="14" t="e">
        <f t="shared" si="31"/>
        <v>#DIV/0!</v>
      </c>
      <c r="Z82" s="127" t="s">
        <v>45</v>
      </c>
      <c r="AB82" s="15" t="e">
        <f t="shared" ref="AB82:AB88" si="37">AVERAGE(M82:N82)</f>
        <v>#DIV/0!</v>
      </c>
      <c r="AC82" s="7"/>
      <c r="AD82" s="36"/>
      <c r="AE82" s="36"/>
      <c r="AF82" s="7"/>
      <c r="AG82" s="7">
        <f t="shared" si="36"/>
        <v>-30</v>
      </c>
      <c r="AH82" s="15"/>
      <c r="AI82" s="45"/>
      <c r="AJ82" s="7"/>
      <c r="AK82" s="7"/>
    </row>
    <row r="83" spans="1:37" ht="23.25" customHeight="1" x14ac:dyDescent="0.25">
      <c r="A83" s="1"/>
      <c r="B83" s="3"/>
      <c r="C83" s="3"/>
      <c r="D83" s="9"/>
      <c r="E83" s="9"/>
      <c r="F83" s="1" t="s">
        <v>31</v>
      </c>
      <c r="G83" s="3"/>
      <c r="H83" s="4">
        <f t="shared" si="32"/>
        <v>1E-3</v>
      </c>
      <c r="I83" s="1" t="s">
        <v>31</v>
      </c>
      <c r="J83" s="3"/>
      <c r="K83" s="1" t="s">
        <v>31</v>
      </c>
      <c r="L83" s="4">
        <f t="shared" si="33"/>
        <v>1E-3</v>
      </c>
      <c r="M83" s="4"/>
      <c r="N83" s="4"/>
      <c r="O83" s="11"/>
      <c r="P83" s="11"/>
      <c r="Q83" s="13">
        <f t="shared" si="34"/>
        <v>0</v>
      </c>
      <c r="R83" s="13"/>
      <c r="S83" s="13"/>
      <c r="T83" s="4"/>
      <c r="U83" s="4"/>
      <c r="V83" s="4">
        <f t="shared" si="35"/>
        <v>0</v>
      </c>
      <c r="W83" s="4">
        <f t="shared" si="29"/>
        <v>-1E-3</v>
      </c>
      <c r="X83" s="14" t="e">
        <f t="shared" si="30"/>
        <v>#DIV/0!</v>
      </c>
      <c r="Y83" s="14" t="e">
        <f t="shared" si="31"/>
        <v>#DIV/0!</v>
      </c>
      <c r="Z83" s="130"/>
      <c r="AB83" s="15" t="e">
        <f t="shared" si="37"/>
        <v>#DIV/0!</v>
      </c>
      <c r="AC83" s="7"/>
      <c r="AD83" s="36"/>
      <c r="AE83" s="36"/>
      <c r="AF83" s="7"/>
      <c r="AG83" s="7">
        <f t="shared" si="36"/>
        <v>-30</v>
      </c>
      <c r="AH83" s="15"/>
      <c r="AI83" s="45"/>
      <c r="AJ83" s="7"/>
      <c r="AK83" s="7"/>
    </row>
    <row r="84" spans="1:37" ht="24" customHeight="1" x14ac:dyDescent="0.25">
      <c r="A84" s="1"/>
      <c r="B84" s="3"/>
      <c r="C84" s="3"/>
      <c r="D84" s="9"/>
      <c r="E84" s="9"/>
      <c r="F84" s="1" t="s">
        <v>31</v>
      </c>
      <c r="G84" s="3"/>
      <c r="H84" s="4">
        <f t="shared" si="32"/>
        <v>1E-3</v>
      </c>
      <c r="I84" s="1" t="s">
        <v>31</v>
      </c>
      <c r="J84" s="3"/>
      <c r="K84" s="1" t="s">
        <v>31</v>
      </c>
      <c r="L84" s="4">
        <f t="shared" si="33"/>
        <v>1E-3</v>
      </c>
      <c r="M84" s="4"/>
      <c r="N84" s="4"/>
      <c r="O84" s="11"/>
      <c r="P84" s="11"/>
      <c r="Q84" s="13">
        <f t="shared" si="34"/>
        <v>0</v>
      </c>
      <c r="R84" s="13"/>
      <c r="S84" s="13"/>
      <c r="T84" s="4"/>
      <c r="U84" s="4"/>
      <c r="V84" s="4">
        <f t="shared" si="35"/>
        <v>0</v>
      </c>
      <c r="W84" s="4">
        <f t="shared" si="29"/>
        <v>-1E-3</v>
      </c>
      <c r="X84" s="14" t="e">
        <f t="shared" si="30"/>
        <v>#DIV/0!</v>
      </c>
      <c r="Y84" s="14" t="e">
        <f t="shared" si="31"/>
        <v>#DIV/0!</v>
      </c>
      <c r="Z84" s="131"/>
      <c r="AB84" s="15" t="e">
        <f t="shared" si="37"/>
        <v>#DIV/0!</v>
      </c>
      <c r="AC84" s="36"/>
      <c r="AD84" s="36"/>
      <c r="AE84" s="7"/>
      <c r="AF84" s="7"/>
      <c r="AG84" s="7">
        <f t="shared" si="36"/>
        <v>-30</v>
      </c>
      <c r="AH84" s="15"/>
      <c r="AI84" s="45"/>
      <c r="AJ84" s="7"/>
      <c r="AK84" s="7"/>
    </row>
    <row r="85" spans="1:37" ht="24.75" customHeight="1" x14ac:dyDescent="0.25">
      <c r="A85" s="1"/>
      <c r="B85" s="3"/>
      <c r="C85" s="3"/>
      <c r="D85" s="9"/>
      <c r="E85" s="9"/>
      <c r="F85" s="1" t="s">
        <v>31</v>
      </c>
      <c r="G85" s="3"/>
      <c r="H85" s="4">
        <f t="shared" si="32"/>
        <v>1E-3</v>
      </c>
      <c r="I85" s="1" t="s">
        <v>31</v>
      </c>
      <c r="J85" s="3"/>
      <c r="K85" s="1" t="s">
        <v>31</v>
      </c>
      <c r="L85" s="4">
        <f t="shared" si="33"/>
        <v>1E-3</v>
      </c>
      <c r="M85" s="4"/>
      <c r="N85" s="4"/>
      <c r="O85" s="11"/>
      <c r="P85" s="11"/>
      <c r="Q85" s="13">
        <f t="shared" si="34"/>
        <v>0</v>
      </c>
      <c r="R85" s="13"/>
      <c r="S85" s="13"/>
      <c r="T85" s="4"/>
      <c r="U85" s="4"/>
      <c r="V85" s="4">
        <f t="shared" si="35"/>
        <v>0</v>
      </c>
      <c r="W85" s="4">
        <f t="shared" si="29"/>
        <v>-1E-3</v>
      </c>
      <c r="X85" s="14" t="e">
        <f t="shared" si="30"/>
        <v>#DIV/0!</v>
      </c>
      <c r="Y85" s="14" t="e">
        <f t="shared" si="31"/>
        <v>#DIV/0!</v>
      </c>
      <c r="Z85" s="3"/>
      <c r="AB85" s="15" t="e">
        <f t="shared" si="37"/>
        <v>#DIV/0!</v>
      </c>
      <c r="AC85" s="36"/>
      <c r="AD85" s="36"/>
      <c r="AE85" s="7"/>
      <c r="AF85" s="7"/>
      <c r="AG85" s="7">
        <f t="shared" si="36"/>
        <v>-30</v>
      </c>
      <c r="AH85" s="15"/>
      <c r="AI85" s="45"/>
      <c r="AJ85" s="7"/>
      <c r="AK85" s="7"/>
    </row>
    <row r="86" spans="1:37" ht="24.75" customHeight="1" x14ac:dyDescent="0.25">
      <c r="A86" s="1"/>
      <c r="B86" s="3"/>
      <c r="C86" s="3"/>
      <c r="D86" s="9"/>
      <c r="E86" s="9"/>
      <c r="F86" s="1" t="s">
        <v>31</v>
      </c>
      <c r="G86" s="3"/>
      <c r="H86" s="4">
        <f>0.001*POWER(10,G86/10)</f>
        <v>1E-3</v>
      </c>
      <c r="I86" s="1" t="s">
        <v>31</v>
      </c>
      <c r="J86" s="3"/>
      <c r="K86" s="1" t="s">
        <v>31</v>
      </c>
      <c r="L86" s="4">
        <f>0.001*POWER(10,J86/10)</f>
        <v>1E-3</v>
      </c>
      <c r="M86" s="4"/>
      <c r="N86" s="4"/>
      <c r="O86" s="11"/>
      <c r="P86" s="11"/>
      <c r="Q86" s="13">
        <f>J86-G86</f>
        <v>0</v>
      </c>
      <c r="R86" s="13"/>
      <c r="S86" s="13"/>
      <c r="T86" s="4"/>
      <c r="U86" s="4"/>
      <c r="V86" s="4">
        <f t="shared" si="35"/>
        <v>0</v>
      </c>
      <c r="W86" s="4">
        <f t="shared" si="29"/>
        <v>-1E-3</v>
      </c>
      <c r="X86" s="14" t="e">
        <f t="shared" si="30"/>
        <v>#DIV/0!</v>
      </c>
      <c r="Y86" s="14" t="e">
        <f t="shared" si="31"/>
        <v>#DIV/0!</v>
      </c>
      <c r="Z86" s="3"/>
      <c r="AB86" s="15" t="e">
        <f t="shared" si="37"/>
        <v>#DIV/0!</v>
      </c>
      <c r="AC86" s="36"/>
      <c r="AD86" s="36"/>
      <c r="AE86" s="7"/>
      <c r="AF86" s="36"/>
      <c r="AG86" s="7">
        <f t="shared" si="36"/>
        <v>-30</v>
      </c>
      <c r="AH86" s="15"/>
      <c r="AI86" s="45"/>
      <c r="AJ86" s="7"/>
      <c r="AK86" s="7"/>
    </row>
    <row r="87" spans="1:37" ht="24.75" customHeight="1" x14ac:dyDescent="0.25">
      <c r="A87" s="1"/>
      <c r="B87" s="3"/>
      <c r="C87" s="3"/>
      <c r="D87" s="9"/>
      <c r="E87" s="9"/>
      <c r="F87" s="1" t="s">
        <v>31</v>
      </c>
      <c r="G87" s="3"/>
      <c r="H87" s="4">
        <f>0.001*POWER(10,G87/10)</f>
        <v>1E-3</v>
      </c>
      <c r="I87" s="1" t="s">
        <v>31</v>
      </c>
      <c r="J87" s="3"/>
      <c r="K87" s="1" t="s">
        <v>31</v>
      </c>
      <c r="L87" s="4">
        <f>0.001*POWER(10,J87/10)</f>
        <v>1E-3</v>
      </c>
      <c r="M87" s="4"/>
      <c r="N87" s="4"/>
      <c r="O87" s="11"/>
      <c r="P87" s="11"/>
      <c r="Q87" s="13">
        <f>J87-G87</f>
        <v>0</v>
      </c>
      <c r="R87" s="13"/>
      <c r="S87" s="13"/>
      <c r="T87" s="4"/>
      <c r="U87" s="4"/>
      <c r="V87" s="4">
        <f t="shared" si="35"/>
        <v>0</v>
      </c>
      <c r="W87" s="4">
        <f t="shared" si="29"/>
        <v>-1E-3</v>
      </c>
      <c r="X87" s="14" t="e">
        <f t="shared" si="30"/>
        <v>#DIV/0!</v>
      </c>
      <c r="Y87" s="14" t="e">
        <f t="shared" si="31"/>
        <v>#DIV/0!</v>
      </c>
      <c r="Z87" s="3"/>
      <c r="AB87" s="15" t="e">
        <f>AVERAGE(M87:N87)</f>
        <v>#DIV/0!</v>
      </c>
      <c r="AC87" s="36"/>
      <c r="AD87" s="36"/>
      <c r="AE87" s="7"/>
      <c r="AF87" s="36"/>
      <c r="AG87" s="7">
        <f>AG85</f>
        <v>-30</v>
      </c>
      <c r="AH87" s="15"/>
      <c r="AI87" s="45"/>
      <c r="AJ87" s="7"/>
      <c r="AK87" s="7"/>
    </row>
    <row r="88" spans="1:37" ht="24.75" customHeight="1" x14ac:dyDescent="0.25">
      <c r="A88" s="1"/>
      <c r="B88" s="3"/>
      <c r="C88" s="3"/>
      <c r="D88" s="9"/>
      <c r="E88" s="9"/>
      <c r="F88" s="1" t="s">
        <v>31</v>
      </c>
      <c r="G88" s="3"/>
      <c r="H88" s="4">
        <f>0.001*POWER(10,G88/10)</f>
        <v>1E-3</v>
      </c>
      <c r="I88" s="1" t="s">
        <v>31</v>
      </c>
      <c r="J88" s="3"/>
      <c r="K88" s="1" t="s">
        <v>31</v>
      </c>
      <c r="L88" s="4">
        <f>0.001*POWER(10,J88/10)</f>
        <v>1E-3</v>
      </c>
      <c r="M88" s="4"/>
      <c r="N88" s="4"/>
      <c r="O88" s="11"/>
      <c r="P88" s="11"/>
      <c r="Q88" s="13">
        <f>J88-G88</f>
        <v>0</v>
      </c>
      <c r="R88" s="13"/>
      <c r="S88" s="13"/>
      <c r="T88" s="4"/>
      <c r="U88" s="4"/>
      <c r="V88" s="4">
        <f t="shared" si="35"/>
        <v>0</v>
      </c>
      <c r="W88" s="4">
        <f t="shared" si="29"/>
        <v>-1E-3</v>
      </c>
      <c r="X88" s="14" t="e">
        <f t="shared" si="30"/>
        <v>#DIV/0!</v>
      </c>
      <c r="Y88" s="14" t="e">
        <f t="shared" si="31"/>
        <v>#DIV/0!</v>
      </c>
      <c r="Z88" s="3"/>
      <c r="AB88" s="15" t="e">
        <f t="shared" si="37"/>
        <v>#DIV/0!</v>
      </c>
      <c r="AC88" s="36"/>
      <c r="AD88" s="36"/>
      <c r="AE88" s="7"/>
      <c r="AF88" s="36"/>
      <c r="AG88" s="7">
        <f>AG86</f>
        <v>-30</v>
      </c>
      <c r="AH88" s="15"/>
      <c r="AI88" s="45"/>
      <c r="AJ88" s="7"/>
      <c r="AK88" s="7"/>
    </row>
    <row r="89" spans="1:37" ht="24.75" customHeight="1" x14ac:dyDescent="0.25">
      <c r="A89" s="21"/>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c r="AC89" s="36"/>
      <c r="AD89" s="36"/>
      <c r="AE89" s="7"/>
      <c r="AF89" s="36"/>
      <c r="AG89" s="7"/>
      <c r="AH89" s="7"/>
      <c r="AI89" s="7"/>
      <c r="AJ89" s="7"/>
      <c r="AK89" s="7"/>
    </row>
    <row r="90" spans="1:37" ht="24.75" customHeight="1" x14ac:dyDescent="0.25">
      <c r="A90" s="8"/>
      <c r="B90" s="3">
        <f>B79</f>
        <v>14.5</v>
      </c>
      <c r="C90" s="3" t="s">
        <v>30</v>
      </c>
      <c r="D90" s="9"/>
      <c r="E90" s="9"/>
      <c r="F90" s="1" t="s">
        <v>31</v>
      </c>
      <c r="G90" s="4"/>
      <c r="H90" s="4">
        <f t="shared" ref="H90:H99" si="38">0.001*POWER(10,G90/10)</f>
        <v>1E-3</v>
      </c>
      <c r="I90" s="1" t="s">
        <v>31</v>
      </c>
      <c r="J90" s="2"/>
      <c r="K90" s="1" t="s">
        <v>31</v>
      </c>
      <c r="L90" s="4">
        <f t="shared" ref="L90:L99" si="39">0.001*POWER(10,J90/10)</f>
        <v>1E-3</v>
      </c>
      <c r="M90" s="46"/>
      <c r="N90" s="46"/>
      <c r="O90" s="11"/>
      <c r="P90" s="12"/>
      <c r="Q90" s="13">
        <f t="shared" ref="Q90:Q99" si="40">J90-G90</f>
        <v>0</v>
      </c>
      <c r="R90" s="13"/>
      <c r="S90" s="13"/>
      <c r="T90" s="4"/>
      <c r="U90" s="4"/>
      <c r="V90" s="4">
        <f>T90*$Z$7+S90*$Z$9+R90*$Z$11</f>
        <v>0</v>
      </c>
      <c r="W90" s="4">
        <f t="shared" ref="W90:W99" si="41">V90-L90</f>
        <v>-1E-3</v>
      </c>
      <c r="X90" s="14" t="e">
        <f t="shared" ref="X90:X99" si="42">L90/V90</f>
        <v>#DIV/0!</v>
      </c>
      <c r="Y90" s="14" t="e">
        <f t="shared" ref="Y90:Y99" si="43">(L90-H90)/V90</f>
        <v>#DIV/0!</v>
      </c>
      <c r="Z90" s="127" t="s">
        <v>51</v>
      </c>
      <c r="AB90" s="15" t="e">
        <f>AVERAGE(M90:N90)</f>
        <v>#DIV/0!</v>
      </c>
      <c r="AC90" s="36"/>
      <c r="AD90" s="36"/>
      <c r="AE90" s="7"/>
      <c r="AF90" s="36"/>
      <c r="AG90" s="7"/>
      <c r="AH90" s="7"/>
      <c r="AI90" s="7"/>
      <c r="AJ90" s="7"/>
      <c r="AK90" s="7"/>
    </row>
    <row r="91" spans="1:37" ht="24.75" customHeight="1" x14ac:dyDescent="0.25">
      <c r="A91" s="16"/>
      <c r="B91" s="3"/>
      <c r="C91" s="3"/>
      <c r="D91" s="9"/>
      <c r="E91" s="9"/>
      <c r="F91" s="1" t="s">
        <v>31</v>
      </c>
      <c r="G91" s="4"/>
      <c r="H91" s="4">
        <f t="shared" si="38"/>
        <v>1E-3</v>
      </c>
      <c r="I91" s="1" t="s">
        <v>31</v>
      </c>
      <c r="J91" s="2"/>
      <c r="K91" s="1" t="s">
        <v>31</v>
      </c>
      <c r="L91" s="4">
        <f t="shared" si="39"/>
        <v>1E-3</v>
      </c>
      <c r="M91" s="46"/>
      <c r="N91" s="46"/>
      <c r="O91" s="11"/>
      <c r="P91" s="12"/>
      <c r="Q91" s="13">
        <f t="shared" si="40"/>
        <v>0</v>
      </c>
      <c r="R91" s="13"/>
      <c r="S91" s="13"/>
      <c r="T91" s="4"/>
      <c r="U91" s="4"/>
      <c r="V91" s="4">
        <f t="shared" ref="V91:V99" si="44">T91*$Z$7+S91*$Z$9+R91*$Z$11</f>
        <v>0</v>
      </c>
      <c r="W91" s="4">
        <f t="shared" si="41"/>
        <v>-1E-3</v>
      </c>
      <c r="X91" s="14" t="e">
        <f t="shared" si="42"/>
        <v>#DIV/0!</v>
      </c>
      <c r="Y91" s="14" t="e">
        <f t="shared" si="43"/>
        <v>#DIV/0!</v>
      </c>
      <c r="Z91" s="128"/>
      <c r="AB91" s="15" t="e">
        <f>AVERAGE(M91:N91)</f>
        <v>#DIV/0!</v>
      </c>
      <c r="AC91" s="44"/>
      <c r="AD91" s="36"/>
      <c r="AE91" s="7"/>
      <c r="AF91" s="36"/>
      <c r="AG91" s="7"/>
      <c r="AH91" s="7"/>
      <c r="AI91" s="7"/>
      <c r="AJ91" s="7"/>
      <c r="AK91" s="7"/>
    </row>
    <row r="92" spans="1:37" ht="24.75" customHeight="1" x14ac:dyDescent="0.25">
      <c r="A92" s="1"/>
      <c r="B92" s="3"/>
      <c r="C92" s="3"/>
      <c r="D92" s="9"/>
      <c r="E92" s="9"/>
      <c r="F92" s="1" t="s">
        <v>31</v>
      </c>
      <c r="G92" s="4"/>
      <c r="H92" s="4">
        <f t="shared" si="38"/>
        <v>1E-3</v>
      </c>
      <c r="I92" s="1" t="s">
        <v>31</v>
      </c>
      <c r="J92" s="2"/>
      <c r="K92" s="1" t="s">
        <v>31</v>
      </c>
      <c r="L92" s="4">
        <f t="shared" si="39"/>
        <v>1E-3</v>
      </c>
      <c r="M92" s="46"/>
      <c r="N92" s="46"/>
      <c r="O92" s="11"/>
      <c r="P92" s="12"/>
      <c r="Q92" s="13">
        <f t="shared" si="40"/>
        <v>0</v>
      </c>
      <c r="R92" s="13"/>
      <c r="S92" s="13"/>
      <c r="T92" s="4"/>
      <c r="U92" s="4"/>
      <c r="V92" s="4">
        <f t="shared" si="44"/>
        <v>0</v>
      </c>
      <c r="W92" s="4">
        <f t="shared" si="41"/>
        <v>-1E-3</v>
      </c>
      <c r="X92" s="14" t="e">
        <f t="shared" si="42"/>
        <v>#DIV/0!</v>
      </c>
      <c r="Y92" s="14" t="e">
        <f t="shared" si="43"/>
        <v>#DIV/0!</v>
      </c>
      <c r="Z92" s="129"/>
      <c r="AB92" s="15" t="e">
        <f>AVERAGE(M92:N92)</f>
        <v>#DIV/0!</v>
      </c>
      <c r="AC92" s="7"/>
      <c r="AD92" s="36"/>
      <c r="AE92" s="36"/>
      <c r="AF92" s="36"/>
      <c r="AG92" s="7"/>
      <c r="AH92" s="7"/>
      <c r="AI92" s="7"/>
      <c r="AJ92" s="7"/>
      <c r="AK92" s="7"/>
    </row>
    <row r="93" spans="1:37" ht="24.75" customHeight="1" x14ac:dyDescent="0.25">
      <c r="A93" s="1"/>
      <c r="B93" s="3"/>
      <c r="C93" s="3"/>
      <c r="D93" s="9"/>
      <c r="E93" s="9"/>
      <c r="F93" s="1" t="s">
        <v>31</v>
      </c>
      <c r="G93" s="4"/>
      <c r="H93" s="4">
        <f t="shared" si="38"/>
        <v>1E-3</v>
      </c>
      <c r="I93" s="1" t="s">
        <v>31</v>
      </c>
      <c r="J93" s="2"/>
      <c r="K93" s="1" t="s">
        <v>31</v>
      </c>
      <c r="L93" s="4">
        <f t="shared" si="39"/>
        <v>1E-3</v>
      </c>
      <c r="M93" s="46"/>
      <c r="N93" s="46"/>
      <c r="O93" s="11"/>
      <c r="P93" s="11"/>
      <c r="Q93" s="13">
        <f t="shared" si="40"/>
        <v>0</v>
      </c>
      <c r="R93" s="13"/>
      <c r="S93" s="13"/>
      <c r="T93" s="4"/>
      <c r="U93" s="4"/>
      <c r="V93" s="4">
        <f t="shared" si="44"/>
        <v>0</v>
      </c>
      <c r="W93" s="4">
        <f t="shared" si="41"/>
        <v>-1E-3</v>
      </c>
      <c r="X93" s="14" t="e">
        <f t="shared" si="42"/>
        <v>#DIV/0!</v>
      </c>
      <c r="Y93" s="14" t="e">
        <f t="shared" si="43"/>
        <v>#DIV/0!</v>
      </c>
      <c r="Z93" s="127" t="s">
        <v>45</v>
      </c>
      <c r="AB93" s="15" t="e">
        <f t="shared" ref="AB93:AB99" si="45">AVERAGE(M93:N93)</f>
        <v>#DIV/0!</v>
      </c>
      <c r="AC93" s="7"/>
      <c r="AD93" s="36"/>
      <c r="AE93" s="36"/>
      <c r="AF93" s="36"/>
    </row>
    <row r="94" spans="1:37" ht="23.25" customHeight="1" x14ac:dyDescent="0.25">
      <c r="A94" s="1"/>
      <c r="B94" s="3"/>
      <c r="C94" s="3"/>
      <c r="D94" s="9"/>
      <c r="E94" s="9"/>
      <c r="F94" s="1" t="s">
        <v>31</v>
      </c>
      <c r="G94" s="4"/>
      <c r="H94" s="4">
        <f t="shared" si="38"/>
        <v>1E-3</v>
      </c>
      <c r="I94" s="1" t="s">
        <v>31</v>
      </c>
      <c r="J94" s="2"/>
      <c r="K94" s="1" t="s">
        <v>31</v>
      </c>
      <c r="L94" s="4">
        <f t="shared" si="39"/>
        <v>1E-3</v>
      </c>
      <c r="M94" s="46"/>
      <c r="N94" s="46"/>
      <c r="O94" s="11"/>
      <c r="P94" s="11"/>
      <c r="Q94" s="13">
        <f t="shared" si="40"/>
        <v>0</v>
      </c>
      <c r="R94" s="13"/>
      <c r="S94" s="13"/>
      <c r="T94" s="4"/>
      <c r="U94" s="4"/>
      <c r="V94" s="4">
        <f t="shared" si="44"/>
        <v>0</v>
      </c>
      <c r="W94" s="4">
        <f t="shared" si="41"/>
        <v>-1E-3</v>
      </c>
      <c r="X94" s="14" t="e">
        <f t="shared" si="42"/>
        <v>#DIV/0!</v>
      </c>
      <c r="Y94" s="14" t="e">
        <f t="shared" si="43"/>
        <v>#DIV/0!</v>
      </c>
      <c r="Z94" s="130"/>
      <c r="AB94" s="15" t="e">
        <f t="shared" si="45"/>
        <v>#DIV/0!</v>
      </c>
      <c r="AC94" s="7"/>
      <c r="AD94" s="36"/>
      <c r="AE94" s="36"/>
      <c r="AF94" s="36"/>
    </row>
    <row r="95" spans="1:37" ht="24" customHeight="1" x14ac:dyDescent="0.25">
      <c r="A95" s="1"/>
      <c r="B95" s="3"/>
      <c r="C95" s="3"/>
      <c r="D95" s="9"/>
      <c r="E95" s="9"/>
      <c r="F95" s="1" t="s">
        <v>31</v>
      </c>
      <c r="G95" s="4"/>
      <c r="H95" s="4">
        <f t="shared" si="38"/>
        <v>1E-3</v>
      </c>
      <c r="I95" s="1" t="s">
        <v>31</v>
      </c>
      <c r="J95" s="2"/>
      <c r="K95" s="1" t="s">
        <v>31</v>
      </c>
      <c r="L95" s="4">
        <f t="shared" si="39"/>
        <v>1E-3</v>
      </c>
      <c r="M95" s="46"/>
      <c r="N95" s="46"/>
      <c r="O95" s="11"/>
      <c r="P95" s="11"/>
      <c r="Q95" s="13">
        <f t="shared" si="40"/>
        <v>0</v>
      </c>
      <c r="R95" s="13"/>
      <c r="S95" s="13"/>
      <c r="T95" s="4"/>
      <c r="U95" s="4"/>
      <c r="V95" s="4">
        <f t="shared" si="44"/>
        <v>0</v>
      </c>
      <c r="W95" s="4">
        <f t="shared" si="41"/>
        <v>-1E-3</v>
      </c>
      <c r="X95" s="14" t="e">
        <f t="shared" si="42"/>
        <v>#DIV/0!</v>
      </c>
      <c r="Y95" s="14" t="e">
        <f t="shared" si="43"/>
        <v>#DIV/0!</v>
      </c>
      <c r="Z95" s="131"/>
      <c r="AB95" s="15" t="e">
        <f t="shared" si="45"/>
        <v>#DIV/0!</v>
      </c>
      <c r="AC95" s="7"/>
      <c r="AD95" s="36"/>
      <c r="AE95" s="36"/>
      <c r="AF95" s="36"/>
    </row>
    <row r="96" spans="1:37" ht="24.75" customHeight="1" x14ac:dyDescent="0.25">
      <c r="A96" s="1"/>
      <c r="B96" s="3"/>
      <c r="C96" s="3"/>
      <c r="D96" s="9"/>
      <c r="E96" s="9"/>
      <c r="F96" s="1" t="s">
        <v>31</v>
      </c>
      <c r="G96" s="4"/>
      <c r="H96" s="4">
        <f t="shared" si="38"/>
        <v>1E-3</v>
      </c>
      <c r="I96" s="1" t="s">
        <v>31</v>
      </c>
      <c r="J96" s="2"/>
      <c r="K96" s="1" t="s">
        <v>31</v>
      </c>
      <c r="L96" s="4">
        <f t="shared" si="39"/>
        <v>1E-3</v>
      </c>
      <c r="M96" s="46"/>
      <c r="N96" s="46"/>
      <c r="O96" s="11"/>
      <c r="P96" s="11"/>
      <c r="Q96" s="13">
        <f t="shared" si="40"/>
        <v>0</v>
      </c>
      <c r="R96" s="13"/>
      <c r="S96" s="13"/>
      <c r="T96" s="4"/>
      <c r="U96" s="4"/>
      <c r="V96" s="4">
        <f t="shared" si="44"/>
        <v>0</v>
      </c>
      <c r="W96" s="4">
        <f t="shared" si="41"/>
        <v>-1E-3</v>
      </c>
      <c r="X96" s="14" t="e">
        <f t="shared" si="42"/>
        <v>#DIV/0!</v>
      </c>
      <c r="Y96" s="14" t="e">
        <f t="shared" si="43"/>
        <v>#DIV/0!</v>
      </c>
      <c r="Z96" s="3"/>
      <c r="AB96" s="15" t="e">
        <f t="shared" si="45"/>
        <v>#DIV/0!</v>
      </c>
      <c r="AC96" s="7"/>
      <c r="AD96" s="36"/>
      <c r="AE96" s="36"/>
      <c r="AF96" s="36"/>
    </row>
    <row r="97" spans="1:34" ht="24.75" customHeight="1" x14ac:dyDescent="0.25">
      <c r="A97" s="1"/>
      <c r="B97" s="3"/>
      <c r="C97" s="3"/>
      <c r="D97" s="9"/>
      <c r="E97" s="9"/>
      <c r="F97" s="1" t="s">
        <v>31</v>
      </c>
      <c r="G97" s="4"/>
      <c r="H97" s="4">
        <f t="shared" si="38"/>
        <v>1E-3</v>
      </c>
      <c r="I97" s="1" t="s">
        <v>31</v>
      </c>
      <c r="J97" s="2"/>
      <c r="K97" s="1" t="s">
        <v>31</v>
      </c>
      <c r="L97" s="4">
        <f t="shared" si="39"/>
        <v>1E-3</v>
      </c>
      <c r="M97" s="46"/>
      <c r="N97" s="46"/>
      <c r="O97" s="11"/>
      <c r="P97" s="11"/>
      <c r="Q97" s="13">
        <f t="shared" si="40"/>
        <v>0</v>
      </c>
      <c r="R97" s="13"/>
      <c r="S97" s="13"/>
      <c r="T97" s="4"/>
      <c r="U97" s="4"/>
      <c r="V97" s="4">
        <f t="shared" si="44"/>
        <v>0</v>
      </c>
      <c r="W97" s="4">
        <f t="shared" si="41"/>
        <v>-1E-3</v>
      </c>
      <c r="X97" s="14" t="e">
        <f t="shared" si="42"/>
        <v>#DIV/0!</v>
      </c>
      <c r="Y97" s="14" t="e">
        <f t="shared" si="43"/>
        <v>#DIV/0!</v>
      </c>
      <c r="Z97" s="3"/>
      <c r="AB97" s="15" t="e">
        <f t="shared" si="45"/>
        <v>#DIV/0!</v>
      </c>
      <c r="AC97" s="7"/>
      <c r="AD97" s="36"/>
      <c r="AE97" s="36"/>
      <c r="AF97" s="36"/>
    </row>
    <row r="98" spans="1:34" ht="24.75" customHeight="1" x14ac:dyDescent="0.25">
      <c r="A98" s="1"/>
      <c r="B98" s="3"/>
      <c r="C98" s="3"/>
      <c r="D98" s="9"/>
      <c r="E98" s="9"/>
      <c r="F98" s="1" t="s">
        <v>31</v>
      </c>
      <c r="G98" s="4"/>
      <c r="H98" s="4">
        <f>0.001*POWER(10,G98/10)</f>
        <v>1E-3</v>
      </c>
      <c r="I98" s="1" t="s">
        <v>31</v>
      </c>
      <c r="J98" s="2"/>
      <c r="K98" s="1" t="s">
        <v>31</v>
      </c>
      <c r="L98" s="4">
        <f>0.001*POWER(10,J98/10)</f>
        <v>1E-3</v>
      </c>
      <c r="M98" s="46"/>
      <c r="N98" s="46"/>
      <c r="O98" s="11"/>
      <c r="P98" s="11"/>
      <c r="Q98" s="13">
        <f>J98-G98</f>
        <v>0</v>
      </c>
      <c r="R98" s="13"/>
      <c r="S98" s="13"/>
      <c r="T98" s="4"/>
      <c r="U98" s="4"/>
      <c r="V98" s="4">
        <f t="shared" si="44"/>
        <v>0</v>
      </c>
      <c r="W98" s="4">
        <f t="shared" si="41"/>
        <v>-1E-3</v>
      </c>
      <c r="X98" s="14" t="e">
        <f t="shared" si="42"/>
        <v>#DIV/0!</v>
      </c>
      <c r="Y98" s="14" t="e">
        <f t="shared" si="43"/>
        <v>#DIV/0!</v>
      </c>
      <c r="Z98" s="3"/>
      <c r="AB98" s="15" t="e">
        <f>AVERAGE(M98:N98)</f>
        <v>#DIV/0!</v>
      </c>
      <c r="AC98" s="7"/>
      <c r="AD98" s="36"/>
      <c r="AE98" s="36"/>
      <c r="AF98" s="36"/>
    </row>
    <row r="99" spans="1:34" ht="24.75" customHeight="1" x14ac:dyDescent="0.25">
      <c r="A99" s="1"/>
      <c r="B99" s="3"/>
      <c r="C99" s="3"/>
      <c r="D99" s="9"/>
      <c r="E99" s="9"/>
      <c r="F99" s="1" t="s">
        <v>31</v>
      </c>
      <c r="G99" s="4"/>
      <c r="H99" s="4">
        <f t="shared" si="38"/>
        <v>1E-3</v>
      </c>
      <c r="I99" s="1" t="s">
        <v>31</v>
      </c>
      <c r="J99" s="2"/>
      <c r="K99" s="1" t="s">
        <v>31</v>
      </c>
      <c r="L99" s="4">
        <f t="shared" si="39"/>
        <v>1E-3</v>
      </c>
      <c r="M99" s="46"/>
      <c r="N99" s="46"/>
      <c r="O99" s="11"/>
      <c r="P99" s="11"/>
      <c r="Q99" s="13">
        <f t="shared" si="40"/>
        <v>0</v>
      </c>
      <c r="R99" s="13"/>
      <c r="S99" s="13"/>
      <c r="T99" s="4"/>
      <c r="U99" s="4"/>
      <c r="V99" s="4">
        <f t="shared" si="44"/>
        <v>0</v>
      </c>
      <c r="W99" s="4">
        <f t="shared" si="41"/>
        <v>-1E-3</v>
      </c>
      <c r="X99" s="14" t="e">
        <f t="shared" si="42"/>
        <v>#DIV/0!</v>
      </c>
      <c r="Y99" s="14" t="e">
        <f t="shared" si="43"/>
        <v>#DIV/0!</v>
      </c>
      <c r="Z99" s="3"/>
      <c r="AB99" s="15" t="e">
        <f t="shared" si="45"/>
        <v>#DIV/0!</v>
      </c>
      <c r="AC99" s="7"/>
      <c r="AD99" s="36"/>
      <c r="AE99" s="36"/>
      <c r="AF99" s="36"/>
    </row>
    <row r="100" spans="1:34"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34" ht="24.75" customHeight="1" x14ac:dyDescent="0.25">
      <c r="A101" s="8"/>
      <c r="B101" s="3">
        <f>B90</f>
        <v>14.5</v>
      </c>
      <c r="C101" s="3" t="s">
        <v>30</v>
      </c>
      <c r="D101" s="9"/>
      <c r="E101" s="9"/>
      <c r="F101" s="1" t="s">
        <v>31</v>
      </c>
      <c r="G101" s="4"/>
      <c r="H101" s="4">
        <f t="shared" ref="H101:H110" si="46">0.001*POWER(10,G101/10)</f>
        <v>1E-3</v>
      </c>
      <c r="I101" s="1" t="s">
        <v>31</v>
      </c>
      <c r="J101" s="2"/>
      <c r="K101" s="1" t="s">
        <v>31</v>
      </c>
      <c r="L101" s="4">
        <f t="shared" ref="L101:L110" si="47">0.001*POWER(10,J101/10)</f>
        <v>1E-3</v>
      </c>
      <c r="M101" s="46"/>
      <c r="N101" s="48"/>
      <c r="O101" s="11"/>
      <c r="P101" s="12"/>
      <c r="Q101" s="13">
        <f t="shared" ref="Q101:Q110" si="48">J101-G101</f>
        <v>0</v>
      </c>
      <c r="R101" s="13"/>
      <c r="S101" s="13"/>
      <c r="T101" s="4"/>
      <c r="U101" s="4"/>
      <c r="V101" s="4">
        <f>T101*$Z$7+S101*$Z$9+R101*$Z$11</f>
        <v>0</v>
      </c>
      <c r="W101" s="4">
        <f t="shared" ref="W101:W110" si="49">V101-L101</f>
        <v>-1E-3</v>
      </c>
      <c r="X101" s="14" t="e">
        <f t="shared" ref="X101:X110" si="50">L101/V101</f>
        <v>#DIV/0!</v>
      </c>
      <c r="Y101" s="14" t="e">
        <f t="shared" ref="Y101:Y110" si="51">(L101-H101)/V101</f>
        <v>#DIV/0!</v>
      </c>
      <c r="Z101" s="127" t="s">
        <v>52</v>
      </c>
      <c r="AB101" s="15" t="e">
        <f>AVERAGE(M101:N101)</f>
        <v>#DIV/0!</v>
      </c>
      <c r="AC101" s="7"/>
      <c r="AD101" s="36"/>
      <c r="AE101" s="36"/>
      <c r="AF101" s="36"/>
      <c r="AG101" s="7"/>
      <c r="AH101" s="7"/>
    </row>
    <row r="102" spans="1:34" ht="24.75" customHeight="1" x14ac:dyDescent="0.25">
      <c r="A102" s="16"/>
      <c r="B102" s="3"/>
      <c r="C102" s="3"/>
      <c r="D102" s="9"/>
      <c r="E102" s="9"/>
      <c r="F102" s="1" t="s">
        <v>31</v>
      </c>
      <c r="G102" s="4"/>
      <c r="H102" s="4">
        <f t="shared" si="46"/>
        <v>1E-3</v>
      </c>
      <c r="I102" s="1" t="s">
        <v>31</v>
      </c>
      <c r="J102" s="2"/>
      <c r="K102" s="1" t="s">
        <v>31</v>
      </c>
      <c r="L102" s="4">
        <f t="shared" si="47"/>
        <v>1E-3</v>
      </c>
      <c r="M102" s="46"/>
      <c r="N102" s="48"/>
      <c r="O102" s="11"/>
      <c r="P102" s="12"/>
      <c r="Q102" s="13">
        <f t="shared" si="48"/>
        <v>0</v>
      </c>
      <c r="R102" s="13"/>
      <c r="S102" s="13"/>
      <c r="T102" s="4"/>
      <c r="U102" s="4"/>
      <c r="V102" s="4">
        <f t="shared" ref="V102:V110" si="52">T102*$Z$7+S102*$Z$9+R102*$Z$11</f>
        <v>0</v>
      </c>
      <c r="W102" s="4">
        <f t="shared" si="49"/>
        <v>-1E-3</v>
      </c>
      <c r="X102" s="14" t="e">
        <f t="shared" si="50"/>
        <v>#DIV/0!</v>
      </c>
      <c r="Y102" s="14" t="e">
        <f t="shared" si="51"/>
        <v>#DIV/0!</v>
      </c>
      <c r="Z102" s="128"/>
      <c r="AB102" s="15" t="e">
        <f>AVERAGE(M102:N102)</f>
        <v>#DIV/0!</v>
      </c>
      <c r="AC102" s="7"/>
      <c r="AD102" s="36"/>
      <c r="AE102" s="36"/>
      <c r="AF102" s="36"/>
      <c r="AG102" s="7"/>
      <c r="AH102" s="7"/>
    </row>
    <row r="103" spans="1:34" ht="24.75" customHeight="1" x14ac:dyDescent="0.25">
      <c r="A103" s="1"/>
      <c r="B103" s="3"/>
      <c r="C103" s="3"/>
      <c r="D103" s="9"/>
      <c r="E103" s="9"/>
      <c r="F103" s="1" t="s">
        <v>31</v>
      </c>
      <c r="G103" s="4"/>
      <c r="H103" s="4">
        <f t="shared" si="46"/>
        <v>1E-3</v>
      </c>
      <c r="I103" s="1" t="s">
        <v>31</v>
      </c>
      <c r="J103" s="2"/>
      <c r="K103" s="1" t="s">
        <v>31</v>
      </c>
      <c r="L103" s="4">
        <f t="shared" si="47"/>
        <v>1E-3</v>
      </c>
      <c r="M103" s="46"/>
      <c r="N103" s="48"/>
      <c r="O103" s="11"/>
      <c r="P103" s="12"/>
      <c r="Q103" s="13">
        <f t="shared" si="48"/>
        <v>0</v>
      </c>
      <c r="R103" s="13"/>
      <c r="S103" s="13"/>
      <c r="T103" s="4"/>
      <c r="U103" s="4"/>
      <c r="V103" s="4">
        <f t="shared" si="52"/>
        <v>0</v>
      </c>
      <c r="W103" s="4">
        <f t="shared" si="49"/>
        <v>-1E-3</v>
      </c>
      <c r="X103" s="14" t="e">
        <f t="shared" si="50"/>
        <v>#DIV/0!</v>
      </c>
      <c r="Y103" s="14" t="e">
        <f t="shared" si="51"/>
        <v>#DIV/0!</v>
      </c>
      <c r="Z103" s="129"/>
      <c r="AB103" s="15" t="e">
        <f>AVERAGE(M103:N103)</f>
        <v>#DIV/0!</v>
      </c>
      <c r="AC103" s="7"/>
      <c r="AD103" s="36"/>
      <c r="AE103" s="36"/>
      <c r="AF103" s="36"/>
    </row>
    <row r="104" spans="1:34" ht="24.75" customHeight="1" x14ac:dyDescent="0.25">
      <c r="A104" s="1"/>
      <c r="B104" s="3"/>
      <c r="C104" s="3"/>
      <c r="D104" s="9"/>
      <c r="E104" s="9"/>
      <c r="F104" s="1" t="s">
        <v>31</v>
      </c>
      <c r="G104" s="4"/>
      <c r="H104" s="4">
        <f t="shared" si="46"/>
        <v>1E-3</v>
      </c>
      <c r="I104" s="1" t="s">
        <v>31</v>
      </c>
      <c r="J104" s="2"/>
      <c r="K104" s="1" t="s">
        <v>31</v>
      </c>
      <c r="L104" s="4">
        <f t="shared" si="47"/>
        <v>1E-3</v>
      </c>
      <c r="M104" s="46"/>
      <c r="N104" s="46"/>
      <c r="O104" s="11"/>
      <c r="P104" s="11"/>
      <c r="Q104" s="13">
        <f t="shared" si="48"/>
        <v>0</v>
      </c>
      <c r="R104" s="13"/>
      <c r="S104" s="13"/>
      <c r="T104" s="4"/>
      <c r="U104" s="4"/>
      <c r="V104" s="4">
        <f t="shared" si="52"/>
        <v>0</v>
      </c>
      <c r="W104" s="4">
        <f t="shared" si="49"/>
        <v>-1E-3</v>
      </c>
      <c r="X104" s="14" t="e">
        <f t="shared" si="50"/>
        <v>#DIV/0!</v>
      </c>
      <c r="Y104" s="14" t="e">
        <f t="shared" si="51"/>
        <v>#DIV/0!</v>
      </c>
      <c r="Z104" s="127" t="s">
        <v>45</v>
      </c>
      <c r="AB104" s="15" t="e">
        <f t="shared" ref="AB104:AB110" si="53">AVERAGE(M104:N104)</f>
        <v>#DIV/0!</v>
      </c>
      <c r="AC104" s="7"/>
      <c r="AD104" s="36"/>
      <c r="AE104" s="36"/>
      <c r="AF104" s="36"/>
    </row>
    <row r="105" spans="1:34" ht="23.25" customHeight="1" x14ac:dyDescent="0.25">
      <c r="A105" s="1"/>
      <c r="B105" s="3"/>
      <c r="C105" s="3"/>
      <c r="D105" s="9"/>
      <c r="E105" s="9"/>
      <c r="F105" s="1" t="s">
        <v>31</v>
      </c>
      <c r="G105" s="4"/>
      <c r="H105" s="4">
        <f t="shared" si="46"/>
        <v>1E-3</v>
      </c>
      <c r="I105" s="1" t="s">
        <v>31</v>
      </c>
      <c r="J105" s="2"/>
      <c r="K105" s="1" t="s">
        <v>31</v>
      </c>
      <c r="L105" s="4">
        <f t="shared" si="47"/>
        <v>1E-3</v>
      </c>
      <c r="M105" s="46"/>
      <c r="N105" s="46"/>
      <c r="O105" s="11"/>
      <c r="P105" s="11"/>
      <c r="Q105" s="13">
        <f t="shared" si="48"/>
        <v>0</v>
      </c>
      <c r="R105" s="13"/>
      <c r="S105" s="13"/>
      <c r="T105" s="4"/>
      <c r="U105" s="4"/>
      <c r="V105" s="4">
        <f t="shared" si="52"/>
        <v>0</v>
      </c>
      <c r="W105" s="4">
        <f t="shared" si="49"/>
        <v>-1E-3</v>
      </c>
      <c r="X105" s="14" t="e">
        <f t="shared" si="50"/>
        <v>#DIV/0!</v>
      </c>
      <c r="Y105" s="14" t="e">
        <f t="shared" si="51"/>
        <v>#DIV/0!</v>
      </c>
      <c r="Z105" s="130"/>
      <c r="AB105" s="15" t="e">
        <f t="shared" si="53"/>
        <v>#DIV/0!</v>
      </c>
      <c r="AC105" s="7"/>
      <c r="AD105" s="36"/>
      <c r="AE105" s="36"/>
      <c r="AF105" s="36"/>
    </row>
    <row r="106" spans="1:34" ht="24" customHeight="1" x14ac:dyDescent="0.25">
      <c r="A106" s="1"/>
      <c r="B106" s="3"/>
      <c r="C106" s="3"/>
      <c r="D106" s="9"/>
      <c r="E106" s="9"/>
      <c r="F106" s="1" t="s">
        <v>31</v>
      </c>
      <c r="G106" s="4"/>
      <c r="H106" s="4">
        <f t="shared" si="46"/>
        <v>1E-3</v>
      </c>
      <c r="I106" s="1" t="s">
        <v>31</v>
      </c>
      <c r="J106" s="2"/>
      <c r="K106" s="1" t="s">
        <v>31</v>
      </c>
      <c r="L106" s="4">
        <f t="shared" si="47"/>
        <v>1E-3</v>
      </c>
      <c r="M106" s="46"/>
      <c r="N106" s="46"/>
      <c r="O106" s="11"/>
      <c r="P106" s="11"/>
      <c r="Q106" s="13">
        <f t="shared" si="48"/>
        <v>0</v>
      </c>
      <c r="R106" s="13"/>
      <c r="S106" s="13"/>
      <c r="T106" s="4"/>
      <c r="U106" s="4"/>
      <c r="V106" s="4">
        <f t="shared" si="52"/>
        <v>0</v>
      </c>
      <c r="W106" s="4">
        <f t="shared" si="49"/>
        <v>-1E-3</v>
      </c>
      <c r="X106" s="14" t="e">
        <f t="shared" si="50"/>
        <v>#DIV/0!</v>
      </c>
      <c r="Y106" s="14" t="e">
        <f t="shared" si="51"/>
        <v>#DIV/0!</v>
      </c>
      <c r="Z106" s="131"/>
      <c r="AB106" s="15" t="e">
        <f t="shared" si="53"/>
        <v>#DIV/0!</v>
      </c>
      <c r="AC106" s="7"/>
      <c r="AD106" s="36"/>
      <c r="AE106" s="36"/>
      <c r="AF106" s="36"/>
    </row>
    <row r="107" spans="1:34" ht="24.75" customHeight="1" x14ac:dyDescent="0.25">
      <c r="A107" s="1"/>
      <c r="B107" s="3"/>
      <c r="C107" s="3"/>
      <c r="D107" s="9"/>
      <c r="E107" s="9"/>
      <c r="F107" s="1" t="s">
        <v>31</v>
      </c>
      <c r="G107" s="4"/>
      <c r="H107" s="4">
        <f t="shared" si="46"/>
        <v>1E-3</v>
      </c>
      <c r="I107" s="1" t="s">
        <v>31</v>
      </c>
      <c r="J107" s="2"/>
      <c r="K107" s="1" t="s">
        <v>31</v>
      </c>
      <c r="L107" s="4">
        <f t="shared" si="47"/>
        <v>1E-3</v>
      </c>
      <c r="M107" s="46"/>
      <c r="N107" s="46"/>
      <c r="O107" s="11"/>
      <c r="P107" s="11"/>
      <c r="Q107" s="13">
        <f t="shared" si="48"/>
        <v>0</v>
      </c>
      <c r="R107" s="13"/>
      <c r="S107" s="13"/>
      <c r="T107" s="4"/>
      <c r="U107" s="4"/>
      <c r="V107" s="4">
        <f t="shared" si="52"/>
        <v>0</v>
      </c>
      <c r="W107" s="4">
        <f t="shared" si="49"/>
        <v>-1E-3</v>
      </c>
      <c r="X107" s="14" t="e">
        <f t="shared" si="50"/>
        <v>#DIV/0!</v>
      </c>
      <c r="Y107" s="14" t="e">
        <f t="shared" si="51"/>
        <v>#DIV/0!</v>
      </c>
      <c r="Z107" s="3"/>
      <c r="AB107" s="15" t="e">
        <f t="shared" si="53"/>
        <v>#DIV/0!</v>
      </c>
      <c r="AC107" s="7"/>
      <c r="AD107" s="36"/>
      <c r="AE107" s="36"/>
      <c r="AF107" s="36"/>
    </row>
    <row r="108" spans="1:34" ht="24.75" customHeight="1" x14ac:dyDescent="0.25">
      <c r="A108" s="1"/>
      <c r="B108" s="3"/>
      <c r="C108" s="3"/>
      <c r="D108" s="9"/>
      <c r="E108" s="9"/>
      <c r="F108" s="1" t="s">
        <v>31</v>
      </c>
      <c r="G108" s="4"/>
      <c r="H108" s="4">
        <f t="shared" si="46"/>
        <v>1E-3</v>
      </c>
      <c r="I108" s="1" t="s">
        <v>31</v>
      </c>
      <c r="J108" s="2"/>
      <c r="K108" s="1" t="s">
        <v>31</v>
      </c>
      <c r="L108" s="4">
        <f t="shared" si="47"/>
        <v>1E-3</v>
      </c>
      <c r="M108" s="46"/>
      <c r="N108" s="46"/>
      <c r="O108" s="11"/>
      <c r="P108" s="11"/>
      <c r="Q108" s="13">
        <f t="shared" si="48"/>
        <v>0</v>
      </c>
      <c r="R108" s="13"/>
      <c r="S108" s="13"/>
      <c r="T108" s="4"/>
      <c r="U108" s="4"/>
      <c r="V108" s="4">
        <f t="shared" si="52"/>
        <v>0</v>
      </c>
      <c r="W108" s="4">
        <f t="shared" si="49"/>
        <v>-1E-3</v>
      </c>
      <c r="X108" s="14" t="e">
        <f t="shared" si="50"/>
        <v>#DIV/0!</v>
      </c>
      <c r="Y108" s="14" t="e">
        <f t="shared" si="51"/>
        <v>#DIV/0!</v>
      </c>
      <c r="Z108" s="3"/>
      <c r="AB108" s="15" t="e">
        <f t="shared" si="53"/>
        <v>#DIV/0!</v>
      </c>
      <c r="AC108" s="7"/>
      <c r="AD108" s="36"/>
      <c r="AE108" s="36"/>
      <c r="AF108" s="36"/>
    </row>
    <row r="109" spans="1:34" ht="24.75" customHeight="1" x14ac:dyDescent="0.25">
      <c r="A109" s="1"/>
      <c r="B109" s="3"/>
      <c r="C109" s="3"/>
      <c r="D109" s="9"/>
      <c r="E109" s="9"/>
      <c r="F109" s="1" t="s">
        <v>31</v>
      </c>
      <c r="G109" s="4"/>
      <c r="H109" s="4">
        <f>0.001*POWER(10,G109/10)</f>
        <v>1E-3</v>
      </c>
      <c r="I109" s="1" t="s">
        <v>31</v>
      </c>
      <c r="J109" s="2"/>
      <c r="K109" s="1" t="s">
        <v>31</v>
      </c>
      <c r="L109" s="4">
        <f>0.001*POWER(10,J109/10)</f>
        <v>1E-3</v>
      </c>
      <c r="M109" s="46"/>
      <c r="N109" s="46"/>
      <c r="O109" s="11"/>
      <c r="P109" s="11"/>
      <c r="Q109" s="13">
        <f>J109-G109</f>
        <v>0</v>
      </c>
      <c r="R109" s="13"/>
      <c r="S109" s="13"/>
      <c r="T109" s="4"/>
      <c r="U109" s="4"/>
      <c r="V109" s="4">
        <f t="shared" si="52"/>
        <v>0</v>
      </c>
      <c r="W109" s="4">
        <f t="shared" si="49"/>
        <v>-1E-3</v>
      </c>
      <c r="X109" s="14" t="e">
        <f t="shared" si="50"/>
        <v>#DIV/0!</v>
      </c>
      <c r="Y109" s="14" t="e">
        <f t="shared" si="51"/>
        <v>#DIV/0!</v>
      </c>
      <c r="Z109" s="3"/>
      <c r="AB109" s="15" t="e">
        <f>AVERAGE(M109:N109)</f>
        <v>#DIV/0!</v>
      </c>
      <c r="AC109" s="7"/>
      <c r="AD109" s="36"/>
      <c r="AE109" s="36"/>
      <c r="AF109" s="36"/>
    </row>
    <row r="110" spans="1:34" ht="24.75" customHeight="1" x14ac:dyDescent="0.25">
      <c r="A110" s="1"/>
      <c r="B110" s="3"/>
      <c r="C110" s="3"/>
      <c r="D110" s="9"/>
      <c r="E110" s="9"/>
      <c r="F110" s="1" t="s">
        <v>31</v>
      </c>
      <c r="G110" s="4"/>
      <c r="H110" s="4">
        <f t="shared" si="46"/>
        <v>1E-3</v>
      </c>
      <c r="I110" s="1" t="s">
        <v>31</v>
      </c>
      <c r="J110" s="2"/>
      <c r="K110" s="1" t="s">
        <v>31</v>
      </c>
      <c r="L110" s="4">
        <f t="shared" si="47"/>
        <v>1E-3</v>
      </c>
      <c r="M110" s="46"/>
      <c r="N110" s="46"/>
      <c r="O110" s="11"/>
      <c r="P110" s="11"/>
      <c r="Q110" s="13">
        <f t="shared" si="48"/>
        <v>0</v>
      </c>
      <c r="R110" s="13"/>
      <c r="S110" s="13"/>
      <c r="T110" s="4"/>
      <c r="U110" s="4"/>
      <c r="V110" s="4">
        <f t="shared" si="52"/>
        <v>0</v>
      </c>
      <c r="W110" s="4">
        <f t="shared" si="49"/>
        <v>-1E-3</v>
      </c>
      <c r="X110" s="14" t="e">
        <f t="shared" si="50"/>
        <v>#DIV/0!</v>
      </c>
      <c r="Y110" s="14" t="e">
        <f t="shared" si="51"/>
        <v>#DIV/0!</v>
      </c>
      <c r="Z110" s="3"/>
      <c r="AB110" s="15" t="e">
        <f t="shared" si="53"/>
        <v>#DIV/0!</v>
      </c>
      <c r="AC110" s="7"/>
      <c r="AD110" s="36"/>
      <c r="AE110" s="36"/>
      <c r="AF110" s="36"/>
    </row>
    <row r="111" spans="1:34"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34" ht="24.75" customHeight="1" x14ac:dyDescent="0.25">
      <c r="A112" s="8"/>
      <c r="B112" s="3">
        <f>B101</f>
        <v>14.5</v>
      </c>
      <c r="C112" s="3" t="s">
        <v>30</v>
      </c>
      <c r="D112" s="9"/>
      <c r="E112" s="9"/>
      <c r="F112" s="1" t="s">
        <v>31</v>
      </c>
      <c r="G112" s="4"/>
      <c r="H112" s="4">
        <f>0.001*POWER(10,G112/10)</f>
        <v>1E-3</v>
      </c>
      <c r="I112" s="1" t="s">
        <v>31</v>
      </c>
      <c r="J112" s="2"/>
      <c r="K112" s="1" t="s">
        <v>31</v>
      </c>
      <c r="L112" s="4">
        <f>0.001*POWER(10,J112/10)</f>
        <v>1E-3</v>
      </c>
      <c r="M112" s="46"/>
      <c r="N112" s="48"/>
      <c r="O112" s="11"/>
      <c r="P112" s="12"/>
      <c r="Q112" s="13">
        <f>J112-G112</f>
        <v>0</v>
      </c>
      <c r="R112" s="13"/>
      <c r="S112" s="13"/>
      <c r="T112" s="4"/>
      <c r="U112" s="4"/>
      <c r="V112" s="4">
        <f>T112*$Z$7+S112*$Z$9+R112*$Z$11</f>
        <v>0</v>
      </c>
      <c r="W112" s="4">
        <f t="shared" ref="W112:W121" si="54">V112-L112</f>
        <v>-1E-3</v>
      </c>
      <c r="X112" s="14" t="e">
        <f t="shared" ref="X112:X121" si="55">L112/V112</f>
        <v>#DIV/0!</v>
      </c>
      <c r="Y112" s="14" t="e">
        <f t="shared" ref="Y112:Y121" si="56">(L112-H112)/V112</f>
        <v>#DIV/0!</v>
      </c>
      <c r="Z112" s="127" t="s">
        <v>53</v>
      </c>
      <c r="AB112" s="15" t="e">
        <f>AVERAGE(M112:N112)</f>
        <v>#DIV/0!</v>
      </c>
      <c r="AC112" s="7"/>
      <c r="AD112" s="36"/>
      <c r="AE112" s="36"/>
      <c r="AF112" s="36"/>
    </row>
    <row r="113" spans="1:32" ht="24.75" customHeight="1" x14ac:dyDescent="0.25">
      <c r="A113" s="16"/>
      <c r="B113" s="3"/>
      <c r="C113" s="3"/>
      <c r="D113" s="9"/>
      <c r="E113" s="9"/>
      <c r="F113" s="1" t="s">
        <v>31</v>
      </c>
      <c r="G113" s="4"/>
      <c r="H113" s="4">
        <f t="shared" ref="H113:H118" si="57">0.001*POWER(10,G113/10)</f>
        <v>1E-3</v>
      </c>
      <c r="I113" s="1" t="s">
        <v>31</v>
      </c>
      <c r="J113" s="2"/>
      <c r="K113" s="1" t="s">
        <v>31</v>
      </c>
      <c r="L113" s="4">
        <f t="shared" ref="L113:L118" si="58">0.001*POWER(10,J113/10)</f>
        <v>1E-3</v>
      </c>
      <c r="M113" s="46"/>
      <c r="N113" s="48"/>
      <c r="O113" s="11"/>
      <c r="P113" s="12"/>
      <c r="Q113" s="13">
        <f t="shared" ref="Q113:Q118" si="59">J113-G113</f>
        <v>0</v>
      </c>
      <c r="R113" s="13"/>
      <c r="S113" s="13"/>
      <c r="T113" s="4"/>
      <c r="U113" s="4"/>
      <c r="V113" s="4">
        <f t="shared" ref="V113:V121" si="60">T113*$Z$7+S113*$Z$9+R113*$Z$11</f>
        <v>0</v>
      </c>
      <c r="W113" s="4">
        <f t="shared" si="54"/>
        <v>-1E-3</v>
      </c>
      <c r="X113" s="14" t="e">
        <f t="shared" si="55"/>
        <v>#DIV/0!</v>
      </c>
      <c r="Y113" s="14" t="e">
        <f t="shared" si="56"/>
        <v>#DIV/0!</v>
      </c>
      <c r="Z113" s="128"/>
      <c r="AB113" s="15" t="e">
        <f>AVERAGE(M113:N113)</f>
        <v>#DIV/0!</v>
      </c>
      <c r="AC113" s="7"/>
      <c r="AD113" s="36"/>
      <c r="AE113" s="36"/>
      <c r="AF113" s="36"/>
    </row>
    <row r="114" spans="1:32" ht="24.75" customHeight="1" x14ac:dyDescent="0.25">
      <c r="A114" s="1"/>
      <c r="B114" s="3"/>
      <c r="C114" s="3"/>
      <c r="D114" s="9"/>
      <c r="E114" s="9"/>
      <c r="F114" s="1" t="s">
        <v>31</v>
      </c>
      <c r="G114" s="4"/>
      <c r="H114" s="4">
        <f t="shared" si="57"/>
        <v>1E-3</v>
      </c>
      <c r="I114" s="1" t="s">
        <v>31</v>
      </c>
      <c r="J114" s="2"/>
      <c r="K114" s="1" t="s">
        <v>31</v>
      </c>
      <c r="L114" s="4">
        <f t="shared" si="58"/>
        <v>1E-3</v>
      </c>
      <c r="M114" s="46"/>
      <c r="N114" s="48"/>
      <c r="O114" s="11"/>
      <c r="P114" s="12"/>
      <c r="Q114" s="13">
        <f t="shared" si="59"/>
        <v>0</v>
      </c>
      <c r="R114" s="13"/>
      <c r="S114" s="13"/>
      <c r="T114" s="4"/>
      <c r="U114" s="4"/>
      <c r="V114" s="4">
        <f t="shared" si="60"/>
        <v>0</v>
      </c>
      <c r="W114" s="4">
        <f t="shared" si="54"/>
        <v>-1E-3</v>
      </c>
      <c r="X114" s="14" t="e">
        <f t="shared" si="55"/>
        <v>#DIV/0!</v>
      </c>
      <c r="Y114" s="14" t="e">
        <f t="shared" si="56"/>
        <v>#DIV/0!</v>
      </c>
      <c r="Z114" s="129"/>
      <c r="AB114" s="15" t="e">
        <f>AVERAGE(M114:N114)</f>
        <v>#DIV/0!</v>
      </c>
      <c r="AC114" s="7"/>
      <c r="AD114" s="36"/>
      <c r="AE114" s="36"/>
      <c r="AF114" s="36"/>
    </row>
    <row r="115" spans="1:32" ht="24.75" customHeight="1" x14ac:dyDescent="0.25">
      <c r="A115" s="1"/>
      <c r="B115" s="3"/>
      <c r="C115" s="3"/>
      <c r="D115" s="9"/>
      <c r="E115" s="9"/>
      <c r="F115" s="1" t="s">
        <v>31</v>
      </c>
      <c r="G115" s="4"/>
      <c r="H115" s="4">
        <f t="shared" si="57"/>
        <v>1E-3</v>
      </c>
      <c r="I115" s="1" t="s">
        <v>31</v>
      </c>
      <c r="J115" s="2"/>
      <c r="K115" s="1" t="s">
        <v>31</v>
      </c>
      <c r="L115" s="4">
        <f t="shared" si="58"/>
        <v>1E-3</v>
      </c>
      <c r="M115" s="46"/>
      <c r="N115" s="46"/>
      <c r="O115" s="11"/>
      <c r="P115" s="11"/>
      <c r="Q115" s="13">
        <f t="shared" si="59"/>
        <v>0</v>
      </c>
      <c r="R115" s="13"/>
      <c r="S115" s="13"/>
      <c r="T115" s="4"/>
      <c r="U115" s="4"/>
      <c r="V115" s="4">
        <f t="shared" si="60"/>
        <v>0</v>
      </c>
      <c r="W115" s="4">
        <f t="shared" si="54"/>
        <v>-1E-3</v>
      </c>
      <c r="X115" s="14" t="e">
        <f t="shared" si="55"/>
        <v>#DIV/0!</v>
      </c>
      <c r="Y115" s="14" t="e">
        <f t="shared" si="56"/>
        <v>#DIV/0!</v>
      </c>
      <c r="Z115" s="127" t="s">
        <v>45</v>
      </c>
      <c r="AB115" s="15" t="e">
        <f t="shared" ref="AB115:AB121" si="61">AVERAGE(M115:N115)</f>
        <v>#DIV/0!</v>
      </c>
      <c r="AC115" s="7"/>
      <c r="AD115" s="36"/>
      <c r="AE115" s="36"/>
      <c r="AF115" s="36"/>
    </row>
    <row r="116" spans="1:32" ht="23.25" customHeight="1" x14ac:dyDescent="0.25">
      <c r="A116" s="1"/>
      <c r="B116" s="3"/>
      <c r="C116" s="3"/>
      <c r="D116" s="9"/>
      <c r="E116" s="9"/>
      <c r="F116" s="1" t="s">
        <v>31</v>
      </c>
      <c r="G116" s="4"/>
      <c r="H116" s="4">
        <f t="shared" si="57"/>
        <v>1E-3</v>
      </c>
      <c r="I116" s="1" t="s">
        <v>31</v>
      </c>
      <c r="J116" s="2"/>
      <c r="K116" s="1" t="s">
        <v>31</v>
      </c>
      <c r="L116" s="4">
        <f t="shared" si="58"/>
        <v>1E-3</v>
      </c>
      <c r="M116" s="46"/>
      <c r="N116" s="46"/>
      <c r="O116" s="11"/>
      <c r="P116" s="11"/>
      <c r="Q116" s="13">
        <f t="shared" si="59"/>
        <v>0</v>
      </c>
      <c r="R116" s="13"/>
      <c r="S116" s="13"/>
      <c r="T116" s="4"/>
      <c r="U116" s="4"/>
      <c r="V116" s="4">
        <f t="shared" si="60"/>
        <v>0</v>
      </c>
      <c r="W116" s="4">
        <f t="shared" si="54"/>
        <v>-1E-3</v>
      </c>
      <c r="X116" s="14" t="e">
        <f t="shared" si="55"/>
        <v>#DIV/0!</v>
      </c>
      <c r="Y116" s="14" t="e">
        <f t="shared" si="56"/>
        <v>#DIV/0!</v>
      </c>
      <c r="Z116" s="130"/>
      <c r="AB116" s="15" t="e">
        <f t="shared" si="61"/>
        <v>#DIV/0!</v>
      </c>
      <c r="AC116" s="7"/>
      <c r="AD116" s="36"/>
      <c r="AE116" s="36"/>
      <c r="AF116" s="36"/>
    </row>
    <row r="117" spans="1:32" ht="24" customHeight="1" x14ac:dyDescent="0.25">
      <c r="A117" s="1"/>
      <c r="B117" s="3"/>
      <c r="C117" s="3"/>
      <c r="D117" s="9"/>
      <c r="E117" s="9"/>
      <c r="F117" s="1" t="s">
        <v>31</v>
      </c>
      <c r="G117" s="4"/>
      <c r="H117" s="4">
        <f t="shared" si="57"/>
        <v>1E-3</v>
      </c>
      <c r="I117" s="1" t="s">
        <v>31</v>
      </c>
      <c r="J117" s="2"/>
      <c r="K117" s="1" t="s">
        <v>31</v>
      </c>
      <c r="L117" s="4">
        <f t="shared" si="58"/>
        <v>1E-3</v>
      </c>
      <c r="M117" s="46"/>
      <c r="N117" s="46"/>
      <c r="O117" s="11"/>
      <c r="P117" s="11"/>
      <c r="Q117" s="13">
        <f t="shared" si="59"/>
        <v>0</v>
      </c>
      <c r="R117" s="13"/>
      <c r="S117" s="13"/>
      <c r="T117" s="4"/>
      <c r="U117" s="4"/>
      <c r="V117" s="4">
        <f t="shared" si="60"/>
        <v>0</v>
      </c>
      <c r="W117" s="4">
        <f t="shared" si="54"/>
        <v>-1E-3</v>
      </c>
      <c r="X117" s="14" t="e">
        <f t="shared" si="55"/>
        <v>#DIV/0!</v>
      </c>
      <c r="Y117" s="14" t="e">
        <f t="shared" si="56"/>
        <v>#DIV/0!</v>
      </c>
      <c r="Z117" s="131"/>
      <c r="AB117" s="15" t="e">
        <f t="shared" si="61"/>
        <v>#DIV/0!</v>
      </c>
      <c r="AC117" s="7"/>
      <c r="AD117" s="36"/>
      <c r="AE117" s="36"/>
      <c r="AF117" s="36"/>
    </row>
    <row r="118" spans="1:32" ht="24.75" customHeight="1" x14ac:dyDescent="0.25">
      <c r="A118" s="1"/>
      <c r="B118" s="3"/>
      <c r="C118" s="3"/>
      <c r="D118" s="9"/>
      <c r="E118" s="9"/>
      <c r="F118" s="1" t="s">
        <v>31</v>
      </c>
      <c r="G118" s="4"/>
      <c r="H118" s="4">
        <f t="shared" si="57"/>
        <v>1E-3</v>
      </c>
      <c r="I118" s="1" t="s">
        <v>31</v>
      </c>
      <c r="J118" s="2"/>
      <c r="K118" s="1" t="s">
        <v>31</v>
      </c>
      <c r="L118" s="4">
        <f t="shared" si="58"/>
        <v>1E-3</v>
      </c>
      <c r="M118" s="46"/>
      <c r="N118" s="46"/>
      <c r="O118" s="11"/>
      <c r="P118" s="11"/>
      <c r="Q118" s="13">
        <f t="shared" si="59"/>
        <v>0</v>
      </c>
      <c r="R118" s="13"/>
      <c r="S118" s="13"/>
      <c r="T118" s="4"/>
      <c r="U118" s="4"/>
      <c r="V118" s="4">
        <f t="shared" si="60"/>
        <v>0</v>
      </c>
      <c r="W118" s="4">
        <f t="shared" si="54"/>
        <v>-1E-3</v>
      </c>
      <c r="X118" s="14" t="e">
        <f t="shared" si="55"/>
        <v>#DIV/0!</v>
      </c>
      <c r="Y118" s="14" t="e">
        <f t="shared" si="56"/>
        <v>#DIV/0!</v>
      </c>
      <c r="Z118" s="3"/>
      <c r="AB118" s="15" t="e">
        <f t="shared" si="61"/>
        <v>#DIV/0!</v>
      </c>
      <c r="AC118" s="7"/>
      <c r="AD118" s="36"/>
      <c r="AE118" s="36"/>
      <c r="AF118" s="36"/>
    </row>
    <row r="119" spans="1:32" ht="24.75" customHeight="1" x14ac:dyDescent="0.25">
      <c r="A119" s="1"/>
      <c r="B119" s="3"/>
      <c r="C119" s="3"/>
      <c r="D119" s="9"/>
      <c r="E119" s="9"/>
      <c r="F119" s="1" t="s">
        <v>31</v>
      </c>
      <c r="G119" s="4"/>
      <c r="H119" s="4">
        <f>0.001*POWER(10,G119/10)</f>
        <v>1E-3</v>
      </c>
      <c r="I119" s="1" t="s">
        <v>31</v>
      </c>
      <c r="J119" s="2"/>
      <c r="K119" s="1" t="s">
        <v>31</v>
      </c>
      <c r="L119" s="4">
        <f>0.001*POWER(10,J119/10)</f>
        <v>1E-3</v>
      </c>
      <c r="M119" s="46"/>
      <c r="N119" s="46"/>
      <c r="O119" s="11"/>
      <c r="P119" s="11"/>
      <c r="Q119" s="13">
        <f>J119-G119</f>
        <v>0</v>
      </c>
      <c r="R119" s="13"/>
      <c r="S119" s="13"/>
      <c r="T119" s="4"/>
      <c r="U119" s="4"/>
      <c r="V119" s="4">
        <f t="shared" si="60"/>
        <v>0</v>
      </c>
      <c r="W119" s="4">
        <f t="shared" si="54"/>
        <v>-1E-3</v>
      </c>
      <c r="X119" s="14" t="e">
        <f t="shared" si="55"/>
        <v>#DIV/0!</v>
      </c>
      <c r="Y119" s="14" t="e">
        <f t="shared" si="56"/>
        <v>#DIV/0!</v>
      </c>
      <c r="Z119" s="3"/>
      <c r="AB119" s="15" t="e">
        <f t="shared" si="61"/>
        <v>#DIV/0!</v>
      </c>
      <c r="AC119" s="7"/>
      <c r="AD119" s="36"/>
      <c r="AE119" s="36"/>
      <c r="AF119" s="36"/>
    </row>
    <row r="120" spans="1:32" ht="24.75" customHeight="1" x14ac:dyDescent="0.25">
      <c r="A120" s="1"/>
      <c r="B120" s="3"/>
      <c r="C120" s="3"/>
      <c r="D120" s="9"/>
      <c r="E120" s="9"/>
      <c r="F120" s="1" t="s">
        <v>31</v>
      </c>
      <c r="G120" s="4"/>
      <c r="H120" s="4">
        <f>0.001*POWER(10,G120/10)</f>
        <v>1E-3</v>
      </c>
      <c r="I120" s="1" t="s">
        <v>31</v>
      </c>
      <c r="J120" s="2"/>
      <c r="K120" s="1" t="s">
        <v>31</v>
      </c>
      <c r="L120" s="4">
        <f>0.001*POWER(10,J120/10)</f>
        <v>1E-3</v>
      </c>
      <c r="M120" s="46"/>
      <c r="N120" s="46"/>
      <c r="O120" s="11"/>
      <c r="P120" s="11"/>
      <c r="Q120" s="13">
        <f>J120-G120</f>
        <v>0</v>
      </c>
      <c r="R120" s="13"/>
      <c r="S120" s="13"/>
      <c r="T120" s="4"/>
      <c r="U120" s="4"/>
      <c r="V120" s="4">
        <f t="shared" si="60"/>
        <v>0</v>
      </c>
      <c r="W120" s="4">
        <f t="shared" si="54"/>
        <v>-1E-3</v>
      </c>
      <c r="X120" s="14" t="e">
        <f t="shared" si="55"/>
        <v>#DIV/0!</v>
      </c>
      <c r="Y120" s="14" t="e">
        <f t="shared" si="56"/>
        <v>#DIV/0!</v>
      </c>
      <c r="Z120" s="3"/>
      <c r="AB120" s="15" t="e">
        <f>AVERAGE(M120:N120)</f>
        <v>#DIV/0!</v>
      </c>
      <c r="AC120" s="7"/>
      <c r="AD120" s="36"/>
      <c r="AE120" s="36"/>
      <c r="AF120" s="36"/>
    </row>
    <row r="121" spans="1:32" ht="24.75" customHeight="1" x14ac:dyDescent="0.25">
      <c r="A121" s="1"/>
      <c r="B121" s="3"/>
      <c r="C121" s="3"/>
      <c r="D121" s="9"/>
      <c r="E121" s="9"/>
      <c r="F121" s="1" t="s">
        <v>31</v>
      </c>
      <c r="G121" s="4"/>
      <c r="H121" s="4">
        <f>0.001*POWER(10,G121/10)</f>
        <v>1E-3</v>
      </c>
      <c r="I121" s="1" t="s">
        <v>31</v>
      </c>
      <c r="J121" s="2"/>
      <c r="K121" s="1" t="s">
        <v>31</v>
      </c>
      <c r="L121" s="4">
        <f>0.001*POWER(10,J121/10)</f>
        <v>1E-3</v>
      </c>
      <c r="M121" s="46"/>
      <c r="N121" s="46"/>
      <c r="O121" s="11"/>
      <c r="P121" s="11"/>
      <c r="Q121" s="13">
        <f>J121-G121</f>
        <v>0</v>
      </c>
      <c r="R121" s="13"/>
      <c r="S121" s="13"/>
      <c r="T121" s="4"/>
      <c r="U121" s="4"/>
      <c r="V121" s="4">
        <f t="shared" si="60"/>
        <v>0</v>
      </c>
      <c r="W121" s="4">
        <f t="shared" si="54"/>
        <v>-1E-3</v>
      </c>
      <c r="X121" s="14" t="e">
        <f t="shared" si="55"/>
        <v>#DIV/0!</v>
      </c>
      <c r="Y121" s="14" t="e">
        <f t="shared" si="56"/>
        <v>#DIV/0!</v>
      </c>
      <c r="Z121" s="3"/>
      <c r="AB121" s="15" t="e">
        <f t="shared" si="61"/>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32" t="s">
        <v>54</v>
      </c>
      <c r="J124" s="132"/>
      <c r="K124" s="132"/>
      <c r="L124" s="132"/>
      <c r="M124" s="132"/>
      <c r="N124" s="132"/>
      <c r="O124" s="132"/>
      <c r="P124" s="132"/>
      <c r="Q124" s="132"/>
      <c r="R124" s="40"/>
      <c r="S124" s="40"/>
      <c r="T124" s="64"/>
      <c r="U124" s="64"/>
      <c r="V124" s="62"/>
      <c r="W124" s="62"/>
      <c r="X124" s="63"/>
      <c r="Y124" s="63"/>
    </row>
    <row r="125" spans="1:32" ht="15" customHeight="1" x14ac:dyDescent="0.25">
      <c r="A125" t="s">
        <v>55</v>
      </c>
      <c r="C125" s="59"/>
      <c r="D125" s="60"/>
      <c r="E125" s="59"/>
      <c r="I125" s="133" t="s">
        <v>2</v>
      </c>
      <c r="J125" s="126" t="s">
        <v>56</v>
      </c>
      <c r="K125" s="126" t="s">
        <v>57</v>
      </c>
      <c r="L125" s="126" t="s">
        <v>58</v>
      </c>
      <c r="M125" s="126" t="s">
        <v>59</v>
      </c>
      <c r="N125" s="83"/>
      <c r="O125" s="125" t="s">
        <v>60</v>
      </c>
      <c r="P125" s="126" t="s">
        <v>61</v>
      </c>
      <c r="Q125" s="126" t="s">
        <v>87</v>
      </c>
      <c r="R125" s="65"/>
      <c r="S125" s="65"/>
      <c r="T125" s="7"/>
      <c r="U125" s="7"/>
      <c r="V125" s="62"/>
      <c r="W125" s="62"/>
      <c r="X125" s="63"/>
      <c r="Y125" s="63"/>
    </row>
    <row r="126" spans="1:32" x14ac:dyDescent="0.25">
      <c r="A126" t="s">
        <v>63</v>
      </c>
      <c r="C126" s="59"/>
      <c r="D126" s="60"/>
      <c r="E126" s="59"/>
      <c r="I126" s="133"/>
      <c r="J126" s="126"/>
      <c r="K126" s="126"/>
      <c r="L126" s="126"/>
      <c r="M126" s="126"/>
      <c r="N126" s="83"/>
      <c r="O126" s="125"/>
      <c r="P126" s="126"/>
      <c r="Q126" s="126"/>
      <c r="R126" s="65"/>
      <c r="S126" s="65"/>
      <c r="T126" s="7"/>
      <c r="U126" s="7"/>
      <c r="V126" s="62"/>
      <c r="W126" s="62"/>
      <c r="X126" s="63"/>
      <c r="Y126" s="63"/>
    </row>
    <row r="127" spans="1:32" x14ac:dyDescent="0.25">
      <c r="A127" t="s">
        <v>64</v>
      </c>
      <c r="C127" s="59"/>
      <c r="D127" s="60"/>
      <c r="E127" s="59"/>
      <c r="I127" s="84">
        <v>13.75</v>
      </c>
      <c r="J127" s="84">
        <v>19.850000000000001</v>
      </c>
      <c r="K127" s="84">
        <v>0.57999999999999996</v>
      </c>
      <c r="L127" s="85"/>
      <c r="M127" s="86">
        <f>J127-K127-L127</f>
        <v>19.270000000000003</v>
      </c>
      <c r="N127" s="87"/>
      <c r="O127" s="88">
        <v>49.64</v>
      </c>
      <c r="P127" s="87">
        <v>0.67</v>
      </c>
      <c r="Q127" s="85">
        <f>O127+P127</f>
        <v>50.31</v>
      </c>
      <c r="R127" s="70"/>
      <c r="S127" s="70"/>
      <c r="T127" s="7"/>
      <c r="U127" s="7"/>
      <c r="V127" s="62"/>
      <c r="W127" s="62"/>
      <c r="X127" s="63"/>
      <c r="Y127" s="63"/>
    </row>
    <row r="128" spans="1:32" x14ac:dyDescent="0.25">
      <c r="A128" t="s">
        <v>65</v>
      </c>
      <c r="C128" s="59"/>
      <c r="D128" s="60"/>
      <c r="E128" s="59"/>
      <c r="I128" s="84">
        <v>14</v>
      </c>
      <c r="J128" s="84">
        <v>19.86</v>
      </c>
      <c r="K128" s="84">
        <v>0.59</v>
      </c>
      <c r="L128" s="85"/>
      <c r="M128" s="86">
        <f>J128-K128-L128</f>
        <v>19.27</v>
      </c>
      <c r="N128" s="87"/>
      <c r="O128" s="88">
        <v>49.9</v>
      </c>
      <c r="P128" s="87">
        <v>0.54</v>
      </c>
      <c r="Q128" s="85">
        <f>O128+P128</f>
        <v>50.44</v>
      </c>
      <c r="R128" s="70"/>
      <c r="S128" s="70"/>
      <c r="T128" s="7"/>
      <c r="U128" s="7"/>
      <c r="V128" s="62"/>
      <c r="W128" s="62"/>
      <c r="X128" s="63"/>
      <c r="Y128" s="63"/>
    </row>
    <row r="129" spans="1:25" x14ac:dyDescent="0.25">
      <c r="A129" t="s">
        <v>66</v>
      </c>
      <c r="C129" s="59"/>
      <c r="D129" s="60"/>
      <c r="E129" s="59"/>
      <c r="I129" s="84">
        <v>14.25</v>
      </c>
      <c r="J129" s="84">
        <v>19.87</v>
      </c>
      <c r="K129" s="84">
        <v>0.61</v>
      </c>
      <c r="L129" s="85"/>
      <c r="M129" s="86">
        <f>J129-K129-L129</f>
        <v>19.260000000000002</v>
      </c>
      <c r="N129" s="87"/>
      <c r="O129" s="84">
        <v>50.05</v>
      </c>
      <c r="P129" s="87">
        <v>0.52</v>
      </c>
      <c r="Q129" s="85">
        <f>O129+P129</f>
        <v>50.57</v>
      </c>
      <c r="R129" s="70"/>
      <c r="S129" s="70"/>
      <c r="T129" s="7"/>
      <c r="U129" s="7"/>
      <c r="V129" s="62"/>
      <c r="W129" s="62"/>
      <c r="X129" s="63"/>
      <c r="Y129" s="63"/>
    </row>
    <row r="130" spans="1:25" x14ac:dyDescent="0.25">
      <c r="A130" t="s">
        <v>67</v>
      </c>
      <c r="I130" s="84">
        <v>14.5</v>
      </c>
      <c r="J130" s="84">
        <v>19.88</v>
      </c>
      <c r="K130" s="84">
        <v>0.59</v>
      </c>
      <c r="L130" s="85"/>
      <c r="M130" s="86">
        <f>J130-K130-L130</f>
        <v>19.29</v>
      </c>
      <c r="N130" s="87"/>
      <c r="O130" s="87">
        <v>50.21</v>
      </c>
      <c r="P130" s="87">
        <v>0.52</v>
      </c>
      <c r="Q130" s="85">
        <f>O130+P130</f>
        <v>50.730000000000004</v>
      </c>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27">
    <mergeCell ref="Z43:Z46"/>
    <mergeCell ref="A1:Z1"/>
    <mergeCell ref="Z3:Z5"/>
    <mergeCell ref="Z12:Z21"/>
    <mergeCell ref="Z23:Z26"/>
    <mergeCell ref="Z27:Z29"/>
    <mergeCell ref="Z115:Z117"/>
    <mergeCell ref="Z47:Z49"/>
    <mergeCell ref="Z63:Z65"/>
    <mergeCell ref="Z66:Z68"/>
    <mergeCell ref="Z69:Z77"/>
    <mergeCell ref="Z79:Z81"/>
    <mergeCell ref="Z82:Z84"/>
    <mergeCell ref="Z90:Z92"/>
    <mergeCell ref="Z93:Z95"/>
    <mergeCell ref="Z101:Z103"/>
    <mergeCell ref="Z104:Z106"/>
    <mergeCell ref="Z112:Z114"/>
    <mergeCell ref="I124:Q124"/>
    <mergeCell ref="I125:I126"/>
    <mergeCell ref="J125:J126"/>
    <mergeCell ref="K125:K126"/>
    <mergeCell ref="L125:L126"/>
    <mergeCell ref="M125:M126"/>
    <mergeCell ref="O125:O126"/>
    <mergeCell ref="P125:P126"/>
    <mergeCell ref="Q125:Q126"/>
  </mergeCells>
  <pageMargins left="0.7" right="0.7" top="0.75" bottom="0.75" header="0.3" footer="0.3"/>
  <pageSetup paperSize="17" scale="3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V121"/>
  <sheetViews>
    <sheetView topLeftCell="A12" zoomScale="60" zoomScaleNormal="60" workbookViewId="0">
      <selection activeCell="AD8" sqref="AD7:AD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36" ht="17.25" customHeight="1" x14ac:dyDescent="0.35">
      <c r="A1" s="134" t="s">
        <v>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36" ht="96" customHeight="1" x14ac:dyDescent="0.25">
      <c r="A2" s="1" t="s">
        <v>1</v>
      </c>
      <c r="B2" s="2" t="s">
        <v>2</v>
      </c>
      <c r="C2" s="3" t="s">
        <v>3</v>
      </c>
      <c r="D2" s="3" t="s">
        <v>4</v>
      </c>
      <c r="E2" s="3" t="s">
        <v>5</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21</v>
      </c>
      <c r="V2" s="6" t="s">
        <v>22</v>
      </c>
      <c r="W2" s="6" t="s">
        <v>23</v>
      </c>
      <c r="X2" s="6" t="s">
        <v>24</v>
      </c>
      <c r="Y2" s="6" t="s">
        <v>25</v>
      </c>
      <c r="Z2" s="3" t="s">
        <v>26</v>
      </c>
      <c r="AB2" s="7"/>
      <c r="AC2" s="7"/>
      <c r="AD2" s="7"/>
      <c r="AE2" s="7"/>
      <c r="AF2" s="7"/>
      <c r="AG2" s="7"/>
      <c r="AH2" s="7" t="s">
        <v>27</v>
      </c>
      <c r="AI2" s="7" t="s">
        <v>28</v>
      </c>
      <c r="AJ2" t="s">
        <v>29</v>
      </c>
    </row>
    <row r="3" spans="1:36" ht="24.75" customHeight="1" x14ac:dyDescent="0.25">
      <c r="A3" s="8">
        <v>41976</v>
      </c>
      <c r="B3" s="3">
        <v>13.75</v>
      </c>
      <c r="C3" s="3" t="s">
        <v>30</v>
      </c>
      <c r="D3" s="9">
        <v>48</v>
      </c>
      <c r="E3" s="3">
        <v>64</v>
      </c>
      <c r="F3" s="1" t="s">
        <v>31</v>
      </c>
      <c r="G3" s="4">
        <v>-3.52</v>
      </c>
      <c r="H3" s="10">
        <f t="shared" ref="H3:H8" si="0">0.001*POWER(10,G3/10)</f>
        <v>4.4463126746910868E-4</v>
      </c>
      <c r="I3" s="1" t="s">
        <v>31</v>
      </c>
      <c r="J3" s="3">
        <v>46.83</v>
      </c>
      <c r="K3" s="1" t="s">
        <v>31</v>
      </c>
      <c r="L3" s="4">
        <f t="shared" ref="L3:L8" si="1">0.001*POWER(10,J3/10)</f>
        <v>48.194779762512738</v>
      </c>
      <c r="M3" s="4"/>
      <c r="N3" s="4"/>
      <c r="O3" s="11"/>
      <c r="P3" s="12"/>
      <c r="Q3" s="13">
        <f t="shared" ref="Q3:Q20" si="2">J3-G3</f>
        <v>50.35</v>
      </c>
      <c r="R3" s="13">
        <v>0.67500000000000004</v>
      </c>
      <c r="S3" s="13">
        <v>5.5</v>
      </c>
      <c r="T3" s="4">
        <v>8.39</v>
      </c>
      <c r="U3" s="4">
        <v>5.6</v>
      </c>
      <c r="V3" s="4">
        <f t="shared" ref="V3:V20" si="3">T3*$Z$7+S3*$Z$9+R3*$Z$11</f>
        <v>266.09100000000001</v>
      </c>
      <c r="W3" s="4">
        <f t="shared" ref="W3:W8" si="4">V3-L3</f>
        <v>217.89622023748728</v>
      </c>
      <c r="X3" s="14">
        <f t="shared" ref="X3:X8" si="5">L3/V3</f>
        <v>0.18112141997479334</v>
      </c>
      <c r="Y3" s="14">
        <f t="shared" ref="Y3:Y8" si="6">(L3-H3)/V3</f>
        <v>0.18111974900032421</v>
      </c>
      <c r="Z3" s="127" t="s">
        <v>32</v>
      </c>
      <c r="AA3" t="s">
        <v>33</v>
      </c>
      <c r="AB3" s="7"/>
      <c r="AC3" s="15"/>
      <c r="AD3" t="str">
        <f>CONCATENATE("50W Toshiba Cascade Gain (dB) @ ",B3,"GHz")</f>
        <v>50W Toshiba Cascade Gain (dB) @ 13.75GHz</v>
      </c>
      <c r="AG3" s="7"/>
      <c r="AH3" s="7">
        <v>-100</v>
      </c>
      <c r="AI3" s="7">
        <v>47</v>
      </c>
      <c r="AJ3">
        <f>AI3-3</f>
        <v>44</v>
      </c>
    </row>
    <row r="4" spans="1:36" ht="24.75" customHeight="1" x14ac:dyDescent="0.25">
      <c r="A4" s="16"/>
      <c r="B4" s="3"/>
      <c r="C4" s="3"/>
      <c r="D4" s="9">
        <v>45</v>
      </c>
      <c r="E4" s="3">
        <v>59</v>
      </c>
      <c r="F4" s="1" t="s">
        <v>31</v>
      </c>
      <c r="G4" s="4">
        <v>-7.23</v>
      </c>
      <c r="H4" s="10">
        <f t="shared" si="0"/>
        <v>1.892343618644975E-4</v>
      </c>
      <c r="I4" s="1" t="s">
        <v>31</v>
      </c>
      <c r="J4" s="3">
        <v>46</v>
      </c>
      <c r="K4" s="1" t="s">
        <v>31</v>
      </c>
      <c r="L4" s="4">
        <f t="shared" si="1"/>
        <v>39.810717055349741</v>
      </c>
      <c r="M4" s="4"/>
      <c r="N4" s="4"/>
      <c r="O4" s="11"/>
      <c r="P4" s="12"/>
      <c r="Q4" s="13">
        <f t="shared" si="2"/>
        <v>53.230000000000004</v>
      </c>
      <c r="R4" s="13">
        <v>0.63300000000000001</v>
      </c>
      <c r="S4" s="13">
        <v>4.9000000000000004</v>
      </c>
      <c r="T4" s="4">
        <v>6.83</v>
      </c>
      <c r="U4" s="4">
        <v>4.78</v>
      </c>
      <c r="V4" s="4">
        <f t="shared" si="3"/>
        <v>221.553</v>
      </c>
      <c r="W4" s="4">
        <f t="shared" si="4"/>
        <v>181.74228294465024</v>
      </c>
      <c r="X4" s="14">
        <f t="shared" si="5"/>
        <v>0.17968936126050986</v>
      </c>
      <c r="Y4" s="14">
        <f t="shared" si="6"/>
        <v>0.17968850713367854</v>
      </c>
      <c r="Z4" s="130"/>
      <c r="AA4" t="s">
        <v>34</v>
      </c>
      <c r="AB4" s="7"/>
      <c r="AC4" s="17">
        <v>-3.75</v>
      </c>
      <c r="AD4" t="str">
        <f>CONCATENATE("50W Toshiba Output FET Temp (C) @ ",B3,"GHz")</f>
        <v>50W Toshiba Output FET Temp (C) @ 13.75GHz</v>
      </c>
      <c r="AG4" s="7"/>
      <c r="AH4" s="7">
        <f>AH3+10</f>
        <v>-90</v>
      </c>
      <c r="AI4" s="7">
        <v>47</v>
      </c>
      <c r="AJ4">
        <f t="shared" ref="AJ4:AJ20" si="7">AI4-3</f>
        <v>44</v>
      </c>
    </row>
    <row r="5" spans="1:36" ht="24.75" customHeight="1" x14ac:dyDescent="0.25">
      <c r="A5" s="1"/>
      <c r="B5" s="3"/>
      <c r="C5" s="3"/>
      <c r="D5" s="9">
        <v>45</v>
      </c>
      <c r="E5" s="3">
        <v>57</v>
      </c>
      <c r="F5" s="1" t="s">
        <v>31</v>
      </c>
      <c r="G5" s="4">
        <v>-9.34</v>
      </c>
      <c r="H5" s="10">
        <f t="shared" si="0"/>
        <v>1.1641260294104911E-4</v>
      </c>
      <c r="I5" s="1" t="s">
        <v>31</v>
      </c>
      <c r="J5" s="3">
        <f>J4-1</f>
        <v>45</v>
      </c>
      <c r="K5" s="1" t="s">
        <v>31</v>
      </c>
      <c r="L5" s="4">
        <f t="shared" si="1"/>
        <v>31.622776601683839</v>
      </c>
      <c r="M5" s="4"/>
      <c r="N5" s="4"/>
      <c r="O5" s="11"/>
      <c r="P5" s="12"/>
      <c r="Q5" s="13">
        <f t="shared" si="2"/>
        <v>54.34</v>
      </c>
      <c r="R5" s="13">
        <v>0.629</v>
      </c>
      <c r="S5" s="13">
        <v>4.8</v>
      </c>
      <c r="T5" s="4">
        <v>5.91</v>
      </c>
      <c r="U5" s="4">
        <v>4.13</v>
      </c>
      <c r="V5" s="4">
        <f t="shared" si="3"/>
        <v>198.047</v>
      </c>
      <c r="W5" s="4">
        <f t="shared" si="4"/>
        <v>166.42422339831614</v>
      </c>
      <c r="X5" s="14">
        <f t="shared" si="5"/>
        <v>0.15967309073949032</v>
      </c>
      <c r="Y5" s="14">
        <f t="shared" si="6"/>
        <v>0.1596725029365802</v>
      </c>
      <c r="Z5" s="131"/>
      <c r="AA5" t="s">
        <v>35</v>
      </c>
      <c r="AB5" s="7"/>
      <c r="AC5" s="17">
        <v>-3.75</v>
      </c>
      <c r="AD5" t="str">
        <f>CONCATENATE("50W Toshiba Driver FET Temp (C) @ ",B3,"GHz")</f>
        <v>50W Toshiba Driver FET Temp (C) @ 13.75GHz</v>
      </c>
      <c r="AG5" s="7"/>
      <c r="AH5" s="7">
        <f t="shared" ref="AH5:AH20" si="8">AH4+10</f>
        <v>-80</v>
      </c>
      <c r="AI5" s="7">
        <v>47</v>
      </c>
      <c r="AJ5">
        <f t="shared" si="7"/>
        <v>44</v>
      </c>
    </row>
    <row r="6" spans="1:36" ht="24.75" customHeight="1" x14ac:dyDescent="0.25">
      <c r="A6" s="1"/>
      <c r="B6" s="3"/>
      <c r="C6" s="3"/>
      <c r="D6" s="9">
        <v>43</v>
      </c>
      <c r="E6" s="9">
        <v>54</v>
      </c>
      <c r="F6" s="1" t="s">
        <v>31</v>
      </c>
      <c r="G6" s="4">
        <v>-10.8</v>
      </c>
      <c r="H6" s="10">
        <f t="shared" si="0"/>
        <v>8.317637711026709E-5</v>
      </c>
      <c r="I6" s="1" t="s">
        <v>31</v>
      </c>
      <c r="J6" s="3">
        <v>44</v>
      </c>
      <c r="K6" s="1" t="s">
        <v>31</v>
      </c>
      <c r="L6" s="4">
        <f t="shared" si="1"/>
        <v>25.118864315095859</v>
      </c>
      <c r="M6" s="4"/>
      <c r="N6" s="4"/>
      <c r="O6" s="11"/>
      <c r="P6" s="11"/>
      <c r="Q6" s="13">
        <f t="shared" si="2"/>
        <v>54.8</v>
      </c>
      <c r="R6" s="18">
        <v>0.63500000000000001</v>
      </c>
      <c r="S6" s="13">
        <v>4.7</v>
      </c>
      <c r="T6" s="19">
        <v>5.16</v>
      </c>
      <c r="U6" s="19">
        <v>3.66</v>
      </c>
      <c r="V6" s="4">
        <f t="shared" si="3"/>
        <v>178.75899999999999</v>
      </c>
      <c r="W6" s="4">
        <f t="shared" si="4"/>
        <v>153.64013568490412</v>
      </c>
      <c r="X6" s="14">
        <f t="shared" si="5"/>
        <v>0.14051804001530474</v>
      </c>
      <c r="Y6" s="14">
        <f t="shared" si="6"/>
        <v>0.14051757471634296</v>
      </c>
      <c r="Z6" s="3" t="s">
        <v>36</v>
      </c>
      <c r="AA6" s="20" t="s">
        <v>37</v>
      </c>
      <c r="AB6" s="7"/>
      <c r="AC6" s="17">
        <v>-1.1859999999999999</v>
      </c>
      <c r="AD6" t="str">
        <f>CONCATENATE("50W Toshiba Cascade PAE (%) @ ",B3,"GHz")</f>
        <v>50W Toshiba Cascade PAE (%) @ 13.75GHz</v>
      </c>
      <c r="AG6" s="7"/>
      <c r="AH6" s="7">
        <f t="shared" si="8"/>
        <v>-70</v>
      </c>
      <c r="AI6" s="20">
        <v>47</v>
      </c>
      <c r="AJ6">
        <f t="shared" si="7"/>
        <v>44</v>
      </c>
    </row>
    <row r="7" spans="1:36" ht="24.75" customHeight="1" x14ac:dyDescent="0.25">
      <c r="A7" s="1"/>
      <c r="B7" s="3"/>
      <c r="C7" s="3"/>
      <c r="D7" s="9">
        <v>42</v>
      </c>
      <c r="E7" s="9">
        <v>52</v>
      </c>
      <c r="F7" s="1" t="s">
        <v>31</v>
      </c>
      <c r="G7" s="4">
        <v>-12</v>
      </c>
      <c r="H7" s="10">
        <f t="shared" si="0"/>
        <v>6.309573444801932E-5</v>
      </c>
      <c r="I7" s="1" t="s">
        <v>31</v>
      </c>
      <c r="J7" s="3">
        <f t="shared" ref="J7:J17" si="9">J6-1</f>
        <v>43</v>
      </c>
      <c r="K7" s="1" t="s">
        <v>31</v>
      </c>
      <c r="L7" s="4">
        <f t="shared" si="1"/>
        <v>19.952623149688794</v>
      </c>
      <c r="M7" s="4"/>
      <c r="N7" s="4"/>
      <c r="O7" s="11"/>
      <c r="P7" s="11"/>
      <c r="Q7" s="13">
        <f t="shared" si="2"/>
        <v>55</v>
      </c>
      <c r="R7" s="18">
        <v>0.63900000000000001</v>
      </c>
      <c r="S7" s="13">
        <v>4.5999999999999996</v>
      </c>
      <c r="T7" s="19">
        <v>4.62</v>
      </c>
      <c r="U7" s="19">
        <v>3.26</v>
      </c>
      <c r="V7" s="4">
        <f t="shared" si="3"/>
        <v>164.58100000000002</v>
      </c>
      <c r="W7" s="4">
        <f t="shared" si="4"/>
        <v>144.62837685031121</v>
      </c>
      <c r="X7" s="14">
        <f t="shared" si="5"/>
        <v>0.12123284674226546</v>
      </c>
      <c r="Y7" s="14">
        <f t="shared" si="6"/>
        <v>0.12123246337034253</v>
      </c>
      <c r="Z7" s="3">
        <v>24.4</v>
      </c>
      <c r="AA7" s="20" t="s">
        <v>38</v>
      </c>
      <c r="AB7" s="7"/>
      <c r="AC7" s="17">
        <v>-0.93400000000000005</v>
      </c>
      <c r="AD7" t="str">
        <f>CONCATENATE("50W Toshiba Cascade Dissipated Power (W) @ ",B3,"GHz")</f>
        <v>50W Toshiba Cascade Dissipated Power (W) @ 13.75GHz</v>
      </c>
      <c r="AG7" s="7"/>
      <c r="AH7" s="7">
        <f t="shared" si="8"/>
        <v>-60</v>
      </c>
      <c r="AI7" s="20">
        <v>47</v>
      </c>
      <c r="AJ7">
        <f t="shared" si="7"/>
        <v>44</v>
      </c>
    </row>
    <row r="8" spans="1:36" ht="24.75" customHeight="1" x14ac:dyDescent="0.25">
      <c r="A8" s="1"/>
      <c r="B8" s="3"/>
      <c r="C8" s="3"/>
      <c r="D8" s="9">
        <v>41</v>
      </c>
      <c r="E8" s="9">
        <v>50</v>
      </c>
      <c r="F8" s="1" t="s">
        <v>31</v>
      </c>
      <c r="G8" s="4">
        <v>-13.3</v>
      </c>
      <c r="H8" s="10">
        <f t="shared" si="0"/>
        <v>4.6773514128719789E-5</v>
      </c>
      <c r="I8" s="1" t="s">
        <v>31</v>
      </c>
      <c r="J8" s="3">
        <f t="shared" si="9"/>
        <v>42</v>
      </c>
      <c r="K8" s="1" t="s">
        <v>31</v>
      </c>
      <c r="L8" s="4">
        <f t="shared" si="1"/>
        <v>15.848931924611147</v>
      </c>
      <c r="M8" s="4"/>
      <c r="N8" s="4"/>
      <c r="O8" s="11"/>
      <c r="P8" s="11"/>
      <c r="Q8" s="13">
        <f t="shared" si="2"/>
        <v>55.3</v>
      </c>
      <c r="R8" s="18">
        <v>0.64600000000000002</v>
      </c>
      <c r="S8" s="13">
        <v>4.5999999999999996</v>
      </c>
      <c r="T8" s="19">
        <v>4.2</v>
      </c>
      <c r="U8" s="19">
        <v>2.97</v>
      </c>
      <c r="V8" s="4">
        <f t="shared" si="3"/>
        <v>154.38200000000001</v>
      </c>
      <c r="W8" s="4">
        <f t="shared" si="4"/>
        <v>138.53306807538885</v>
      </c>
      <c r="X8" s="14">
        <f t="shared" si="5"/>
        <v>0.10266049101975067</v>
      </c>
      <c r="Y8" s="14">
        <f t="shared" si="6"/>
        <v>0.10266018804716236</v>
      </c>
      <c r="Z8" s="3" t="s">
        <v>39</v>
      </c>
      <c r="AA8" s="20" t="s">
        <v>40</v>
      </c>
      <c r="AB8" s="7"/>
      <c r="AC8" s="17">
        <v>-0.26600000000000001</v>
      </c>
      <c r="AD8" t="str">
        <f>CONCATENATE("50W Toshiba Cascade DC Power (W) @ ",B3,"GHz")</f>
        <v>50W Toshiba Cascade DC Power (W) @ 13.75GHz</v>
      </c>
      <c r="AG8" s="7"/>
      <c r="AH8" s="7">
        <f t="shared" si="8"/>
        <v>-50</v>
      </c>
      <c r="AI8" s="20">
        <v>47</v>
      </c>
      <c r="AJ8">
        <f t="shared" si="7"/>
        <v>44</v>
      </c>
    </row>
    <row r="9" spans="1:36" ht="24.75" customHeight="1" x14ac:dyDescent="0.25">
      <c r="A9" s="1"/>
      <c r="B9" s="3"/>
      <c r="C9" s="3"/>
      <c r="D9" s="9">
        <v>41</v>
      </c>
      <c r="E9" s="9">
        <v>48</v>
      </c>
      <c r="F9" s="1" t="s">
        <v>31</v>
      </c>
      <c r="G9" s="4">
        <v>-14.87</v>
      </c>
      <c r="H9" s="10">
        <f>0.001*POWER(10,G9/10)</f>
        <v>3.2583670100200869E-5</v>
      </c>
      <c r="I9" s="1" t="s">
        <v>31</v>
      </c>
      <c r="J9" s="3">
        <f t="shared" si="9"/>
        <v>41</v>
      </c>
      <c r="K9" s="1" t="s">
        <v>31</v>
      </c>
      <c r="L9" s="4">
        <f>0.001*POWER(10,J9/10)</f>
        <v>12.589254117941671</v>
      </c>
      <c r="M9" s="4"/>
      <c r="N9" s="4"/>
      <c r="O9" s="11"/>
      <c r="P9" s="11"/>
      <c r="Q9" s="13">
        <f t="shared" si="2"/>
        <v>55.87</v>
      </c>
      <c r="R9" s="18">
        <v>0.65300000000000002</v>
      </c>
      <c r="S9" s="13">
        <v>4.5999999999999996</v>
      </c>
      <c r="T9" s="19">
        <v>3.76</v>
      </c>
      <c r="U9" s="19">
        <v>2.66</v>
      </c>
      <c r="V9" s="4">
        <f t="shared" si="3"/>
        <v>143.69499999999999</v>
      </c>
      <c r="W9" s="4">
        <f>V9-L9</f>
        <v>131.10574588205833</v>
      </c>
      <c r="X9" s="14">
        <f>L9/V9</f>
        <v>8.7610940658628844E-2</v>
      </c>
      <c r="Y9" s="14">
        <f>(L9-H9)/V9</f>
        <v>8.7610713902860723E-2</v>
      </c>
      <c r="Z9" s="3">
        <v>10.3</v>
      </c>
      <c r="AB9" s="7"/>
      <c r="AC9" s="15"/>
      <c r="AG9" s="7"/>
      <c r="AH9" s="7">
        <f t="shared" si="8"/>
        <v>-40</v>
      </c>
      <c r="AI9" s="20">
        <v>47</v>
      </c>
      <c r="AJ9">
        <f t="shared" si="7"/>
        <v>44</v>
      </c>
    </row>
    <row r="10" spans="1:36" ht="24.75" customHeight="1" x14ac:dyDescent="0.25">
      <c r="A10" s="1"/>
      <c r="B10" s="3"/>
      <c r="C10" s="3"/>
      <c r="D10" s="9">
        <v>40</v>
      </c>
      <c r="E10" s="9">
        <v>48</v>
      </c>
      <c r="F10" s="1" t="s">
        <v>31</v>
      </c>
      <c r="G10" s="4">
        <v>-16.2</v>
      </c>
      <c r="H10" s="10">
        <f t="shared" ref="H10:H20" si="10">0.001*POWER(10,G10/10)</f>
        <v>2.39883291901949E-5</v>
      </c>
      <c r="I10" s="1" t="s">
        <v>31</v>
      </c>
      <c r="J10" s="3">
        <f t="shared" si="9"/>
        <v>40</v>
      </c>
      <c r="K10" s="1" t="s">
        <v>31</v>
      </c>
      <c r="L10" s="4">
        <f t="shared" ref="L10:L20" si="11">0.001*POWER(10,J10/10)</f>
        <v>10</v>
      </c>
      <c r="M10" s="4"/>
      <c r="N10" s="4"/>
      <c r="O10" s="11"/>
      <c r="P10" s="11"/>
      <c r="Q10" s="13">
        <f t="shared" si="2"/>
        <v>56.2</v>
      </c>
      <c r="R10" s="18">
        <v>0.65700000000000003</v>
      </c>
      <c r="S10" s="13">
        <v>4.5999999999999996</v>
      </c>
      <c r="T10" s="19">
        <v>3.42</v>
      </c>
      <c r="U10" s="19">
        <v>2.41</v>
      </c>
      <c r="V10" s="4">
        <f t="shared" si="3"/>
        <v>135.42699999999999</v>
      </c>
      <c r="W10" s="4">
        <f t="shared" ref="W10:W20" si="12">V10-L10</f>
        <v>125.42699999999999</v>
      </c>
      <c r="X10" s="14">
        <f t="shared" ref="X10:X20" si="13">L10/V10</f>
        <v>7.3840519246531344E-2</v>
      </c>
      <c r="Y10" s="14">
        <f t="shared" ref="Y10:Y20" si="14">(L10-H10)/V10</f>
        <v>7.3840342115463017E-2</v>
      </c>
      <c r="Z10" s="3" t="s">
        <v>41</v>
      </c>
      <c r="AB10" s="7"/>
      <c r="AC10" s="15"/>
      <c r="AD10" s="7"/>
      <c r="AE10" s="7"/>
      <c r="AF10" s="7"/>
      <c r="AG10" s="7"/>
      <c r="AH10" s="7">
        <f t="shared" si="8"/>
        <v>-30</v>
      </c>
      <c r="AI10" s="20">
        <v>47</v>
      </c>
      <c r="AJ10">
        <f t="shared" si="7"/>
        <v>44</v>
      </c>
    </row>
    <row r="11" spans="1:36" ht="24.75" customHeight="1" x14ac:dyDescent="0.25">
      <c r="A11" s="1"/>
      <c r="B11" s="3"/>
      <c r="C11" s="3"/>
      <c r="D11" s="9">
        <v>40</v>
      </c>
      <c r="E11" s="9">
        <v>46</v>
      </c>
      <c r="F11" s="1" t="s">
        <v>31</v>
      </c>
      <c r="G11" s="4">
        <v>-17.489999999999998</v>
      </c>
      <c r="H11" s="10">
        <f t="shared" si="10"/>
        <v>1.7823787674480889E-5</v>
      </c>
      <c r="I11" s="1" t="s">
        <v>31</v>
      </c>
      <c r="J11" s="3">
        <f t="shared" si="9"/>
        <v>39</v>
      </c>
      <c r="K11" s="1" t="s">
        <v>31</v>
      </c>
      <c r="L11" s="4">
        <f t="shared" si="11"/>
        <v>7.9432823472428158</v>
      </c>
      <c r="M11" s="4"/>
      <c r="N11" s="4"/>
      <c r="O11" s="11"/>
      <c r="P11" s="11"/>
      <c r="Q11" s="13">
        <f t="shared" si="2"/>
        <v>56.489999999999995</v>
      </c>
      <c r="R11" s="18">
        <v>0.66100000000000003</v>
      </c>
      <c r="S11" s="13">
        <v>4.5999999999999996</v>
      </c>
      <c r="T11" s="19">
        <v>3.18</v>
      </c>
      <c r="U11" s="19">
        <v>2.21</v>
      </c>
      <c r="V11" s="4">
        <f t="shared" si="3"/>
        <v>129.59900000000002</v>
      </c>
      <c r="W11" s="4">
        <f t="shared" si="12"/>
        <v>121.6557176527572</v>
      </c>
      <c r="X11" s="14">
        <f t="shared" si="13"/>
        <v>6.1291231778353342E-2</v>
      </c>
      <c r="Y11" s="14">
        <f t="shared" si="14"/>
        <v>6.1291094248066266E-2</v>
      </c>
      <c r="Z11" s="3">
        <v>7</v>
      </c>
      <c r="AB11" s="7"/>
      <c r="AC11" s="15"/>
      <c r="AD11" s="7"/>
      <c r="AE11" s="7"/>
      <c r="AF11" s="7"/>
      <c r="AG11" s="7"/>
      <c r="AH11" s="7">
        <f t="shared" si="8"/>
        <v>-20</v>
      </c>
      <c r="AI11" s="20">
        <v>47</v>
      </c>
      <c r="AJ11">
        <f t="shared" si="7"/>
        <v>44</v>
      </c>
    </row>
    <row r="12" spans="1:36" ht="24.75" customHeight="1" x14ac:dyDescent="0.25">
      <c r="A12" s="1"/>
      <c r="B12" s="3"/>
      <c r="C12" s="3"/>
      <c r="D12" s="9">
        <v>40</v>
      </c>
      <c r="E12" s="9">
        <v>45</v>
      </c>
      <c r="F12" s="1" t="s">
        <v>31</v>
      </c>
      <c r="G12" s="4">
        <v>-18.7</v>
      </c>
      <c r="H12" s="10">
        <f t="shared" si="10"/>
        <v>1.3489628825916536E-5</v>
      </c>
      <c r="I12" s="1" t="s">
        <v>31</v>
      </c>
      <c r="J12" s="3">
        <f t="shared" si="9"/>
        <v>38</v>
      </c>
      <c r="K12" s="1" t="s">
        <v>31</v>
      </c>
      <c r="L12" s="4">
        <f t="shared" si="11"/>
        <v>6.3095734448019387</v>
      </c>
      <c r="M12" s="4"/>
      <c r="N12" s="4"/>
      <c r="O12" s="11"/>
      <c r="P12" s="11"/>
      <c r="Q12" s="13">
        <f t="shared" si="2"/>
        <v>56.7</v>
      </c>
      <c r="R12" s="18">
        <v>0.66200000000000003</v>
      </c>
      <c r="S12" s="13">
        <v>4.5999999999999996</v>
      </c>
      <c r="T12" s="19">
        <v>2.98</v>
      </c>
      <c r="U12" s="19">
        <v>2.0499999999999998</v>
      </c>
      <c r="V12" s="4">
        <f t="shared" si="3"/>
        <v>124.72599999999998</v>
      </c>
      <c r="W12" s="4">
        <f t="shared" si="12"/>
        <v>118.41642655519804</v>
      </c>
      <c r="X12" s="14">
        <f t="shared" si="13"/>
        <v>5.0587475304282502E-2</v>
      </c>
      <c r="Y12" s="14">
        <f t="shared" si="14"/>
        <v>5.05873671501781E-2</v>
      </c>
      <c r="Z12" s="136" t="s">
        <v>42</v>
      </c>
      <c r="AB12" s="7"/>
      <c r="AC12" s="15"/>
      <c r="AD12" s="7"/>
      <c r="AE12" s="7"/>
      <c r="AF12" s="7"/>
      <c r="AG12" s="7"/>
      <c r="AH12" s="7">
        <f t="shared" si="8"/>
        <v>-10</v>
      </c>
      <c r="AI12" s="20">
        <v>47</v>
      </c>
      <c r="AJ12">
        <f t="shared" si="7"/>
        <v>44</v>
      </c>
    </row>
    <row r="13" spans="1:36" ht="24.75" customHeight="1" x14ac:dyDescent="0.25">
      <c r="A13" s="1"/>
      <c r="B13" s="3"/>
      <c r="C13" s="3"/>
      <c r="D13" s="9">
        <v>40</v>
      </c>
      <c r="E13" s="9">
        <v>45</v>
      </c>
      <c r="F13" s="1" t="s">
        <v>31</v>
      </c>
      <c r="G13" s="4">
        <v>-19.899999999999999</v>
      </c>
      <c r="H13" s="10">
        <f t="shared" si="10"/>
        <v>1.0232929922807545E-5</v>
      </c>
      <c r="I13" s="1" t="s">
        <v>31</v>
      </c>
      <c r="J13" s="3">
        <f t="shared" si="9"/>
        <v>37</v>
      </c>
      <c r="K13" s="1" t="s">
        <v>31</v>
      </c>
      <c r="L13" s="4">
        <f t="shared" si="11"/>
        <v>5.0118723362727327</v>
      </c>
      <c r="M13" s="4"/>
      <c r="N13" s="4"/>
      <c r="O13" s="11"/>
      <c r="P13" s="11"/>
      <c r="Q13" s="13">
        <f t="shared" si="2"/>
        <v>56.9</v>
      </c>
      <c r="R13" s="18">
        <v>0.66400000000000003</v>
      </c>
      <c r="S13" s="13">
        <v>4.5999999999999996</v>
      </c>
      <c r="T13" s="19">
        <v>2.84</v>
      </c>
      <c r="U13" s="19">
        <v>1.93</v>
      </c>
      <c r="V13" s="4">
        <f t="shared" si="3"/>
        <v>121.32399999999998</v>
      </c>
      <c r="W13" s="4">
        <f t="shared" si="12"/>
        <v>116.31212766372725</v>
      </c>
      <c r="X13" s="14">
        <f t="shared" si="13"/>
        <v>4.1309817812409194E-2</v>
      </c>
      <c r="Y13" s="14">
        <f t="shared" si="14"/>
        <v>4.1309733468586678E-2</v>
      </c>
      <c r="Z13" s="137"/>
      <c r="AB13" s="7"/>
      <c r="AC13" s="15"/>
      <c r="AD13" s="7"/>
      <c r="AE13" s="7"/>
      <c r="AF13" s="7"/>
      <c r="AG13" s="7"/>
      <c r="AH13" s="7">
        <f t="shared" si="8"/>
        <v>0</v>
      </c>
      <c r="AI13" s="20">
        <v>47</v>
      </c>
      <c r="AJ13">
        <f t="shared" si="7"/>
        <v>44</v>
      </c>
    </row>
    <row r="14" spans="1:36" ht="24.75" customHeight="1" x14ac:dyDescent="0.25">
      <c r="A14" s="1"/>
      <c r="B14" s="3"/>
      <c r="C14" s="3"/>
      <c r="D14" s="9">
        <v>39</v>
      </c>
      <c r="E14" s="9">
        <v>44</v>
      </c>
      <c r="F14" s="1" t="s">
        <v>31</v>
      </c>
      <c r="G14" s="4">
        <v>-21</v>
      </c>
      <c r="H14" s="10">
        <f t="shared" si="10"/>
        <v>7.9432823472428116E-6</v>
      </c>
      <c r="I14" s="1" t="s">
        <v>31</v>
      </c>
      <c r="J14" s="3">
        <f t="shared" si="9"/>
        <v>36</v>
      </c>
      <c r="K14" s="1" t="s">
        <v>31</v>
      </c>
      <c r="L14" s="4">
        <f t="shared" si="11"/>
        <v>3.9810717055349771</v>
      </c>
      <c r="M14" s="4"/>
      <c r="N14" s="4"/>
      <c r="O14" s="11"/>
      <c r="P14" s="11"/>
      <c r="Q14" s="13">
        <f t="shared" si="2"/>
        <v>57</v>
      </c>
      <c r="R14" s="18">
        <v>0.66700000000000004</v>
      </c>
      <c r="S14" s="13">
        <v>4.5999999999999996</v>
      </c>
      <c r="T14" s="19">
        <v>2.75</v>
      </c>
      <c r="U14" s="19">
        <v>1.83</v>
      </c>
      <c r="V14" s="4">
        <f t="shared" si="3"/>
        <v>119.14899999999999</v>
      </c>
      <c r="W14" s="4">
        <f t="shared" si="12"/>
        <v>115.16792829446501</v>
      </c>
      <c r="X14" s="14">
        <f t="shared" si="13"/>
        <v>3.3412548200446313E-2</v>
      </c>
      <c r="Y14" s="14">
        <f t="shared" si="14"/>
        <v>3.3412481533648036E-2</v>
      </c>
      <c r="Z14" s="137"/>
      <c r="AB14" s="7"/>
      <c r="AC14" s="15"/>
      <c r="AD14" s="7"/>
      <c r="AE14" s="7"/>
      <c r="AF14" s="7"/>
      <c r="AG14" s="7"/>
      <c r="AH14" s="7">
        <f t="shared" si="8"/>
        <v>10</v>
      </c>
      <c r="AI14" s="20">
        <v>47</v>
      </c>
      <c r="AJ14">
        <f t="shared" si="7"/>
        <v>44</v>
      </c>
    </row>
    <row r="15" spans="1:36" ht="24.75" customHeight="1" x14ac:dyDescent="0.25">
      <c r="A15" s="1"/>
      <c r="B15" s="3"/>
      <c r="C15" s="3"/>
      <c r="D15" s="9">
        <v>39</v>
      </c>
      <c r="E15" s="9">
        <v>44</v>
      </c>
      <c r="F15" s="1" t="s">
        <v>31</v>
      </c>
      <c r="G15" s="4">
        <v>-22.12</v>
      </c>
      <c r="H15" s="10">
        <f t="shared" si="10"/>
        <v>6.1376200516479373E-6</v>
      </c>
      <c r="I15" s="1" t="s">
        <v>31</v>
      </c>
      <c r="J15" s="3">
        <f t="shared" si="9"/>
        <v>35</v>
      </c>
      <c r="K15" s="1" t="s">
        <v>31</v>
      </c>
      <c r="L15" s="4">
        <f t="shared" si="11"/>
        <v>3.1622776601683804</v>
      </c>
      <c r="M15" s="4"/>
      <c r="N15" s="4"/>
      <c r="O15" s="11"/>
      <c r="P15" s="11"/>
      <c r="Q15" s="13">
        <f t="shared" si="2"/>
        <v>57.120000000000005</v>
      </c>
      <c r="R15" s="18">
        <v>0.66700000000000004</v>
      </c>
      <c r="S15" s="13">
        <v>4.5999999999999996</v>
      </c>
      <c r="T15" s="19">
        <v>2.69</v>
      </c>
      <c r="U15" s="19">
        <v>1.78</v>
      </c>
      <c r="V15" s="4">
        <f t="shared" si="3"/>
        <v>117.68499999999999</v>
      </c>
      <c r="W15" s="4">
        <f t="shared" si="12"/>
        <v>114.5227223398316</v>
      </c>
      <c r="X15" s="14">
        <f t="shared" si="13"/>
        <v>2.6870694312515452E-2</v>
      </c>
      <c r="Y15" s="14">
        <f t="shared" si="14"/>
        <v>2.6870642159564338E-2</v>
      </c>
      <c r="Z15" s="137"/>
      <c r="AB15" s="7"/>
      <c r="AC15" s="15"/>
      <c r="AD15" s="7"/>
      <c r="AE15" s="7"/>
      <c r="AF15" s="7"/>
      <c r="AG15" s="7"/>
      <c r="AH15" s="7">
        <f t="shared" si="8"/>
        <v>20</v>
      </c>
      <c r="AI15" s="20">
        <v>47</v>
      </c>
      <c r="AJ15">
        <f t="shared" si="7"/>
        <v>44</v>
      </c>
    </row>
    <row r="16" spans="1:36" ht="24.75" customHeight="1" x14ac:dyDescent="0.25">
      <c r="A16" s="1"/>
      <c r="B16" s="3"/>
      <c r="C16" s="3"/>
      <c r="D16" s="9">
        <v>39</v>
      </c>
      <c r="E16" s="9">
        <v>44</v>
      </c>
      <c r="F16" s="1" t="s">
        <v>31</v>
      </c>
      <c r="G16" s="4">
        <v>-23.15</v>
      </c>
      <c r="H16" s="10">
        <f t="shared" si="10"/>
        <v>4.8417236758409938E-6</v>
      </c>
      <c r="I16" s="1" t="s">
        <v>31</v>
      </c>
      <c r="J16" s="3">
        <f t="shared" si="9"/>
        <v>34</v>
      </c>
      <c r="K16" s="1" t="s">
        <v>31</v>
      </c>
      <c r="L16" s="4">
        <f t="shared" si="11"/>
        <v>2.511886431509581</v>
      </c>
      <c r="M16" s="4"/>
      <c r="N16" s="4"/>
      <c r="O16" s="11"/>
      <c r="P16" s="11"/>
      <c r="Q16" s="13">
        <f t="shared" si="2"/>
        <v>57.15</v>
      </c>
      <c r="R16" s="18">
        <v>0.66500000000000004</v>
      </c>
      <c r="S16" s="13">
        <v>4.5999999999999996</v>
      </c>
      <c r="T16" s="19">
        <v>2.66</v>
      </c>
      <c r="U16" s="19">
        <v>1.75</v>
      </c>
      <c r="V16" s="4">
        <f t="shared" si="3"/>
        <v>116.93899999999999</v>
      </c>
      <c r="W16" s="4">
        <f t="shared" si="12"/>
        <v>114.42711356849041</v>
      </c>
      <c r="X16" s="14">
        <f t="shared" si="13"/>
        <v>2.1480313937262855E-2</v>
      </c>
      <c r="Y16" s="14">
        <f t="shared" si="14"/>
        <v>2.1480272533422599E-2</v>
      </c>
      <c r="Z16" s="137"/>
      <c r="AB16" s="7"/>
      <c r="AC16" s="15"/>
      <c r="AD16" s="7"/>
      <c r="AE16" s="7"/>
      <c r="AF16" s="7"/>
      <c r="AG16" s="7"/>
      <c r="AH16" s="7">
        <f t="shared" si="8"/>
        <v>30</v>
      </c>
      <c r="AI16" s="20">
        <v>47</v>
      </c>
      <c r="AJ16">
        <f t="shared" si="7"/>
        <v>44</v>
      </c>
    </row>
    <row r="17" spans="1:256" ht="24.75" customHeight="1" x14ac:dyDescent="0.25">
      <c r="A17" s="1"/>
      <c r="B17" s="3"/>
      <c r="C17" s="3"/>
      <c r="D17" s="9">
        <v>39</v>
      </c>
      <c r="E17" s="9">
        <v>44</v>
      </c>
      <c r="F17" s="1" t="s">
        <v>31</v>
      </c>
      <c r="G17" s="4">
        <v>-24.15</v>
      </c>
      <c r="H17" s="10">
        <f t="shared" si="10"/>
        <v>3.8459178204535325E-6</v>
      </c>
      <c r="I17" s="1" t="s">
        <v>31</v>
      </c>
      <c r="J17" s="3">
        <f t="shared" si="9"/>
        <v>33</v>
      </c>
      <c r="K17" s="1" t="s">
        <v>31</v>
      </c>
      <c r="L17" s="4">
        <f t="shared" si="11"/>
        <v>1.9952623149688804</v>
      </c>
      <c r="M17" s="4"/>
      <c r="N17" s="4"/>
      <c r="O17" s="11"/>
      <c r="P17" s="11"/>
      <c r="Q17" s="13">
        <f t="shared" si="2"/>
        <v>57.15</v>
      </c>
      <c r="R17" s="18">
        <v>0.66700000000000004</v>
      </c>
      <c r="S17" s="13">
        <v>4.5999999999999996</v>
      </c>
      <c r="T17" s="19">
        <v>2.64</v>
      </c>
      <c r="U17" s="19">
        <v>1.73</v>
      </c>
      <c r="V17" s="4">
        <f t="shared" si="3"/>
        <v>116.46499999999999</v>
      </c>
      <c r="W17" s="4">
        <f t="shared" si="12"/>
        <v>114.46973768503111</v>
      </c>
      <c r="X17" s="14">
        <f t="shared" si="13"/>
        <v>1.7131862061296362E-2</v>
      </c>
      <c r="Y17" s="14">
        <f t="shared" si="14"/>
        <v>1.7131829039205428E-2</v>
      </c>
      <c r="Z17" s="137"/>
      <c r="AB17" s="7"/>
      <c r="AC17" s="15"/>
      <c r="AD17" s="7"/>
      <c r="AE17" s="7"/>
      <c r="AF17" s="7"/>
      <c r="AG17" s="7"/>
      <c r="AH17" s="7">
        <f t="shared" si="8"/>
        <v>40</v>
      </c>
      <c r="AI17" s="20">
        <v>47</v>
      </c>
      <c r="AJ17">
        <f t="shared" si="7"/>
        <v>44</v>
      </c>
    </row>
    <row r="18" spans="1:256" ht="24.75" customHeight="1" x14ac:dyDescent="0.25">
      <c r="A18" s="1"/>
      <c r="B18" s="3"/>
      <c r="C18" s="3"/>
      <c r="D18" s="9">
        <v>39</v>
      </c>
      <c r="E18" s="9">
        <v>44</v>
      </c>
      <c r="F18" s="1" t="s">
        <v>31</v>
      </c>
      <c r="G18" s="4">
        <v>-27.2</v>
      </c>
      <c r="H18" s="10">
        <f t="shared" si="10"/>
        <v>1.9054607179632475E-6</v>
      </c>
      <c r="I18" s="1" t="s">
        <v>31</v>
      </c>
      <c r="J18" s="3">
        <f>J17-3</f>
        <v>30</v>
      </c>
      <c r="K18" s="1" t="s">
        <v>31</v>
      </c>
      <c r="L18" s="4">
        <f t="shared" si="11"/>
        <v>1</v>
      </c>
      <c r="M18" s="4"/>
      <c r="N18" s="4"/>
      <c r="O18" s="11"/>
      <c r="P18" s="11"/>
      <c r="Q18" s="13">
        <f t="shared" si="2"/>
        <v>57.2</v>
      </c>
      <c r="R18" s="18">
        <v>0.66700000000000004</v>
      </c>
      <c r="S18" s="13">
        <v>4.5999999999999996</v>
      </c>
      <c r="T18" s="19">
        <v>2.66</v>
      </c>
      <c r="U18" s="19">
        <v>1.74</v>
      </c>
      <c r="V18" s="4">
        <f t="shared" si="3"/>
        <v>116.95299999999999</v>
      </c>
      <c r="W18" s="4">
        <f t="shared" si="12"/>
        <v>115.95299999999999</v>
      </c>
      <c r="X18" s="14">
        <f t="shared" si="13"/>
        <v>8.5504433404872057E-3</v>
      </c>
      <c r="Y18" s="14">
        <f t="shared" si="14"/>
        <v>8.5504270479532987E-3</v>
      </c>
      <c r="Z18" s="137"/>
      <c r="AB18" s="7"/>
      <c r="AC18" s="15"/>
      <c r="AD18" s="7"/>
      <c r="AE18" s="7"/>
      <c r="AF18" s="7"/>
      <c r="AG18" s="7"/>
      <c r="AH18" s="7">
        <f t="shared" si="8"/>
        <v>50</v>
      </c>
      <c r="AI18" s="20">
        <v>47</v>
      </c>
      <c r="AJ18">
        <f t="shared" si="7"/>
        <v>44</v>
      </c>
    </row>
    <row r="19" spans="1:256" ht="24.75" customHeight="1" x14ac:dyDescent="0.25">
      <c r="A19" s="1"/>
      <c r="B19" s="3"/>
      <c r="C19" s="3"/>
      <c r="D19" s="9">
        <v>39</v>
      </c>
      <c r="E19" s="9">
        <v>44</v>
      </c>
      <c r="F19" s="1" t="s">
        <v>31</v>
      </c>
      <c r="G19" s="4">
        <v>-30.3</v>
      </c>
      <c r="H19" s="10">
        <f t="shared" si="10"/>
        <v>9.3325430079698987E-7</v>
      </c>
      <c r="I19" s="1" t="s">
        <v>31</v>
      </c>
      <c r="J19" s="3">
        <f>J18-3</f>
        <v>27</v>
      </c>
      <c r="K19" s="1" t="s">
        <v>31</v>
      </c>
      <c r="L19" s="4">
        <f t="shared" si="11"/>
        <v>0.50118723362727269</v>
      </c>
      <c r="M19" s="4"/>
      <c r="N19" s="4"/>
      <c r="O19" s="11"/>
      <c r="P19" s="11"/>
      <c r="Q19" s="13">
        <f t="shared" si="2"/>
        <v>57.3</v>
      </c>
      <c r="R19" s="18">
        <v>0.66700000000000004</v>
      </c>
      <c r="S19" s="13">
        <v>4.5999999999999996</v>
      </c>
      <c r="T19" s="19">
        <v>2.7</v>
      </c>
      <c r="U19" s="19">
        <v>1.76</v>
      </c>
      <c r="V19" s="4">
        <f t="shared" si="3"/>
        <v>117.92899999999999</v>
      </c>
      <c r="W19" s="4">
        <f t="shared" si="12"/>
        <v>117.42781276637271</v>
      </c>
      <c r="X19" s="14">
        <f t="shared" si="13"/>
        <v>4.2499065847015809E-3</v>
      </c>
      <c r="Y19" s="14">
        <f t="shared" si="14"/>
        <v>4.2498986710051969E-3</v>
      </c>
      <c r="Z19" s="137"/>
      <c r="AB19" s="7"/>
      <c r="AC19" s="15"/>
      <c r="AD19" s="7"/>
      <c r="AE19" s="7"/>
      <c r="AF19" s="7"/>
      <c r="AG19" s="7"/>
      <c r="AH19" s="7">
        <f t="shared" si="8"/>
        <v>60</v>
      </c>
      <c r="AI19" s="20">
        <v>47</v>
      </c>
      <c r="AJ19">
        <f t="shared" si="7"/>
        <v>44</v>
      </c>
    </row>
    <row r="20" spans="1:256" ht="24.75" customHeight="1" x14ac:dyDescent="0.25">
      <c r="A20" s="1"/>
      <c r="B20" s="3"/>
      <c r="C20" s="3"/>
      <c r="D20" s="9">
        <v>39</v>
      </c>
      <c r="E20" s="9">
        <v>44</v>
      </c>
      <c r="F20" s="1" t="s">
        <v>31</v>
      </c>
      <c r="G20" s="4">
        <v>-33.6</v>
      </c>
      <c r="H20" s="10">
        <f t="shared" si="10"/>
        <v>4.365158322401653E-7</v>
      </c>
      <c r="I20" s="1" t="s">
        <v>31</v>
      </c>
      <c r="J20" s="3">
        <f>J19-3</f>
        <v>24</v>
      </c>
      <c r="K20" s="1" t="s">
        <v>31</v>
      </c>
      <c r="L20" s="4">
        <f t="shared" si="11"/>
        <v>0.25118864315095807</v>
      </c>
      <c r="M20" s="4"/>
      <c r="N20" s="4"/>
      <c r="O20" s="11"/>
      <c r="P20" s="11"/>
      <c r="Q20" s="13">
        <f t="shared" si="2"/>
        <v>57.6</v>
      </c>
      <c r="R20" s="18">
        <v>0.66700000000000004</v>
      </c>
      <c r="S20" s="13">
        <v>4.5999999999999996</v>
      </c>
      <c r="T20" s="19">
        <v>2.74</v>
      </c>
      <c r="U20" s="19">
        <v>1.79</v>
      </c>
      <c r="V20" s="4">
        <f t="shared" si="3"/>
        <v>118.90499999999999</v>
      </c>
      <c r="W20" s="4">
        <f t="shared" si="12"/>
        <v>118.65381135684903</v>
      </c>
      <c r="X20" s="14">
        <f t="shared" si="13"/>
        <v>2.1125153959123512E-3</v>
      </c>
      <c r="Y20" s="14">
        <f t="shared" si="14"/>
        <v>2.1125117247813453E-3</v>
      </c>
      <c r="Z20" s="138"/>
      <c r="AB20" s="7"/>
      <c r="AC20" s="15"/>
      <c r="AD20" s="7"/>
      <c r="AE20" s="7"/>
      <c r="AF20" s="7"/>
      <c r="AG20" s="7"/>
      <c r="AH20" s="7">
        <f t="shared" si="8"/>
        <v>70</v>
      </c>
      <c r="AI20" s="20">
        <v>47</v>
      </c>
      <c r="AJ20">
        <f t="shared" si="7"/>
        <v>44</v>
      </c>
    </row>
    <row r="21" spans="1:256" ht="24.75" customHeight="1" x14ac:dyDescent="0.25">
      <c r="A21" s="21"/>
      <c r="B21" s="22"/>
      <c r="C21" s="23"/>
      <c r="D21" s="24"/>
      <c r="E21" s="23"/>
      <c r="F21" s="22"/>
      <c r="G21" s="25"/>
      <c r="H21" s="25"/>
      <c r="I21" s="22"/>
      <c r="J21" s="22"/>
      <c r="K21" s="22"/>
      <c r="L21" s="25"/>
      <c r="M21" s="26"/>
      <c r="N21" s="25"/>
      <c r="O21" s="25"/>
      <c r="P21" s="25"/>
      <c r="Q21" s="25"/>
      <c r="R21" s="25"/>
      <c r="S21" s="25"/>
      <c r="T21" s="26"/>
      <c r="U21" s="26"/>
      <c r="V21" s="25"/>
      <c r="W21" s="25"/>
      <c r="X21" s="27"/>
      <c r="Y21" s="27"/>
      <c r="Z21" s="28"/>
      <c r="AB21" s="7" t="str">
        <f>CONCATENATE("50W Toshiba Cascade Average IMD(dBc) @ ",B22,"GHz")</f>
        <v>50W Toshiba Cascade Average IMD(dBc) @ 13.75GHz</v>
      </c>
      <c r="AC21" s="7"/>
      <c r="AD21" s="7"/>
      <c r="AE21" s="7"/>
      <c r="AF21" s="7"/>
      <c r="AG21" s="7" t="s">
        <v>43</v>
      </c>
      <c r="AH21" s="7"/>
      <c r="AI21" s="7"/>
    </row>
    <row r="22" spans="1:256" ht="24.75" customHeight="1" x14ac:dyDescent="0.25">
      <c r="A22" s="8">
        <v>41975</v>
      </c>
      <c r="B22" s="3">
        <f>B3</f>
        <v>13.75</v>
      </c>
      <c r="C22" s="3" t="s">
        <v>30</v>
      </c>
      <c r="D22" s="29"/>
      <c r="E22" s="30"/>
      <c r="F22" s="31"/>
      <c r="G22" s="32"/>
      <c r="H22" s="33"/>
      <c r="I22" s="30"/>
      <c r="J22" s="32"/>
      <c r="K22" s="32"/>
      <c r="L22" s="33"/>
      <c r="M22" s="31"/>
      <c r="N22" s="31"/>
      <c r="O22" s="31"/>
      <c r="P22" s="34"/>
      <c r="Q22" s="31"/>
      <c r="R22" s="31"/>
      <c r="S22" s="31"/>
      <c r="T22" s="31"/>
      <c r="U22" s="31"/>
      <c r="V22" s="31"/>
      <c r="W22" s="31"/>
      <c r="X22" s="35"/>
      <c r="Y22" s="35"/>
      <c r="Z22" s="127" t="s">
        <v>44</v>
      </c>
      <c r="AB22" s="15"/>
      <c r="AC22" s="36"/>
      <c r="AD22" s="36"/>
      <c r="AE22" s="36"/>
      <c r="AF22" s="36"/>
      <c r="AG22" s="7">
        <v>-25</v>
      </c>
      <c r="AH22" s="7"/>
      <c r="AI22" s="7"/>
    </row>
    <row r="23" spans="1:256" ht="24.75" customHeight="1" x14ac:dyDescent="0.25">
      <c r="A23" s="16"/>
      <c r="B23" s="3"/>
      <c r="C23" s="3"/>
      <c r="D23" s="29"/>
      <c r="E23" s="30"/>
      <c r="F23" s="31"/>
      <c r="G23" s="32"/>
      <c r="H23" s="33"/>
      <c r="I23" s="30"/>
      <c r="J23" s="32"/>
      <c r="K23" s="32"/>
      <c r="L23" s="33"/>
      <c r="M23" s="31"/>
      <c r="N23" s="31"/>
      <c r="O23" s="31"/>
      <c r="P23" s="34"/>
      <c r="Q23" s="31"/>
      <c r="R23" s="31"/>
      <c r="S23" s="31"/>
      <c r="T23" s="31"/>
      <c r="U23" s="31"/>
      <c r="V23" s="31"/>
      <c r="W23" s="31"/>
      <c r="X23" s="35"/>
      <c r="Y23" s="35"/>
      <c r="Z23" s="128"/>
      <c r="AB23" s="15"/>
      <c r="AC23" s="36"/>
      <c r="AD23" s="36"/>
      <c r="AE23" s="36"/>
      <c r="AF23" s="36"/>
      <c r="AG23" s="7">
        <f>AG22</f>
        <v>-25</v>
      </c>
      <c r="AH23" s="7"/>
      <c r="AI23" s="7"/>
    </row>
    <row r="24" spans="1:256" ht="24.75" customHeight="1" x14ac:dyDescent="0.25">
      <c r="A24" s="1"/>
      <c r="B24" s="3"/>
      <c r="C24" s="3"/>
      <c r="D24" s="29"/>
      <c r="E24" s="30"/>
      <c r="F24" s="31"/>
      <c r="G24" s="32"/>
      <c r="H24" s="33"/>
      <c r="I24" s="30"/>
      <c r="J24" s="32"/>
      <c r="K24" s="32"/>
      <c r="L24" s="33"/>
      <c r="M24" s="31"/>
      <c r="N24" s="31"/>
      <c r="O24" s="31"/>
      <c r="P24" s="34"/>
      <c r="Q24" s="31"/>
      <c r="R24" s="31"/>
      <c r="S24" s="31"/>
      <c r="T24" s="31"/>
      <c r="U24" s="31"/>
      <c r="V24" s="31"/>
      <c r="W24" s="31"/>
      <c r="X24" s="35"/>
      <c r="Y24" s="35"/>
      <c r="Z24" s="129"/>
      <c r="AB24" s="15"/>
      <c r="AC24" s="36"/>
      <c r="AD24" s="36"/>
      <c r="AE24" s="36"/>
      <c r="AF24" s="36"/>
      <c r="AG24" s="7">
        <f t="shared" ref="AG24:AG39" si="15">AG23</f>
        <v>-25</v>
      </c>
      <c r="AH24" s="7"/>
      <c r="AI24" s="7"/>
    </row>
    <row r="25" spans="1:256" ht="24.75" customHeight="1" x14ac:dyDescent="0.25">
      <c r="A25" s="1"/>
      <c r="B25" s="3"/>
      <c r="C25" s="3"/>
      <c r="D25" s="9">
        <v>43</v>
      </c>
      <c r="E25" s="3">
        <v>55</v>
      </c>
      <c r="F25" s="4">
        <v>-10.98</v>
      </c>
      <c r="G25" s="1" t="s">
        <v>31</v>
      </c>
      <c r="H25" s="10">
        <f t="shared" ref="H25:H39" si="16">0.001*POWER(10,F25/10)</f>
        <v>7.9799468726797623E-5</v>
      </c>
      <c r="I25" s="3">
        <v>44</v>
      </c>
      <c r="J25" s="1" t="s">
        <v>31</v>
      </c>
      <c r="K25" s="1" t="s">
        <v>31</v>
      </c>
      <c r="L25" s="10">
        <f t="shared" ref="L25:L39" si="17">0.001*POWER(10,I25/10)</f>
        <v>25.118864315095859</v>
      </c>
      <c r="M25" s="4"/>
      <c r="N25" s="4"/>
      <c r="O25" s="11">
        <v>-18.5</v>
      </c>
      <c r="P25" s="11">
        <v>-18.3</v>
      </c>
      <c r="Q25" s="13">
        <f t="shared" ref="Q25:Q39" si="18">I25-F25</f>
        <v>54.980000000000004</v>
      </c>
      <c r="R25" s="13">
        <v>0.629</v>
      </c>
      <c r="S25" s="13">
        <v>4.8</v>
      </c>
      <c r="T25" s="4">
        <v>5.91</v>
      </c>
      <c r="U25" s="4">
        <v>4.13</v>
      </c>
      <c r="V25" s="4">
        <f>T25*$Z$7+S25*$Z$9+R25*$Z$11</f>
        <v>198.047</v>
      </c>
      <c r="W25" s="31"/>
      <c r="X25" s="35"/>
      <c r="Y25" s="35"/>
      <c r="Z25" s="127" t="s">
        <v>45</v>
      </c>
      <c r="AB25" s="15">
        <f t="shared" ref="AB25:AB39" si="19">AVERAGE(O25:P25)</f>
        <v>-18.399999999999999</v>
      </c>
      <c r="AC25" s="36"/>
      <c r="AD25" s="36"/>
      <c r="AE25" s="36"/>
      <c r="AF25" s="36"/>
      <c r="AG25" s="7">
        <f t="shared" si="15"/>
        <v>-25</v>
      </c>
      <c r="AH25" s="7"/>
      <c r="AI25" s="7"/>
    </row>
    <row r="26" spans="1:256" ht="23.25" customHeight="1" x14ac:dyDescent="0.25">
      <c r="A26" s="1"/>
      <c r="B26" s="3"/>
      <c r="C26" s="3"/>
      <c r="D26" s="9">
        <v>42</v>
      </c>
      <c r="E26" s="3">
        <v>53</v>
      </c>
      <c r="F26" s="4">
        <v>-12.37</v>
      </c>
      <c r="G26" s="1" t="s">
        <v>31</v>
      </c>
      <c r="H26" s="10">
        <f t="shared" si="16"/>
        <v>5.7942869642688118E-5</v>
      </c>
      <c r="I26" s="3">
        <f t="shared" ref="I26:I36" si="20">I25-1</f>
        <v>43</v>
      </c>
      <c r="J26" s="1" t="s">
        <v>31</v>
      </c>
      <c r="K26" s="1" t="s">
        <v>31</v>
      </c>
      <c r="L26" s="10">
        <f t="shared" si="17"/>
        <v>19.952623149688794</v>
      </c>
      <c r="M26" s="4"/>
      <c r="N26" s="4"/>
      <c r="O26" s="11">
        <v>-20.8</v>
      </c>
      <c r="P26" s="11">
        <v>-20.8</v>
      </c>
      <c r="Q26" s="13">
        <f t="shared" si="18"/>
        <v>55.37</v>
      </c>
      <c r="R26" s="13">
        <v>0.629</v>
      </c>
      <c r="S26" s="13">
        <v>4.7</v>
      </c>
      <c r="T26" s="4">
        <v>5.36</v>
      </c>
      <c r="U26" s="4">
        <v>3.77</v>
      </c>
      <c r="V26" s="4">
        <f t="shared" ref="V26:V38" si="21">T26*$Z$7+S26*$Z$9+R26*$Z$11</f>
        <v>183.59699999999998</v>
      </c>
      <c r="W26" s="31"/>
      <c r="X26" s="35"/>
      <c r="Y26" s="35"/>
      <c r="Z26" s="130"/>
      <c r="AB26" s="15">
        <f t="shared" si="19"/>
        <v>-20.8</v>
      </c>
      <c r="AC26" s="36"/>
      <c r="AD26" s="36"/>
      <c r="AE26" s="36"/>
      <c r="AF26" s="36"/>
      <c r="AG26" s="7">
        <f t="shared" si="15"/>
        <v>-25</v>
      </c>
      <c r="AH26" s="7"/>
      <c r="AI26" s="7"/>
    </row>
    <row r="27" spans="1:256" ht="24" customHeight="1" x14ac:dyDescent="0.25">
      <c r="A27" s="1"/>
      <c r="B27" s="3"/>
      <c r="C27" s="3"/>
      <c r="D27" s="9">
        <v>42</v>
      </c>
      <c r="E27" s="3">
        <v>52</v>
      </c>
      <c r="F27" s="4">
        <v>-13.88</v>
      </c>
      <c r="G27" s="1" t="s">
        <v>31</v>
      </c>
      <c r="H27" s="10">
        <f t="shared" si="16"/>
        <v>4.0926065973001077E-5</v>
      </c>
      <c r="I27" s="3">
        <f t="shared" si="20"/>
        <v>42</v>
      </c>
      <c r="J27" s="1" t="s">
        <v>31</v>
      </c>
      <c r="K27" s="1" t="s">
        <v>31</v>
      </c>
      <c r="L27" s="10">
        <f t="shared" si="17"/>
        <v>15.848931924611147</v>
      </c>
      <c r="M27" s="4"/>
      <c r="N27" s="4"/>
      <c r="O27" s="11">
        <v>-23.4</v>
      </c>
      <c r="P27" s="11">
        <v>-24</v>
      </c>
      <c r="Q27" s="13">
        <f t="shared" si="18"/>
        <v>55.88</v>
      </c>
      <c r="R27" s="13">
        <v>0.63</v>
      </c>
      <c r="S27" s="13">
        <v>4.7</v>
      </c>
      <c r="T27" s="4">
        <v>4.8499999999999996</v>
      </c>
      <c r="U27" s="4">
        <v>3.42</v>
      </c>
      <c r="V27" s="4">
        <f t="shared" si="21"/>
        <v>171.16</v>
      </c>
      <c r="W27" s="31"/>
      <c r="X27" s="35"/>
      <c r="Y27" s="35"/>
      <c r="Z27" s="131"/>
      <c r="AB27" s="15">
        <f t="shared" si="19"/>
        <v>-23.7</v>
      </c>
      <c r="AC27" s="36"/>
      <c r="AD27" s="36"/>
      <c r="AE27" s="36"/>
      <c r="AF27" s="36"/>
      <c r="AG27" s="7">
        <f t="shared" si="15"/>
        <v>-25</v>
      </c>
      <c r="AH27" s="7"/>
      <c r="AI27" s="7"/>
    </row>
    <row r="28" spans="1:256" ht="24.75" customHeight="1" x14ac:dyDescent="0.25">
      <c r="A28" s="1"/>
      <c r="B28" s="3"/>
      <c r="C28" s="3"/>
      <c r="D28" s="9">
        <v>41</v>
      </c>
      <c r="E28" s="3">
        <v>50</v>
      </c>
      <c r="F28" s="4">
        <v>-15.17</v>
      </c>
      <c r="G28" s="1" t="s">
        <v>31</v>
      </c>
      <c r="H28" s="10">
        <f t="shared" si="16"/>
        <v>3.0408850256762784E-5</v>
      </c>
      <c r="I28" s="3">
        <f t="shared" si="20"/>
        <v>41</v>
      </c>
      <c r="J28" s="1" t="s">
        <v>31</v>
      </c>
      <c r="K28" s="1" t="s">
        <v>31</v>
      </c>
      <c r="L28" s="10">
        <f t="shared" si="17"/>
        <v>12.589254117941671</v>
      </c>
      <c r="M28" s="4"/>
      <c r="N28" s="4"/>
      <c r="O28" s="11">
        <v>-25</v>
      </c>
      <c r="P28" s="11">
        <v>-26.2</v>
      </c>
      <c r="Q28" s="13">
        <f t="shared" si="18"/>
        <v>56.17</v>
      </c>
      <c r="R28" s="13">
        <v>0.63300000000000001</v>
      </c>
      <c r="S28" s="13">
        <v>4.5999999999999996</v>
      </c>
      <c r="T28" s="4">
        <v>4.43</v>
      </c>
      <c r="U28" s="4">
        <v>3.15</v>
      </c>
      <c r="V28" s="4">
        <f t="shared" si="21"/>
        <v>159.90299999999999</v>
      </c>
      <c r="W28" s="31"/>
      <c r="X28" s="35"/>
      <c r="Y28" s="35"/>
      <c r="Z28" s="3" t="s">
        <v>46</v>
      </c>
      <c r="AB28" s="15">
        <f t="shared" si="19"/>
        <v>-25.6</v>
      </c>
      <c r="AC28" s="36"/>
      <c r="AD28" s="36"/>
      <c r="AE28" s="36"/>
      <c r="AF28" s="36"/>
      <c r="AG28" s="7">
        <f t="shared" si="15"/>
        <v>-25</v>
      </c>
      <c r="AH28" s="7"/>
      <c r="AI28" s="7"/>
    </row>
    <row r="29" spans="1:256" ht="24.75" customHeight="1" x14ac:dyDescent="0.25">
      <c r="A29" s="37"/>
      <c r="B29" s="38"/>
      <c r="C29" s="3"/>
      <c r="D29" s="9">
        <v>40</v>
      </c>
      <c r="E29" s="3">
        <v>49</v>
      </c>
      <c r="F29" s="4">
        <v>-16.5</v>
      </c>
      <c r="G29" s="1" t="s">
        <v>31</v>
      </c>
      <c r="H29" s="10">
        <f t="shared" si="16"/>
        <v>2.2387211385683389E-5</v>
      </c>
      <c r="I29" s="3">
        <f t="shared" si="20"/>
        <v>40</v>
      </c>
      <c r="J29" s="1" t="s">
        <v>31</v>
      </c>
      <c r="K29" s="1" t="s">
        <v>31</v>
      </c>
      <c r="L29" s="10">
        <f t="shared" si="17"/>
        <v>10</v>
      </c>
      <c r="M29" s="4"/>
      <c r="N29" s="4"/>
      <c r="O29" s="11">
        <v>-25.7</v>
      </c>
      <c r="P29" s="11">
        <v>-27.5</v>
      </c>
      <c r="Q29" s="13">
        <f t="shared" si="18"/>
        <v>56.5</v>
      </c>
      <c r="R29" s="13">
        <v>0.63800000000000001</v>
      </c>
      <c r="S29" s="13">
        <v>4.5999999999999996</v>
      </c>
      <c r="T29" s="4">
        <v>4.03</v>
      </c>
      <c r="U29" s="4">
        <v>2.84</v>
      </c>
      <c r="V29" s="4">
        <f t="shared" si="21"/>
        <v>150.178</v>
      </c>
      <c r="W29" s="31"/>
      <c r="X29" s="35"/>
      <c r="Y29" s="35"/>
      <c r="Z29" s="39"/>
      <c r="AB29" s="15">
        <f t="shared" si="19"/>
        <v>-26.6</v>
      </c>
      <c r="AC29" s="36"/>
      <c r="AD29" s="36"/>
      <c r="AE29" s="36"/>
      <c r="AF29" s="36"/>
      <c r="AG29" s="7">
        <f t="shared" si="15"/>
        <v>-25</v>
      </c>
      <c r="AH29" s="7"/>
      <c r="AI29" s="7"/>
    </row>
    <row r="30" spans="1:256" s="7" customFormat="1" ht="24.75" customHeight="1" x14ac:dyDescent="0.25">
      <c r="A30" s="1"/>
      <c r="B30" s="1"/>
      <c r="C30" s="3"/>
      <c r="D30" s="9">
        <v>40</v>
      </c>
      <c r="E30" s="3">
        <v>48</v>
      </c>
      <c r="F30" s="4">
        <v>-17.600000000000001</v>
      </c>
      <c r="G30" s="1" t="s">
        <v>31</v>
      </c>
      <c r="H30" s="10">
        <f t="shared" si="16"/>
        <v>1.7378008287493737E-5</v>
      </c>
      <c r="I30" s="3">
        <f t="shared" si="20"/>
        <v>39</v>
      </c>
      <c r="J30" s="1" t="s">
        <v>31</v>
      </c>
      <c r="K30" s="1" t="s">
        <v>31</v>
      </c>
      <c r="L30" s="10">
        <f t="shared" si="17"/>
        <v>7.9432823472428158</v>
      </c>
      <c r="M30" s="4"/>
      <c r="N30" s="4"/>
      <c r="O30" s="11">
        <v>-25.9</v>
      </c>
      <c r="P30" s="11">
        <v>-27.9</v>
      </c>
      <c r="Q30" s="13">
        <f t="shared" si="18"/>
        <v>56.6</v>
      </c>
      <c r="R30" s="13">
        <v>0.64400000000000002</v>
      </c>
      <c r="S30" s="13">
        <v>4.5999999999999996</v>
      </c>
      <c r="T30" s="4">
        <v>3.75</v>
      </c>
      <c r="U30" s="4">
        <v>2.65</v>
      </c>
      <c r="V30" s="4">
        <f t="shared" si="21"/>
        <v>143.38800000000001</v>
      </c>
      <c r="W30" s="31"/>
      <c r="X30" s="35"/>
      <c r="Y30" s="35"/>
      <c r="Z30" s="39"/>
      <c r="AA30"/>
      <c r="AB30" s="15">
        <f t="shared" si="19"/>
        <v>-26.9</v>
      </c>
      <c r="AC30" s="36"/>
      <c r="AD30" s="36"/>
      <c r="AE30" s="36"/>
      <c r="AF30" s="36"/>
      <c r="AG30" s="7">
        <f t="shared" si="15"/>
        <v>-25</v>
      </c>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c r="GW30" s="40"/>
      <c r="GX30" s="40"/>
      <c r="GY30" s="40"/>
      <c r="GZ30" s="40"/>
      <c r="HA30" s="40"/>
      <c r="HB30" s="40"/>
      <c r="HC30" s="40"/>
      <c r="HD30" s="40"/>
      <c r="HE30" s="40"/>
      <c r="HF30" s="40"/>
      <c r="HG30" s="40"/>
      <c r="HH30" s="40"/>
      <c r="HI30" s="40"/>
      <c r="HJ30" s="40"/>
      <c r="HK30" s="40"/>
      <c r="HL30" s="40"/>
      <c r="HM30" s="40"/>
      <c r="HN30" s="40"/>
      <c r="HO30" s="40"/>
      <c r="HP30" s="40"/>
      <c r="HQ30" s="40"/>
      <c r="HR30" s="40"/>
      <c r="HS30" s="40"/>
      <c r="HT30" s="40"/>
      <c r="HU30" s="40"/>
      <c r="HV30" s="40"/>
      <c r="HW30" s="40"/>
      <c r="HX30" s="40"/>
      <c r="HY30" s="40"/>
      <c r="HZ30" s="40"/>
      <c r="IA30" s="40"/>
      <c r="IB30" s="40"/>
      <c r="IC30" s="40"/>
      <c r="ID30" s="40"/>
      <c r="IE30" s="40"/>
      <c r="IF30" s="40"/>
      <c r="IG30" s="40"/>
      <c r="IH30" s="40"/>
      <c r="II30" s="40"/>
      <c r="IJ30" s="40"/>
      <c r="IK30" s="40"/>
      <c r="IL30" s="40"/>
      <c r="IM30" s="40"/>
      <c r="IN30" s="40"/>
      <c r="IO30" s="40"/>
      <c r="IP30" s="40"/>
      <c r="IQ30" s="40"/>
      <c r="IR30" s="40"/>
      <c r="IS30" s="40"/>
      <c r="IT30" s="40"/>
      <c r="IU30" s="40"/>
      <c r="IV30" s="40"/>
    </row>
    <row r="31" spans="1:256" s="7" customFormat="1" ht="24.75" customHeight="1" x14ac:dyDescent="0.25">
      <c r="A31" s="1"/>
      <c r="B31" s="1"/>
      <c r="C31" s="3"/>
      <c r="D31" s="9">
        <v>39</v>
      </c>
      <c r="E31" s="3">
        <v>47</v>
      </c>
      <c r="F31" s="4">
        <v>-18.8</v>
      </c>
      <c r="G31" s="1" t="s">
        <v>31</v>
      </c>
      <c r="H31" s="10">
        <f t="shared" si="16"/>
        <v>1.3182567385564061E-5</v>
      </c>
      <c r="I31" s="3">
        <f t="shared" si="20"/>
        <v>38</v>
      </c>
      <c r="J31" s="1" t="s">
        <v>31</v>
      </c>
      <c r="K31" s="1" t="s">
        <v>31</v>
      </c>
      <c r="L31" s="10">
        <f t="shared" si="17"/>
        <v>6.3095734448019387</v>
      </c>
      <c r="M31" s="4"/>
      <c r="N31" s="4"/>
      <c r="O31" s="11">
        <v>-26.2</v>
      </c>
      <c r="P31" s="11">
        <v>-28.1</v>
      </c>
      <c r="Q31" s="13">
        <f t="shared" si="18"/>
        <v>56.8</v>
      </c>
      <c r="R31" s="13">
        <v>0.65100000000000002</v>
      </c>
      <c r="S31" s="13">
        <v>4.5999999999999996</v>
      </c>
      <c r="T31" s="4">
        <v>3.5</v>
      </c>
      <c r="U31" s="4">
        <v>2.46</v>
      </c>
      <c r="V31" s="4">
        <f t="shared" si="21"/>
        <v>137.33699999999999</v>
      </c>
      <c r="W31" s="31"/>
      <c r="X31" s="35"/>
      <c r="Y31" s="35"/>
      <c r="Z31" s="39"/>
      <c r="AA31"/>
      <c r="AB31" s="15">
        <f t="shared" si="19"/>
        <v>-27.15</v>
      </c>
      <c r="AC31" s="36"/>
      <c r="AD31" s="36"/>
      <c r="AE31" s="36"/>
      <c r="AF31" s="36"/>
      <c r="AG31" s="7">
        <f t="shared" si="15"/>
        <v>-25</v>
      </c>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row>
    <row r="32" spans="1:256" s="7" customFormat="1" ht="24.75" customHeight="1" x14ac:dyDescent="0.25">
      <c r="A32" s="1"/>
      <c r="B32" s="1"/>
      <c r="C32" s="3"/>
      <c r="D32" s="9">
        <v>39</v>
      </c>
      <c r="E32" s="3">
        <v>45</v>
      </c>
      <c r="F32" s="4">
        <v>-19.940000000000001</v>
      </c>
      <c r="G32" s="1" t="s">
        <v>31</v>
      </c>
      <c r="H32" s="10">
        <f t="shared" si="16"/>
        <v>1.013911385736679E-5</v>
      </c>
      <c r="I32" s="3">
        <f t="shared" si="20"/>
        <v>37</v>
      </c>
      <c r="J32" s="1" t="s">
        <v>31</v>
      </c>
      <c r="K32" s="1" t="s">
        <v>31</v>
      </c>
      <c r="L32" s="10">
        <f t="shared" si="17"/>
        <v>5.0118723362727327</v>
      </c>
      <c r="M32" s="4"/>
      <c r="N32" s="4"/>
      <c r="O32" s="11">
        <v>-26.9</v>
      </c>
      <c r="P32" s="11">
        <v>-28.6</v>
      </c>
      <c r="Q32" s="13">
        <f t="shared" si="18"/>
        <v>56.94</v>
      </c>
      <c r="R32" s="13">
        <v>0.65500000000000003</v>
      </c>
      <c r="S32" s="13">
        <v>4.5999999999999996</v>
      </c>
      <c r="T32" s="4">
        <v>3.25</v>
      </c>
      <c r="U32" s="4">
        <v>2.2799999999999998</v>
      </c>
      <c r="V32" s="4">
        <f t="shared" si="21"/>
        <v>131.26500000000001</v>
      </c>
      <c r="W32" s="31"/>
      <c r="X32" s="35"/>
      <c r="Y32" s="35"/>
      <c r="Z32" s="39"/>
      <c r="AA32"/>
      <c r="AB32" s="15">
        <f t="shared" si="19"/>
        <v>-27.75</v>
      </c>
      <c r="AC32" s="36"/>
      <c r="AD32" s="36"/>
      <c r="AE32" s="36"/>
      <c r="AF32" s="36"/>
      <c r="AG32" s="7">
        <f t="shared" si="15"/>
        <v>-25</v>
      </c>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row>
    <row r="33" spans="1:256" s="7" customFormat="1" ht="24.75" customHeight="1" x14ac:dyDescent="0.25">
      <c r="A33" s="1"/>
      <c r="B33" s="1"/>
      <c r="C33" s="3"/>
      <c r="D33" s="9">
        <v>39</v>
      </c>
      <c r="E33" s="3">
        <v>45</v>
      </c>
      <c r="F33" s="4">
        <v>-21.05</v>
      </c>
      <c r="G33" s="1" t="s">
        <v>31</v>
      </c>
      <c r="H33" s="10">
        <f t="shared" si="16"/>
        <v>7.8523563461007158E-6</v>
      </c>
      <c r="I33" s="3">
        <f t="shared" si="20"/>
        <v>36</v>
      </c>
      <c r="J33" s="1" t="s">
        <v>31</v>
      </c>
      <c r="K33" s="1" t="s">
        <v>31</v>
      </c>
      <c r="L33" s="10">
        <f t="shared" si="17"/>
        <v>3.9810717055349771</v>
      </c>
      <c r="M33" s="4"/>
      <c r="N33" s="4"/>
      <c r="O33" s="11">
        <v>-27.5</v>
      </c>
      <c r="P33" s="11">
        <v>-29.2</v>
      </c>
      <c r="Q33" s="13">
        <f t="shared" si="18"/>
        <v>57.05</v>
      </c>
      <c r="R33" s="13">
        <v>0.65700000000000003</v>
      </c>
      <c r="S33" s="13">
        <v>4.5999999999999996</v>
      </c>
      <c r="T33" s="4">
        <v>3.07</v>
      </c>
      <c r="U33" s="4">
        <v>2.14</v>
      </c>
      <c r="V33" s="4">
        <f t="shared" si="21"/>
        <v>126.88699999999999</v>
      </c>
      <c r="W33" s="31"/>
      <c r="X33" s="35"/>
      <c r="Y33" s="35"/>
      <c r="Z33" s="39"/>
      <c r="AA33"/>
      <c r="AB33" s="15">
        <f t="shared" si="19"/>
        <v>-28.35</v>
      </c>
      <c r="AC33" s="36"/>
      <c r="AD33" s="36"/>
      <c r="AE33" s="36"/>
      <c r="AF33" s="36"/>
      <c r="AG33" s="7">
        <f t="shared" si="15"/>
        <v>-25</v>
      </c>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row>
    <row r="34" spans="1:256" s="7" customFormat="1" ht="24.75" customHeight="1" x14ac:dyDescent="0.25">
      <c r="A34" s="1"/>
      <c r="B34" s="1"/>
      <c r="C34" s="3"/>
      <c r="D34" s="9">
        <v>38</v>
      </c>
      <c r="E34" s="3">
        <v>44</v>
      </c>
      <c r="F34" s="4">
        <v>-22.16</v>
      </c>
      <c r="G34" s="1" t="s">
        <v>31</v>
      </c>
      <c r="H34" s="10">
        <f t="shared" si="16"/>
        <v>6.0813500127871734E-6</v>
      </c>
      <c r="I34" s="3">
        <f t="shared" si="20"/>
        <v>35</v>
      </c>
      <c r="J34" s="1" t="s">
        <v>31</v>
      </c>
      <c r="K34" s="1" t="s">
        <v>31</v>
      </c>
      <c r="L34" s="10">
        <f t="shared" si="17"/>
        <v>3.1622776601683804</v>
      </c>
      <c r="M34" s="4"/>
      <c r="N34" s="4"/>
      <c r="O34" s="11">
        <v>-28.6</v>
      </c>
      <c r="P34" s="11">
        <v>-30.2</v>
      </c>
      <c r="Q34" s="13">
        <f t="shared" si="18"/>
        <v>57.16</v>
      </c>
      <c r="R34" s="13">
        <v>0.66</v>
      </c>
      <c r="S34" s="13">
        <v>4.5999999999999996</v>
      </c>
      <c r="T34" s="4">
        <v>2.94</v>
      </c>
      <c r="U34" s="4">
        <v>2.02</v>
      </c>
      <c r="V34" s="4">
        <f t="shared" si="21"/>
        <v>123.73599999999999</v>
      </c>
      <c r="W34" s="31"/>
      <c r="X34" s="35"/>
      <c r="Y34" s="35"/>
      <c r="Z34" s="39"/>
      <c r="AA34"/>
      <c r="AB34" s="15">
        <f t="shared" si="19"/>
        <v>-29.4</v>
      </c>
      <c r="AC34" s="36"/>
      <c r="AD34" s="36"/>
      <c r="AE34" s="36"/>
      <c r="AF34" s="36"/>
      <c r="AG34" s="7">
        <f t="shared" si="15"/>
        <v>-25</v>
      </c>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c r="FY34" s="40"/>
      <c r="FZ34" s="40"/>
      <c r="GA34" s="40"/>
      <c r="GB34" s="40"/>
      <c r="GC34" s="40"/>
      <c r="GD34" s="40"/>
      <c r="GE34" s="40"/>
      <c r="GF34" s="40"/>
      <c r="GG34" s="40"/>
      <c r="GH34" s="40"/>
      <c r="GI34" s="40"/>
      <c r="GJ34" s="40"/>
      <c r="GK34" s="40"/>
      <c r="GL34" s="40"/>
      <c r="GM34" s="40"/>
      <c r="GN34" s="40"/>
      <c r="GO34" s="40"/>
      <c r="GP34" s="40"/>
      <c r="GQ34" s="40"/>
      <c r="GR34" s="40"/>
      <c r="GS34" s="40"/>
      <c r="GT34" s="40"/>
      <c r="GU34" s="40"/>
      <c r="GV34" s="40"/>
      <c r="GW34" s="40"/>
      <c r="GX34" s="40"/>
      <c r="GY34" s="40"/>
      <c r="GZ34" s="40"/>
      <c r="HA34" s="40"/>
      <c r="HB34" s="40"/>
      <c r="HC34" s="40"/>
      <c r="HD34" s="40"/>
      <c r="HE34" s="40"/>
      <c r="HF34" s="40"/>
      <c r="HG34" s="40"/>
      <c r="HH34" s="40"/>
      <c r="HI34" s="40"/>
      <c r="HJ34" s="40"/>
      <c r="HK34" s="40"/>
      <c r="HL34" s="40"/>
      <c r="HM34" s="40"/>
      <c r="HN34" s="40"/>
      <c r="HO34" s="40"/>
      <c r="HP34" s="40"/>
      <c r="HQ34" s="40"/>
      <c r="HR34" s="40"/>
      <c r="HS34" s="40"/>
      <c r="HT34" s="40"/>
      <c r="HU34" s="40"/>
      <c r="HV34" s="40"/>
      <c r="HW34" s="40"/>
      <c r="HX34" s="40"/>
      <c r="HY34" s="40"/>
      <c r="HZ34" s="40"/>
      <c r="IA34" s="40"/>
      <c r="IB34" s="40"/>
      <c r="IC34" s="40"/>
      <c r="ID34" s="40"/>
      <c r="IE34" s="40"/>
      <c r="IF34" s="40"/>
      <c r="IG34" s="40"/>
      <c r="IH34" s="40"/>
      <c r="II34" s="40"/>
      <c r="IJ34" s="40"/>
      <c r="IK34" s="40"/>
      <c r="IL34" s="40"/>
      <c r="IM34" s="40"/>
      <c r="IN34" s="40"/>
      <c r="IO34" s="40"/>
      <c r="IP34" s="40"/>
      <c r="IQ34" s="40"/>
      <c r="IR34" s="40"/>
      <c r="IS34" s="40"/>
      <c r="IT34" s="40"/>
      <c r="IU34" s="40"/>
      <c r="IV34" s="40"/>
    </row>
    <row r="35" spans="1:256" s="7" customFormat="1" ht="24.75" customHeight="1" x14ac:dyDescent="0.25">
      <c r="A35" s="1"/>
      <c r="B35" s="1"/>
      <c r="C35" s="3"/>
      <c r="D35" s="9">
        <v>38</v>
      </c>
      <c r="E35" s="3">
        <v>44</v>
      </c>
      <c r="F35" s="4">
        <v>-23.3</v>
      </c>
      <c r="G35" s="1" t="s">
        <v>31</v>
      </c>
      <c r="H35" s="10">
        <f t="shared" si="16"/>
        <v>4.6773514128719779E-6</v>
      </c>
      <c r="I35" s="3">
        <f t="shared" si="20"/>
        <v>34</v>
      </c>
      <c r="J35" s="1" t="s">
        <v>31</v>
      </c>
      <c r="K35" s="1" t="s">
        <v>31</v>
      </c>
      <c r="L35" s="10">
        <f t="shared" si="17"/>
        <v>2.511886431509581</v>
      </c>
      <c r="M35" s="4"/>
      <c r="N35" s="4"/>
      <c r="O35" s="11">
        <v>-29.7</v>
      </c>
      <c r="P35" s="11">
        <v>-31.3</v>
      </c>
      <c r="Q35" s="13">
        <f t="shared" si="18"/>
        <v>57.3</v>
      </c>
      <c r="R35" s="13">
        <v>0.66100000000000003</v>
      </c>
      <c r="S35" s="13">
        <v>4.5999999999999996</v>
      </c>
      <c r="T35" s="4">
        <v>2.83</v>
      </c>
      <c r="U35" s="4">
        <v>1.93</v>
      </c>
      <c r="V35" s="4">
        <f t="shared" si="21"/>
        <v>121.05899999999998</v>
      </c>
      <c r="W35" s="31"/>
      <c r="X35" s="35"/>
      <c r="Y35" s="35"/>
      <c r="Z35" s="39"/>
      <c r="AA35"/>
      <c r="AB35" s="15">
        <f t="shared" si="19"/>
        <v>-30.5</v>
      </c>
      <c r="AC35" s="36"/>
      <c r="AD35" s="36"/>
      <c r="AE35" s="36"/>
      <c r="AF35" s="36"/>
      <c r="AG35" s="7">
        <f t="shared" si="15"/>
        <v>-25</v>
      </c>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c r="GD35" s="40"/>
      <c r="GE35" s="40"/>
      <c r="GF35" s="40"/>
      <c r="GG35" s="40"/>
      <c r="GH35" s="40"/>
      <c r="GI35" s="40"/>
      <c r="GJ35" s="40"/>
      <c r="GK35" s="40"/>
      <c r="GL35" s="40"/>
      <c r="GM35" s="40"/>
      <c r="GN35" s="40"/>
      <c r="GO35" s="40"/>
      <c r="GP35" s="40"/>
      <c r="GQ35" s="40"/>
      <c r="GR35" s="40"/>
      <c r="GS35" s="40"/>
      <c r="GT35" s="40"/>
      <c r="GU35" s="40"/>
      <c r="GV35" s="40"/>
      <c r="GW35" s="40"/>
      <c r="GX35" s="40"/>
      <c r="GY35" s="40"/>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c r="IO35" s="40"/>
      <c r="IP35" s="40"/>
      <c r="IQ35" s="40"/>
      <c r="IR35" s="40"/>
      <c r="IS35" s="40"/>
      <c r="IT35" s="40"/>
      <c r="IU35" s="40"/>
      <c r="IV35" s="40"/>
    </row>
    <row r="36" spans="1:256" s="7" customFormat="1" ht="24.75" customHeight="1" x14ac:dyDescent="0.25">
      <c r="A36" s="1"/>
      <c r="B36" s="1"/>
      <c r="C36" s="3"/>
      <c r="D36" s="9">
        <v>38</v>
      </c>
      <c r="E36" s="3">
        <v>44</v>
      </c>
      <c r="F36" s="4">
        <v>-24.4</v>
      </c>
      <c r="G36" s="1" t="s">
        <v>31</v>
      </c>
      <c r="H36" s="10">
        <f t="shared" si="16"/>
        <v>3.6307805477010111E-6</v>
      </c>
      <c r="I36" s="3">
        <f t="shared" si="20"/>
        <v>33</v>
      </c>
      <c r="J36" s="1" t="s">
        <v>31</v>
      </c>
      <c r="K36" s="1" t="s">
        <v>31</v>
      </c>
      <c r="L36" s="10">
        <f t="shared" si="17"/>
        <v>1.9952623149688804</v>
      </c>
      <c r="M36" s="4"/>
      <c r="N36" s="4"/>
      <c r="O36" s="11">
        <v>-31</v>
      </c>
      <c r="P36" s="11">
        <v>-32.5</v>
      </c>
      <c r="Q36" s="13">
        <f t="shared" si="18"/>
        <v>57.4</v>
      </c>
      <c r="R36" s="13">
        <v>0.66200000000000003</v>
      </c>
      <c r="S36" s="13">
        <v>4.5999999999999996</v>
      </c>
      <c r="T36" s="4">
        <v>2.74</v>
      </c>
      <c r="U36" s="4">
        <v>1.85</v>
      </c>
      <c r="V36" s="4">
        <f t="shared" si="21"/>
        <v>118.86999999999999</v>
      </c>
      <c r="W36" s="31"/>
      <c r="X36" s="35"/>
      <c r="Y36" s="35"/>
      <c r="Z36" s="39"/>
      <c r="AA36"/>
      <c r="AB36" s="15">
        <f t="shared" si="19"/>
        <v>-31.75</v>
      </c>
      <c r="AC36" s="36"/>
      <c r="AD36" s="36"/>
      <c r="AE36" s="36"/>
      <c r="AF36" s="36"/>
      <c r="AG36" s="7">
        <f t="shared" si="15"/>
        <v>-25</v>
      </c>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row>
    <row r="37" spans="1:256" ht="24.75" customHeight="1" x14ac:dyDescent="0.25">
      <c r="A37" s="41"/>
      <c r="B37" s="42"/>
      <c r="C37" s="3"/>
      <c r="D37" s="9">
        <v>39</v>
      </c>
      <c r="E37" s="3">
        <v>44</v>
      </c>
      <c r="F37" s="4">
        <v>-27.5</v>
      </c>
      <c r="G37" s="1" t="s">
        <v>31</v>
      </c>
      <c r="H37" s="10">
        <f t="shared" si="16"/>
        <v>1.7782794100389223E-6</v>
      </c>
      <c r="I37" s="3">
        <f>I36-3</f>
        <v>30</v>
      </c>
      <c r="J37" s="1" t="s">
        <v>31</v>
      </c>
      <c r="K37" s="1" t="s">
        <v>31</v>
      </c>
      <c r="L37" s="10">
        <f t="shared" si="17"/>
        <v>1</v>
      </c>
      <c r="M37" s="4"/>
      <c r="N37" s="4"/>
      <c r="O37" s="11">
        <v>-37.5</v>
      </c>
      <c r="P37" s="11">
        <v>-39.1</v>
      </c>
      <c r="Q37" s="13">
        <f t="shared" si="18"/>
        <v>57.5</v>
      </c>
      <c r="R37" s="13">
        <v>0.66400000000000003</v>
      </c>
      <c r="S37" s="13">
        <v>4.7</v>
      </c>
      <c r="T37" s="4">
        <v>2.63</v>
      </c>
      <c r="U37" s="4">
        <v>1.74</v>
      </c>
      <c r="V37" s="4">
        <f t="shared" si="21"/>
        <v>117.22999999999999</v>
      </c>
      <c r="W37" s="31"/>
      <c r="X37" s="35"/>
      <c r="Y37" s="35"/>
      <c r="Z37" s="39"/>
      <c r="AB37" s="15">
        <f t="shared" si="19"/>
        <v>-38.299999999999997</v>
      </c>
      <c r="AC37" s="36"/>
      <c r="AD37" s="36"/>
      <c r="AE37" s="36"/>
      <c r="AF37" s="36"/>
      <c r="AG37" s="7">
        <f t="shared" si="15"/>
        <v>-25</v>
      </c>
      <c r="AH37" s="7"/>
      <c r="AI37" s="7"/>
    </row>
    <row r="38" spans="1:256" ht="24.75" customHeight="1" x14ac:dyDescent="0.25">
      <c r="A38" s="41"/>
      <c r="B38" s="42"/>
      <c r="C38" s="3"/>
      <c r="D38" s="9">
        <v>39</v>
      </c>
      <c r="E38" s="3">
        <v>44</v>
      </c>
      <c r="F38" s="4">
        <v>-30.6</v>
      </c>
      <c r="G38" s="1" t="s">
        <v>31</v>
      </c>
      <c r="H38" s="10">
        <f t="shared" si="16"/>
        <v>8.7096358995607971E-7</v>
      </c>
      <c r="I38" s="3">
        <f>I37-3</f>
        <v>27</v>
      </c>
      <c r="J38" s="1" t="s">
        <v>31</v>
      </c>
      <c r="K38" s="1" t="s">
        <v>31</v>
      </c>
      <c r="L38" s="10">
        <f t="shared" si="17"/>
        <v>0.50118723362727269</v>
      </c>
      <c r="M38" s="4"/>
      <c r="N38" s="4"/>
      <c r="O38" s="11">
        <v>-45.7</v>
      </c>
      <c r="P38" s="11">
        <v>-46.3</v>
      </c>
      <c r="Q38" s="13">
        <f t="shared" si="18"/>
        <v>57.6</v>
      </c>
      <c r="R38" s="13">
        <v>0.66400000000000003</v>
      </c>
      <c r="S38" s="13">
        <v>4.7</v>
      </c>
      <c r="T38" s="4">
        <v>2.65</v>
      </c>
      <c r="U38" s="4">
        <v>1.75</v>
      </c>
      <c r="V38" s="4">
        <f t="shared" si="21"/>
        <v>117.71799999999999</v>
      </c>
      <c r="W38" s="31"/>
      <c r="X38" s="35"/>
      <c r="Y38" s="35"/>
      <c r="Z38" s="39"/>
      <c r="AB38" s="15">
        <f t="shared" si="19"/>
        <v>-46</v>
      </c>
      <c r="AC38" s="36"/>
      <c r="AD38" s="36"/>
      <c r="AE38" s="36"/>
      <c r="AF38" s="36"/>
      <c r="AG38" s="7">
        <f t="shared" si="15"/>
        <v>-25</v>
      </c>
      <c r="AH38" s="7"/>
      <c r="AI38" s="7"/>
    </row>
    <row r="39" spans="1:256" ht="24.75" customHeight="1" x14ac:dyDescent="0.25">
      <c r="A39" s="1"/>
      <c r="B39" s="3"/>
      <c r="C39" s="3"/>
      <c r="D39" s="9">
        <v>39</v>
      </c>
      <c r="E39" s="3">
        <v>44</v>
      </c>
      <c r="F39" s="4">
        <v>-34.299999999999997</v>
      </c>
      <c r="G39" s="1" t="s">
        <v>31</v>
      </c>
      <c r="H39" s="10">
        <f t="shared" si="16"/>
        <v>3.7153522909717247E-7</v>
      </c>
      <c r="I39" s="3">
        <f>I38-3</f>
        <v>24</v>
      </c>
      <c r="J39" s="1" t="s">
        <v>31</v>
      </c>
      <c r="K39" s="1" t="s">
        <v>31</v>
      </c>
      <c r="L39" s="10">
        <f t="shared" si="17"/>
        <v>0.25118864315095807</v>
      </c>
      <c r="M39" s="4"/>
      <c r="N39" s="4"/>
      <c r="O39" s="11">
        <v>-46.2</v>
      </c>
      <c r="P39" s="11">
        <v>-46.2</v>
      </c>
      <c r="Q39" s="13">
        <f t="shared" si="18"/>
        <v>58.3</v>
      </c>
      <c r="R39" s="13">
        <v>0.66400000000000003</v>
      </c>
      <c r="S39" s="13">
        <v>4.7</v>
      </c>
      <c r="T39" s="4">
        <v>2.71</v>
      </c>
      <c r="U39" s="4">
        <v>1.79</v>
      </c>
      <c r="V39" s="4">
        <f>T39*$Z$7+S39*$Z$9+R39*$Z$11</f>
        <v>119.18199999999999</v>
      </c>
      <c r="W39" s="31"/>
      <c r="X39" s="35"/>
      <c r="Y39" s="35"/>
      <c r="Z39" s="39"/>
      <c r="AB39" s="15">
        <f t="shared" si="19"/>
        <v>-46.2</v>
      </c>
      <c r="AC39" s="36"/>
      <c r="AD39" s="36"/>
      <c r="AE39" s="36"/>
      <c r="AF39" s="36"/>
      <c r="AG39" s="7">
        <f t="shared" si="15"/>
        <v>-25</v>
      </c>
      <c r="AH39" s="7"/>
      <c r="AI39" s="7"/>
    </row>
    <row r="40" spans="1:256" ht="24.75" customHeight="1" x14ac:dyDescent="0.25">
      <c r="A40" s="21"/>
      <c r="B40" s="22"/>
      <c r="C40" s="23"/>
      <c r="D40" s="24"/>
      <c r="E40" s="23"/>
      <c r="F40" s="22"/>
      <c r="G40" s="25"/>
      <c r="H40" s="25"/>
      <c r="I40" s="22"/>
      <c r="J40" s="22"/>
      <c r="K40" s="22"/>
      <c r="L40" s="25"/>
      <c r="M40" s="26"/>
      <c r="N40" s="25"/>
      <c r="O40" s="43"/>
      <c r="P40" s="43"/>
      <c r="Q40" s="25"/>
      <c r="R40" s="25"/>
      <c r="S40" s="25"/>
      <c r="T40" s="26"/>
      <c r="U40" s="26"/>
      <c r="V40" s="25"/>
      <c r="W40" s="25"/>
      <c r="X40" s="27"/>
      <c r="Y40" s="27"/>
      <c r="Z40" s="28"/>
      <c r="AB40" s="7"/>
      <c r="AC40" s="36"/>
      <c r="AD40" s="36"/>
      <c r="AE40" s="36"/>
      <c r="AF40" s="36"/>
      <c r="AG40" s="7"/>
      <c r="AH40" s="7"/>
      <c r="AI40" s="7"/>
    </row>
    <row r="41" spans="1:256" ht="24.75" customHeight="1" x14ac:dyDescent="0.25">
      <c r="A41" s="8">
        <v>41976</v>
      </c>
      <c r="B41" s="3">
        <f>B22</f>
        <v>13.75</v>
      </c>
      <c r="C41" s="3" t="s">
        <v>30</v>
      </c>
      <c r="D41" s="29"/>
      <c r="E41" s="30"/>
      <c r="F41" s="31"/>
      <c r="G41" s="32"/>
      <c r="H41" s="33"/>
      <c r="I41" s="30"/>
      <c r="J41" s="32"/>
      <c r="K41" s="32"/>
      <c r="L41" s="33"/>
      <c r="M41" s="31"/>
      <c r="N41" s="31"/>
      <c r="O41" s="31"/>
      <c r="P41" s="34"/>
      <c r="Q41" s="31"/>
      <c r="R41" s="31"/>
      <c r="S41" s="31"/>
      <c r="T41" s="31"/>
      <c r="U41" s="31"/>
      <c r="V41" s="31"/>
      <c r="W41" s="31"/>
      <c r="X41" s="35"/>
      <c r="Y41" s="35"/>
      <c r="Z41" s="127" t="s">
        <v>47</v>
      </c>
      <c r="AB41" s="15"/>
      <c r="AC41" s="36"/>
      <c r="AD41" s="36"/>
      <c r="AE41" s="44"/>
      <c r="AF41" s="36"/>
      <c r="AG41" s="7"/>
      <c r="AH41" s="7"/>
      <c r="AI41" s="7"/>
    </row>
    <row r="42" spans="1:256" ht="24.75" customHeight="1" x14ac:dyDescent="0.25">
      <c r="A42" s="16"/>
      <c r="B42" s="3"/>
      <c r="C42" s="3"/>
      <c r="D42" s="29"/>
      <c r="E42" s="30"/>
      <c r="F42" s="31"/>
      <c r="G42" s="32"/>
      <c r="H42" s="33"/>
      <c r="I42" s="30"/>
      <c r="J42" s="32"/>
      <c r="K42" s="32"/>
      <c r="L42" s="33"/>
      <c r="M42" s="31"/>
      <c r="N42" s="31"/>
      <c r="O42" s="31"/>
      <c r="P42" s="34"/>
      <c r="Q42" s="31"/>
      <c r="R42" s="31"/>
      <c r="S42" s="31"/>
      <c r="T42" s="31"/>
      <c r="U42" s="31"/>
      <c r="V42" s="31"/>
      <c r="W42" s="31"/>
      <c r="X42" s="35"/>
      <c r="Y42" s="35"/>
      <c r="Z42" s="128"/>
      <c r="AB42" s="15"/>
      <c r="AC42" s="36"/>
      <c r="AD42" s="36"/>
      <c r="AE42" s="44"/>
      <c r="AF42" s="36"/>
      <c r="AG42" s="7"/>
      <c r="AH42" s="7"/>
      <c r="AI42" s="7"/>
    </row>
    <row r="43" spans="1:256" ht="24.75" customHeight="1" x14ac:dyDescent="0.25">
      <c r="A43" s="1"/>
      <c r="B43" s="3"/>
      <c r="C43" s="3"/>
      <c r="D43" s="29"/>
      <c r="E43" s="30"/>
      <c r="F43" s="31"/>
      <c r="G43" s="32"/>
      <c r="H43" s="33"/>
      <c r="I43" s="30"/>
      <c r="J43" s="32"/>
      <c r="K43" s="32"/>
      <c r="L43" s="33"/>
      <c r="M43" s="31"/>
      <c r="N43" s="31"/>
      <c r="O43" s="31"/>
      <c r="P43" s="34"/>
      <c r="Q43" s="31"/>
      <c r="R43" s="31"/>
      <c r="S43" s="31"/>
      <c r="T43" s="31"/>
      <c r="U43" s="31"/>
      <c r="V43" s="31"/>
      <c r="W43" s="31"/>
      <c r="X43" s="35"/>
      <c r="Y43" s="35"/>
      <c r="Z43" s="129"/>
      <c r="AB43" s="15"/>
      <c r="AC43" s="36"/>
      <c r="AD43" s="36"/>
      <c r="AE43" s="44"/>
      <c r="AF43" s="36"/>
      <c r="AG43" s="7"/>
      <c r="AH43" s="7"/>
    </row>
    <row r="44" spans="1:256" ht="24.75" customHeight="1" x14ac:dyDescent="0.25">
      <c r="A44" s="1"/>
      <c r="B44" s="3"/>
      <c r="C44" s="3"/>
      <c r="D44" s="9">
        <v>44</v>
      </c>
      <c r="E44" s="3">
        <v>56</v>
      </c>
      <c r="F44" s="4">
        <v>-10.8</v>
      </c>
      <c r="G44" s="1" t="s">
        <v>31</v>
      </c>
      <c r="H44" s="10">
        <f t="shared" ref="H44:H58" si="22">0.001*POWER(10,F44/10)</f>
        <v>8.317637711026709E-5</v>
      </c>
      <c r="I44" s="3">
        <v>44</v>
      </c>
      <c r="J44" s="1" t="s">
        <v>31</v>
      </c>
      <c r="K44" s="1" t="s">
        <v>31</v>
      </c>
      <c r="L44" s="10">
        <f t="shared" ref="L44:L58" si="23">0.001*POWER(10,I44/10)</f>
        <v>25.118864315095859</v>
      </c>
      <c r="M44" s="4"/>
      <c r="N44" s="4"/>
      <c r="O44" s="11">
        <v>-18.600000000000001</v>
      </c>
      <c r="P44" s="11">
        <v>-17.8</v>
      </c>
      <c r="Q44" s="13">
        <f t="shared" ref="Q44:Q58" si="24">I44-F44</f>
        <v>54.8</v>
      </c>
      <c r="R44" s="13">
        <v>0.63400000000000001</v>
      </c>
      <c r="S44" s="13">
        <v>4.7</v>
      </c>
      <c r="T44" s="4">
        <v>5.91</v>
      </c>
      <c r="U44" s="4">
        <v>4.1100000000000003</v>
      </c>
      <c r="V44" s="4">
        <f t="shared" ref="V44:V57" si="25">T44*$Z$7+S44*$Z$9+R44*$Z$11</f>
        <v>197.05199999999999</v>
      </c>
      <c r="W44" s="31"/>
      <c r="X44" s="35"/>
      <c r="Y44" s="35"/>
      <c r="Z44" s="127" t="s">
        <v>45</v>
      </c>
      <c r="AB44" s="15">
        <f t="shared" ref="AB44:AB58" si="26">AVERAGE(O44:P44)</f>
        <v>-18.200000000000003</v>
      </c>
      <c r="AC44" s="36"/>
      <c r="AD44" s="36"/>
      <c r="AE44" s="44"/>
      <c r="AF44" s="36"/>
      <c r="AG44" s="7"/>
      <c r="AH44" s="7"/>
    </row>
    <row r="45" spans="1:256" ht="23.25" customHeight="1" x14ac:dyDescent="0.25">
      <c r="A45" s="1"/>
      <c r="B45" s="3"/>
      <c r="C45" s="3"/>
      <c r="D45" s="9">
        <v>43</v>
      </c>
      <c r="E45" s="3">
        <v>54</v>
      </c>
      <c r="F45" s="4">
        <v>-12</v>
      </c>
      <c r="G45" s="1" t="s">
        <v>31</v>
      </c>
      <c r="H45" s="10">
        <f t="shared" si="22"/>
        <v>6.309573444801932E-5</v>
      </c>
      <c r="I45" s="3">
        <f t="shared" ref="I45:I55" si="27">I44-1</f>
        <v>43</v>
      </c>
      <c r="J45" s="1" t="s">
        <v>31</v>
      </c>
      <c r="K45" s="1" t="s">
        <v>31</v>
      </c>
      <c r="L45" s="10">
        <f t="shared" si="23"/>
        <v>19.952623149688794</v>
      </c>
      <c r="M45" s="4"/>
      <c r="N45" s="4"/>
      <c r="O45" s="11">
        <v>-21.1</v>
      </c>
      <c r="P45" s="11">
        <v>-20.3</v>
      </c>
      <c r="Q45" s="13">
        <f t="shared" si="24"/>
        <v>55</v>
      </c>
      <c r="R45" s="13">
        <v>0.63300000000000001</v>
      </c>
      <c r="S45" s="13">
        <v>4.7</v>
      </c>
      <c r="T45" s="4">
        <v>5.28</v>
      </c>
      <c r="U45" s="4">
        <v>3.67</v>
      </c>
      <c r="V45" s="4">
        <f t="shared" si="25"/>
        <v>181.673</v>
      </c>
      <c r="W45" s="31"/>
      <c r="X45" s="35"/>
      <c r="Y45" s="35"/>
      <c r="Z45" s="130"/>
      <c r="AB45" s="15">
        <f t="shared" si="26"/>
        <v>-20.700000000000003</v>
      </c>
      <c r="AC45" s="36"/>
      <c r="AD45" s="36"/>
      <c r="AE45" s="44"/>
      <c r="AF45" s="36"/>
      <c r="AG45" s="7"/>
      <c r="AH45" s="7"/>
    </row>
    <row r="46" spans="1:256" ht="24" customHeight="1" x14ac:dyDescent="0.25">
      <c r="A46" s="1"/>
      <c r="B46" s="3"/>
      <c r="C46" s="3"/>
      <c r="D46" s="9">
        <v>42</v>
      </c>
      <c r="E46" s="3">
        <v>52</v>
      </c>
      <c r="F46" s="4">
        <v>-13.3</v>
      </c>
      <c r="G46" s="1" t="s">
        <v>31</v>
      </c>
      <c r="H46" s="10">
        <f t="shared" si="22"/>
        <v>4.6773514128719789E-5</v>
      </c>
      <c r="I46" s="3">
        <f t="shared" si="27"/>
        <v>42</v>
      </c>
      <c r="J46" s="1" t="s">
        <v>31</v>
      </c>
      <c r="K46" s="1" t="s">
        <v>31</v>
      </c>
      <c r="L46" s="10">
        <f t="shared" si="23"/>
        <v>15.848931924611147</v>
      </c>
      <c r="M46" s="4"/>
      <c r="N46" s="4"/>
      <c r="O46" s="11">
        <v>-24.1</v>
      </c>
      <c r="P46" s="11">
        <v>-23.2</v>
      </c>
      <c r="Q46" s="13">
        <f t="shared" si="24"/>
        <v>55.3</v>
      </c>
      <c r="R46" s="13">
        <v>0.63400000000000001</v>
      </c>
      <c r="S46" s="13">
        <v>4.5999999999999996</v>
      </c>
      <c r="T46" s="4">
        <v>4.84</v>
      </c>
      <c r="U46" s="4">
        <v>3.38</v>
      </c>
      <c r="V46" s="4">
        <f t="shared" si="25"/>
        <v>169.91399999999999</v>
      </c>
      <c r="W46" s="31"/>
      <c r="X46" s="35"/>
      <c r="Y46" s="35"/>
      <c r="Z46" s="131"/>
      <c r="AB46" s="15">
        <f t="shared" si="26"/>
        <v>-23.65</v>
      </c>
      <c r="AC46" s="36"/>
      <c r="AD46" s="36"/>
      <c r="AE46" s="44"/>
      <c r="AF46" s="36"/>
      <c r="AG46" s="7"/>
      <c r="AH46" s="7"/>
    </row>
    <row r="47" spans="1:256" ht="24.75" customHeight="1" x14ac:dyDescent="0.25">
      <c r="A47" s="1"/>
      <c r="B47" s="3"/>
      <c r="C47" s="3"/>
      <c r="D47" s="9">
        <v>41</v>
      </c>
      <c r="E47" s="3">
        <v>50</v>
      </c>
      <c r="F47" s="4">
        <v>-14.87</v>
      </c>
      <c r="G47" s="1" t="s">
        <v>31</v>
      </c>
      <c r="H47" s="10">
        <f t="shared" si="22"/>
        <v>3.2583670100200869E-5</v>
      </c>
      <c r="I47" s="3">
        <f t="shared" si="27"/>
        <v>41</v>
      </c>
      <c r="J47" s="1" t="s">
        <v>31</v>
      </c>
      <c r="K47" s="1" t="s">
        <v>31</v>
      </c>
      <c r="L47" s="10">
        <f t="shared" si="23"/>
        <v>12.589254117941671</v>
      </c>
      <c r="M47" s="4"/>
      <c r="N47" s="4"/>
      <c r="O47" s="11">
        <v>-26.9</v>
      </c>
      <c r="P47" s="11">
        <v>-25.6</v>
      </c>
      <c r="Q47" s="13">
        <f t="shared" si="24"/>
        <v>55.87</v>
      </c>
      <c r="R47" s="13">
        <v>0.63700000000000001</v>
      </c>
      <c r="S47" s="13">
        <v>4.5999999999999996</v>
      </c>
      <c r="T47" s="4">
        <v>4.42</v>
      </c>
      <c r="U47" s="4">
        <v>3.1</v>
      </c>
      <c r="V47" s="4">
        <f t="shared" si="25"/>
        <v>159.68700000000001</v>
      </c>
      <c r="W47" s="31"/>
      <c r="X47" s="35"/>
      <c r="Y47" s="35"/>
      <c r="Z47" s="3" t="s">
        <v>46</v>
      </c>
      <c r="AB47" s="15">
        <f t="shared" si="26"/>
        <v>-26.25</v>
      </c>
      <c r="AC47" s="36"/>
      <c r="AD47" s="36"/>
      <c r="AE47" s="44"/>
      <c r="AF47" s="36"/>
      <c r="AG47" s="7"/>
      <c r="AH47" s="7"/>
    </row>
    <row r="48" spans="1:256" ht="24.75" customHeight="1" x14ac:dyDescent="0.25">
      <c r="A48" s="1"/>
      <c r="B48" s="3"/>
      <c r="C48" s="3"/>
      <c r="D48" s="9">
        <v>41</v>
      </c>
      <c r="E48" s="3">
        <v>49</v>
      </c>
      <c r="F48" s="4">
        <v>-16.2</v>
      </c>
      <c r="G48" s="1" t="s">
        <v>31</v>
      </c>
      <c r="H48" s="10">
        <f t="shared" si="22"/>
        <v>2.39883291901949E-5</v>
      </c>
      <c r="I48" s="3">
        <f t="shared" si="27"/>
        <v>40</v>
      </c>
      <c r="J48" s="1" t="s">
        <v>31</v>
      </c>
      <c r="K48" s="1" t="s">
        <v>31</v>
      </c>
      <c r="L48" s="10">
        <f t="shared" si="23"/>
        <v>10</v>
      </c>
      <c r="M48" s="4"/>
      <c r="N48" s="4"/>
      <c r="O48" s="11">
        <v>-28</v>
      </c>
      <c r="P48" s="11">
        <v>-26.7</v>
      </c>
      <c r="Q48" s="13">
        <f t="shared" si="24"/>
        <v>56.2</v>
      </c>
      <c r="R48" s="13">
        <v>0.64100000000000001</v>
      </c>
      <c r="S48" s="13">
        <v>4.5999999999999996</v>
      </c>
      <c r="T48" s="4">
        <v>3.97</v>
      </c>
      <c r="U48" s="4">
        <v>2.77</v>
      </c>
      <c r="V48" s="4">
        <f t="shared" si="25"/>
        <v>148.73499999999999</v>
      </c>
      <c r="W48" s="31"/>
      <c r="X48" s="35"/>
      <c r="Y48" s="35"/>
      <c r="Z48" s="3"/>
      <c r="AB48" s="15">
        <f t="shared" si="26"/>
        <v>-27.35</v>
      </c>
      <c r="AC48" s="36"/>
      <c r="AD48" s="36"/>
      <c r="AE48" s="44"/>
      <c r="AF48" s="36"/>
      <c r="AG48" s="7"/>
      <c r="AH48" s="7"/>
    </row>
    <row r="49" spans="1:37" ht="24.75" customHeight="1" x14ac:dyDescent="0.25">
      <c r="A49" s="1"/>
      <c r="B49" s="3"/>
      <c r="C49" s="3"/>
      <c r="D49" s="9">
        <v>40</v>
      </c>
      <c r="E49" s="3">
        <v>48</v>
      </c>
      <c r="F49" s="4">
        <v>-17.489999999999998</v>
      </c>
      <c r="G49" s="1" t="s">
        <v>31</v>
      </c>
      <c r="H49" s="10">
        <f t="shared" si="22"/>
        <v>1.7823787674480889E-5</v>
      </c>
      <c r="I49" s="3">
        <f t="shared" si="27"/>
        <v>39</v>
      </c>
      <c r="J49" s="1" t="s">
        <v>31</v>
      </c>
      <c r="K49" s="1" t="s">
        <v>31</v>
      </c>
      <c r="L49" s="10">
        <f t="shared" si="23"/>
        <v>7.9432823472428158</v>
      </c>
      <c r="M49" s="4"/>
      <c r="N49" s="4"/>
      <c r="O49" s="11">
        <v>-28.3</v>
      </c>
      <c r="P49" s="11">
        <v>-27.1</v>
      </c>
      <c r="Q49" s="13">
        <f t="shared" si="24"/>
        <v>56.489999999999995</v>
      </c>
      <c r="R49" s="13">
        <v>0.64800000000000002</v>
      </c>
      <c r="S49" s="13">
        <v>4.5999999999999996</v>
      </c>
      <c r="T49" s="4">
        <v>3.67</v>
      </c>
      <c r="U49" s="4">
        <v>2.56</v>
      </c>
      <c r="V49" s="4">
        <f t="shared" si="25"/>
        <v>141.464</v>
      </c>
      <c r="W49" s="31"/>
      <c r="X49" s="35"/>
      <c r="Y49" s="35"/>
      <c r="Z49" s="3"/>
      <c r="AB49" s="15">
        <f t="shared" si="26"/>
        <v>-27.700000000000003</v>
      </c>
      <c r="AC49" s="36"/>
      <c r="AD49" s="36"/>
      <c r="AE49" s="44"/>
      <c r="AF49" s="36"/>
      <c r="AG49" s="7"/>
      <c r="AH49" s="7"/>
      <c r="AI49" s="7"/>
    </row>
    <row r="50" spans="1:37" ht="24.75" customHeight="1" x14ac:dyDescent="0.25">
      <c r="A50" s="1"/>
      <c r="B50" s="3"/>
      <c r="C50" s="3"/>
      <c r="D50" s="9">
        <v>40</v>
      </c>
      <c r="E50" s="3">
        <v>46</v>
      </c>
      <c r="F50" s="4">
        <v>-18.7</v>
      </c>
      <c r="G50" s="1" t="s">
        <v>31</v>
      </c>
      <c r="H50" s="10">
        <f t="shared" si="22"/>
        <v>1.3489628825916536E-5</v>
      </c>
      <c r="I50" s="3">
        <f t="shared" si="27"/>
        <v>38</v>
      </c>
      <c r="J50" s="1" t="s">
        <v>31</v>
      </c>
      <c r="K50" s="1" t="s">
        <v>31</v>
      </c>
      <c r="L50" s="10">
        <f t="shared" si="23"/>
        <v>6.3095734448019387</v>
      </c>
      <c r="M50" s="4"/>
      <c r="N50" s="4"/>
      <c r="O50" s="11">
        <v>-28.3</v>
      </c>
      <c r="P50" s="11">
        <v>-27.5</v>
      </c>
      <c r="Q50" s="13">
        <f t="shared" si="24"/>
        <v>56.7</v>
      </c>
      <c r="R50" s="13">
        <v>0.65400000000000003</v>
      </c>
      <c r="S50" s="13">
        <v>4.5999999999999996</v>
      </c>
      <c r="T50" s="4">
        <v>3.41</v>
      </c>
      <c r="U50" s="4">
        <v>2.38</v>
      </c>
      <c r="V50" s="4">
        <f t="shared" si="25"/>
        <v>135.16200000000001</v>
      </c>
      <c r="W50" s="31"/>
      <c r="X50" s="35"/>
      <c r="Y50" s="35"/>
      <c r="Z50" s="3"/>
      <c r="AB50" s="15">
        <f t="shared" si="26"/>
        <v>-27.9</v>
      </c>
      <c r="AC50" s="36"/>
      <c r="AD50" s="36"/>
      <c r="AE50" s="44"/>
      <c r="AF50" s="36"/>
      <c r="AG50" s="7"/>
      <c r="AH50" s="7"/>
      <c r="AI50" s="7"/>
    </row>
    <row r="51" spans="1:37" ht="24.75" customHeight="1" x14ac:dyDescent="0.25">
      <c r="A51" s="1"/>
      <c r="B51" s="3"/>
      <c r="C51" s="3"/>
      <c r="D51" s="9">
        <v>40</v>
      </c>
      <c r="E51" s="3">
        <v>46</v>
      </c>
      <c r="F51" s="4">
        <v>-19.899999999999999</v>
      </c>
      <c r="G51" s="1" t="s">
        <v>31</v>
      </c>
      <c r="H51" s="10">
        <f t="shared" si="22"/>
        <v>1.0232929922807545E-5</v>
      </c>
      <c r="I51" s="3">
        <f t="shared" si="27"/>
        <v>37</v>
      </c>
      <c r="J51" s="1" t="s">
        <v>31</v>
      </c>
      <c r="K51" s="1" t="s">
        <v>31</v>
      </c>
      <c r="L51" s="10">
        <f t="shared" si="23"/>
        <v>5.0118723362727327</v>
      </c>
      <c r="M51" s="4"/>
      <c r="N51" s="4"/>
      <c r="O51" s="11">
        <v>-28.6</v>
      </c>
      <c r="P51" s="11">
        <v>-27.9</v>
      </c>
      <c r="Q51" s="13">
        <f t="shared" si="24"/>
        <v>56.9</v>
      </c>
      <c r="R51" s="13">
        <v>0.65800000000000003</v>
      </c>
      <c r="S51" s="13">
        <v>4.5999999999999996</v>
      </c>
      <c r="T51" s="4">
        <v>3.18</v>
      </c>
      <c r="U51" s="4">
        <v>2.2000000000000002</v>
      </c>
      <c r="V51" s="4">
        <f t="shared" si="25"/>
        <v>129.578</v>
      </c>
      <c r="W51" s="31"/>
      <c r="X51" s="35"/>
      <c r="Y51" s="35"/>
      <c r="Z51" s="3"/>
      <c r="AB51" s="15">
        <f t="shared" si="26"/>
        <v>-28.25</v>
      </c>
      <c r="AC51" s="36"/>
      <c r="AD51" s="36"/>
      <c r="AE51" s="44"/>
      <c r="AF51" s="36"/>
      <c r="AG51" s="7"/>
      <c r="AH51" s="7"/>
      <c r="AI51" s="7"/>
    </row>
    <row r="52" spans="1:37" ht="24.75" customHeight="1" x14ac:dyDescent="0.25">
      <c r="A52" s="1"/>
      <c r="B52" s="3"/>
      <c r="C52" s="3"/>
      <c r="D52" s="9">
        <v>40</v>
      </c>
      <c r="E52" s="3">
        <v>45</v>
      </c>
      <c r="F52" s="4">
        <v>-21</v>
      </c>
      <c r="G52" s="1" t="s">
        <v>31</v>
      </c>
      <c r="H52" s="10">
        <f t="shared" si="22"/>
        <v>7.9432823472428116E-6</v>
      </c>
      <c r="I52" s="3">
        <f t="shared" si="27"/>
        <v>36</v>
      </c>
      <c r="J52" s="1" t="s">
        <v>31</v>
      </c>
      <c r="K52" s="1" t="s">
        <v>31</v>
      </c>
      <c r="L52" s="10">
        <f t="shared" si="23"/>
        <v>3.9810717055349771</v>
      </c>
      <c r="M52" s="4"/>
      <c r="N52" s="4"/>
      <c r="O52" s="11">
        <v>-29.3</v>
      </c>
      <c r="P52" s="11">
        <v>-28.6</v>
      </c>
      <c r="Q52" s="13">
        <f t="shared" si="24"/>
        <v>57</v>
      </c>
      <c r="R52" s="13">
        <v>0.66200000000000003</v>
      </c>
      <c r="S52" s="13">
        <v>4.5999999999999996</v>
      </c>
      <c r="T52" s="4">
        <v>3.01</v>
      </c>
      <c r="U52" s="4">
        <v>2.0699999999999998</v>
      </c>
      <c r="V52" s="4">
        <f t="shared" si="25"/>
        <v>125.45799999999998</v>
      </c>
      <c r="W52" s="31"/>
      <c r="X52" s="35"/>
      <c r="Y52" s="35"/>
      <c r="Z52" s="3"/>
      <c r="AB52" s="15">
        <f t="shared" si="26"/>
        <v>-28.950000000000003</v>
      </c>
      <c r="AC52" s="36"/>
      <c r="AD52" s="36"/>
      <c r="AE52" s="44"/>
      <c r="AF52" s="36"/>
      <c r="AG52" s="7"/>
      <c r="AH52" s="7"/>
      <c r="AI52" s="7"/>
    </row>
    <row r="53" spans="1:37" ht="24.75" customHeight="1" x14ac:dyDescent="0.25">
      <c r="A53" s="1"/>
      <c r="B53" s="3"/>
      <c r="C53" s="3"/>
      <c r="D53" s="9">
        <v>39</v>
      </c>
      <c r="E53" s="3">
        <v>44</v>
      </c>
      <c r="F53" s="4">
        <v>-22.12</v>
      </c>
      <c r="G53" s="1" t="s">
        <v>31</v>
      </c>
      <c r="H53" s="10">
        <f t="shared" si="22"/>
        <v>6.1376200516479373E-6</v>
      </c>
      <c r="I53" s="3">
        <f t="shared" si="27"/>
        <v>35</v>
      </c>
      <c r="J53" s="1" t="s">
        <v>31</v>
      </c>
      <c r="K53" s="1" t="s">
        <v>31</v>
      </c>
      <c r="L53" s="10">
        <f t="shared" si="23"/>
        <v>3.1622776601683804</v>
      </c>
      <c r="M53" s="4"/>
      <c r="N53" s="4"/>
      <c r="O53" s="11">
        <v>-30.2</v>
      </c>
      <c r="P53" s="11">
        <v>-29.7</v>
      </c>
      <c r="Q53" s="13">
        <f t="shared" si="24"/>
        <v>57.120000000000005</v>
      </c>
      <c r="R53" s="13">
        <v>0.66300000000000003</v>
      </c>
      <c r="S53" s="13">
        <v>4.5999999999999996</v>
      </c>
      <c r="T53" s="4">
        <v>2.87</v>
      </c>
      <c r="U53" s="4">
        <v>1.96</v>
      </c>
      <c r="V53" s="4">
        <f t="shared" si="25"/>
        <v>122.04899999999999</v>
      </c>
      <c r="W53" s="31"/>
      <c r="X53" s="35"/>
      <c r="Y53" s="35"/>
      <c r="Z53" s="3"/>
      <c r="AB53" s="15">
        <f t="shared" si="26"/>
        <v>-29.95</v>
      </c>
      <c r="AC53" s="36"/>
      <c r="AD53" s="36"/>
      <c r="AE53" s="44"/>
      <c r="AF53" s="36"/>
      <c r="AG53" s="7"/>
      <c r="AH53" s="7"/>
      <c r="AI53" s="7"/>
    </row>
    <row r="54" spans="1:37" ht="24.75" customHeight="1" x14ac:dyDescent="0.25">
      <c r="A54" s="1"/>
      <c r="B54" s="3"/>
      <c r="C54" s="3"/>
      <c r="D54" s="9">
        <v>39</v>
      </c>
      <c r="E54" s="3">
        <v>44</v>
      </c>
      <c r="F54" s="4">
        <v>-23.15</v>
      </c>
      <c r="G54" s="1" t="s">
        <v>31</v>
      </c>
      <c r="H54" s="10">
        <f t="shared" si="22"/>
        <v>4.8417236758409938E-6</v>
      </c>
      <c r="I54" s="3">
        <f t="shared" si="27"/>
        <v>34</v>
      </c>
      <c r="J54" s="1" t="s">
        <v>31</v>
      </c>
      <c r="K54" s="1" t="s">
        <v>31</v>
      </c>
      <c r="L54" s="10">
        <f t="shared" si="23"/>
        <v>2.511886431509581</v>
      </c>
      <c r="M54" s="4"/>
      <c r="N54" s="4"/>
      <c r="O54" s="11">
        <v>-31.2</v>
      </c>
      <c r="P54" s="11">
        <v>-30.8</v>
      </c>
      <c r="Q54" s="13">
        <f t="shared" si="24"/>
        <v>57.15</v>
      </c>
      <c r="R54" s="13">
        <v>0.66500000000000004</v>
      </c>
      <c r="S54" s="13">
        <v>4.5999999999999996</v>
      </c>
      <c r="T54" s="4">
        <v>2.77</v>
      </c>
      <c r="U54" s="4">
        <v>1.87</v>
      </c>
      <c r="V54" s="4">
        <f t="shared" si="25"/>
        <v>119.62299999999999</v>
      </c>
      <c r="W54" s="31"/>
      <c r="X54" s="35"/>
      <c r="Y54" s="35"/>
      <c r="Z54" s="3"/>
      <c r="AB54" s="15">
        <f>AVERAGE(O54:P54)</f>
        <v>-31</v>
      </c>
      <c r="AC54" s="36"/>
      <c r="AD54" s="36"/>
      <c r="AE54" s="44"/>
      <c r="AF54" s="36"/>
      <c r="AG54" s="7"/>
      <c r="AH54" s="7"/>
      <c r="AI54" s="7"/>
    </row>
    <row r="55" spans="1:37" ht="24.75" customHeight="1" x14ac:dyDescent="0.25">
      <c r="A55" s="1"/>
      <c r="B55" s="3"/>
      <c r="C55" s="3"/>
      <c r="D55" s="9">
        <v>39</v>
      </c>
      <c r="E55" s="3">
        <v>44</v>
      </c>
      <c r="F55" s="4">
        <v>-24.15</v>
      </c>
      <c r="G55" s="1" t="s">
        <v>31</v>
      </c>
      <c r="H55" s="10">
        <f t="shared" si="22"/>
        <v>3.8459178204535325E-6</v>
      </c>
      <c r="I55" s="3">
        <f t="shared" si="27"/>
        <v>33</v>
      </c>
      <c r="J55" s="1" t="s">
        <v>31</v>
      </c>
      <c r="K55" s="1" t="s">
        <v>31</v>
      </c>
      <c r="L55" s="10">
        <f t="shared" si="23"/>
        <v>1.9952623149688804</v>
      </c>
      <c r="M55" s="4"/>
      <c r="N55" s="4"/>
      <c r="O55" s="11">
        <v>-32.4</v>
      </c>
      <c r="P55" s="11">
        <v>-32</v>
      </c>
      <c r="Q55" s="13">
        <f t="shared" si="24"/>
        <v>57.15</v>
      </c>
      <c r="R55" s="13">
        <v>0.66500000000000004</v>
      </c>
      <c r="S55" s="13">
        <v>4.5999999999999996</v>
      </c>
      <c r="T55" s="4">
        <v>2.69</v>
      </c>
      <c r="U55" s="4">
        <v>1.8</v>
      </c>
      <c r="V55" s="4">
        <f t="shared" si="25"/>
        <v>117.67099999999999</v>
      </c>
      <c r="W55" s="31"/>
      <c r="X55" s="35"/>
      <c r="Y55" s="35"/>
      <c r="Z55" s="3"/>
      <c r="AB55" s="15">
        <f>AVERAGE(O55:P55)</f>
        <v>-32.200000000000003</v>
      </c>
      <c r="AC55" s="36"/>
      <c r="AD55" s="36"/>
      <c r="AE55" s="44"/>
      <c r="AF55" s="36"/>
      <c r="AG55" s="7"/>
      <c r="AH55" s="7"/>
      <c r="AI55" s="7"/>
    </row>
    <row r="56" spans="1:37" ht="24.75" customHeight="1" x14ac:dyDescent="0.25">
      <c r="A56" s="1"/>
      <c r="B56" s="3"/>
      <c r="C56" s="3"/>
      <c r="D56" s="9">
        <v>39</v>
      </c>
      <c r="E56" s="3">
        <v>44</v>
      </c>
      <c r="F56" s="4">
        <v>-27.2</v>
      </c>
      <c r="G56" s="1" t="s">
        <v>31</v>
      </c>
      <c r="H56" s="10">
        <f t="shared" si="22"/>
        <v>1.9054607179632475E-6</v>
      </c>
      <c r="I56" s="3">
        <f>I55-3</f>
        <v>30</v>
      </c>
      <c r="J56" s="1" t="s">
        <v>31</v>
      </c>
      <c r="K56" s="1" t="s">
        <v>31</v>
      </c>
      <c r="L56" s="10">
        <f t="shared" si="23"/>
        <v>1</v>
      </c>
      <c r="M56" s="4"/>
      <c r="N56" s="4"/>
      <c r="O56" s="11">
        <v>-38.799999999999997</v>
      </c>
      <c r="P56" s="11">
        <v>-39.6</v>
      </c>
      <c r="Q56" s="13">
        <f t="shared" si="24"/>
        <v>57.2</v>
      </c>
      <c r="R56" s="13">
        <v>0.66700000000000004</v>
      </c>
      <c r="S56" s="13">
        <v>4.5999999999999996</v>
      </c>
      <c r="T56" s="4">
        <v>2.58</v>
      </c>
      <c r="U56" s="4">
        <v>1.68</v>
      </c>
      <c r="V56" s="4">
        <f t="shared" si="25"/>
        <v>115.00099999999999</v>
      </c>
      <c r="W56" s="31"/>
      <c r="X56" s="35"/>
      <c r="Y56" s="35"/>
      <c r="Z56" s="3"/>
      <c r="AB56" s="15">
        <f t="shared" si="26"/>
        <v>-39.200000000000003</v>
      </c>
      <c r="AC56" s="36"/>
      <c r="AD56" s="36"/>
      <c r="AE56" s="44"/>
      <c r="AF56" s="36"/>
      <c r="AG56" s="7"/>
      <c r="AH56" s="7"/>
      <c r="AI56" s="7"/>
    </row>
    <row r="57" spans="1:37" ht="24.75" customHeight="1" x14ac:dyDescent="0.25">
      <c r="A57" s="1"/>
      <c r="B57" s="3"/>
      <c r="C57" s="3"/>
      <c r="D57" s="9">
        <v>39</v>
      </c>
      <c r="E57" s="3">
        <v>44</v>
      </c>
      <c r="F57" s="4">
        <v>-30.3</v>
      </c>
      <c r="G57" s="1" t="s">
        <v>31</v>
      </c>
      <c r="H57" s="10">
        <f t="shared" si="22"/>
        <v>9.3325430079698987E-7</v>
      </c>
      <c r="I57" s="3">
        <f>I56-3</f>
        <v>27</v>
      </c>
      <c r="J57" s="1" t="s">
        <v>31</v>
      </c>
      <c r="K57" s="1" t="s">
        <v>31</v>
      </c>
      <c r="L57" s="10">
        <f t="shared" si="23"/>
        <v>0.50118723362727269</v>
      </c>
      <c r="M57" s="4"/>
      <c r="N57" s="4"/>
      <c r="O57" s="11">
        <v>-47</v>
      </c>
      <c r="P57" s="11">
        <v>-47.4</v>
      </c>
      <c r="Q57" s="13">
        <f t="shared" si="24"/>
        <v>57.3</v>
      </c>
      <c r="R57" s="13">
        <v>0.66800000000000004</v>
      </c>
      <c r="S57" s="13">
        <v>4.5999999999999996</v>
      </c>
      <c r="T57" s="4">
        <v>2.61</v>
      </c>
      <c r="U57" s="4">
        <v>1.7</v>
      </c>
      <c r="V57" s="4">
        <f t="shared" si="25"/>
        <v>115.74</v>
      </c>
      <c r="W57" s="31"/>
      <c r="X57" s="35"/>
      <c r="Y57" s="35"/>
      <c r="Z57" s="3"/>
      <c r="AB57" s="15">
        <f t="shared" si="26"/>
        <v>-47.2</v>
      </c>
      <c r="AC57" s="36"/>
      <c r="AD57" s="36"/>
      <c r="AE57" s="44"/>
      <c r="AF57" s="36"/>
      <c r="AG57" s="7"/>
      <c r="AH57" s="7"/>
      <c r="AI57" s="7"/>
    </row>
    <row r="58" spans="1:37" ht="24.75" customHeight="1" x14ac:dyDescent="0.25">
      <c r="A58" s="1"/>
      <c r="B58" s="3"/>
      <c r="C58" s="3"/>
      <c r="D58" s="9">
        <v>39</v>
      </c>
      <c r="E58" s="3">
        <v>44</v>
      </c>
      <c r="F58" s="4">
        <v>-33.6</v>
      </c>
      <c r="G58" s="1" t="s">
        <v>31</v>
      </c>
      <c r="H58" s="10">
        <f t="shared" si="22"/>
        <v>4.365158322401653E-7</v>
      </c>
      <c r="I58" s="3">
        <f>I57-3</f>
        <v>24</v>
      </c>
      <c r="J58" s="1" t="s">
        <v>31</v>
      </c>
      <c r="K58" s="1" t="s">
        <v>31</v>
      </c>
      <c r="L58" s="10">
        <f t="shared" si="23"/>
        <v>0.25118864315095807</v>
      </c>
      <c r="M58" s="4"/>
      <c r="N58" s="4"/>
      <c r="O58" s="11">
        <v>-51.8</v>
      </c>
      <c r="P58" s="11">
        <v>-52.6</v>
      </c>
      <c r="Q58" s="13">
        <f t="shared" si="24"/>
        <v>57.6</v>
      </c>
      <c r="R58" s="13">
        <v>0.66700000000000004</v>
      </c>
      <c r="S58" s="13">
        <v>4.5999999999999996</v>
      </c>
      <c r="T58" s="4">
        <v>2.67</v>
      </c>
      <c r="U58" s="4">
        <v>1.73</v>
      </c>
      <c r="V58" s="4">
        <f>T58*$Z$7+S58*$Z$9+R58*$Z$11</f>
        <v>117.19699999999999</v>
      </c>
      <c r="W58" s="31"/>
      <c r="X58" s="35"/>
      <c r="Y58" s="35"/>
      <c r="Z58" s="3"/>
      <c r="AB58" s="15">
        <f t="shared" si="26"/>
        <v>-52.2</v>
      </c>
      <c r="AC58" s="36"/>
      <c r="AD58" s="36"/>
      <c r="AE58" s="44"/>
      <c r="AF58" s="36"/>
      <c r="AG58" s="7"/>
      <c r="AH58" s="7"/>
      <c r="AI58" s="7"/>
    </row>
    <row r="59" spans="1:37" ht="24.75" customHeight="1" x14ac:dyDescent="0.25">
      <c r="A59" s="21"/>
      <c r="B59" s="22"/>
      <c r="C59" s="23"/>
      <c r="D59" s="24"/>
      <c r="E59" s="23"/>
      <c r="F59" s="22"/>
      <c r="G59" s="25"/>
      <c r="H59" s="25"/>
      <c r="I59" s="22"/>
      <c r="J59" s="22"/>
      <c r="K59" s="22"/>
      <c r="L59" s="25"/>
      <c r="M59" s="26"/>
      <c r="N59" s="25"/>
      <c r="O59" s="43"/>
      <c r="P59" s="43"/>
      <c r="Q59" s="25"/>
      <c r="R59" s="25"/>
      <c r="S59" s="25"/>
      <c r="T59" s="26"/>
      <c r="U59" s="26"/>
      <c r="V59" s="25"/>
      <c r="W59" s="25"/>
      <c r="X59" s="27"/>
      <c r="Y59" s="27"/>
      <c r="Z59" s="28"/>
      <c r="AB59" s="7" t="str">
        <f>CONCATENATE("50W Toshiba Cascade Average SRG(dBc) @ ",B60,"GHz")</f>
        <v>50W Toshiba Cascade Average SRG(dBc) @ 13.75GHz</v>
      </c>
      <c r="AC59" s="36"/>
      <c r="AD59" s="36"/>
      <c r="AE59" s="36"/>
      <c r="AF59" s="36"/>
      <c r="AG59" s="7" t="s">
        <v>48</v>
      </c>
      <c r="AH59" s="7"/>
      <c r="AI59" s="7"/>
      <c r="AJ59" s="7"/>
      <c r="AK59" s="7"/>
    </row>
    <row r="60" spans="1:37" ht="24.75" customHeight="1" x14ac:dyDescent="0.25">
      <c r="A60" s="8">
        <v>41977</v>
      </c>
      <c r="B60" s="3">
        <f>B41</f>
        <v>13.75</v>
      </c>
      <c r="C60" s="3" t="s">
        <v>30</v>
      </c>
      <c r="D60" s="9"/>
      <c r="E60" s="9"/>
      <c r="F60" s="1" t="s">
        <v>31</v>
      </c>
      <c r="G60" s="3"/>
      <c r="H60" s="4">
        <f>0.001*POWER(10,G60/10)</f>
        <v>1E-3</v>
      </c>
      <c r="I60" s="1" t="s">
        <v>31</v>
      </c>
      <c r="J60" s="3">
        <v>47</v>
      </c>
      <c r="K60" s="1" t="s">
        <v>31</v>
      </c>
      <c r="L60" s="4">
        <f>0.001*POWER(10,J60/10)</f>
        <v>50.118723362727295</v>
      </c>
      <c r="M60" s="4"/>
      <c r="N60" s="4"/>
      <c r="O60" s="11"/>
      <c r="P60" s="12"/>
      <c r="Q60" s="13">
        <f>J60-G60</f>
        <v>47</v>
      </c>
      <c r="R60" s="13"/>
      <c r="S60" s="13"/>
      <c r="T60" s="4"/>
      <c r="U60" s="4"/>
      <c r="V60" s="4">
        <f>T60*$Z$7+S60*$Z$9+R60*$Z$11</f>
        <v>0</v>
      </c>
      <c r="W60" s="4">
        <f>V60-L60</f>
        <v>-50.118723362727295</v>
      </c>
      <c r="X60" s="14" t="e">
        <f>L60/V60</f>
        <v>#DIV/0!</v>
      </c>
      <c r="Y60" s="14" t="e">
        <f>(L60-H60)/V60</f>
        <v>#DIV/0!</v>
      </c>
      <c r="Z60" s="127" t="s">
        <v>49</v>
      </c>
      <c r="AB60" s="15" t="e">
        <f>AVERAGE(M60:N60)</f>
        <v>#DIV/0!</v>
      </c>
      <c r="AC60" s="7"/>
      <c r="AD60" s="36"/>
      <c r="AE60" s="36"/>
      <c r="AF60" s="7"/>
      <c r="AG60" s="7">
        <v>-30</v>
      </c>
      <c r="AH60" s="15"/>
      <c r="AI60" s="45"/>
      <c r="AJ60" s="7"/>
      <c r="AK60" s="7"/>
    </row>
    <row r="61" spans="1:37" ht="24.75" customHeight="1" x14ac:dyDescent="0.25">
      <c r="A61" s="16"/>
      <c r="B61" s="3"/>
      <c r="C61" s="3"/>
      <c r="D61" s="9">
        <v>43</v>
      </c>
      <c r="E61" s="9">
        <v>56</v>
      </c>
      <c r="F61" s="1" t="s">
        <v>31</v>
      </c>
      <c r="G61" s="3">
        <v>-7.25</v>
      </c>
      <c r="H61" s="4">
        <f t="shared" ref="H61:H74" si="28">0.001*POWER(10,G61/10)</f>
        <v>1.8836490894898002E-4</v>
      </c>
      <c r="I61" s="1" t="s">
        <v>31</v>
      </c>
      <c r="J61" s="3">
        <f t="shared" ref="J61:J71" si="29">J60-1</f>
        <v>46</v>
      </c>
      <c r="K61" s="1" t="s">
        <v>31</v>
      </c>
      <c r="L61" s="4">
        <f t="shared" ref="L61:L74" si="30">0.001*POWER(10,J61/10)</f>
        <v>39.810717055349741</v>
      </c>
      <c r="M61" s="4">
        <v>-26.3</v>
      </c>
      <c r="N61" s="4">
        <v>-25.3</v>
      </c>
      <c r="O61" s="11"/>
      <c r="P61" s="12"/>
      <c r="Q61" s="13">
        <f t="shared" ref="Q61:Q74" si="31">J61-G61</f>
        <v>53.25</v>
      </c>
      <c r="R61" s="13">
        <v>0.63700000000000001</v>
      </c>
      <c r="S61" s="13">
        <v>4.9000000000000004</v>
      </c>
      <c r="T61" s="4">
        <v>6.52</v>
      </c>
      <c r="U61" s="4">
        <v>4.54</v>
      </c>
      <c r="V61" s="4">
        <f t="shared" ref="V61:V74" si="32">T61*$Z$7+S61*$Z$9+R61*$Z$11</f>
        <v>214.017</v>
      </c>
      <c r="W61" s="4">
        <f t="shared" ref="W61:W74" si="33">V61-L61</f>
        <v>174.20628294465024</v>
      </c>
      <c r="X61" s="14">
        <f t="shared" ref="X61:X74" si="34">L61/V61</f>
        <v>0.1860166110886039</v>
      </c>
      <c r="Y61" s="14">
        <f t="shared" ref="Y61:Y74" si="35">(L61-H61)/V61</f>
        <v>0.18601573094866666</v>
      </c>
      <c r="Z61" s="128"/>
      <c r="AB61" s="15">
        <f>AVERAGE(M61:N61)</f>
        <v>-25.8</v>
      </c>
      <c r="AC61" s="7"/>
      <c r="AD61" s="36"/>
      <c r="AE61" s="36"/>
      <c r="AF61" s="7"/>
      <c r="AG61" s="7">
        <f>AG60</f>
        <v>-30</v>
      </c>
      <c r="AH61" s="15"/>
      <c r="AI61" s="45"/>
      <c r="AJ61" s="7"/>
      <c r="AK61" s="7"/>
    </row>
    <row r="62" spans="1:37" ht="24.75" customHeight="1" x14ac:dyDescent="0.25">
      <c r="A62" s="1"/>
      <c r="B62" s="3"/>
      <c r="C62" s="3"/>
      <c r="D62" s="9">
        <v>41</v>
      </c>
      <c r="E62" s="9">
        <v>52</v>
      </c>
      <c r="F62" s="1" t="s">
        <v>31</v>
      </c>
      <c r="G62" s="3">
        <v>-9.3000000000000007</v>
      </c>
      <c r="H62" s="4">
        <f t="shared" si="28"/>
        <v>1.1748975549395291E-4</v>
      </c>
      <c r="I62" s="1" t="s">
        <v>31</v>
      </c>
      <c r="J62" s="3">
        <f t="shared" si="29"/>
        <v>45</v>
      </c>
      <c r="K62" s="1" t="s">
        <v>31</v>
      </c>
      <c r="L62" s="4">
        <f t="shared" si="30"/>
        <v>31.622776601683839</v>
      </c>
      <c r="M62" s="4">
        <v>-27.5</v>
      </c>
      <c r="N62" s="4">
        <v>-27.8</v>
      </c>
      <c r="O62" s="11"/>
      <c r="P62" s="12"/>
      <c r="Q62" s="13">
        <f t="shared" si="31"/>
        <v>54.3</v>
      </c>
      <c r="R62" s="13">
        <v>0.63500000000000001</v>
      </c>
      <c r="S62" s="13">
        <v>4.7</v>
      </c>
      <c r="T62" s="4">
        <v>5.71</v>
      </c>
      <c r="U62" s="4">
        <v>4.0199999999999996</v>
      </c>
      <c r="V62" s="4">
        <f t="shared" si="32"/>
        <v>192.17899999999997</v>
      </c>
      <c r="W62" s="4">
        <f t="shared" si="33"/>
        <v>160.55622339831615</v>
      </c>
      <c r="X62" s="14">
        <f t="shared" si="34"/>
        <v>0.16454855422124084</v>
      </c>
      <c r="Y62" s="14">
        <f t="shared" si="35"/>
        <v>0.16454794286539295</v>
      </c>
      <c r="Z62" s="129"/>
      <c r="AB62" s="15">
        <f>AVERAGE(M62:N62)</f>
        <v>-27.65</v>
      </c>
      <c r="AC62" s="7"/>
      <c r="AD62" s="36"/>
      <c r="AE62" s="36"/>
      <c r="AF62" s="7"/>
      <c r="AG62" s="7">
        <f t="shared" ref="AG62:AG67" si="36">AG61</f>
        <v>-30</v>
      </c>
      <c r="AH62" s="15"/>
      <c r="AI62" s="45"/>
      <c r="AJ62" s="7"/>
      <c r="AK62" s="7"/>
    </row>
    <row r="63" spans="1:37" ht="24.75" customHeight="1" x14ac:dyDescent="0.25">
      <c r="A63" s="1"/>
      <c r="B63" s="3"/>
      <c r="C63" s="3"/>
      <c r="D63" s="9">
        <v>40</v>
      </c>
      <c r="E63" s="9">
        <v>49</v>
      </c>
      <c r="F63" s="1" t="s">
        <v>31</v>
      </c>
      <c r="G63" s="3">
        <v>-10.9</v>
      </c>
      <c r="H63" s="4">
        <f t="shared" si="28"/>
        <v>8.1283051616409905E-5</v>
      </c>
      <c r="I63" s="1" t="s">
        <v>31</v>
      </c>
      <c r="J63" s="3">
        <f t="shared" si="29"/>
        <v>44</v>
      </c>
      <c r="K63" s="1" t="s">
        <v>31</v>
      </c>
      <c r="L63" s="4">
        <f t="shared" si="30"/>
        <v>25.118864315095859</v>
      </c>
      <c r="M63" s="4">
        <v>-31.5</v>
      </c>
      <c r="N63" s="4">
        <v>-31.8</v>
      </c>
      <c r="O63" s="11"/>
      <c r="P63" s="11"/>
      <c r="Q63" s="13">
        <f t="shared" si="31"/>
        <v>54.9</v>
      </c>
      <c r="R63" s="13">
        <v>0.63600000000000001</v>
      </c>
      <c r="S63" s="13">
        <v>4.5999999999999996</v>
      </c>
      <c r="T63" s="4">
        <v>5</v>
      </c>
      <c r="U63" s="4">
        <v>3.51</v>
      </c>
      <c r="V63" s="4">
        <f t="shared" si="32"/>
        <v>173.83199999999999</v>
      </c>
      <c r="W63" s="4">
        <f t="shared" si="33"/>
        <v>148.71313568490413</v>
      </c>
      <c r="X63" s="14">
        <f t="shared" si="34"/>
        <v>0.14450080718795077</v>
      </c>
      <c r="Y63" s="14">
        <f t="shared" si="35"/>
        <v>0.1445003395925045</v>
      </c>
      <c r="Z63" s="127" t="s">
        <v>45</v>
      </c>
      <c r="AB63" s="15">
        <f t="shared" ref="AB63:AB74" si="37">AVERAGE(M63:N63)</f>
        <v>-31.65</v>
      </c>
      <c r="AC63" s="7"/>
      <c r="AD63" s="36"/>
      <c r="AE63" s="36"/>
      <c r="AF63" s="7"/>
      <c r="AG63" s="7">
        <f t="shared" si="36"/>
        <v>-30</v>
      </c>
      <c r="AH63" s="15"/>
      <c r="AI63" s="45"/>
      <c r="AJ63" s="7"/>
      <c r="AK63" s="7"/>
    </row>
    <row r="64" spans="1:37" ht="23.25" customHeight="1" x14ac:dyDescent="0.25">
      <c r="A64" s="1"/>
      <c r="B64" s="3"/>
      <c r="C64" s="3"/>
      <c r="D64" s="9">
        <v>40</v>
      </c>
      <c r="E64" s="9">
        <v>48</v>
      </c>
      <c r="F64" s="1" t="s">
        <v>31</v>
      </c>
      <c r="G64" s="3">
        <v>-12.2</v>
      </c>
      <c r="H64" s="4">
        <f t="shared" si="28"/>
        <v>6.0255958607435745E-5</v>
      </c>
      <c r="I64" s="1" t="s">
        <v>31</v>
      </c>
      <c r="J64" s="3">
        <f t="shared" si="29"/>
        <v>43</v>
      </c>
      <c r="K64" s="1" t="s">
        <v>31</v>
      </c>
      <c r="L64" s="4">
        <f t="shared" si="30"/>
        <v>19.952623149688794</v>
      </c>
      <c r="M64" s="4">
        <v>-34.1</v>
      </c>
      <c r="N64" s="4">
        <v>-34.1</v>
      </c>
      <c r="O64" s="11"/>
      <c r="P64" s="11"/>
      <c r="Q64" s="13">
        <f t="shared" si="31"/>
        <v>55.2</v>
      </c>
      <c r="R64" s="13">
        <v>0.63900000000000001</v>
      </c>
      <c r="S64" s="13">
        <v>4.5999999999999996</v>
      </c>
      <c r="T64" s="4">
        <v>4.57</v>
      </c>
      <c r="U64" s="4">
        <v>3.22</v>
      </c>
      <c r="V64" s="4">
        <f t="shared" si="32"/>
        <v>163.36100000000002</v>
      </c>
      <c r="W64" s="4">
        <f t="shared" si="33"/>
        <v>143.40837685031121</v>
      </c>
      <c r="X64" s="14">
        <f t="shared" si="34"/>
        <v>0.12213822852265101</v>
      </c>
      <c r="Y64" s="14">
        <f t="shared" si="35"/>
        <v>0.12213785967109765</v>
      </c>
      <c r="Z64" s="130"/>
      <c r="AB64" s="15">
        <f t="shared" si="37"/>
        <v>-34.1</v>
      </c>
      <c r="AC64" s="7"/>
      <c r="AD64" s="36"/>
      <c r="AE64" s="36"/>
      <c r="AF64" s="7"/>
      <c r="AG64" s="7">
        <f t="shared" si="36"/>
        <v>-30</v>
      </c>
      <c r="AH64" s="15"/>
      <c r="AI64" s="45"/>
      <c r="AJ64" s="7"/>
      <c r="AK64" s="7"/>
    </row>
    <row r="65" spans="1:37" ht="24" customHeight="1" x14ac:dyDescent="0.25">
      <c r="A65" s="1"/>
      <c r="B65" s="3"/>
      <c r="C65" s="3"/>
      <c r="D65" s="9">
        <v>39</v>
      </c>
      <c r="E65" s="9">
        <v>46</v>
      </c>
      <c r="F65" s="1" t="s">
        <v>31</v>
      </c>
      <c r="G65" s="3">
        <v>-13.6</v>
      </c>
      <c r="H65" s="4">
        <f t="shared" si="28"/>
        <v>4.3651583224016607E-5</v>
      </c>
      <c r="I65" s="1" t="s">
        <v>31</v>
      </c>
      <c r="J65" s="3">
        <f t="shared" si="29"/>
        <v>42</v>
      </c>
      <c r="K65" s="1" t="s">
        <v>31</v>
      </c>
      <c r="L65" s="4">
        <f t="shared" si="30"/>
        <v>15.848931924611147</v>
      </c>
      <c r="M65" s="4">
        <v>-34.5</v>
      </c>
      <c r="N65" s="4">
        <v>-35.5</v>
      </c>
      <c r="O65" s="11"/>
      <c r="P65" s="11"/>
      <c r="Q65" s="13">
        <f t="shared" si="31"/>
        <v>55.6</v>
      </c>
      <c r="R65" s="13">
        <v>0.64600000000000002</v>
      </c>
      <c r="S65" s="13">
        <v>4.5999999999999996</v>
      </c>
      <c r="T65" s="4">
        <v>4.07</v>
      </c>
      <c r="U65" s="4">
        <v>2.85</v>
      </c>
      <c r="V65" s="4">
        <f t="shared" si="32"/>
        <v>151.21</v>
      </c>
      <c r="W65" s="4">
        <f t="shared" si="33"/>
        <v>135.36106807538886</v>
      </c>
      <c r="X65" s="14">
        <f t="shared" si="34"/>
        <v>0.10481404619146317</v>
      </c>
      <c r="Y65" s="14">
        <f t="shared" si="35"/>
        <v>0.10481375750960864</v>
      </c>
      <c r="Z65" s="131"/>
      <c r="AB65" s="15">
        <f t="shared" si="37"/>
        <v>-35</v>
      </c>
      <c r="AC65" s="36"/>
      <c r="AD65" s="36"/>
      <c r="AE65" s="7"/>
      <c r="AF65" s="7"/>
      <c r="AG65" s="7">
        <f t="shared" si="36"/>
        <v>-30</v>
      </c>
      <c r="AH65" s="15"/>
      <c r="AI65" s="45"/>
      <c r="AJ65" s="7"/>
      <c r="AK65" s="7"/>
    </row>
    <row r="66" spans="1:37" ht="24.75" customHeight="1" x14ac:dyDescent="0.25">
      <c r="A66" s="1"/>
      <c r="B66" s="3"/>
      <c r="C66" s="3"/>
      <c r="D66" s="9">
        <v>39</v>
      </c>
      <c r="E66" s="9">
        <v>45</v>
      </c>
      <c r="F66" s="1" t="s">
        <v>31</v>
      </c>
      <c r="G66" s="3">
        <v>-14.9</v>
      </c>
      <c r="H66" s="4">
        <f t="shared" si="28"/>
        <v>3.2359365692962816E-5</v>
      </c>
      <c r="I66" s="1" t="s">
        <v>31</v>
      </c>
      <c r="J66" s="3">
        <f t="shared" si="29"/>
        <v>41</v>
      </c>
      <c r="K66" s="1" t="s">
        <v>31</v>
      </c>
      <c r="L66" s="4">
        <f t="shared" si="30"/>
        <v>12.589254117941671</v>
      </c>
      <c r="M66" s="4">
        <v>-33</v>
      </c>
      <c r="N66" s="4">
        <v>-34.299999999999997</v>
      </c>
      <c r="O66" s="11"/>
      <c r="P66" s="11"/>
      <c r="Q66" s="13">
        <f t="shared" si="31"/>
        <v>55.9</v>
      </c>
      <c r="R66" s="13">
        <v>0.65200000000000002</v>
      </c>
      <c r="S66" s="13">
        <v>4.5999999999999996</v>
      </c>
      <c r="T66" s="4">
        <v>3.69</v>
      </c>
      <c r="U66" s="4">
        <v>2.59</v>
      </c>
      <c r="V66" s="4">
        <f t="shared" si="32"/>
        <v>141.97999999999999</v>
      </c>
      <c r="W66" s="4">
        <f t="shared" si="33"/>
        <v>129.39074588205833</v>
      </c>
      <c r="X66" s="14">
        <f t="shared" si="34"/>
        <v>8.8669207761245747E-2</v>
      </c>
      <c r="Y66" s="14">
        <f t="shared" si="35"/>
        <v>8.8668979846288062E-2</v>
      </c>
      <c r="Z66" s="136" t="s">
        <v>50</v>
      </c>
      <c r="AB66" s="15">
        <f t="shared" si="37"/>
        <v>-33.65</v>
      </c>
      <c r="AC66" s="36"/>
      <c r="AD66" s="36"/>
      <c r="AE66" s="7"/>
      <c r="AF66" s="7"/>
      <c r="AG66" s="7">
        <f t="shared" si="36"/>
        <v>-30</v>
      </c>
      <c r="AH66" s="15"/>
      <c r="AI66" s="45"/>
      <c r="AJ66" s="7"/>
      <c r="AK66" s="7"/>
    </row>
    <row r="67" spans="1:37" ht="24.75" customHeight="1" x14ac:dyDescent="0.25">
      <c r="A67" s="1"/>
      <c r="B67" s="3"/>
      <c r="C67" s="3"/>
      <c r="D67" s="9">
        <v>38</v>
      </c>
      <c r="E67" s="9">
        <v>44</v>
      </c>
      <c r="F67" s="1" t="s">
        <v>31</v>
      </c>
      <c r="G67" s="3">
        <v>-16.3</v>
      </c>
      <c r="H67" s="4">
        <f t="shared" si="28"/>
        <v>2.3442288153199212E-5</v>
      </c>
      <c r="I67" s="1" t="s">
        <v>31</v>
      </c>
      <c r="J67" s="3">
        <f t="shared" si="29"/>
        <v>40</v>
      </c>
      <c r="K67" s="1" t="s">
        <v>31</v>
      </c>
      <c r="L67" s="4">
        <f t="shared" si="30"/>
        <v>10</v>
      </c>
      <c r="M67" s="4">
        <v>-35</v>
      </c>
      <c r="N67" s="4">
        <v>-36.5</v>
      </c>
      <c r="O67" s="11"/>
      <c r="P67" s="11"/>
      <c r="Q67" s="13">
        <f t="shared" si="31"/>
        <v>56.3</v>
      </c>
      <c r="R67" s="13">
        <v>0.65700000000000003</v>
      </c>
      <c r="S67" s="13">
        <v>4.5999999999999996</v>
      </c>
      <c r="T67" s="4">
        <v>3.4</v>
      </c>
      <c r="U67" s="4">
        <v>2.37</v>
      </c>
      <c r="V67" s="4">
        <f t="shared" si="32"/>
        <v>134.93899999999999</v>
      </c>
      <c r="W67" s="4">
        <f t="shared" si="33"/>
        <v>124.93899999999999</v>
      </c>
      <c r="X67" s="14">
        <f t="shared" si="34"/>
        <v>7.4107559712166246E-2</v>
      </c>
      <c r="Y67" s="14">
        <f t="shared" si="35"/>
        <v>7.4107385987089325E-2</v>
      </c>
      <c r="Z67" s="137"/>
      <c r="AB67" s="15">
        <f t="shared" si="37"/>
        <v>-35.75</v>
      </c>
      <c r="AC67" s="36"/>
      <c r="AD67" s="36"/>
      <c r="AE67" s="7"/>
      <c r="AF67" s="36"/>
      <c r="AG67" s="7">
        <f t="shared" si="36"/>
        <v>-30</v>
      </c>
      <c r="AH67" s="15"/>
      <c r="AI67" s="45"/>
      <c r="AJ67" s="7"/>
      <c r="AK67" s="7"/>
    </row>
    <row r="68" spans="1:37" ht="24.75" customHeight="1" x14ac:dyDescent="0.25">
      <c r="A68" s="1"/>
      <c r="B68" s="3"/>
      <c r="C68" s="3"/>
      <c r="D68" s="9">
        <v>37</v>
      </c>
      <c r="E68" s="9">
        <v>42</v>
      </c>
      <c r="F68" s="1" t="s">
        <v>31</v>
      </c>
      <c r="G68" s="3">
        <v>-17.5</v>
      </c>
      <c r="H68" s="4">
        <f t="shared" si="28"/>
        <v>1.7782794100389226E-5</v>
      </c>
      <c r="I68" s="1" t="s">
        <v>31</v>
      </c>
      <c r="J68" s="3">
        <f t="shared" si="29"/>
        <v>39</v>
      </c>
      <c r="K68" s="1" t="s">
        <v>31</v>
      </c>
      <c r="L68" s="4">
        <f t="shared" si="30"/>
        <v>7.9432823472428158</v>
      </c>
      <c r="M68" s="4">
        <v>-34.5</v>
      </c>
      <c r="N68" s="4">
        <v>-35.799999999999997</v>
      </c>
      <c r="O68" s="11"/>
      <c r="P68" s="11"/>
      <c r="Q68" s="13">
        <f t="shared" si="31"/>
        <v>56.5</v>
      </c>
      <c r="R68" s="13">
        <v>0.66100000000000003</v>
      </c>
      <c r="S68" s="13">
        <v>4.5999999999999996</v>
      </c>
      <c r="T68" s="4">
        <v>3.16</v>
      </c>
      <c r="U68" s="4">
        <v>2.2000000000000002</v>
      </c>
      <c r="V68" s="4">
        <f t="shared" si="32"/>
        <v>129.11100000000002</v>
      </c>
      <c r="W68" s="4">
        <f t="shared" si="33"/>
        <v>121.1677176527572</v>
      </c>
      <c r="X68" s="14">
        <f t="shared" si="34"/>
        <v>6.1522893845162803E-2</v>
      </c>
      <c r="Y68" s="14">
        <f t="shared" si="35"/>
        <v>6.1522756112559848E-2</v>
      </c>
      <c r="Z68" s="137"/>
      <c r="AB68" s="15">
        <f t="shared" si="37"/>
        <v>-35.15</v>
      </c>
      <c r="AC68" s="36"/>
      <c r="AD68" s="36"/>
      <c r="AE68" s="7"/>
      <c r="AF68" s="36"/>
      <c r="AG68" s="7">
        <f>AG66</f>
        <v>-30</v>
      </c>
      <c r="AH68" s="15"/>
      <c r="AI68" s="45"/>
      <c r="AJ68" s="7"/>
      <c r="AK68" s="7"/>
    </row>
    <row r="69" spans="1:37" ht="24.75" customHeight="1" x14ac:dyDescent="0.25">
      <c r="A69" s="1"/>
      <c r="B69" s="3"/>
      <c r="C69" s="3"/>
      <c r="D69" s="9">
        <v>37</v>
      </c>
      <c r="E69" s="9">
        <v>42</v>
      </c>
      <c r="F69" s="1" t="s">
        <v>31</v>
      </c>
      <c r="G69" s="3">
        <v>-18.7</v>
      </c>
      <c r="H69" s="4">
        <f t="shared" si="28"/>
        <v>1.3489628825916536E-5</v>
      </c>
      <c r="I69" s="1" t="s">
        <v>31</v>
      </c>
      <c r="J69" s="3">
        <f t="shared" si="29"/>
        <v>38</v>
      </c>
      <c r="K69" s="1" t="s">
        <v>31</v>
      </c>
      <c r="L69" s="4">
        <f t="shared" si="30"/>
        <v>6.3095734448019387</v>
      </c>
      <c r="M69" s="4">
        <v>-35.799999999999997</v>
      </c>
      <c r="N69" s="4">
        <v>-37</v>
      </c>
      <c r="O69" s="11"/>
      <c r="P69" s="11"/>
      <c r="Q69" s="13">
        <f t="shared" si="31"/>
        <v>56.7</v>
      </c>
      <c r="R69" s="13">
        <v>0.66300000000000003</v>
      </c>
      <c r="S69" s="13">
        <v>4.5999999999999996</v>
      </c>
      <c r="T69" s="4">
        <v>2.98</v>
      </c>
      <c r="U69" s="4">
        <v>2.04</v>
      </c>
      <c r="V69" s="4">
        <f t="shared" si="32"/>
        <v>124.73299999999999</v>
      </c>
      <c r="W69" s="4">
        <f t="shared" si="33"/>
        <v>118.42342655519805</v>
      </c>
      <c r="X69" s="14">
        <f t="shared" si="34"/>
        <v>5.0584636341641259E-2</v>
      </c>
      <c r="Y69" s="14">
        <f t="shared" si="35"/>
        <v>5.0584528193606454E-2</v>
      </c>
      <c r="Z69" s="137"/>
      <c r="AB69" s="15">
        <f t="shared" si="37"/>
        <v>-36.4</v>
      </c>
      <c r="AC69" s="36"/>
      <c r="AD69" s="36"/>
      <c r="AE69" s="7"/>
      <c r="AF69" s="36"/>
      <c r="AG69" s="7">
        <f>AG66</f>
        <v>-30</v>
      </c>
      <c r="AH69" s="15"/>
      <c r="AI69" s="45"/>
      <c r="AJ69" s="7"/>
      <c r="AK69" s="7"/>
    </row>
    <row r="70" spans="1:37" ht="24.75" customHeight="1" x14ac:dyDescent="0.25">
      <c r="A70" s="1"/>
      <c r="B70" s="3"/>
      <c r="C70" s="3"/>
      <c r="D70" s="9">
        <v>37</v>
      </c>
      <c r="E70" s="9">
        <v>41</v>
      </c>
      <c r="F70" s="1" t="s">
        <v>31</v>
      </c>
      <c r="G70" s="3">
        <v>-19.899999999999999</v>
      </c>
      <c r="H70" s="4">
        <f t="shared" si="28"/>
        <v>1.0232929922807545E-5</v>
      </c>
      <c r="I70" s="1" t="s">
        <v>31</v>
      </c>
      <c r="J70" s="3">
        <f t="shared" si="29"/>
        <v>37</v>
      </c>
      <c r="K70" s="1" t="s">
        <v>31</v>
      </c>
      <c r="L70" s="4">
        <f t="shared" si="30"/>
        <v>5.0118723362727327</v>
      </c>
      <c r="M70" s="4">
        <v>-37</v>
      </c>
      <c r="N70" s="4">
        <v>-38.5</v>
      </c>
      <c r="O70" s="11"/>
      <c r="P70" s="11"/>
      <c r="Q70" s="13">
        <f t="shared" si="31"/>
        <v>56.9</v>
      </c>
      <c r="R70" s="13">
        <v>0.66500000000000004</v>
      </c>
      <c r="S70" s="13">
        <v>4.5999999999999996</v>
      </c>
      <c r="T70" s="4">
        <v>2.85</v>
      </c>
      <c r="U70" s="4">
        <v>1.93</v>
      </c>
      <c r="V70" s="4">
        <f t="shared" si="32"/>
        <v>121.57499999999999</v>
      </c>
      <c r="W70" s="4">
        <f t="shared" si="33"/>
        <v>116.56312766372726</v>
      </c>
      <c r="X70" s="14">
        <f t="shared" si="34"/>
        <v>4.1224530835062577E-2</v>
      </c>
      <c r="Y70" s="14">
        <f t="shared" si="35"/>
        <v>4.1224446665373719E-2</v>
      </c>
      <c r="Z70" s="137"/>
      <c r="AB70" s="15">
        <f t="shared" si="37"/>
        <v>-37.75</v>
      </c>
      <c r="AC70" s="36"/>
      <c r="AD70" s="36"/>
      <c r="AE70" s="7"/>
      <c r="AF70" s="36"/>
      <c r="AG70" s="7">
        <f>AG66</f>
        <v>-30</v>
      </c>
      <c r="AH70" s="15"/>
      <c r="AI70" s="45"/>
      <c r="AJ70" s="7"/>
      <c r="AK70" s="7"/>
    </row>
    <row r="71" spans="1:37" ht="24.75" customHeight="1" x14ac:dyDescent="0.25">
      <c r="A71" s="1"/>
      <c r="B71" s="3"/>
      <c r="C71" s="3"/>
      <c r="D71" s="9">
        <v>37</v>
      </c>
      <c r="E71" s="9">
        <v>41</v>
      </c>
      <c r="F71" s="1" t="s">
        <v>31</v>
      </c>
      <c r="G71" s="3">
        <v>-21</v>
      </c>
      <c r="H71" s="4">
        <f t="shared" si="28"/>
        <v>7.9432823472428116E-6</v>
      </c>
      <c r="I71" s="1" t="s">
        <v>31</v>
      </c>
      <c r="J71" s="3">
        <f t="shared" si="29"/>
        <v>36</v>
      </c>
      <c r="K71" s="1" t="s">
        <v>31</v>
      </c>
      <c r="L71" s="4">
        <f t="shared" si="30"/>
        <v>3.9810717055349771</v>
      </c>
      <c r="M71" s="4">
        <v>-39.1</v>
      </c>
      <c r="N71" s="4">
        <v>-40.5</v>
      </c>
      <c r="O71" s="11"/>
      <c r="P71" s="11"/>
      <c r="Q71" s="13">
        <f t="shared" si="31"/>
        <v>57</v>
      </c>
      <c r="R71" s="13">
        <v>0.66600000000000004</v>
      </c>
      <c r="S71" s="13">
        <v>4.7</v>
      </c>
      <c r="T71" s="4">
        <v>2.76</v>
      </c>
      <c r="U71" s="4">
        <v>1.84</v>
      </c>
      <c r="V71" s="4">
        <f t="shared" si="32"/>
        <v>120.416</v>
      </c>
      <c r="W71" s="4">
        <f t="shared" si="33"/>
        <v>116.43492829446502</v>
      </c>
      <c r="X71" s="14">
        <f t="shared" si="34"/>
        <v>3.3060986127549305E-2</v>
      </c>
      <c r="Y71" s="14">
        <f t="shared" si="35"/>
        <v>3.3060920162209587E-2</v>
      </c>
      <c r="Z71" s="137"/>
      <c r="AB71" s="15">
        <f t="shared" si="37"/>
        <v>-39.799999999999997</v>
      </c>
      <c r="AC71" s="36"/>
      <c r="AD71" s="36"/>
      <c r="AE71" s="7"/>
      <c r="AF71" s="36"/>
      <c r="AG71" s="7">
        <f>AG66</f>
        <v>-30</v>
      </c>
      <c r="AH71" s="15"/>
      <c r="AI71" s="45"/>
      <c r="AJ71" s="7"/>
      <c r="AK71" s="7"/>
    </row>
    <row r="72" spans="1:37" ht="24.75" customHeight="1" x14ac:dyDescent="0.25">
      <c r="A72" s="1"/>
      <c r="B72" s="3"/>
      <c r="C72" s="3"/>
      <c r="D72" s="9">
        <v>37</v>
      </c>
      <c r="E72" s="9">
        <v>41</v>
      </c>
      <c r="F72" s="1" t="s">
        <v>31</v>
      </c>
      <c r="G72" s="3">
        <v>-24.18</v>
      </c>
      <c r="H72" s="4">
        <f t="shared" si="28"/>
        <v>3.8194427084004617E-6</v>
      </c>
      <c r="I72" s="1" t="s">
        <v>31</v>
      </c>
      <c r="J72" s="3">
        <f>J71-3</f>
        <v>33</v>
      </c>
      <c r="K72" s="1" t="s">
        <v>31</v>
      </c>
      <c r="L72" s="4">
        <f t="shared" si="30"/>
        <v>1.9952623149688804</v>
      </c>
      <c r="M72" s="4">
        <v>-41</v>
      </c>
      <c r="N72" s="4">
        <v>-40.5</v>
      </c>
      <c r="O72" s="11"/>
      <c r="P72" s="11"/>
      <c r="Q72" s="13">
        <f t="shared" si="31"/>
        <v>57.18</v>
      </c>
      <c r="R72" s="13">
        <v>0.66800000000000004</v>
      </c>
      <c r="S72" s="13">
        <v>4.7</v>
      </c>
      <c r="T72" s="4">
        <v>2.65</v>
      </c>
      <c r="U72" s="4">
        <v>1.72</v>
      </c>
      <c r="V72" s="4">
        <f t="shared" si="32"/>
        <v>117.746</v>
      </c>
      <c r="W72" s="4">
        <f t="shared" si="33"/>
        <v>115.75073768503111</v>
      </c>
      <c r="X72" s="14">
        <f t="shared" si="34"/>
        <v>1.6945478529791929E-2</v>
      </c>
      <c r="Y72" s="14">
        <f t="shared" si="35"/>
        <v>1.6945446091809251E-2</v>
      </c>
      <c r="Z72" s="137"/>
      <c r="AB72" s="15">
        <f t="shared" si="37"/>
        <v>-40.75</v>
      </c>
      <c r="AC72" s="36"/>
      <c r="AD72" s="36"/>
      <c r="AE72" s="7"/>
      <c r="AF72" s="36"/>
      <c r="AG72" s="7">
        <f>AG66</f>
        <v>-30</v>
      </c>
      <c r="AH72" s="15"/>
      <c r="AI72" s="45"/>
      <c r="AJ72" s="7"/>
      <c r="AK72" s="7"/>
    </row>
    <row r="73" spans="1:37" ht="24.75" customHeight="1" x14ac:dyDescent="0.25">
      <c r="A73" s="1"/>
      <c r="B73" s="3"/>
      <c r="C73" s="3"/>
      <c r="D73" s="9">
        <v>37</v>
      </c>
      <c r="E73" s="9">
        <v>41</v>
      </c>
      <c r="F73" s="1" t="s">
        <v>31</v>
      </c>
      <c r="G73" s="3">
        <v>-27.3</v>
      </c>
      <c r="H73" s="4">
        <f t="shared" si="28"/>
        <v>1.8620871366628664E-6</v>
      </c>
      <c r="I73" s="1" t="s">
        <v>31</v>
      </c>
      <c r="J73" s="3">
        <f>J72-3</f>
        <v>30</v>
      </c>
      <c r="K73" s="1" t="s">
        <v>31</v>
      </c>
      <c r="L73" s="4">
        <f t="shared" si="30"/>
        <v>1</v>
      </c>
      <c r="M73" s="4"/>
      <c r="N73" s="4"/>
      <c r="O73" s="11"/>
      <c r="P73" s="11"/>
      <c r="Q73" s="13">
        <f t="shared" si="31"/>
        <v>57.3</v>
      </c>
      <c r="R73" s="13">
        <v>0.66800000000000004</v>
      </c>
      <c r="S73" s="13">
        <v>4.7</v>
      </c>
      <c r="T73" s="4">
        <v>2.68</v>
      </c>
      <c r="U73" s="4">
        <v>1.73</v>
      </c>
      <c r="V73" s="4">
        <f t="shared" si="32"/>
        <v>118.47799999999999</v>
      </c>
      <c r="W73" s="4">
        <f t="shared" si="33"/>
        <v>117.47799999999999</v>
      </c>
      <c r="X73" s="14">
        <f t="shared" si="34"/>
        <v>8.4403855568122351E-3</v>
      </c>
      <c r="Y73" s="14">
        <f t="shared" si="35"/>
        <v>8.440369840078862E-3</v>
      </c>
      <c r="Z73" s="137"/>
      <c r="AB73" s="15" t="e">
        <f t="shared" si="37"/>
        <v>#DIV/0!</v>
      </c>
      <c r="AC73" s="36"/>
      <c r="AD73" s="36"/>
      <c r="AE73" s="7"/>
      <c r="AF73" s="36"/>
      <c r="AG73" s="7">
        <f>AG66</f>
        <v>-30</v>
      </c>
      <c r="AH73" s="15"/>
      <c r="AI73" s="45"/>
      <c r="AJ73" s="7"/>
      <c r="AK73" s="7"/>
    </row>
    <row r="74" spans="1:37" ht="24.75" customHeight="1" x14ac:dyDescent="0.25">
      <c r="A74" s="1"/>
      <c r="B74" s="3"/>
      <c r="C74" s="3"/>
      <c r="D74" s="9">
        <v>37</v>
      </c>
      <c r="E74" s="9">
        <v>41</v>
      </c>
      <c r="F74" s="1" t="s">
        <v>31</v>
      </c>
      <c r="G74" s="3">
        <v>-30.6</v>
      </c>
      <c r="H74" s="4">
        <f t="shared" si="28"/>
        <v>8.7096358995607971E-7</v>
      </c>
      <c r="I74" s="1" t="s">
        <v>31</v>
      </c>
      <c r="J74" s="3">
        <f>J73-3</f>
        <v>27</v>
      </c>
      <c r="K74" s="1" t="s">
        <v>31</v>
      </c>
      <c r="L74" s="4">
        <f t="shared" si="30"/>
        <v>0.50118723362727269</v>
      </c>
      <c r="M74" s="4"/>
      <c r="N74" s="4"/>
      <c r="O74" s="11"/>
      <c r="P74" s="11"/>
      <c r="Q74" s="13">
        <f t="shared" si="31"/>
        <v>57.6</v>
      </c>
      <c r="R74" s="13">
        <v>0.66800000000000004</v>
      </c>
      <c r="S74" s="13">
        <v>4.7</v>
      </c>
      <c r="T74" s="4">
        <v>2.74</v>
      </c>
      <c r="U74" s="4">
        <v>1.76</v>
      </c>
      <c r="V74" s="4">
        <f t="shared" si="32"/>
        <v>119.94199999999999</v>
      </c>
      <c r="W74" s="4">
        <f t="shared" si="33"/>
        <v>119.44081276637272</v>
      </c>
      <c r="X74" s="14">
        <f t="shared" si="34"/>
        <v>4.1785799271920818E-3</v>
      </c>
      <c r="Y74" s="14">
        <f t="shared" si="35"/>
        <v>4.1785726656524223E-3</v>
      </c>
      <c r="Z74" s="138"/>
      <c r="AB74" s="15" t="e">
        <f t="shared" si="37"/>
        <v>#DIV/0!</v>
      </c>
      <c r="AC74" s="36"/>
      <c r="AD74" s="36"/>
      <c r="AE74" s="7"/>
      <c r="AF74" s="36"/>
      <c r="AG74" s="7">
        <f>AG67</f>
        <v>-30</v>
      </c>
      <c r="AH74" s="15"/>
      <c r="AI74" s="45"/>
      <c r="AJ74" s="7"/>
      <c r="AK74" s="7"/>
    </row>
    <row r="75" spans="1:37" ht="24.75" customHeight="1" x14ac:dyDescent="0.25">
      <c r="A75" s="21"/>
      <c r="B75" s="22"/>
      <c r="C75" s="23"/>
      <c r="D75" s="24"/>
      <c r="E75" s="23"/>
      <c r="F75" s="22"/>
      <c r="G75" s="25"/>
      <c r="H75" s="25"/>
      <c r="I75" s="22"/>
      <c r="J75" s="22"/>
      <c r="K75" s="22"/>
      <c r="L75" s="25"/>
      <c r="M75" s="26"/>
      <c r="N75" s="25"/>
      <c r="O75" s="25"/>
      <c r="P75" s="25"/>
      <c r="Q75" s="25"/>
      <c r="R75" s="25"/>
      <c r="S75" s="25"/>
      <c r="T75" s="26"/>
      <c r="U75" s="26"/>
      <c r="V75" s="25"/>
      <c r="W75" s="25"/>
      <c r="X75" s="27"/>
      <c r="Y75" s="27"/>
      <c r="Z75" s="28"/>
      <c r="AB75" s="7"/>
      <c r="AC75" s="36"/>
      <c r="AD75" s="36"/>
      <c r="AE75" s="7"/>
      <c r="AF75" s="36"/>
      <c r="AG75" s="7"/>
      <c r="AH75" s="7"/>
      <c r="AI75" s="7"/>
      <c r="AJ75" s="7"/>
      <c r="AK75" s="7"/>
    </row>
    <row r="76" spans="1:37" ht="24.75" customHeight="1" x14ac:dyDescent="0.25">
      <c r="A76" s="8"/>
      <c r="B76" s="3">
        <f>B60</f>
        <v>13.75</v>
      </c>
      <c r="C76" s="3" t="s">
        <v>30</v>
      </c>
      <c r="D76" s="9"/>
      <c r="E76" s="9"/>
      <c r="F76" s="1" t="s">
        <v>31</v>
      </c>
      <c r="G76" s="4"/>
      <c r="H76" s="4">
        <f t="shared" ref="H76:H85" si="38">0.001*POWER(10,G76/10)</f>
        <v>1E-3</v>
      </c>
      <c r="I76" s="1" t="s">
        <v>31</v>
      </c>
      <c r="J76" s="2"/>
      <c r="K76" s="1" t="s">
        <v>31</v>
      </c>
      <c r="L76" s="4">
        <f t="shared" ref="L76:L85" si="39">0.001*POWER(10,J76/10)</f>
        <v>1E-3</v>
      </c>
      <c r="M76" s="46"/>
      <c r="N76" s="46"/>
      <c r="O76" s="11"/>
      <c r="P76" s="12"/>
      <c r="Q76" s="13">
        <f t="shared" ref="Q76:Q85" si="40">J76-G76</f>
        <v>0</v>
      </c>
      <c r="R76" s="13"/>
      <c r="S76" s="13"/>
      <c r="T76" s="4"/>
      <c r="U76" s="4"/>
      <c r="V76" s="4">
        <f>T76*$Z$7+S76*$Z$9+R76*$Z$11</f>
        <v>0</v>
      </c>
      <c r="W76" s="4">
        <f t="shared" ref="W76:W85" si="41">V76-L76</f>
        <v>-1E-3</v>
      </c>
      <c r="X76" s="14" t="e">
        <f t="shared" ref="X76:X85" si="42">L76/V76</f>
        <v>#DIV/0!</v>
      </c>
      <c r="Y76" s="14" t="e">
        <f t="shared" ref="Y76:Y85" si="43">(L76-H76)/V76</f>
        <v>#DIV/0!</v>
      </c>
      <c r="Z76" s="127" t="s">
        <v>51</v>
      </c>
      <c r="AB76" s="15" t="e">
        <f>AVERAGE(M76:N76)</f>
        <v>#DIV/0!</v>
      </c>
      <c r="AC76" s="36"/>
      <c r="AD76" s="36"/>
      <c r="AE76" s="7"/>
      <c r="AF76" s="36"/>
      <c r="AG76" s="7"/>
      <c r="AH76" s="7"/>
      <c r="AI76" s="7"/>
      <c r="AJ76" s="7"/>
      <c r="AK76" s="7"/>
    </row>
    <row r="77" spans="1:37" ht="24.75" customHeight="1" x14ac:dyDescent="0.25">
      <c r="A77" s="16"/>
      <c r="B77" s="3"/>
      <c r="C77" s="3"/>
      <c r="D77" s="9"/>
      <c r="E77" s="9"/>
      <c r="F77" s="1" t="s">
        <v>31</v>
      </c>
      <c r="G77" s="4"/>
      <c r="H77" s="4">
        <f t="shared" si="38"/>
        <v>1E-3</v>
      </c>
      <c r="I77" s="1" t="s">
        <v>31</v>
      </c>
      <c r="J77" s="2"/>
      <c r="K77" s="1" t="s">
        <v>31</v>
      </c>
      <c r="L77" s="4">
        <f t="shared" si="39"/>
        <v>1E-3</v>
      </c>
      <c r="M77" s="46"/>
      <c r="N77" s="46"/>
      <c r="O77" s="11"/>
      <c r="P77" s="12"/>
      <c r="Q77" s="13">
        <f t="shared" si="40"/>
        <v>0</v>
      </c>
      <c r="R77" s="13"/>
      <c r="S77" s="13"/>
      <c r="T77" s="4"/>
      <c r="U77" s="4"/>
      <c r="V77" s="4">
        <f t="shared" ref="V77:V85" si="44">T77*$Z$7+S77*$Z$9+R77*$Z$11</f>
        <v>0</v>
      </c>
      <c r="W77" s="4">
        <f t="shared" si="41"/>
        <v>-1E-3</v>
      </c>
      <c r="X77" s="14" t="e">
        <f t="shared" si="42"/>
        <v>#DIV/0!</v>
      </c>
      <c r="Y77" s="14" t="e">
        <f t="shared" si="43"/>
        <v>#DIV/0!</v>
      </c>
      <c r="Z77" s="128"/>
      <c r="AB77" s="15" t="e">
        <f>AVERAGE(M77:N77)</f>
        <v>#DIV/0!</v>
      </c>
      <c r="AC77" s="44"/>
      <c r="AD77" s="36"/>
      <c r="AE77" s="7"/>
      <c r="AF77" s="36"/>
      <c r="AG77" s="7"/>
      <c r="AH77" s="7"/>
      <c r="AI77" s="7"/>
      <c r="AJ77" s="7"/>
      <c r="AK77" s="7"/>
    </row>
    <row r="78" spans="1:37" ht="24.75" customHeight="1" x14ac:dyDescent="0.25">
      <c r="A78" s="1"/>
      <c r="B78" s="3"/>
      <c r="C78" s="3"/>
      <c r="D78" s="9"/>
      <c r="E78" s="9"/>
      <c r="F78" s="1" t="s">
        <v>31</v>
      </c>
      <c r="G78" s="4"/>
      <c r="H78" s="4">
        <f t="shared" si="38"/>
        <v>1E-3</v>
      </c>
      <c r="I78" s="1" t="s">
        <v>31</v>
      </c>
      <c r="J78" s="2"/>
      <c r="K78" s="1" t="s">
        <v>31</v>
      </c>
      <c r="L78" s="4">
        <f t="shared" si="39"/>
        <v>1E-3</v>
      </c>
      <c r="M78" s="46"/>
      <c r="N78" s="46"/>
      <c r="O78" s="11"/>
      <c r="P78" s="12"/>
      <c r="Q78" s="13">
        <f t="shared" si="40"/>
        <v>0</v>
      </c>
      <c r="R78" s="13"/>
      <c r="S78" s="13"/>
      <c r="T78" s="4"/>
      <c r="U78" s="4"/>
      <c r="V78" s="4">
        <f t="shared" si="44"/>
        <v>0</v>
      </c>
      <c r="W78" s="4">
        <f t="shared" si="41"/>
        <v>-1E-3</v>
      </c>
      <c r="X78" s="14" t="e">
        <f t="shared" si="42"/>
        <v>#DIV/0!</v>
      </c>
      <c r="Y78" s="14" t="e">
        <f t="shared" si="43"/>
        <v>#DIV/0!</v>
      </c>
      <c r="Z78" s="129"/>
      <c r="AB78" s="15" t="e">
        <f>AVERAGE(M78:N78)</f>
        <v>#DIV/0!</v>
      </c>
      <c r="AC78" s="7"/>
      <c r="AD78" s="36"/>
      <c r="AE78" s="36"/>
      <c r="AF78" s="36"/>
      <c r="AG78" s="7"/>
      <c r="AH78" s="7"/>
      <c r="AI78" s="7"/>
      <c r="AJ78" s="7"/>
      <c r="AK78" s="7"/>
    </row>
    <row r="79" spans="1:37" ht="24.75" customHeight="1" x14ac:dyDescent="0.25">
      <c r="A79" s="1"/>
      <c r="B79" s="3"/>
      <c r="C79" s="3"/>
      <c r="D79" s="9"/>
      <c r="E79" s="9"/>
      <c r="F79" s="1" t="s">
        <v>31</v>
      </c>
      <c r="G79" s="4"/>
      <c r="H79" s="4">
        <f t="shared" si="38"/>
        <v>1E-3</v>
      </c>
      <c r="I79" s="1" t="s">
        <v>31</v>
      </c>
      <c r="J79" s="2"/>
      <c r="K79" s="1" t="s">
        <v>31</v>
      </c>
      <c r="L79" s="4">
        <f t="shared" si="39"/>
        <v>1E-3</v>
      </c>
      <c r="M79" s="46"/>
      <c r="N79" s="46"/>
      <c r="O79" s="11"/>
      <c r="P79" s="11"/>
      <c r="Q79" s="13">
        <f t="shared" si="40"/>
        <v>0</v>
      </c>
      <c r="R79" s="13"/>
      <c r="S79" s="13"/>
      <c r="T79" s="4"/>
      <c r="U79" s="4"/>
      <c r="V79" s="4">
        <f t="shared" si="44"/>
        <v>0</v>
      </c>
      <c r="W79" s="4">
        <f t="shared" si="41"/>
        <v>-1E-3</v>
      </c>
      <c r="X79" s="14" t="e">
        <f t="shared" si="42"/>
        <v>#DIV/0!</v>
      </c>
      <c r="Y79" s="14" t="e">
        <f t="shared" si="43"/>
        <v>#DIV/0!</v>
      </c>
      <c r="Z79" s="127" t="s">
        <v>45</v>
      </c>
      <c r="AB79" s="15" t="e">
        <f t="shared" ref="AB79:AB85" si="45">AVERAGE(M79:N79)</f>
        <v>#DIV/0!</v>
      </c>
      <c r="AC79" s="7"/>
      <c r="AD79" s="36"/>
      <c r="AE79" s="36"/>
      <c r="AF79" s="36"/>
    </row>
    <row r="80" spans="1:37" ht="23.25" customHeight="1" x14ac:dyDescent="0.25">
      <c r="A80" s="1"/>
      <c r="B80" s="3"/>
      <c r="C80" s="3"/>
      <c r="D80" s="9"/>
      <c r="E80" s="9"/>
      <c r="F80" s="1" t="s">
        <v>31</v>
      </c>
      <c r="G80" s="4"/>
      <c r="H80" s="4">
        <f t="shared" si="38"/>
        <v>1E-3</v>
      </c>
      <c r="I80" s="1" t="s">
        <v>31</v>
      </c>
      <c r="J80" s="2"/>
      <c r="K80" s="1" t="s">
        <v>31</v>
      </c>
      <c r="L80" s="4">
        <f t="shared" si="39"/>
        <v>1E-3</v>
      </c>
      <c r="M80" s="46"/>
      <c r="N80" s="46"/>
      <c r="O80" s="11"/>
      <c r="P80" s="11"/>
      <c r="Q80" s="13">
        <f t="shared" si="40"/>
        <v>0</v>
      </c>
      <c r="R80" s="13"/>
      <c r="S80" s="13"/>
      <c r="T80" s="4"/>
      <c r="U80" s="4"/>
      <c r="V80" s="4">
        <f t="shared" si="44"/>
        <v>0</v>
      </c>
      <c r="W80" s="4">
        <f t="shared" si="41"/>
        <v>-1E-3</v>
      </c>
      <c r="X80" s="14" t="e">
        <f t="shared" si="42"/>
        <v>#DIV/0!</v>
      </c>
      <c r="Y80" s="14" t="e">
        <f t="shared" si="43"/>
        <v>#DIV/0!</v>
      </c>
      <c r="Z80" s="130"/>
      <c r="AB80" s="15" t="e">
        <f t="shared" si="45"/>
        <v>#DIV/0!</v>
      </c>
      <c r="AC80" s="7"/>
      <c r="AD80" s="36"/>
      <c r="AE80" s="36"/>
      <c r="AF80" s="36"/>
    </row>
    <row r="81" spans="1:34" ht="24" customHeight="1" x14ac:dyDescent="0.25">
      <c r="A81" s="1"/>
      <c r="B81" s="3"/>
      <c r="C81" s="3"/>
      <c r="D81" s="9"/>
      <c r="E81" s="9"/>
      <c r="F81" s="1" t="s">
        <v>31</v>
      </c>
      <c r="G81" s="4"/>
      <c r="H81" s="4">
        <f t="shared" si="38"/>
        <v>1E-3</v>
      </c>
      <c r="I81" s="1" t="s">
        <v>31</v>
      </c>
      <c r="J81" s="2"/>
      <c r="K81" s="1" t="s">
        <v>31</v>
      </c>
      <c r="L81" s="4">
        <f t="shared" si="39"/>
        <v>1E-3</v>
      </c>
      <c r="M81" s="46"/>
      <c r="N81" s="46"/>
      <c r="O81" s="11"/>
      <c r="P81" s="11"/>
      <c r="Q81" s="13">
        <f t="shared" si="40"/>
        <v>0</v>
      </c>
      <c r="R81" s="13"/>
      <c r="S81" s="13"/>
      <c r="T81" s="4"/>
      <c r="U81" s="4"/>
      <c r="V81" s="4">
        <f t="shared" si="44"/>
        <v>0</v>
      </c>
      <c r="W81" s="4">
        <f t="shared" si="41"/>
        <v>-1E-3</v>
      </c>
      <c r="X81" s="14" t="e">
        <f t="shared" si="42"/>
        <v>#DIV/0!</v>
      </c>
      <c r="Y81" s="14" t="e">
        <f t="shared" si="43"/>
        <v>#DIV/0!</v>
      </c>
      <c r="Z81" s="131"/>
      <c r="AB81" s="15" t="e">
        <f t="shared" si="45"/>
        <v>#DIV/0!</v>
      </c>
      <c r="AC81" s="7"/>
      <c r="AD81" s="36"/>
      <c r="AE81" s="36"/>
      <c r="AF81" s="36"/>
    </row>
    <row r="82" spans="1:34" ht="24.75" customHeight="1" x14ac:dyDescent="0.25">
      <c r="A82" s="1"/>
      <c r="B82" s="3"/>
      <c r="C82" s="3"/>
      <c r="D82" s="9"/>
      <c r="E82" s="9"/>
      <c r="F82" s="1" t="s">
        <v>31</v>
      </c>
      <c r="G82" s="4"/>
      <c r="H82" s="4">
        <f t="shared" si="38"/>
        <v>1E-3</v>
      </c>
      <c r="I82" s="1" t="s">
        <v>31</v>
      </c>
      <c r="J82" s="2"/>
      <c r="K82" s="1" t="s">
        <v>31</v>
      </c>
      <c r="L82" s="4">
        <f t="shared" si="39"/>
        <v>1E-3</v>
      </c>
      <c r="M82" s="46"/>
      <c r="N82" s="46"/>
      <c r="O82" s="11"/>
      <c r="P82" s="11"/>
      <c r="Q82" s="13">
        <f t="shared" si="40"/>
        <v>0</v>
      </c>
      <c r="R82" s="13"/>
      <c r="S82" s="13"/>
      <c r="T82" s="4"/>
      <c r="U82" s="4"/>
      <c r="V82" s="4">
        <f t="shared" si="44"/>
        <v>0</v>
      </c>
      <c r="W82" s="4">
        <f t="shared" si="41"/>
        <v>-1E-3</v>
      </c>
      <c r="X82" s="14" t="e">
        <f t="shared" si="42"/>
        <v>#DIV/0!</v>
      </c>
      <c r="Y82" s="14" t="e">
        <f t="shared" si="43"/>
        <v>#DIV/0!</v>
      </c>
      <c r="Z82" s="3"/>
      <c r="AB82" s="15" t="e">
        <f t="shared" si="45"/>
        <v>#DIV/0!</v>
      </c>
      <c r="AC82" s="7"/>
      <c r="AD82" s="36"/>
      <c r="AE82" s="36"/>
      <c r="AF82" s="36"/>
    </row>
    <row r="83" spans="1:34" ht="24.75" customHeight="1" x14ac:dyDescent="0.25">
      <c r="A83" s="1"/>
      <c r="B83" s="3"/>
      <c r="C83" s="3"/>
      <c r="D83" s="9"/>
      <c r="E83" s="9"/>
      <c r="F83" s="1" t="s">
        <v>31</v>
      </c>
      <c r="G83" s="4"/>
      <c r="H83" s="4">
        <f t="shared" si="38"/>
        <v>1E-3</v>
      </c>
      <c r="I83" s="1" t="s">
        <v>31</v>
      </c>
      <c r="J83" s="2"/>
      <c r="K83" s="1" t="s">
        <v>31</v>
      </c>
      <c r="L83" s="4">
        <f t="shared" si="39"/>
        <v>1E-3</v>
      </c>
      <c r="M83" s="46"/>
      <c r="N83" s="46"/>
      <c r="O83" s="11"/>
      <c r="P83" s="11"/>
      <c r="Q83" s="13">
        <f t="shared" si="40"/>
        <v>0</v>
      </c>
      <c r="R83" s="13"/>
      <c r="S83" s="13"/>
      <c r="T83" s="4"/>
      <c r="U83" s="4"/>
      <c r="V83" s="4">
        <f t="shared" si="44"/>
        <v>0</v>
      </c>
      <c r="W83" s="4">
        <f t="shared" si="41"/>
        <v>-1E-3</v>
      </c>
      <c r="X83" s="14" t="e">
        <f t="shared" si="42"/>
        <v>#DIV/0!</v>
      </c>
      <c r="Y83" s="14" t="e">
        <f t="shared" si="43"/>
        <v>#DIV/0!</v>
      </c>
      <c r="Z83" s="3"/>
      <c r="AB83" s="15" t="e">
        <f t="shared" si="45"/>
        <v>#DIV/0!</v>
      </c>
      <c r="AC83" s="7"/>
      <c r="AD83" s="36"/>
      <c r="AE83" s="36"/>
      <c r="AF83" s="36"/>
    </row>
    <row r="84" spans="1:34" ht="24.75" customHeight="1" x14ac:dyDescent="0.25">
      <c r="A84" s="1"/>
      <c r="B84" s="3"/>
      <c r="C84" s="3"/>
      <c r="D84" s="9"/>
      <c r="E84" s="9"/>
      <c r="F84" s="1" t="s">
        <v>31</v>
      </c>
      <c r="G84" s="4"/>
      <c r="H84" s="4">
        <f>0.001*POWER(10,G84/10)</f>
        <v>1E-3</v>
      </c>
      <c r="I84" s="1" t="s">
        <v>31</v>
      </c>
      <c r="J84" s="2"/>
      <c r="K84" s="1" t="s">
        <v>31</v>
      </c>
      <c r="L84" s="4">
        <f>0.001*POWER(10,J84/10)</f>
        <v>1E-3</v>
      </c>
      <c r="M84" s="46"/>
      <c r="N84" s="46"/>
      <c r="O84" s="11"/>
      <c r="P84" s="11"/>
      <c r="Q84" s="13">
        <f>J84-G84</f>
        <v>0</v>
      </c>
      <c r="R84" s="13"/>
      <c r="S84" s="13"/>
      <c r="T84" s="4"/>
      <c r="U84" s="4"/>
      <c r="V84" s="4">
        <f t="shared" si="44"/>
        <v>0</v>
      </c>
      <c r="W84" s="4">
        <f t="shared" si="41"/>
        <v>-1E-3</v>
      </c>
      <c r="X84" s="14" t="e">
        <f t="shared" si="42"/>
        <v>#DIV/0!</v>
      </c>
      <c r="Y84" s="14" t="e">
        <f t="shared" si="43"/>
        <v>#DIV/0!</v>
      </c>
      <c r="Z84" s="3"/>
      <c r="AB84" s="15" t="e">
        <f>AVERAGE(M84:N84)</f>
        <v>#DIV/0!</v>
      </c>
      <c r="AC84" s="7"/>
      <c r="AD84" s="36"/>
      <c r="AE84" s="36"/>
      <c r="AF84" s="36"/>
    </row>
    <row r="85" spans="1:34" ht="24.75" customHeight="1" x14ac:dyDescent="0.25">
      <c r="A85" s="1"/>
      <c r="B85" s="3"/>
      <c r="C85" s="3"/>
      <c r="D85" s="9"/>
      <c r="E85" s="9"/>
      <c r="F85" s="1" t="s">
        <v>31</v>
      </c>
      <c r="G85" s="4"/>
      <c r="H85" s="4">
        <f t="shared" si="38"/>
        <v>1E-3</v>
      </c>
      <c r="I85" s="1" t="s">
        <v>31</v>
      </c>
      <c r="J85" s="2"/>
      <c r="K85" s="1" t="s">
        <v>31</v>
      </c>
      <c r="L85" s="4">
        <f t="shared" si="39"/>
        <v>1E-3</v>
      </c>
      <c r="M85" s="46"/>
      <c r="N85" s="46"/>
      <c r="O85" s="11"/>
      <c r="P85" s="11"/>
      <c r="Q85" s="13">
        <f t="shared" si="40"/>
        <v>0</v>
      </c>
      <c r="R85" s="13"/>
      <c r="S85" s="13"/>
      <c r="T85" s="4"/>
      <c r="U85" s="4"/>
      <c r="V85" s="4">
        <f t="shared" si="44"/>
        <v>0</v>
      </c>
      <c r="W85" s="4">
        <f t="shared" si="41"/>
        <v>-1E-3</v>
      </c>
      <c r="X85" s="14" t="e">
        <f t="shared" si="42"/>
        <v>#DIV/0!</v>
      </c>
      <c r="Y85" s="14" t="e">
        <f t="shared" si="43"/>
        <v>#DIV/0!</v>
      </c>
      <c r="Z85" s="3"/>
      <c r="AB85" s="15" t="e">
        <f t="shared" si="45"/>
        <v>#DIV/0!</v>
      </c>
      <c r="AC85" s="7"/>
      <c r="AD85" s="36"/>
      <c r="AE85" s="36"/>
      <c r="AF85" s="36"/>
    </row>
    <row r="86" spans="1:34" ht="24.75" customHeight="1" x14ac:dyDescent="0.25">
      <c r="A86" s="21"/>
      <c r="B86" s="22"/>
      <c r="C86" s="23"/>
      <c r="D86" s="24"/>
      <c r="E86" s="23"/>
      <c r="F86" s="22"/>
      <c r="G86" s="23"/>
      <c r="H86" s="25"/>
      <c r="I86" s="22"/>
      <c r="J86" s="22"/>
      <c r="K86" s="22"/>
      <c r="L86" s="25"/>
      <c r="M86" s="26"/>
      <c r="N86" s="25"/>
      <c r="O86" s="43"/>
      <c r="P86" s="43"/>
      <c r="Q86" s="25"/>
      <c r="R86" s="25"/>
      <c r="S86" s="25"/>
      <c r="T86" s="47"/>
      <c r="U86" s="47"/>
      <c r="V86" s="25"/>
      <c r="W86" s="25"/>
      <c r="X86" s="27"/>
      <c r="Y86" s="27"/>
      <c r="Z86" s="28"/>
      <c r="AB86" s="7"/>
      <c r="AC86" s="7"/>
      <c r="AD86" s="36"/>
      <c r="AE86" s="36"/>
      <c r="AF86" s="36"/>
      <c r="AG86" s="7"/>
      <c r="AH86" s="7"/>
    </row>
    <row r="87" spans="1:34" ht="24.75" customHeight="1" x14ac:dyDescent="0.25">
      <c r="A87" s="8"/>
      <c r="B87" s="3">
        <f>B76</f>
        <v>13.75</v>
      </c>
      <c r="C87" s="3" t="s">
        <v>30</v>
      </c>
      <c r="D87" s="9"/>
      <c r="E87" s="9"/>
      <c r="F87" s="1" t="s">
        <v>31</v>
      </c>
      <c r="G87" s="4"/>
      <c r="H87" s="4">
        <f t="shared" ref="H87:H96" si="46">0.001*POWER(10,G87/10)</f>
        <v>1E-3</v>
      </c>
      <c r="I87" s="1" t="s">
        <v>31</v>
      </c>
      <c r="J87" s="2"/>
      <c r="K87" s="1" t="s">
        <v>31</v>
      </c>
      <c r="L87" s="4">
        <f t="shared" ref="L87:L96" si="47">0.001*POWER(10,J87/10)</f>
        <v>1E-3</v>
      </c>
      <c r="M87" s="46"/>
      <c r="N87" s="48"/>
      <c r="O87" s="11"/>
      <c r="P87" s="12"/>
      <c r="Q87" s="13">
        <f t="shared" ref="Q87:Q96" si="48">J87-G87</f>
        <v>0</v>
      </c>
      <c r="R87" s="13"/>
      <c r="S87" s="13"/>
      <c r="T87" s="4"/>
      <c r="U87" s="4"/>
      <c r="V87" s="4">
        <f>T87*$Z$7+S87*$Z$9+R87*$Z$11</f>
        <v>0</v>
      </c>
      <c r="W87" s="4">
        <f t="shared" ref="W87:W96" si="49">V87-L87</f>
        <v>-1E-3</v>
      </c>
      <c r="X87" s="14" t="e">
        <f t="shared" ref="X87:X96" si="50">L87/V87</f>
        <v>#DIV/0!</v>
      </c>
      <c r="Y87" s="14" t="e">
        <f t="shared" ref="Y87:Y96" si="51">(L87-H87)/V87</f>
        <v>#DIV/0!</v>
      </c>
      <c r="Z87" s="127" t="s">
        <v>52</v>
      </c>
      <c r="AB87" s="15" t="e">
        <f>AVERAGE(M87:N87)</f>
        <v>#DIV/0!</v>
      </c>
      <c r="AC87" s="7"/>
      <c r="AD87" s="36"/>
      <c r="AE87" s="36"/>
      <c r="AF87" s="36"/>
      <c r="AG87" s="7"/>
      <c r="AH87" s="7"/>
    </row>
    <row r="88" spans="1:34" ht="24.75" customHeight="1" x14ac:dyDescent="0.25">
      <c r="A88" s="16"/>
      <c r="B88" s="3"/>
      <c r="C88" s="3"/>
      <c r="D88" s="9"/>
      <c r="E88" s="9"/>
      <c r="F88" s="1" t="s">
        <v>31</v>
      </c>
      <c r="G88" s="4"/>
      <c r="H88" s="4">
        <f t="shared" si="46"/>
        <v>1E-3</v>
      </c>
      <c r="I88" s="1" t="s">
        <v>31</v>
      </c>
      <c r="J88" s="2"/>
      <c r="K88" s="1" t="s">
        <v>31</v>
      </c>
      <c r="L88" s="4">
        <f t="shared" si="47"/>
        <v>1E-3</v>
      </c>
      <c r="M88" s="46"/>
      <c r="N88" s="48"/>
      <c r="O88" s="11"/>
      <c r="P88" s="12"/>
      <c r="Q88" s="13">
        <f t="shared" si="48"/>
        <v>0</v>
      </c>
      <c r="R88" s="13"/>
      <c r="S88" s="13"/>
      <c r="T88" s="4"/>
      <c r="U88" s="4"/>
      <c r="V88" s="4">
        <f t="shared" ref="V88:V96" si="52">T88*$Z$7+S88*$Z$9+R88*$Z$11</f>
        <v>0</v>
      </c>
      <c r="W88" s="4">
        <f t="shared" si="49"/>
        <v>-1E-3</v>
      </c>
      <c r="X88" s="14" t="e">
        <f t="shared" si="50"/>
        <v>#DIV/0!</v>
      </c>
      <c r="Y88" s="14" t="e">
        <f t="shared" si="51"/>
        <v>#DIV/0!</v>
      </c>
      <c r="Z88" s="128"/>
      <c r="AB88" s="15" t="e">
        <f>AVERAGE(M88:N88)</f>
        <v>#DIV/0!</v>
      </c>
      <c r="AC88" s="7"/>
      <c r="AD88" s="36"/>
      <c r="AE88" s="36"/>
      <c r="AF88" s="36"/>
      <c r="AG88" s="7"/>
      <c r="AH88" s="7"/>
    </row>
    <row r="89" spans="1:34" ht="24.75" customHeight="1" x14ac:dyDescent="0.25">
      <c r="A89" s="1"/>
      <c r="B89" s="3"/>
      <c r="C89" s="3"/>
      <c r="D89" s="9"/>
      <c r="E89" s="9"/>
      <c r="F89" s="1" t="s">
        <v>31</v>
      </c>
      <c r="G89" s="4"/>
      <c r="H89" s="4">
        <f t="shared" si="46"/>
        <v>1E-3</v>
      </c>
      <c r="I89" s="1" t="s">
        <v>31</v>
      </c>
      <c r="J89" s="2"/>
      <c r="K89" s="1" t="s">
        <v>31</v>
      </c>
      <c r="L89" s="4">
        <f t="shared" si="47"/>
        <v>1E-3</v>
      </c>
      <c r="M89" s="46"/>
      <c r="N89" s="48"/>
      <c r="O89" s="11"/>
      <c r="P89" s="12"/>
      <c r="Q89" s="13">
        <f t="shared" si="48"/>
        <v>0</v>
      </c>
      <c r="R89" s="13"/>
      <c r="S89" s="13"/>
      <c r="T89" s="4"/>
      <c r="U89" s="4"/>
      <c r="V89" s="4">
        <f t="shared" si="52"/>
        <v>0</v>
      </c>
      <c r="W89" s="4">
        <f t="shared" si="49"/>
        <v>-1E-3</v>
      </c>
      <c r="X89" s="14" t="e">
        <f t="shared" si="50"/>
        <v>#DIV/0!</v>
      </c>
      <c r="Y89" s="14" t="e">
        <f t="shared" si="51"/>
        <v>#DIV/0!</v>
      </c>
      <c r="Z89" s="129"/>
      <c r="AB89" s="15" t="e">
        <f>AVERAGE(M89:N89)</f>
        <v>#DIV/0!</v>
      </c>
      <c r="AC89" s="7"/>
      <c r="AD89" s="36"/>
      <c r="AE89" s="36"/>
      <c r="AF89" s="36"/>
    </row>
    <row r="90" spans="1:34" ht="24.75" customHeight="1" x14ac:dyDescent="0.25">
      <c r="A90" s="1"/>
      <c r="B90" s="3"/>
      <c r="C90" s="3"/>
      <c r="D90" s="9"/>
      <c r="E90" s="9"/>
      <c r="F90" s="1" t="s">
        <v>31</v>
      </c>
      <c r="G90" s="4"/>
      <c r="H90" s="4">
        <f t="shared" si="46"/>
        <v>1E-3</v>
      </c>
      <c r="I90" s="1" t="s">
        <v>31</v>
      </c>
      <c r="J90" s="2"/>
      <c r="K90" s="1" t="s">
        <v>31</v>
      </c>
      <c r="L90" s="4">
        <f t="shared" si="47"/>
        <v>1E-3</v>
      </c>
      <c r="M90" s="46"/>
      <c r="N90" s="46"/>
      <c r="O90" s="11"/>
      <c r="P90" s="11"/>
      <c r="Q90" s="13">
        <f t="shared" si="48"/>
        <v>0</v>
      </c>
      <c r="R90" s="13"/>
      <c r="S90" s="13"/>
      <c r="T90" s="4"/>
      <c r="U90" s="4"/>
      <c r="V90" s="4">
        <f t="shared" si="52"/>
        <v>0</v>
      </c>
      <c r="W90" s="4">
        <f t="shared" si="49"/>
        <v>-1E-3</v>
      </c>
      <c r="X90" s="14" t="e">
        <f t="shared" si="50"/>
        <v>#DIV/0!</v>
      </c>
      <c r="Y90" s="14" t="e">
        <f t="shared" si="51"/>
        <v>#DIV/0!</v>
      </c>
      <c r="Z90" s="127" t="s">
        <v>45</v>
      </c>
      <c r="AB90" s="15" t="e">
        <f t="shared" ref="AB90:AB96" si="53">AVERAGE(M90:N90)</f>
        <v>#DIV/0!</v>
      </c>
      <c r="AC90" s="7"/>
      <c r="AD90" s="36"/>
      <c r="AE90" s="36"/>
      <c r="AF90" s="36"/>
    </row>
    <row r="91" spans="1:34" ht="23.25" customHeight="1" x14ac:dyDescent="0.25">
      <c r="A91" s="1"/>
      <c r="B91" s="3"/>
      <c r="C91" s="3"/>
      <c r="D91" s="9"/>
      <c r="E91" s="9"/>
      <c r="F91" s="1" t="s">
        <v>31</v>
      </c>
      <c r="G91" s="4"/>
      <c r="H91" s="4">
        <f t="shared" si="46"/>
        <v>1E-3</v>
      </c>
      <c r="I91" s="1" t="s">
        <v>31</v>
      </c>
      <c r="J91" s="2"/>
      <c r="K91" s="1" t="s">
        <v>31</v>
      </c>
      <c r="L91" s="4">
        <f t="shared" si="47"/>
        <v>1E-3</v>
      </c>
      <c r="M91" s="46"/>
      <c r="N91" s="46"/>
      <c r="O91" s="11"/>
      <c r="P91" s="11"/>
      <c r="Q91" s="13">
        <f t="shared" si="48"/>
        <v>0</v>
      </c>
      <c r="R91" s="13"/>
      <c r="S91" s="13"/>
      <c r="T91" s="4"/>
      <c r="U91" s="4"/>
      <c r="V91" s="4">
        <f t="shared" si="52"/>
        <v>0</v>
      </c>
      <c r="W91" s="4">
        <f t="shared" si="49"/>
        <v>-1E-3</v>
      </c>
      <c r="X91" s="14" t="e">
        <f t="shared" si="50"/>
        <v>#DIV/0!</v>
      </c>
      <c r="Y91" s="14" t="e">
        <f t="shared" si="51"/>
        <v>#DIV/0!</v>
      </c>
      <c r="Z91" s="130"/>
      <c r="AB91" s="15" t="e">
        <f t="shared" si="53"/>
        <v>#DIV/0!</v>
      </c>
      <c r="AC91" s="7"/>
      <c r="AD91" s="36"/>
      <c r="AE91" s="36"/>
      <c r="AF91" s="36"/>
    </row>
    <row r="92" spans="1:34" ht="24" customHeight="1" x14ac:dyDescent="0.25">
      <c r="A92" s="1"/>
      <c r="B92" s="3"/>
      <c r="C92" s="3"/>
      <c r="D92" s="9"/>
      <c r="E92" s="9"/>
      <c r="F92" s="1" t="s">
        <v>31</v>
      </c>
      <c r="G92" s="4"/>
      <c r="H92" s="4">
        <f t="shared" si="46"/>
        <v>1E-3</v>
      </c>
      <c r="I92" s="1" t="s">
        <v>31</v>
      </c>
      <c r="J92" s="2"/>
      <c r="K92" s="1" t="s">
        <v>31</v>
      </c>
      <c r="L92" s="4">
        <f t="shared" si="47"/>
        <v>1E-3</v>
      </c>
      <c r="M92" s="46"/>
      <c r="N92" s="46"/>
      <c r="O92" s="11"/>
      <c r="P92" s="11"/>
      <c r="Q92" s="13">
        <f t="shared" si="48"/>
        <v>0</v>
      </c>
      <c r="R92" s="13"/>
      <c r="S92" s="13"/>
      <c r="T92" s="4"/>
      <c r="U92" s="4"/>
      <c r="V92" s="4">
        <f t="shared" si="52"/>
        <v>0</v>
      </c>
      <c r="W92" s="4">
        <f t="shared" si="49"/>
        <v>-1E-3</v>
      </c>
      <c r="X92" s="14" t="e">
        <f t="shared" si="50"/>
        <v>#DIV/0!</v>
      </c>
      <c r="Y92" s="14" t="e">
        <f t="shared" si="51"/>
        <v>#DIV/0!</v>
      </c>
      <c r="Z92" s="131"/>
      <c r="AB92" s="15" t="e">
        <f t="shared" si="53"/>
        <v>#DIV/0!</v>
      </c>
      <c r="AC92" s="7"/>
      <c r="AD92" s="36"/>
      <c r="AE92" s="36"/>
      <c r="AF92" s="36"/>
    </row>
    <row r="93" spans="1:34" ht="24.75" customHeight="1" x14ac:dyDescent="0.25">
      <c r="A93" s="1"/>
      <c r="B93" s="3"/>
      <c r="C93" s="3"/>
      <c r="D93" s="9"/>
      <c r="E93" s="9"/>
      <c r="F93" s="1" t="s">
        <v>31</v>
      </c>
      <c r="G93" s="4"/>
      <c r="H93" s="4">
        <f t="shared" si="46"/>
        <v>1E-3</v>
      </c>
      <c r="I93" s="1" t="s">
        <v>31</v>
      </c>
      <c r="J93" s="2"/>
      <c r="K93" s="1" t="s">
        <v>31</v>
      </c>
      <c r="L93" s="4">
        <f t="shared" si="47"/>
        <v>1E-3</v>
      </c>
      <c r="M93" s="46"/>
      <c r="N93" s="46"/>
      <c r="O93" s="11"/>
      <c r="P93" s="11"/>
      <c r="Q93" s="13">
        <f t="shared" si="48"/>
        <v>0</v>
      </c>
      <c r="R93" s="13"/>
      <c r="S93" s="13"/>
      <c r="T93" s="4"/>
      <c r="U93" s="4"/>
      <c r="V93" s="4">
        <f t="shared" si="52"/>
        <v>0</v>
      </c>
      <c r="W93" s="4">
        <f t="shared" si="49"/>
        <v>-1E-3</v>
      </c>
      <c r="X93" s="14" t="e">
        <f t="shared" si="50"/>
        <v>#DIV/0!</v>
      </c>
      <c r="Y93" s="14" t="e">
        <f t="shared" si="51"/>
        <v>#DIV/0!</v>
      </c>
      <c r="Z93" s="3"/>
      <c r="AB93" s="15" t="e">
        <f t="shared" si="53"/>
        <v>#DIV/0!</v>
      </c>
      <c r="AC93" s="7"/>
      <c r="AD93" s="36"/>
      <c r="AE93" s="36"/>
      <c r="AF93" s="36"/>
    </row>
    <row r="94" spans="1:34" ht="24.75" customHeight="1" x14ac:dyDescent="0.25">
      <c r="A94" s="1"/>
      <c r="B94" s="3"/>
      <c r="C94" s="3"/>
      <c r="D94" s="9"/>
      <c r="E94" s="9"/>
      <c r="F94" s="1" t="s">
        <v>31</v>
      </c>
      <c r="G94" s="4"/>
      <c r="H94" s="4">
        <f t="shared" si="46"/>
        <v>1E-3</v>
      </c>
      <c r="I94" s="1" t="s">
        <v>31</v>
      </c>
      <c r="J94" s="2"/>
      <c r="K94" s="1" t="s">
        <v>31</v>
      </c>
      <c r="L94" s="4">
        <f t="shared" si="47"/>
        <v>1E-3</v>
      </c>
      <c r="M94" s="46"/>
      <c r="N94" s="46"/>
      <c r="O94" s="11"/>
      <c r="P94" s="11"/>
      <c r="Q94" s="13">
        <f t="shared" si="48"/>
        <v>0</v>
      </c>
      <c r="R94" s="13"/>
      <c r="S94" s="13"/>
      <c r="T94" s="4"/>
      <c r="U94" s="4"/>
      <c r="V94" s="4">
        <f t="shared" si="52"/>
        <v>0</v>
      </c>
      <c r="W94" s="4">
        <f t="shared" si="49"/>
        <v>-1E-3</v>
      </c>
      <c r="X94" s="14" t="e">
        <f t="shared" si="50"/>
        <v>#DIV/0!</v>
      </c>
      <c r="Y94" s="14" t="e">
        <f t="shared" si="51"/>
        <v>#DIV/0!</v>
      </c>
      <c r="Z94" s="3"/>
      <c r="AB94" s="15" t="e">
        <f t="shared" si="53"/>
        <v>#DIV/0!</v>
      </c>
      <c r="AC94" s="7"/>
      <c r="AD94" s="36"/>
      <c r="AE94" s="36"/>
      <c r="AF94" s="36"/>
    </row>
    <row r="95" spans="1:34" ht="24.75" customHeight="1" x14ac:dyDescent="0.25">
      <c r="A95" s="1"/>
      <c r="B95" s="3"/>
      <c r="C95" s="3"/>
      <c r="D95" s="9"/>
      <c r="E95" s="9"/>
      <c r="F95" s="1" t="s">
        <v>31</v>
      </c>
      <c r="G95" s="4"/>
      <c r="H95" s="4">
        <f>0.001*POWER(10,G95/10)</f>
        <v>1E-3</v>
      </c>
      <c r="I95" s="1" t="s">
        <v>31</v>
      </c>
      <c r="J95" s="2"/>
      <c r="K95" s="1" t="s">
        <v>31</v>
      </c>
      <c r="L95" s="4">
        <f>0.001*POWER(10,J95/10)</f>
        <v>1E-3</v>
      </c>
      <c r="M95" s="46"/>
      <c r="N95" s="46"/>
      <c r="O95" s="11"/>
      <c r="P95" s="11"/>
      <c r="Q95" s="13">
        <f>J95-G95</f>
        <v>0</v>
      </c>
      <c r="R95" s="13"/>
      <c r="S95" s="13"/>
      <c r="T95" s="4"/>
      <c r="U95" s="4"/>
      <c r="V95" s="4">
        <f t="shared" si="52"/>
        <v>0</v>
      </c>
      <c r="W95" s="4">
        <f t="shared" si="49"/>
        <v>-1E-3</v>
      </c>
      <c r="X95" s="14" t="e">
        <f t="shared" si="50"/>
        <v>#DIV/0!</v>
      </c>
      <c r="Y95" s="14" t="e">
        <f t="shared" si="51"/>
        <v>#DIV/0!</v>
      </c>
      <c r="Z95" s="3"/>
      <c r="AB95" s="15" t="e">
        <f>AVERAGE(M95:N95)</f>
        <v>#DIV/0!</v>
      </c>
      <c r="AC95" s="7"/>
      <c r="AD95" s="36"/>
      <c r="AE95" s="36"/>
      <c r="AF95" s="36"/>
    </row>
    <row r="96" spans="1:34" ht="24.75" customHeight="1" x14ac:dyDescent="0.25">
      <c r="A96" s="1"/>
      <c r="B96" s="3"/>
      <c r="C96" s="3"/>
      <c r="D96" s="9"/>
      <c r="E96" s="9"/>
      <c r="F96" s="1" t="s">
        <v>31</v>
      </c>
      <c r="G96" s="4"/>
      <c r="H96" s="4">
        <f t="shared" si="46"/>
        <v>1E-3</v>
      </c>
      <c r="I96" s="1" t="s">
        <v>31</v>
      </c>
      <c r="J96" s="2"/>
      <c r="K96" s="1" t="s">
        <v>31</v>
      </c>
      <c r="L96" s="4">
        <f t="shared" si="47"/>
        <v>1E-3</v>
      </c>
      <c r="M96" s="46"/>
      <c r="N96" s="46"/>
      <c r="O96" s="11"/>
      <c r="P96" s="11"/>
      <c r="Q96" s="13">
        <f t="shared" si="48"/>
        <v>0</v>
      </c>
      <c r="R96" s="13"/>
      <c r="S96" s="13"/>
      <c r="T96" s="4"/>
      <c r="U96" s="4"/>
      <c r="V96" s="4">
        <f t="shared" si="52"/>
        <v>0</v>
      </c>
      <c r="W96" s="4">
        <f t="shared" si="49"/>
        <v>-1E-3</v>
      </c>
      <c r="X96" s="14" t="e">
        <f t="shared" si="50"/>
        <v>#DIV/0!</v>
      </c>
      <c r="Y96" s="14" t="e">
        <f t="shared" si="51"/>
        <v>#DIV/0!</v>
      </c>
      <c r="Z96" s="3"/>
      <c r="AB96" s="15" t="e">
        <f t="shared" si="53"/>
        <v>#DIV/0!</v>
      </c>
      <c r="AC96" s="7"/>
      <c r="AD96" s="36"/>
      <c r="AE96" s="36"/>
      <c r="AF96" s="36"/>
    </row>
    <row r="97" spans="1:32" ht="24.75" customHeight="1" x14ac:dyDescent="0.25">
      <c r="A97" s="21"/>
      <c r="B97" s="22"/>
      <c r="C97" s="23"/>
      <c r="D97" s="24"/>
      <c r="E97" s="23"/>
      <c r="F97" s="22"/>
      <c r="G97" s="23"/>
      <c r="H97" s="25"/>
      <c r="I97" s="22"/>
      <c r="J97" s="22"/>
      <c r="K97" s="22"/>
      <c r="L97" s="25"/>
      <c r="M97" s="26"/>
      <c r="N97" s="25"/>
      <c r="O97" s="25"/>
      <c r="P97" s="25"/>
      <c r="Q97" s="25"/>
      <c r="R97" s="25"/>
      <c r="S97" s="25"/>
      <c r="T97" s="47"/>
      <c r="U97" s="47"/>
      <c r="V97" s="25"/>
      <c r="W97" s="25"/>
      <c r="X97" s="27"/>
      <c r="Y97" s="27"/>
      <c r="Z97" s="28"/>
      <c r="AB97" s="7"/>
      <c r="AC97" s="7"/>
      <c r="AD97" s="36"/>
      <c r="AE97" s="36"/>
      <c r="AF97" s="36"/>
    </row>
    <row r="98" spans="1:32" ht="24.75" customHeight="1" x14ac:dyDescent="0.25">
      <c r="A98" s="8"/>
      <c r="B98" s="3">
        <f>B87</f>
        <v>13.75</v>
      </c>
      <c r="C98" s="3" t="s">
        <v>30</v>
      </c>
      <c r="D98" s="9"/>
      <c r="E98" s="9"/>
      <c r="F98" s="1" t="s">
        <v>31</v>
      </c>
      <c r="G98" s="4"/>
      <c r="H98" s="4">
        <f>0.001*POWER(10,G98/10)</f>
        <v>1E-3</v>
      </c>
      <c r="I98" s="1" t="s">
        <v>31</v>
      </c>
      <c r="J98" s="2"/>
      <c r="K98" s="1" t="s">
        <v>31</v>
      </c>
      <c r="L98" s="4">
        <f>0.001*POWER(10,J98/10)</f>
        <v>1E-3</v>
      </c>
      <c r="M98" s="46"/>
      <c r="N98" s="48"/>
      <c r="O98" s="11"/>
      <c r="P98" s="12"/>
      <c r="Q98" s="13">
        <f>J98-G98</f>
        <v>0</v>
      </c>
      <c r="R98" s="13"/>
      <c r="S98" s="13"/>
      <c r="T98" s="4"/>
      <c r="U98" s="4"/>
      <c r="V98" s="4">
        <f>T98*$Z$7+S98*$Z$9+R98*$Z$11</f>
        <v>0</v>
      </c>
      <c r="W98" s="4">
        <f t="shared" ref="W98:W107" si="54">V98-L98</f>
        <v>-1E-3</v>
      </c>
      <c r="X98" s="14" t="e">
        <f t="shared" ref="X98:X107" si="55">L98/V98</f>
        <v>#DIV/0!</v>
      </c>
      <c r="Y98" s="14" t="e">
        <f t="shared" ref="Y98:Y107" si="56">(L98-H98)/V98</f>
        <v>#DIV/0!</v>
      </c>
      <c r="Z98" s="127" t="s">
        <v>53</v>
      </c>
      <c r="AB98" s="15" t="e">
        <f>AVERAGE(M98:N98)</f>
        <v>#DIV/0!</v>
      </c>
      <c r="AC98" s="7"/>
      <c r="AD98" s="36"/>
      <c r="AE98" s="36"/>
      <c r="AF98" s="36"/>
    </row>
    <row r="99" spans="1:32" ht="24.75" customHeight="1" x14ac:dyDescent="0.25">
      <c r="A99" s="16"/>
      <c r="B99" s="3"/>
      <c r="C99" s="3"/>
      <c r="D99" s="9"/>
      <c r="E99" s="9"/>
      <c r="F99" s="1" t="s">
        <v>31</v>
      </c>
      <c r="G99" s="4"/>
      <c r="H99" s="4">
        <f t="shared" ref="H99:H104" si="57">0.001*POWER(10,G99/10)</f>
        <v>1E-3</v>
      </c>
      <c r="I99" s="1" t="s">
        <v>31</v>
      </c>
      <c r="J99" s="2"/>
      <c r="K99" s="1" t="s">
        <v>31</v>
      </c>
      <c r="L99" s="4">
        <f t="shared" ref="L99:L104" si="58">0.001*POWER(10,J99/10)</f>
        <v>1E-3</v>
      </c>
      <c r="M99" s="46"/>
      <c r="N99" s="48"/>
      <c r="O99" s="11"/>
      <c r="P99" s="12"/>
      <c r="Q99" s="13">
        <f t="shared" ref="Q99:Q104" si="59">J99-G99</f>
        <v>0</v>
      </c>
      <c r="R99" s="13"/>
      <c r="S99" s="13"/>
      <c r="T99" s="4"/>
      <c r="U99" s="4"/>
      <c r="V99" s="4">
        <f t="shared" ref="V99:V107" si="60">T99*$Z$7+S99*$Z$9+R99*$Z$11</f>
        <v>0</v>
      </c>
      <c r="W99" s="4">
        <f t="shared" si="54"/>
        <v>-1E-3</v>
      </c>
      <c r="X99" s="14" t="e">
        <f t="shared" si="55"/>
        <v>#DIV/0!</v>
      </c>
      <c r="Y99" s="14" t="e">
        <f t="shared" si="56"/>
        <v>#DIV/0!</v>
      </c>
      <c r="Z99" s="128"/>
      <c r="AB99" s="15" t="e">
        <f>AVERAGE(M99:N99)</f>
        <v>#DIV/0!</v>
      </c>
      <c r="AC99" s="7"/>
      <c r="AD99" s="36"/>
      <c r="AE99" s="36"/>
      <c r="AF99" s="36"/>
    </row>
    <row r="100" spans="1:32" ht="24.75" customHeight="1" x14ac:dyDescent="0.25">
      <c r="A100" s="1"/>
      <c r="B100" s="3"/>
      <c r="C100" s="3"/>
      <c r="D100" s="9"/>
      <c r="E100" s="9"/>
      <c r="F100" s="1" t="s">
        <v>31</v>
      </c>
      <c r="G100" s="4"/>
      <c r="H100" s="4">
        <f t="shared" si="57"/>
        <v>1E-3</v>
      </c>
      <c r="I100" s="1" t="s">
        <v>31</v>
      </c>
      <c r="J100" s="2"/>
      <c r="K100" s="1" t="s">
        <v>31</v>
      </c>
      <c r="L100" s="4">
        <f t="shared" si="58"/>
        <v>1E-3</v>
      </c>
      <c r="M100" s="46"/>
      <c r="N100" s="48"/>
      <c r="O100" s="11"/>
      <c r="P100" s="12"/>
      <c r="Q100" s="13">
        <f t="shared" si="59"/>
        <v>0</v>
      </c>
      <c r="R100" s="13"/>
      <c r="S100" s="13"/>
      <c r="T100" s="4"/>
      <c r="U100" s="4"/>
      <c r="V100" s="4">
        <f t="shared" si="60"/>
        <v>0</v>
      </c>
      <c r="W100" s="4">
        <f t="shared" si="54"/>
        <v>-1E-3</v>
      </c>
      <c r="X100" s="14" t="e">
        <f t="shared" si="55"/>
        <v>#DIV/0!</v>
      </c>
      <c r="Y100" s="14" t="e">
        <f t="shared" si="56"/>
        <v>#DIV/0!</v>
      </c>
      <c r="Z100" s="129"/>
      <c r="AB100" s="15" t="e">
        <f>AVERAGE(M100:N100)</f>
        <v>#DIV/0!</v>
      </c>
      <c r="AC100" s="7"/>
      <c r="AD100" s="36"/>
      <c r="AE100" s="36"/>
      <c r="AF100" s="36"/>
    </row>
    <row r="101" spans="1:32" ht="24.75" customHeight="1" x14ac:dyDescent="0.25">
      <c r="A101" s="1"/>
      <c r="B101" s="3"/>
      <c r="C101" s="3"/>
      <c r="D101" s="9"/>
      <c r="E101" s="9"/>
      <c r="F101" s="1" t="s">
        <v>31</v>
      </c>
      <c r="G101" s="4"/>
      <c r="H101" s="4">
        <f t="shared" si="57"/>
        <v>1E-3</v>
      </c>
      <c r="I101" s="1" t="s">
        <v>31</v>
      </c>
      <c r="J101" s="2"/>
      <c r="K101" s="1" t="s">
        <v>31</v>
      </c>
      <c r="L101" s="4">
        <f t="shared" si="58"/>
        <v>1E-3</v>
      </c>
      <c r="M101" s="46"/>
      <c r="N101" s="46"/>
      <c r="O101" s="11"/>
      <c r="P101" s="11"/>
      <c r="Q101" s="13">
        <f t="shared" si="59"/>
        <v>0</v>
      </c>
      <c r="R101" s="13"/>
      <c r="S101" s="13"/>
      <c r="T101" s="4"/>
      <c r="U101" s="4"/>
      <c r="V101" s="4">
        <f t="shared" si="60"/>
        <v>0</v>
      </c>
      <c r="W101" s="4">
        <f t="shared" si="54"/>
        <v>-1E-3</v>
      </c>
      <c r="X101" s="14" t="e">
        <f t="shared" si="55"/>
        <v>#DIV/0!</v>
      </c>
      <c r="Y101" s="14" t="e">
        <f t="shared" si="56"/>
        <v>#DIV/0!</v>
      </c>
      <c r="Z101" s="127" t="s">
        <v>45</v>
      </c>
      <c r="AB101" s="15" t="e">
        <f t="shared" ref="AB101:AB107" si="61">AVERAGE(M101:N101)</f>
        <v>#DIV/0!</v>
      </c>
      <c r="AC101" s="7"/>
      <c r="AD101" s="36"/>
      <c r="AE101" s="36"/>
      <c r="AF101" s="36"/>
    </row>
    <row r="102" spans="1:32" ht="23.25" customHeight="1" x14ac:dyDescent="0.25">
      <c r="A102" s="1"/>
      <c r="B102" s="3"/>
      <c r="C102" s="3"/>
      <c r="D102" s="9"/>
      <c r="E102" s="9"/>
      <c r="F102" s="1" t="s">
        <v>31</v>
      </c>
      <c r="G102" s="4"/>
      <c r="H102" s="4">
        <f t="shared" si="57"/>
        <v>1E-3</v>
      </c>
      <c r="I102" s="1" t="s">
        <v>31</v>
      </c>
      <c r="J102" s="2"/>
      <c r="K102" s="1" t="s">
        <v>31</v>
      </c>
      <c r="L102" s="4">
        <f t="shared" si="58"/>
        <v>1E-3</v>
      </c>
      <c r="M102" s="46"/>
      <c r="N102" s="46"/>
      <c r="O102" s="11"/>
      <c r="P102" s="11"/>
      <c r="Q102" s="13">
        <f t="shared" si="59"/>
        <v>0</v>
      </c>
      <c r="R102" s="13"/>
      <c r="S102" s="13"/>
      <c r="T102" s="4"/>
      <c r="U102" s="4"/>
      <c r="V102" s="4">
        <f t="shared" si="60"/>
        <v>0</v>
      </c>
      <c r="W102" s="4">
        <f t="shared" si="54"/>
        <v>-1E-3</v>
      </c>
      <c r="X102" s="14" t="e">
        <f t="shared" si="55"/>
        <v>#DIV/0!</v>
      </c>
      <c r="Y102" s="14" t="e">
        <f t="shared" si="56"/>
        <v>#DIV/0!</v>
      </c>
      <c r="Z102" s="130"/>
      <c r="AB102" s="15" t="e">
        <f t="shared" si="61"/>
        <v>#DIV/0!</v>
      </c>
      <c r="AC102" s="7"/>
      <c r="AD102" s="36"/>
      <c r="AE102" s="36"/>
      <c r="AF102" s="36"/>
    </row>
    <row r="103" spans="1:32" ht="24" customHeight="1" x14ac:dyDescent="0.25">
      <c r="A103" s="1"/>
      <c r="B103" s="3"/>
      <c r="C103" s="3"/>
      <c r="D103" s="9"/>
      <c r="E103" s="9"/>
      <c r="F103" s="1" t="s">
        <v>31</v>
      </c>
      <c r="G103" s="4"/>
      <c r="H103" s="4">
        <f t="shared" si="57"/>
        <v>1E-3</v>
      </c>
      <c r="I103" s="1" t="s">
        <v>31</v>
      </c>
      <c r="J103" s="2"/>
      <c r="K103" s="1" t="s">
        <v>31</v>
      </c>
      <c r="L103" s="4">
        <f t="shared" si="58"/>
        <v>1E-3</v>
      </c>
      <c r="M103" s="46"/>
      <c r="N103" s="46"/>
      <c r="O103" s="11"/>
      <c r="P103" s="11"/>
      <c r="Q103" s="13">
        <f t="shared" si="59"/>
        <v>0</v>
      </c>
      <c r="R103" s="13"/>
      <c r="S103" s="13"/>
      <c r="T103" s="4"/>
      <c r="U103" s="4"/>
      <c r="V103" s="4">
        <f t="shared" si="60"/>
        <v>0</v>
      </c>
      <c r="W103" s="4">
        <f t="shared" si="54"/>
        <v>-1E-3</v>
      </c>
      <c r="X103" s="14" t="e">
        <f t="shared" si="55"/>
        <v>#DIV/0!</v>
      </c>
      <c r="Y103" s="14" t="e">
        <f t="shared" si="56"/>
        <v>#DIV/0!</v>
      </c>
      <c r="Z103" s="131"/>
      <c r="AB103" s="15" t="e">
        <f t="shared" si="61"/>
        <v>#DIV/0!</v>
      </c>
      <c r="AC103" s="7"/>
      <c r="AD103" s="36"/>
      <c r="AE103" s="36"/>
      <c r="AF103" s="36"/>
    </row>
    <row r="104" spans="1:32" ht="24.75" customHeight="1" x14ac:dyDescent="0.25">
      <c r="A104" s="1"/>
      <c r="B104" s="3"/>
      <c r="C104" s="3"/>
      <c r="D104" s="9"/>
      <c r="E104" s="9"/>
      <c r="F104" s="1" t="s">
        <v>31</v>
      </c>
      <c r="G104" s="4"/>
      <c r="H104" s="4">
        <f t="shared" si="57"/>
        <v>1E-3</v>
      </c>
      <c r="I104" s="1" t="s">
        <v>31</v>
      </c>
      <c r="J104" s="2"/>
      <c r="K104" s="1" t="s">
        <v>31</v>
      </c>
      <c r="L104" s="4">
        <f t="shared" si="58"/>
        <v>1E-3</v>
      </c>
      <c r="M104" s="46"/>
      <c r="N104" s="46"/>
      <c r="O104" s="11"/>
      <c r="P104" s="11"/>
      <c r="Q104" s="13">
        <f t="shared" si="59"/>
        <v>0</v>
      </c>
      <c r="R104" s="13"/>
      <c r="S104" s="13"/>
      <c r="T104" s="4"/>
      <c r="U104" s="4"/>
      <c r="V104" s="4">
        <f t="shared" si="60"/>
        <v>0</v>
      </c>
      <c r="W104" s="4">
        <f t="shared" si="54"/>
        <v>-1E-3</v>
      </c>
      <c r="X104" s="14" t="e">
        <f t="shared" si="55"/>
        <v>#DIV/0!</v>
      </c>
      <c r="Y104" s="14" t="e">
        <f t="shared" si="56"/>
        <v>#DIV/0!</v>
      </c>
      <c r="Z104" s="3"/>
      <c r="AB104" s="15" t="e">
        <f t="shared" si="61"/>
        <v>#DIV/0!</v>
      </c>
      <c r="AC104" s="7"/>
      <c r="AD104" s="36"/>
      <c r="AE104" s="36"/>
      <c r="AF104" s="36"/>
    </row>
    <row r="105" spans="1:32" ht="24.75" customHeight="1" x14ac:dyDescent="0.25">
      <c r="A105" s="1"/>
      <c r="B105" s="3"/>
      <c r="C105" s="3"/>
      <c r="D105" s="9"/>
      <c r="E105" s="9"/>
      <c r="F105" s="1" t="s">
        <v>31</v>
      </c>
      <c r="G105" s="4"/>
      <c r="H105" s="4">
        <f>0.001*POWER(10,G105/10)</f>
        <v>1E-3</v>
      </c>
      <c r="I105" s="1" t="s">
        <v>31</v>
      </c>
      <c r="J105" s="2"/>
      <c r="K105" s="1" t="s">
        <v>31</v>
      </c>
      <c r="L105" s="4">
        <f>0.001*POWER(10,J105/10)</f>
        <v>1E-3</v>
      </c>
      <c r="M105" s="46"/>
      <c r="N105" s="46"/>
      <c r="O105" s="11"/>
      <c r="P105" s="11"/>
      <c r="Q105" s="13">
        <f>J105-G105</f>
        <v>0</v>
      </c>
      <c r="R105" s="13"/>
      <c r="S105" s="13"/>
      <c r="T105" s="4"/>
      <c r="U105" s="4"/>
      <c r="V105" s="4">
        <f t="shared" si="60"/>
        <v>0</v>
      </c>
      <c r="W105" s="4">
        <f t="shared" si="54"/>
        <v>-1E-3</v>
      </c>
      <c r="X105" s="14" t="e">
        <f t="shared" si="55"/>
        <v>#DIV/0!</v>
      </c>
      <c r="Y105" s="14" t="e">
        <f t="shared" si="56"/>
        <v>#DIV/0!</v>
      </c>
      <c r="Z105" s="3"/>
      <c r="AB105" s="15" t="e">
        <f t="shared" si="61"/>
        <v>#DIV/0!</v>
      </c>
      <c r="AC105" s="7"/>
      <c r="AD105" s="36"/>
      <c r="AE105" s="36"/>
      <c r="AF105" s="36"/>
    </row>
    <row r="106" spans="1:32" ht="24.75" customHeight="1" x14ac:dyDescent="0.25">
      <c r="A106" s="1"/>
      <c r="B106" s="3"/>
      <c r="C106" s="3"/>
      <c r="D106" s="9"/>
      <c r="E106" s="9"/>
      <c r="F106" s="1" t="s">
        <v>31</v>
      </c>
      <c r="G106" s="4"/>
      <c r="H106" s="4">
        <f>0.001*POWER(10,G106/10)</f>
        <v>1E-3</v>
      </c>
      <c r="I106" s="1" t="s">
        <v>31</v>
      </c>
      <c r="J106" s="2"/>
      <c r="K106" s="1" t="s">
        <v>31</v>
      </c>
      <c r="L106" s="4">
        <f>0.001*POWER(10,J106/10)</f>
        <v>1E-3</v>
      </c>
      <c r="M106" s="46"/>
      <c r="N106" s="46"/>
      <c r="O106" s="11"/>
      <c r="P106" s="11"/>
      <c r="Q106" s="13">
        <f>J106-G106</f>
        <v>0</v>
      </c>
      <c r="R106" s="13"/>
      <c r="S106" s="13"/>
      <c r="T106" s="4"/>
      <c r="U106" s="4"/>
      <c r="V106" s="4">
        <f t="shared" si="60"/>
        <v>0</v>
      </c>
      <c r="W106" s="4">
        <f t="shared" si="54"/>
        <v>-1E-3</v>
      </c>
      <c r="X106" s="14" t="e">
        <f t="shared" si="55"/>
        <v>#DIV/0!</v>
      </c>
      <c r="Y106" s="14" t="e">
        <f t="shared" si="56"/>
        <v>#DIV/0!</v>
      </c>
      <c r="Z106" s="3"/>
      <c r="AB106" s="15" t="e">
        <f>AVERAGE(M106:N106)</f>
        <v>#DIV/0!</v>
      </c>
      <c r="AC106" s="7"/>
      <c r="AD106" s="36"/>
      <c r="AE106" s="36"/>
      <c r="AF106" s="36"/>
    </row>
    <row r="107" spans="1:32" ht="24.75" customHeight="1" x14ac:dyDescent="0.25">
      <c r="A107" s="1"/>
      <c r="B107" s="3"/>
      <c r="C107" s="3"/>
      <c r="D107" s="9"/>
      <c r="E107" s="9"/>
      <c r="F107" s="1" t="s">
        <v>31</v>
      </c>
      <c r="G107" s="4"/>
      <c r="H107" s="4">
        <f>0.001*POWER(10,G107/10)</f>
        <v>1E-3</v>
      </c>
      <c r="I107" s="1" t="s">
        <v>31</v>
      </c>
      <c r="J107" s="2"/>
      <c r="K107" s="1" t="s">
        <v>31</v>
      </c>
      <c r="L107" s="4">
        <f>0.001*POWER(10,J107/10)</f>
        <v>1E-3</v>
      </c>
      <c r="M107" s="46"/>
      <c r="N107" s="46"/>
      <c r="O107" s="11"/>
      <c r="P107" s="11"/>
      <c r="Q107" s="13">
        <f>J107-G107</f>
        <v>0</v>
      </c>
      <c r="R107" s="13"/>
      <c r="S107" s="13"/>
      <c r="T107" s="4"/>
      <c r="U107" s="4"/>
      <c r="V107" s="4">
        <f t="shared" si="60"/>
        <v>0</v>
      </c>
      <c r="W107" s="4">
        <f t="shared" si="54"/>
        <v>-1E-3</v>
      </c>
      <c r="X107" s="14" t="e">
        <f t="shared" si="55"/>
        <v>#DIV/0!</v>
      </c>
      <c r="Y107" s="14" t="e">
        <f t="shared" si="56"/>
        <v>#DIV/0!</v>
      </c>
      <c r="Z107" s="3"/>
      <c r="AB107" s="15" t="e">
        <f t="shared" si="61"/>
        <v>#DIV/0!</v>
      </c>
      <c r="AC107" s="7"/>
      <c r="AD107" s="36"/>
      <c r="AE107" s="36"/>
      <c r="AF107" s="36"/>
    </row>
    <row r="108" spans="1:32" ht="24.75" customHeight="1" x14ac:dyDescent="0.25">
      <c r="A108" s="49"/>
      <c r="B108" s="50"/>
      <c r="C108" s="51"/>
      <c r="D108" s="52"/>
      <c r="E108" s="53"/>
      <c r="F108" s="54"/>
      <c r="G108" s="54"/>
      <c r="H108" s="54"/>
      <c r="I108" s="54"/>
      <c r="J108" s="54"/>
      <c r="K108" s="54"/>
      <c r="L108" s="55"/>
      <c r="M108" s="56"/>
      <c r="N108" s="54"/>
      <c r="O108" s="54"/>
      <c r="P108" s="54"/>
      <c r="Q108" s="54"/>
      <c r="R108" s="54"/>
      <c r="S108" s="54"/>
      <c r="T108" s="56"/>
      <c r="U108" s="56"/>
      <c r="V108" s="43"/>
      <c r="W108" s="43"/>
      <c r="X108" s="57"/>
      <c r="Y108" s="57"/>
      <c r="Z108" s="58"/>
    </row>
    <row r="109" spans="1:32" x14ac:dyDescent="0.25">
      <c r="C109" s="59"/>
      <c r="D109" s="60"/>
      <c r="E109" s="59"/>
      <c r="I109" s="7"/>
      <c r="J109" s="7"/>
      <c r="K109" s="7"/>
      <c r="L109" s="15"/>
      <c r="M109" s="61"/>
      <c r="N109" s="7"/>
      <c r="O109" s="7"/>
      <c r="P109" s="7"/>
      <c r="Q109" s="7"/>
      <c r="R109" s="7"/>
      <c r="S109" s="7"/>
      <c r="T109" s="61"/>
      <c r="U109" s="61"/>
      <c r="V109" s="62"/>
      <c r="W109" s="62"/>
      <c r="X109" s="63"/>
      <c r="Y109" s="63"/>
    </row>
    <row r="110" spans="1:32" x14ac:dyDescent="0.25">
      <c r="C110" s="59"/>
      <c r="D110" s="60"/>
      <c r="E110" s="59"/>
      <c r="I110" s="144" t="s">
        <v>54</v>
      </c>
      <c r="J110" s="144"/>
      <c r="K110" s="144"/>
      <c r="L110" s="144"/>
      <c r="M110" s="144"/>
      <c r="N110" s="144"/>
      <c r="O110" s="144"/>
      <c r="P110" s="144"/>
      <c r="Q110" s="144"/>
      <c r="R110" s="40"/>
      <c r="S110" s="40"/>
      <c r="T110" s="64"/>
      <c r="U110" s="64"/>
      <c r="V110" s="62"/>
      <c r="W110" s="62"/>
      <c r="X110" s="63"/>
      <c r="Y110" s="63"/>
    </row>
    <row r="111" spans="1:32" ht="15" customHeight="1" x14ac:dyDescent="0.25">
      <c r="A111" t="s">
        <v>55</v>
      </c>
      <c r="C111" s="59"/>
      <c r="D111" s="60"/>
      <c r="E111" s="59"/>
      <c r="I111" s="145" t="s">
        <v>2</v>
      </c>
      <c r="J111" s="143" t="s">
        <v>56</v>
      </c>
      <c r="K111" s="143" t="s">
        <v>57</v>
      </c>
      <c r="L111" s="143" t="s">
        <v>58</v>
      </c>
      <c r="M111" s="143" t="s">
        <v>59</v>
      </c>
      <c r="N111" s="4"/>
      <c r="O111" s="142" t="s">
        <v>60</v>
      </c>
      <c r="P111" s="143" t="s">
        <v>61</v>
      </c>
      <c r="Q111" s="143" t="s">
        <v>62</v>
      </c>
      <c r="R111" s="65"/>
      <c r="S111" s="65"/>
      <c r="T111" s="7"/>
      <c r="U111" s="7"/>
      <c r="V111" s="62"/>
      <c r="W111" s="62"/>
      <c r="X111" s="63"/>
      <c r="Y111" s="63"/>
    </row>
    <row r="112" spans="1:32" x14ac:dyDescent="0.25">
      <c r="A112" t="s">
        <v>63</v>
      </c>
      <c r="C112" s="59"/>
      <c r="D112" s="60"/>
      <c r="E112" s="59"/>
      <c r="I112" s="142"/>
      <c r="J112" s="143"/>
      <c r="K112" s="143"/>
      <c r="L112" s="143"/>
      <c r="M112" s="143"/>
      <c r="N112" s="4"/>
      <c r="O112" s="142"/>
      <c r="P112" s="143"/>
      <c r="Q112" s="143"/>
      <c r="R112" s="65"/>
      <c r="S112" s="65"/>
      <c r="T112" s="7"/>
      <c r="U112" s="7"/>
      <c r="V112" s="62"/>
      <c r="W112" s="62"/>
      <c r="X112" s="63"/>
      <c r="Y112" s="63"/>
    </row>
    <row r="113" spans="1:25" x14ac:dyDescent="0.25">
      <c r="A113" t="s">
        <v>64</v>
      </c>
      <c r="C113" s="59"/>
      <c r="D113" s="60"/>
      <c r="E113" s="59"/>
      <c r="I113" s="66">
        <v>13.75</v>
      </c>
      <c r="J113" s="66"/>
      <c r="K113" s="66"/>
      <c r="L113" s="67"/>
      <c r="M113" s="19">
        <f>J113-K113-L113</f>
        <v>0</v>
      </c>
      <c r="N113" s="68"/>
      <c r="O113" s="69"/>
      <c r="P113" s="68"/>
      <c r="Q113" s="67"/>
      <c r="R113" s="70"/>
      <c r="S113" s="70"/>
      <c r="T113" s="7"/>
      <c r="U113" s="7"/>
      <c r="V113" s="62"/>
      <c r="W113" s="62"/>
      <c r="X113" s="63"/>
      <c r="Y113" s="63"/>
    </row>
    <row r="114" spans="1:25" x14ac:dyDescent="0.25">
      <c r="A114" t="s">
        <v>65</v>
      </c>
      <c r="C114" s="59"/>
      <c r="D114" s="60"/>
      <c r="E114" s="59"/>
      <c r="I114" s="66">
        <v>14</v>
      </c>
      <c r="J114" s="66"/>
      <c r="K114" s="66"/>
      <c r="L114" s="67"/>
      <c r="M114" s="19">
        <f>J114-K114-L114</f>
        <v>0</v>
      </c>
      <c r="N114" s="68"/>
      <c r="O114" s="69"/>
      <c r="P114" s="68"/>
      <c r="Q114" s="67"/>
      <c r="R114" s="70"/>
      <c r="S114" s="70"/>
      <c r="T114" s="7"/>
      <c r="U114" s="7"/>
      <c r="V114" s="62"/>
      <c r="W114" s="62"/>
      <c r="X114" s="63"/>
      <c r="Y114" s="63"/>
    </row>
    <row r="115" spans="1:25" x14ac:dyDescent="0.25">
      <c r="A115" t="s">
        <v>66</v>
      </c>
      <c r="C115" s="59"/>
      <c r="D115" s="60"/>
      <c r="E115" s="59"/>
      <c r="I115" s="66">
        <v>14.25</v>
      </c>
      <c r="J115" s="66"/>
      <c r="K115" s="66"/>
      <c r="L115" s="67"/>
      <c r="M115" s="19">
        <f>J115-K115-L115</f>
        <v>0</v>
      </c>
      <c r="N115" s="68"/>
      <c r="O115" s="66"/>
      <c r="P115" s="68"/>
      <c r="Q115" s="67"/>
      <c r="R115" s="70"/>
      <c r="S115" s="70"/>
      <c r="T115" s="7"/>
      <c r="U115" s="7"/>
      <c r="V115" s="62"/>
      <c r="W115" s="62"/>
      <c r="X115" s="63"/>
      <c r="Y115" s="63"/>
    </row>
    <row r="116" spans="1:25" x14ac:dyDescent="0.25">
      <c r="A116" t="s">
        <v>67</v>
      </c>
      <c r="I116" s="66">
        <v>14.5</v>
      </c>
      <c r="J116" s="66"/>
      <c r="K116" s="66"/>
      <c r="L116" s="67"/>
      <c r="M116" s="19">
        <f>J116-K116-L116</f>
        <v>0</v>
      </c>
      <c r="N116" s="68"/>
      <c r="O116" s="68"/>
      <c r="P116" s="68"/>
      <c r="Q116" s="67"/>
      <c r="R116" s="70"/>
      <c r="S116" s="70"/>
      <c r="T116" s="7"/>
      <c r="U116" s="7"/>
    </row>
    <row r="117" spans="1:25" x14ac:dyDescent="0.25">
      <c r="A117" t="s">
        <v>68</v>
      </c>
      <c r="I117" s="7"/>
      <c r="J117" s="7"/>
      <c r="K117" s="7"/>
      <c r="L117" s="7"/>
      <c r="M117" s="7"/>
      <c r="N117" s="7"/>
      <c r="O117" s="7"/>
      <c r="P117" s="7"/>
      <c r="Q117" s="7"/>
      <c r="R117" s="7"/>
      <c r="S117" s="7"/>
      <c r="T117" s="7"/>
      <c r="U117" s="7"/>
    </row>
    <row r="118" spans="1:25" x14ac:dyDescent="0.25">
      <c r="A118" t="s">
        <v>69</v>
      </c>
      <c r="I118" s="7" t="s">
        <v>70</v>
      </c>
      <c r="J118" s="7"/>
      <c r="K118" s="7"/>
      <c r="L118" s="7"/>
      <c r="M118" s="7"/>
      <c r="N118" s="7"/>
      <c r="O118" s="7"/>
      <c r="P118" s="7"/>
      <c r="Q118" s="7"/>
      <c r="R118" s="7"/>
      <c r="S118" s="7"/>
      <c r="T118" s="7"/>
      <c r="U118" s="7"/>
    </row>
    <row r="119" spans="1:25" x14ac:dyDescent="0.25">
      <c r="A119" t="s">
        <v>71</v>
      </c>
    </row>
    <row r="120" spans="1:25" x14ac:dyDescent="0.25">
      <c r="A120" t="s">
        <v>72</v>
      </c>
    </row>
    <row r="121" spans="1:25" x14ac:dyDescent="0.25">
      <c r="A121" t="s">
        <v>73</v>
      </c>
    </row>
  </sheetData>
  <mergeCells count="25">
    <mergeCell ref="Z79:Z81"/>
    <mergeCell ref="A1:Z1"/>
    <mergeCell ref="Z3:Z5"/>
    <mergeCell ref="Z12:Z20"/>
    <mergeCell ref="Z22:Z24"/>
    <mergeCell ref="Z25:Z27"/>
    <mergeCell ref="Z41:Z43"/>
    <mergeCell ref="Z44:Z46"/>
    <mergeCell ref="Z60:Z62"/>
    <mergeCell ref="Z63:Z65"/>
    <mergeCell ref="Z66:Z74"/>
    <mergeCell ref="Z76:Z78"/>
    <mergeCell ref="O111:O112"/>
    <mergeCell ref="P111:P112"/>
    <mergeCell ref="Q111:Q112"/>
    <mergeCell ref="Z87:Z89"/>
    <mergeCell ref="Z90:Z92"/>
    <mergeCell ref="Z98:Z100"/>
    <mergeCell ref="Z101:Z103"/>
    <mergeCell ref="I110:Q110"/>
    <mergeCell ref="I111:I112"/>
    <mergeCell ref="J111:J112"/>
    <mergeCell ref="K111:K112"/>
    <mergeCell ref="L111:L112"/>
    <mergeCell ref="M111:M112"/>
  </mergeCells>
  <pageMargins left="0.7" right="0.7" top="0.75" bottom="0.75" header="0.3" footer="0.3"/>
  <pageSetup paperSize="17" scale="3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AK135"/>
  <sheetViews>
    <sheetView topLeftCell="B15" zoomScale="60" zoomScaleNormal="60" workbookViewId="0">
      <selection activeCell="AD7" sqref="AD7:AD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35" ht="17.25" customHeight="1" x14ac:dyDescent="0.35">
      <c r="A1" s="134" t="s">
        <v>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35" ht="96" customHeight="1" x14ac:dyDescent="0.25">
      <c r="A2" s="1" t="s">
        <v>1</v>
      </c>
      <c r="B2" s="2" t="s">
        <v>2</v>
      </c>
      <c r="C2" s="3" t="s">
        <v>3</v>
      </c>
      <c r="D2" s="3" t="s">
        <v>4</v>
      </c>
      <c r="E2" s="3" t="s">
        <v>5</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21</v>
      </c>
      <c r="V2" s="6" t="s">
        <v>22</v>
      </c>
      <c r="W2" s="6" t="s">
        <v>23</v>
      </c>
      <c r="X2" s="6" t="s">
        <v>24</v>
      </c>
      <c r="Y2" s="6" t="s">
        <v>25</v>
      </c>
      <c r="Z2" s="3" t="s">
        <v>26</v>
      </c>
      <c r="AB2" s="7"/>
      <c r="AC2" s="7"/>
      <c r="AD2" s="7"/>
      <c r="AE2" s="7"/>
      <c r="AF2" s="7"/>
      <c r="AG2" s="7"/>
      <c r="AH2" s="7"/>
      <c r="AI2" s="7"/>
    </row>
    <row r="3" spans="1:35" ht="24.75" customHeight="1" x14ac:dyDescent="0.25">
      <c r="A3" s="8">
        <v>41976</v>
      </c>
      <c r="B3" s="3">
        <v>14</v>
      </c>
      <c r="C3" s="3" t="s">
        <v>30</v>
      </c>
      <c r="D3" s="1">
        <v>47</v>
      </c>
      <c r="E3" s="1">
        <v>63</v>
      </c>
      <c r="F3" s="1" t="s">
        <v>31</v>
      </c>
      <c r="G3" s="4">
        <v>-5.48</v>
      </c>
      <c r="H3" s="10">
        <f>0.001*POWER(10,G3/10)</f>
        <v>2.8313919957993782E-4</v>
      </c>
      <c r="I3" s="1" t="s">
        <v>31</v>
      </c>
      <c r="J3" s="3">
        <v>47</v>
      </c>
      <c r="K3" s="1" t="s">
        <v>31</v>
      </c>
      <c r="L3" s="4">
        <f>0.001*POWER(10,J3/10)</f>
        <v>50.118723362727295</v>
      </c>
      <c r="M3" s="4"/>
      <c r="N3" s="4"/>
      <c r="O3" s="11"/>
      <c r="P3" s="12"/>
      <c r="Q3" s="13">
        <f>J3-G3</f>
        <v>52.480000000000004</v>
      </c>
      <c r="R3" s="13">
        <v>0.64100000000000001</v>
      </c>
      <c r="S3" s="13">
        <v>5.2</v>
      </c>
      <c r="T3" s="4">
        <v>8.11</v>
      </c>
      <c r="U3" s="4">
        <v>5.7</v>
      </c>
      <c r="V3" s="4">
        <f>T3*$Z$7+S3*$Z$9+R3*$Z$11</f>
        <v>255.93099999999998</v>
      </c>
      <c r="W3" s="4">
        <f t="shared" ref="W3:W21" si="0">V3-L3</f>
        <v>205.8122766372727</v>
      </c>
      <c r="X3" s="14">
        <f t="shared" ref="X3:X21" si="1">L3/V3</f>
        <v>0.19582904518298799</v>
      </c>
      <c r="Y3" s="14">
        <f t="shared" ref="Y3:Y21" si="2">(L3-H3)/V3</f>
        <v>0.19582793887230432</v>
      </c>
      <c r="Z3" s="127" t="s">
        <v>32</v>
      </c>
      <c r="AA3" t="s">
        <v>33</v>
      </c>
      <c r="AB3" s="7"/>
      <c r="AC3" s="15"/>
      <c r="AD3" t="str">
        <f>CONCATENATE("50W Toshiba Cascade Gain (dB) @ ",B3,"GHz")</f>
        <v>50W Toshiba Cascade Gain (dB) @ 14GHz</v>
      </c>
      <c r="AG3" s="7"/>
      <c r="AH3" s="7"/>
      <c r="AI3" s="7"/>
    </row>
    <row r="4" spans="1:35" ht="24.75" customHeight="1" x14ac:dyDescent="0.25">
      <c r="A4" s="16"/>
      <c r="B4" s="3"/>
      <c r="C4" s="3"/>
      <c r="D4" s="1">
        <v>46</v>
      </c>
      <c r="E4" s="1">
        <v>61</v>
      </c>
      <c r="F4" s="1" t="s">
        <v>31</v>
      </c>
      <c r="G4" s="4">
        <v>-6.88</v>
      </c>
      <c r="H4" s="10">
        <f t="shared" ref="H4:H21" si="3">0.001*POWER(10,G4/10)</f>
        <v>2.0511621788255654E-4</v>
      </c>
      <c r="I4" s="1" t="s">
        <v>31</v>
      </c>
      <c r="J4" s="3">
        <v>46.63</v>
      </c>
      <c r="K4" s="1" t="s">
        <v>31</v>
      </c>
      <c r="L4" s="4">
        <f t="shared" ref="L4:L21" si="4">0.001*POWER(10,J4/10)</f>
        <v>46.025657358135696</v>
      </c>
      <c r="M4" s="4"/>
      <c r="N4" s="4"/>
      <c r="O4" s="11"/>
      <c r="P4" s="12"/>
      <c r="Q4" s="13">
        <f t="shared" ref="Q4:Q21" si="5">J4-G4</f>
        <v>53.510000000000005</v>
      </c>
      <c r="R4" s="13">
        <v>0.64100000000000001</v>
      </c>
      <c r="S4" s="13">
        <v>5.0999999999999996</v>
      </c>
      <c r="T4" s="4">
        <v>7.5</v>
      </c>
      <c r="U4" s="4">
        <v>5.3</v>
      </c>
      <c r="V4" s="4">
        <f t="shared" ref="V4:V21" si="6">T4*$Z$7+S4*$Z$9+R4*$Z$11</f>
        <v>240.017</v>
      </c>
      <c r="W4" s="4">
        <f t="shared" si="0"/>
        <v>193.99134264186429</v>
      </c>
      <c r="X4" s="14">
        <f t="shared" si="1"/>
        <v>0.19175998932632146</v>
      </c>
      <c r="Y4" s="14">
        <f t="shared" si="2"/>
        <v>0.19175913473594708</v>
      </c>
      <c r="Z4" s="130"/>
      <c r="AA4" t="s">
        <v>34</v>
      </c>
      <c r="AB4" s="7"/>
      <c r="AC4" s="17">
        <v>-3.75</v>
      </c>
      <c r="AD4" t="str">
        <f>CONCATENATE("50W Toshiba Output FET Temp (C) @ ",B3,"GHz")</f>
        <v>50W Toshiba Output FET Temp (C) @ 14GHz</v>
      </c>
      <c r="AG4" s="7"/>
      <c r="AH4" s="7"/>
      <c r="AI4" s="7"/>
    </row>
    <row r="5" spans="1:35" ht="24.75" customHeight="1" x14ac:dyDescent="0.25">
      <c r="A5" s="1"/>
      <c r="B5" s="3"/>
      <c r="C5" s="3"/>
      <c r="D5" s="9">
        <v>45</v>
      </c>
      <c r="E5" s="3">
        <v>59</v>
      </c>
      <c r="F5" s="1" t="s">
        <v>31</v>
      </c>
      <c r="G5" s="4">
        <v>-8.24</v>
      </c>
      <c r="H5" s="10">
        <f t="shared" si="3"/>
        <v>1.4996848355023731E-4</v>
      </c>
      <c r="I5" s="1" t="s">
        <v>31</v>
      </c>
      <c r="J5" s="3">
        <v>46</v>
      </c>
      <c r="K5" s="1" t="s">
        <v>31</v>
      </c>
      <c r="L5" s="4">
        <f t="shared" si="4"/>
        <v>39.810717055349741</v>
      </c>
      <c r="M5" s="4"/>
      <c r="N5" s="4"/>
      <c r="O5" s="11"/>
      <c r="P5" s="12"/>
      <c r="Q5" s="13">
        <f t="shared" si="5"/>
        <v>54.24</v>
      </c>
      <c r="R5" s="13">
        <v>0.63400000000000001</v>
      </c>
      <c r="S5" s="13">
        <v>4.9000000000000004</v>
      </c>
      <c r="T5" s="4">
        <v>6.87</v>
      </c>
      <c r="U5" s="4">
        <v>4.91</v>
      </c>
      <c r="V5" s="4">
        <f t="shared" si="6"/>
        <v>222.53599999999997</v>
      </c>
      <c r="W5" s="4">
        <f t="shared" si="0"/>
        <v>182.72528294465025</v>
      </c>
      <c r="X5" s="14">
        <f t="shared" si="1"/>
        <v>0.17889562612498539</v>
      </c>
      <c r="Y5" s="14">
        <f t="shared" si="2"/>
        <v>0.17889495221836557</v>
      </c>
      <c r="Z5" s="131"/>
      <c r="AA5" t="s">
        <v>35</v>
      </c>
      <c r="AB5" s="7"/>
      <c r="AC5" s="17">
        <v>-3.75</v>
      </c>
      <c r="AD5" t="str">
        <f>CONCATENATE("50W Toshiba Driver FET Temp (C) @ ",B3,"GHz")</f>
        <v>50W Toshiba Driver FET Temp (C) @ 14GHz</v>
      </c>
      <c r="AG5" s="7"/>
      <c r="AH5" s="7"/>
      <c r="AI5" s="7"/>
    </row>
    <row r="6" spans="1:35" ht="24.75" customHeight="1" x14ac:dyDescent="0.25">
      <c r="A6" s="1"/>
      <c r="B6" s="3"/>
      <c r="C6" s="3"/>
      <c r="D6" s="9">
        <v>44</v>
      </c>
      <c r="E6" s="3">
        <v>56</v>
      </c>
      <c r="F6" s="1" t="s">
        <v>31</v>
      </c>
      <c r="G6" s="4">
        <v>-10.26</v>
      </c>
      <c r="H6" s="10">
        <f t="shared" si="3"/>
        <v>9.4188959652284111E-5</v>
      </c>
      <c r="I6" s="1" t="s">
        <v>31</v>
      </c>
      <c r="J6" s="3">
        <f>J5-1</f>
        <v>45</v>
      </c>
      <c r="K6" s="1" t="s">
        <v>31</v>
      </c>
      <c r="L6" s="4">
        <f t="shared" si="4"/>
        <v>31.622776601683839</v>
      </c>
      <c r="M6" s="4"/>
      <c r="N6" s="4"/>
      <c r="O6" s="11"/>
      <c r="P6" s="11"/>
      <c r="Q6" s="13">
        <f t="shared" si="5"/>
        <v>55.26</v>
      </c>
      <c r="R6" s="13">
        <v>0.63100000000000001</v>
      </c>
      <c r="S6" s="13">
        <v>4.8</v>
      </c>
      <c r="T6" s="4">
        <v>5.98</v>
      </c>
      <c r="U6" s="4">
        <v>4.3099999999999996</v>
      </c>
      <c r="V6" s="4">
        <f t="shared" si="6"/>
        <v>199.76900000000001</v>
      </c>
      <c r="W6" s="4">
        <f t="shared" si="0"/>
        <v>168.14622339831618</v>
      </c>
      <c r="X6" s="14">
        <f t="shared" si="1"/>
        <v>0.15829671571507009</v>
      </c>
      <c r="Y6" s="14">
        <f t="shared" si="2"/>
        <v>0.1582962442257016</v>
      </c>
      <c r="Z6" s="3" t="s">
        <v>36</v>
      </c>
      <c r="AA6" s="20" t="s">
        <v>37</v>
      </c>
      <c r="AB6" s="7"/>
      <c r="AC6" s="17">
        <v>-1.1859999999999999</v>
      </c>
      <c r="AD6" t="str">
        <f>CONCATENATE("50W Toshiba Cascade PAE (%) @ ",B3,"GHz")</f>
        <v>50W Toshiba Cascade PAE (%) @ 14GHz</v>
      </c>
      <c r="AG6" s="7"/>
      <c r="AH6" s="7"/>
      <c r="AI6" s="7"/>
    </row>
    <row r="7" spans="1:35" ht="24.75" customHeight="1" x14ac:dyDescent="0.25">
      <c r="A7" s="1"/>
      <c r="B7" s="3"/>
      <c r="C7" s="3"/>
      <c r="D7" s="9">
        <v>43</v>
      </c>
      <c r="E7" s="9">
        <v>54</v>
      </c>
      <c r="F7" s="1" t="s">
        <v>31</v>
      </c>
      <c r="G7" s="4">
        <v>-11.7</v>
      </c>
      <c r="H7" s="10">
        <f t="shared" si="3"/>
        <v>6.7608297539198189E-5</v>
      </c>
      <c r="I7" s="1" t="s">
        <v>31</v>
      </c>
      <c r="J7" s="3">
        <v>44</v>
      </c>
      <c r="K7" s="1" t="s">
        <v>31</v>
      </c>
      <c r="L7" s="4">
        <f t="shared" si="4"/>
        <v>25.118864315095859</v>
      </c>
      <c r="M7" s="4"/>
      <c r="N7" s="4"/>
      <c r="O7" s="11"/>
      <c r="P7" s="11"/>
      <c r="Q7" s="13">
        <f t="shared" si="5"/>
        <v>55.7</v>
      </c>
      <c r="R7" s="18">
        <v>0.63500000000000001</v>
      </c>
      <c r="S7" s="13">
        <v>4.5999999999999996</v>
      </c>
      <c r="T7" s="19">
        <v>5.3</v>
      </c>
      <c r="U7" s="19">
        <v>3.84</v>
      </c>
      <c r="V7" s="4">
        <f t="shared" si="6"/>
        <v>181.14499999999998</v>
      </c>
      <c r="W7" s="4">
        <f t="shared" si="0"/>
        <v>156.02613568490412</v>
      </c>
      <c r="X7" s="14">
        <f t="shared" si="1"/>
        <v>0.13866716892597566</v>
      </c>
      <c r="Y7" s="14">
        <f t="shared" si="2"/>
        <v>0.13866679569846435</v>
      </c>
      <c r="Z7" s="3">
        <v>24.4</v>
      </c>
      <c r="AA7" s="20" t="s">
        <v>38</v>
      </c>
      <c r="AB7" s="7"/>
      <c r="AC7" s="17">
        <v>-0.93400000000000005</v>
      </c>
      <c r="AD7" t="str">
        <f>CONCATENATE("50W Toshiba Cascade Dissipated Power (W) @ ",B3,"GHz")</f>
        <v>50W Toshiba Cascade Dissipated Power (W) @ 14GHz</v>
      </c>
      <c r="AG7" s="7"/>
      <c r="AH7" s="7"/>
      <c r="AI7" s="7"/>
    </row>
    <row r="8" spans="1:35" ht="24.75" customHeight="1" x14ac:dyDescent="0.25">
      <c r="A8" s="1"/>
      <c r="B8" s="3"/>
      <c r="C8" s="3"/>
      <c r="D8" s="9">
        <v>43</v>
      </c>
      <c r="E8" s="9">
        <v>53</v>
      </c>
      <c r="F8" s="1" t="s">
        <v>31</v>
      </c>
      <c r="G8" s="4">
        <v>-13</v>
      </c>
      <c r="H8" s="10">
        <f t="shared" si="3"/>
        <v>5.0118723362727211E-5</v>
      </c>
      <c r="I8" s="1" t="s">
        <v>31</v>
      </c>
      <c r="J8" s="3">
        <f t="shared" ref="J8:J18" si="7">J7-1</f>
        <v>43</v>
      </c>
      <c r="K8" s="1" t="s">
        <v>31</v>
      </c>
      <c r="L8" s="4">
        <f t="shared" si="4"/>
        <v>19.952623149688794</v>
      </c>
      <c r="M8" s="4"/>
      <c r="N8" s="4"/>
      <c r="O8" s="11"/>
      <c r="P8" s="11"/>
      <c r="Q8" s="13">
        <f t="shared" si="5"/>
        <v>56</v>
      </c>
      <c r="R8" s="18">
        <v>0.64</v>
      </c>
      <c r="S8" s="13">
        <v>4.5999999999999996</v>
      </c>
      <c r="T8" s="19">
        <v>4.8099999999999996</v>
      </c>
      <c r="U8" s="19">
        <v>3.5</v>
      </c>
      <c r="V8" s="4">
        <f t="shared" si="6"/>
        <v>169.22399999999999</v>
      </c>
      <c r="W8" s="4">
        <f t="shared" si="0"/>
        <v>149.27137685031119</v>
      </c>
      <c r="X8" s="14">
        <f t="shared" si="1"/>
        <v>0.11790658032955606</v>
      </c>
      <c r="Y8" s="14">
        <f t="shared" si="2"/>
        <v>0.11790628416161675</v>
      </c>
      <c r="Z8" s="3" t="s">
        <v>39</v>
      </c>
      <c r="AA8" s="20" t="s">
        <v>40</v>
      </c>
      <c r="AB8" s="7"/>
      <c r="AC8" s="17">
        <v>-0.26600000000000001</v>
      </c>
      <c r="AD8" t="str">
        <f>CONCATENATE("50W Toshiba Cascade DC Power (W) @ ",B3,"GHz")</f>
        <v>50W Toshiba Cascade DC Power (W) @ 14GHz</v>
      </c>
      <c r="AG8" s="7"/>
      <c r="AH8" s="7"/>
      <c r="AI8" s="7"/>
    </row>
    <row r="9" spans="1:35" ht="24.75" customHeight="1" x14ac:dyDescent="0.25">
      <c r="A9" s="1"/>
      <c r="B9" s="3"/>
      <c r="C9" s="3"/>
      <c r="D9" s="9">
        <v>42</v>
      </c>
      <c r="E9" s="9">
        <v>50</v>
      </c>
      <c r="F9" s="1" t="s">
        <v>31</v>
      </c>
      <c r="G9" s="4">
        <v>-14.4</v>
      </c>
      <c r="H9" s="10">
        <f t="shared" si="3"/>
        <v>3.6307805477010133E-5</v>
      </c>
      <c r="I9" s="1" t="s">
        <v>31</v>
      </c>
      <c r="J9" s="3">
        <f t="shared" si="7"/>
        <v>42</v>
      </c>
      <c r="K9" s="1" t="s">
        <v>31</v>
      </c>
      <c r="L9" s="4">
        <f t="shared" si="4"/>
        <v>15.848931924611147</v>
      </c>
      <c r="M9" s="4"/>
      <c r="N9" s="4"/>
      <c r="O9" s="11"/>
      <c r="P9" s="11"/>
      <c r="Q9" s="13">
        <f t="shared" si="5"/>
        <v>56.4</v>
      </c>
      <c r="R9" s="18">
        <v>0.64500000000000002</v>
      </c>
      <c r="S9" s="13">
        <v>4.5999999999999996</v>
      </c>
      <c r="T9" s="19">
        <v>4.29</v>
      </c>
      <c r="U9" s="19">
        <v>3.08</v>
      </c>
      <c r="V9" s="4">
        <f t="shared" si="6"/>
        <v>156.57099999999997</v>
      </c>
      <c r="W9" s="4">
        <f t="shared" si="0"/>
        <v>140.72206807538882</v>
      </c>
      <c r="X9" s="14">
        <f t="shared" si="1"/>
        <v>0.1012252072517334</v>
      </c>
      <c r="Y9" s="14">
        <f t="shared" si="2"/>
        <v>0.10122497535818047</v>
      </c>
      <c r="Z9" s="3">
        <v>10.3</v>
      </c>
      <c r="AB9" s="7"/>
      <c r="AC9" s="15"/>
      <c r="AG9" s="7"/>
      <c r="AH9" s="7"/>
      <c r="AI9" s="7"/>
    </row>
    <row r="10" spans="1:35" ht="24.75" customHeight="1" x14ac:dyDescent="0.25">
      <c r="A10" s="1"/>
      <c r="B10" s="3"/>
      <c r="C10" s="3"/>
      <c r="D10" s="9">
        <v>41</v>
      </c>
      <c r="E10" s="9">
        <v>49</v>
      </c>
      <c r="F10" s="1" t="s">
        <v>31</v>
      </c>
      <c r="G10" s="4">
        <v>-15.6</v>
      </c>
      <c r="H10" s="10">
        <f t="shared" si="3"/>
        <v>2.7542287033381646E-5</v>
      </c>
      <c r="I10" s="1" t="s">
        <v>31</v>
      </c>
      <c r="J10" s="3">
        <f t="shared" si="7"/>
        <v>41</v>
      </c>
      <c r="K10" s="1" t="s">
        <v>31</v>
      </c>
      <c r="L10" s="4">
        <f t="shared" si="4"/>
        <v>12.589254117941671</v>
      </c>
      <c r="M10" s="4"/>
      <c r="N10" s="4"/>
      <c r="O10" s="11"/>
      <c r="P10" s="11"/>
      <c r="Q10" s="13">
        <f t="shared" si="5"/>
        <v>56.6</v>
      </c>
      <c r="R10" s="18">
        <v>0.65200000000000002</v>
      </c>
      <c r="S10" s="13">
        <v>4.5999999999999996</v>
      </c>
      <c r="T10" s="19">
        <v>3.92</v>
      </c>
      <c r="U10" s="19">
        <v>2.8</v>
      </c>
      <c r="V10" s="4">
        <f t="shared" si="6"/>
        <v>147.59199999999998</v>
      </c>
      <c r="W10" s="4">
        <f t="shared" si="0"/>
        <v>135.00274588205832</v>
      </c>
      <c r="X10" s="14">
        <f t="shared" si="1"/>
        <v>8.5297672759646004E-2</v>
      </c>
      <c r="Y10" s="14">
        <f t="shared" si="2"/>
        <v>8.5297486148670915E-2</v>
      </c>
      <c r="Z10" s="3" t="s">
        <v>41</v>
      </c>
      <c r="AB10" s="7"/>
      <c r="AC10" s="15"/>
      <c r="AD10" s="7"/>
      <c r="AF10" s="7"/>
      <c r="AG10" s="7"/>
      <c r="AH10" s="7"/>
      <c r="AI10" s="7"/>
    </row>
    <row r="11" spans="1:35" ht="24.75" customHeight="1" x14ac:dyDescent="0.25">
      <c r="A11" s="1"/>
      <c r="B11" s="3"/>
      <c r="C11" s="3"/>
      <c r="D11" s="9">
        <v>40</v>
      </c>
      <c r="E11" s="9">
        <v>47</v>
      </c>
      <c r="F11" s="1" t="s">
        <v>31</v>
      </c>
      <c r="G11" s="4">
        <v>-17</v>
      </c>
      <c r="H11" s="10">
        <f t="shared" si="3"/>
        <v>1.9952623149688793E-5</v>
      </c>
      <c r="I11" s="1" t="s">
        <v>31</v>
      </c>
      <c r="J11" s="3">
        <f t="shared" si="7"/>
        <v>40</v>
      </c>
      <c r="K11" s="1" t="s">
        <v>31</v>
      </c>
      <c r="L11" s="4">
        <f t="shared" si="4"/>
        <v>10</v>
      </c>
      <c r="M11" s="4"/>
      <c r="N11" s="4"/>
      <c r="O11" s="11"/>
      <c r="P11" s="11"/>
      <c r="Q11" s="13">
        <f t="shared" si="5"/>
        <v>57</v>
      </c>
      <c r="R11" s="18">
        <v>0.65600000000000003</v>
      </c>
      <c r="S11" s="13">
        <v>4.5999999999999996</v>
      </c>
      <c r="T11" s="19">
        <v>3.59</v>
      </c>
      <c r="U11" s="19">
        <v>2.56</v>
      </c>
      <c r="V11" s="4">
        <f t="shared" si="6"/>
        <v>139.56800000000001</v>
      </c>
      <c r="W11" s="4">
        <f t="shared" si="0"/>
        <v>129.56800000000001</v>
      </c>
      <c r="X11" s="14">
        <f t="shared" si="1"/>
        <v>7.1649661813596235E-2</v>
      </c>
      <c r="Y11" s="14">
        <f t="shared" si="2"/>
        <v>7.1649518853726127E-2</v>
      </c>
      <c r="Z11" s="3">
        <v>7</v>
      </c>
      <c r="AB11" s="7"/>
      <c r="AC11" s="15"/>
      <c r="AD11" s="7"/>
      <c r="AF11" s="7"/>
      <c r="AG11" s="7"/>
      <c r="AH11" s="7"/>
      <c r="AI11" s="7"/>
    </row>
    <row r="12" spans="1:35" ht="24.75" customHeight="1" x14ac:dyDescent="0.25">
      <c r="A12" s="1"/>
      <c r="B12" s="3"/>
      <c r="C12" s="3"/>
      <c r="D12" s="9">
        <v>40</v>
      </c>
      <c r="E12" s="9">
        <v>46</v>
      </c>
      <c r="F12" s="1" t="s">
        <v>31</v>
      </c>
      <c r="G12" s="4">
        <v>-18.3</v>
      </c>
      <c r="H12" s="10">
        <f t="shared" si="3"/>
        <v>1.4791083881682072E-5</v>
      </c>
      <c r="I12" s="1" t="s">
        <v>31</v>
      </c>
      <c r="J12" s="3">
        <f t="shared" si="7"/>
        <v>39</v>
      </c>
      <c r="K12" s="1" t="s">
        <v>31</v>
      </c>
      <c r="L12" s="4">
        <f t="shared" si="4"/>
        <v>7.9432823472428158</v>
      </c>
      <c r="M12" s="4"/>
      <c r="N12" s="4"/>
      <c r="O12" s="11"/>
      <c r="P12" s="11"/>
      <c r="Q12" s="13">
        <f t="shared" si="5"/>
        <v>57.3</v>
      </c>
      <c r="R12" s="18">
        <v>0.65900000000000003</v>
      </c>
      <c r="S12" s="13">
        <v>4.5999999999999996</v>
      </c>
      <c r="T12" s="19">
        <v>3.31</v>
      </c>
      <c r="U12" s="19">
        <v>2.35</v>
      </c>
      <c r="V12" s="4">
        <f t="shared" si="6"/>
        <v>132.75700000000001</v>
      </c>
      <c r="W12" s="4">
        <f t="shared" si="0"/>
        <v>124.81371765275719</v>
      </c>
      <c r="X12" s="14">
        <f t="shared" si="1"/>
        <v>5.9833246813673219E-2</v>
      </c>
      <c r="Y12" s="14">
        <f t="shared" si="2"/>
        <v>5.9833135398953984E-2</v>
      </c>
      <c r="Z12" s="136" t="s">
        <v>74</v>
      </c>
      <c r="AB12" s="7"/>
      <c r="AC12" s="15"/>
      <c r="AD12" s="7"/>
      <c r="AF12" s="7"/>
      <c r="AG12" s="7"/>
      <c r="AH12" s="7"/>
      <c r="AI12" s="7"/>
    </row>
    <row r="13" spans="1:35" ht="24.75" customHeight="1" x14ac:dyDescent="0.25">
      <c r="A13" s="1"/>
      <c r="B13" s="3"/>
      <c r="C13" s="3"/>
      <c r="D13" s="9">
        <v>40</v>
      </c>
      <c r="E13" s="9">
        <v>45</v>
      </c>
      <c r="F13" s="1" t="s">
        <v>31</v>
      </c>
      <c r="G13" s="4">
        <v>-19.600000000000001</v>
      </c>
      <c r="H13" s="10">
        <f t="shared" si="3"/>
        <v>1.0964781961431842E-5</v>
      </c>
      <c r="I13" s="1" t="s">
        <v>31</v>
      </c>
      <c r="J13" s="3">
        <f t="shared" si="7"/>
        <v>38</v>
      </c>
      <c r="K13" s="1" t="s">
        <v>31</v>
      </c>
      <c r="L13" s="4">
        <f t="shared" si="4"/>
        <v>6.3095734448019387</v>
      </c>
      <c r="M13" s="4"/>
      <c r="N13" s="4"/>
      <c r="O13" s="11"/>
      <c r="P13" s="11"/>
      <c r="Q13" s="13">
        <f t="shared" si="5"/>
        <v>57.6</v>
      </c>
      <c r="R13" s="18">
        <v>0.66200000000000003</v>
      </c>
      <c r="S13" s="13">
        <v>4.5999999999999996</v>
      </c>
      <c r="T13" s="19">
        <v>3.11</v>
      </c>
      <c r="U13" s="19">
        <v>2.1800000000000002</v>
      </c>
      <c r="V13" s="4">
        <f t="shared" si="6"/>
        <v>127.89799999999998</v>
      </c>
      <c r="W13" s="4">
        <f t="shared" si="0"/>
        <v>121.58842655519804</v>
      </c>
      <c r="X13" s="14">
        <f t="shared" si="1"/>
        <v>4.9332854656069208E-2</v>
      </c>
      <c r="Y13" s="14">
        <f t="shared" si="2"/>
        <v>4.9332768925393504E-2</v>
      </c>
      <c r="Z13" s="137"/>
      <c r="AB13" s="7"/>
      <c r="AC13" s="15"/>
      <c r="AD13" s="7"/>
      <c r="AF13" s="7"/>
      <c r="AG13" s="7"/>
      <c r="AH13" s="7"/>
      <c r="AI13" s="7"/>
    </row>
    <row r="14" spans="1:35" ht="24.75" customHeight="1" x14ac:dyDescent="0.25">
      <c r="A14" s="1"/>
      <c r="B14" s="3"/>
      <c r="C14" s="3"/>
      <c r="D14" s="9">
        <v>40</v>
      </c>
      <c r="E14" s="9">
        <v>45</v>
      </c>
      <c r="F14" s="1" t="s">
        <v>31</v>
      </c>
      <c r="G14" s="4">
        <v>-20.8</v>
      </c>
      <c r="H14" s="10">
        <f t="shared" si="3"/>
        <v>8.317637711026706E-6</v>
      </c>
      <c r="I14" s="1" t="s">
        <v>31</v>
      </c>
      <c r="J14" s="3">
        <f t="shared" si="7"/>
        <v>37</v>
      </c>
      <c r="K14" s="1" t="s">
        <v>31</v>
      </c>
      <c r="L14" s="4">
        <f t="shared" si="4"/>
        <v>5.0118723362727327</v>
      </c>
      <c r="M14" s="4"/>
      <c r="N14" s="4"/>
      <c r="O14" s="11"/>
      <c r="P14" s="11"/>
      <c r="Q14" s="13">
        <f t="shared" si="5"/>
        <v>57.8</v>
      </c>
      <c r="R14" s="18">
        <v>0.66400000000000003</v>
      </c>
      <c r="S14" s="13">
        <v>4.5999999999999996</v>
      </c>
      <c r="T14" s="19">
        <v>2.96</v>
      </c>
      <c r="U14" s="19">
        <v>2.0499999999999998</v>
      </c>
      <c r="V14" s="4">
        <f t="shared" si="6"/>
        <v>124.25199999999998</v>
      </c>
      <c r="W14" s="4">
        <f t="shared" si="0"/>
        <v>119.24012766372725</v>
      </c>
      <c r="X14" s="14">
        <f t="shared" si="1"/>
        <v>4.0336351417061565E-2</v>
      </c>
      <c r="Y14" s="14">
        <f t="shared" si="2"/>
        <v>4.033628447538086E-2</v>
      </c>
      <c r="Z14" s="137"/>
      <c r="AB14" s="7"/>
      <c r="AC14" s="15"/>
      <c r="AD14" s="7"/>
      <c r="AF14" s="7"/>
      <c r="AG14" s="7"/>
      <c r="AH14" s="7"/>
      <c r="AI14" s="7"/>
    </row>
    <row r="15" spans="1:35" ht="24.75" customHeight="1" x14ac:dyDescent="0.25">
      <c r="A15" s="1"/>
      <c r="B15" s="3"/>
      <c r="C15" s="3"/>
      <c r="D15" s="9">
        <v>39</v>
      </c>
      <c r="E15" s="9">
        <v>44</v>
      </c>
      <c r="F15" s="1" t="s">
        <v>31</v>
      </c>
      <c r="G15" s="4">
        <v>-22</v>
      </c>
      <c r="H15" s="10">
        <f t="shared" si="3"/>
        <v>6.3095734448019254E-6</v>
      </c>
      <c r="I15" s="1" t="s">
        <v>31</v>
      </c>
      <c r="J15" s="3">
        <f t="shared" si="7"/>
        <v>36</v>
      </c>
      <c r="K15" s="1" t="s">
        <v>31</v>
      </c>
      <c r="L15" s="4">
        <f t="shared" si="4"/>
        <v>3.9810717055349771</v>
      </c>
      <c r="M15" s="4"/>
      <c r="N15" s="4"/>
      <c r="O15" s="11"/>
      <c r="P15" s="11"/>
      <c r="Q15" s="13">
        <f t="shared" si="5"/>
        <v>58</v>
      </c>
      <c r="R15" s="18">
        <v>0.66500000000000004</v>
      </c>
      <c r="S15" s="13">
        <v>4.5999999999999996</v>
      </c>
      <c r="T15" s="19">
        <v>2.84</v>
      </c>
      <c r="U15" s="19">
        <v>1.94</v>
      </c>
      <c r="V15" s="4">
        <f t="shared" si="6"/>
        <v>121.33099999999999</v>
      </c>
      <c r="W15" s="4">
        <f t="shared" si="0"/>
        <v>117.34992829446502</v>
      </c>
      <c r="X15" s="14">
        <f t="shared" si="1"/>
        <v>3.2811661533614471E-2</v>
      </c>
      <c r="Y15" s="14">
        <f t="shared" si="2"/>
        <v>3.2811609530635479E-2</v>
      </c>
      <c r="Z15" s="137"/>
      <c r="AB15" s="7"/>
      <c r="AC15" s="15"/>
      <c r="AD15" s="7"/>
      <c r="AF15" s="7"/>
      <c r="AG15" s="7"/>
      <c r="AH15" s="7"/>
      <c r="AI15" s="7"/>
    </row>
    <row r="16" spans="1:35" ht="24.75" customHeight="1" x14ac:dyDescent="0.25">
      <c r="A16" s="1"/>
      <c r="B16" s="3"/>
      <c r="C16" s="3"/>
      <c r="D16" s="9">
        <v>39</v>
      </c>
      <c r="E16" s="9">
        <v>44</v>
      </c>
      <c r="F16" s="1" t="s">
        <v>31</v>
      </c>
      <c r="G16" s="4">
        <v>-23.1</v>
      </c>
      <c r="H16" s="10">
        <f t="shared" si="3"/>
        <v>4.8977881936844566E-6</v>
      </c>
      <c r="I16" s="1" t="s">
        <v>31</v>
      </c>
      <c r="J16" s="3">
        <f t="shared" si="7"/>
        <v>35</v>
      </c>
      <c r="K16" s="1" t="s">
        <v>31</v>
      </c>
      <c r="L16" s="4">
        <f t="shared" si="4"/>
        <v>3.1622776601683804</v>
      </c>
      <c r="M16" s="4"/>
      <c r="N16" s="4"/>
      <c r="O16" s="11"/>
      <c r="P16" s="11"/>
      <c r="Q16" s="13">
        <f t="shared" si="5"/>
        <v>58.1</v>
      </c>
      <c r="R16" s="18">
        <v>0.66600000000000004</v>
      </c>
      <c r="S16" s="13">
        <v>4.5999999999999996</v>
      </c>
      <c r="T16" s="19">
        <v>2.77</v>
      </c>
      <c r="U16" s="19">
        <v>1.87</v>
      </c>
      <c r="V16" s="4">
        <f t="shared" si="6"/>
        <v>119.63</v>
      </c>
      <c r="W16" s="4">
        <f t="shared" si="0"/>
        <v>116.46772233983161</v>
      </c>
      <c r="X16" s="14">
        <f t="shared" si="1"/>
        <v>2.643381810723381E-2</v>
      </c>
      <c r="Y16" s="14">
        <f t="shared" si="2"/>
        <v>2.6433777166097024E-2</v>
      </c>
      <c r="Z16" s="137"/>
      <c r="AB16" s="7"/>
      <c r="AC16" s="15"/>
      <c r="AD16" s="7"/>
      <c r="AF16" s="7"/>
      <c r="AG16" s="7"/>
      <c r="AH16" s="7"/>
      <c r="AI16" s="7"/>
    </row>
    <row r="17" spans="1:35" ht="24.75" customHeight="1" x14ac:dyDescent="0.25">
      <c r="A17" s="1"/>
      <c r="B17" s="3"/>
      <c r="C17" s="3"/>
      <c r="D17" s="9">
        <v>40</v>
      </c>
      <c r="E17" s="9">
        <v>44</v>
      </c>
      <c r="F17" s="1" t="s">
        <v>31</v>
      </c>
      <c r="G17" s="4">
        <v>-24.4</v>
      </c>
      <c r="H17" s="10">
        <f t="shared" si="3"/>
        <v>3.6307805477010111E-6</v>
      </c>
      <c r="I17" s="1" t="s">
        <v>31</v>
      </c>
      <c r="J17" s="3">
        <f t="shared" si="7"/>
        <v>34</v>
      </c>
      <c r="K17" s="1" t="s">
        <v>31</v>
      </c>
      <c r="L17" s="4">
        <f t="shared" si="4"/>
        <v>2.511886431509581</v>
      </c>
      <c r="M17" s="4"/>
      <c r="N17" s="4"/>
      <c r="O17" s="11"/>
      <c r="P17" s="11"/>
      <c r="Q17" s="13">
        <f t="shared" si="5"/>
        <v>58.4</v>
      </c>
      <c r="R17" s="18">
        <v>0.66600000000000004</v>
      </c>
      <c r="S17" s="13">
        <v>4.5999999999999996</v>
      </c>
      <c r="T17" s="19">
        <v>2.7</v>
      </c>
      <c r="U17" s="19">
        <v>1.81</v>
      </c>
      <c r="V17" s="4">
        <f t="shared" si="6"/>
        <v>117.922</v>
      </c>
      <c r="W17" s="4">
        <f t="shared" si="0"/>
        <v>115.41011356849042</v>
      </c>
      <c r="X17" s="14">
        <f t="shared" si="1"/>
        <v>2.1301253638079248E-2</v>
      </c>
      <c r="Y17" s="14">
        <f t="shared" si="2"/>
        <v>2.1301222848400071E-2</v>
      </c>
      <c r="Z17" s="137"/>
      <c r="AB17" s="7"/>
      <c r="AC17" s="15"/>
      <c r="AD17" s="7"/>
      <c r="AF17" s="7"/>
      <c r="AG17" s="7"/>
      <c r="AH17" s="7"/>
      <c r="AI17" s="7"/>
    </row>
    <row r="18" spans="1:35" ht="24.75" customHeight="1" x14ac:dyDescent="0.25">
      <c r="A18" s="1"/>
      <c r="B18" s="3"/>
      <c r="C18" s="3"/>
      <c r="D18" s="9">
        <v>40</v>
      </c>
      <c r="E18" s="9">
        <v>44</v>
      </c>
      <c r="F18" s="1" t="s">
        <v>31</v>
      </c>
      <c r="G18" s="4">
        <v>-25.5</v>
      </c>
      <c r="H18" s="10">
        <f t="shared" si="3"/>
        <v>2.8183829312644522E-6</v>
      </c>
      <c r="I18" s="1" t="s">
        <v>31</v>
      </c>
      <c r="J18" s="3">
        <f t="shared" si="7"/>
        <v>33</v>
      </c>
      <c r="K18" s="1" t="s">
        <v>31</v>
      </c>
      <c r="L18" s="4">
        <f t="shared" si="4"/>
        <v>1.9952623149688804</v>
      </c>
      <c r="M18" s="4"/>
      <c r="N18" s="4"/>
      <c r="O18" s="11"/>
      <c r="P18" s="11"/>
      <c r="Q18" s="13">
        <f t="shared" si="5"/>
        <v>58.5</v>
      </c>
      <c r="R18" s="18">
        <v>0.66700000000000004</v>
      </c>
      <c r="S18" s="13">
        <v>4.5999999999999996</v>
      </c>
      <c r="T18" s="19">
        <v>2.69</v>
      </c>
      <c r="U18" s="19">
        <v>1.79</v>
      </c>
      <c r="V18" s="4">
        <f t="shared" si="6"/>
        <v>117.68499999999999</v>
      </c>
      <c r="W18" s="4">
        <f t="shared" si="0"/>
        <v>115.6897376850311</v>
      </c>
      <c r="X18" s="14">
        <f t="shared" si="1"/>
        <v>1.6954261927763781E-2</v>
      </c>
      <c r="Y18" s="14">
        <f t="shared" si="2"/>
        <v>1.6954237979232269E-2</v>
      </c>
      <c r="Z18" s="137"/>
      <c r="AB18" s="7"/>
      <c r="AC18" s="15"/>
      <c r="AD18" s="7"/>
      <c r="AF18" s="7"/>
      <c r="AG18" s="7"/>
      <c r="AH18" s="7"/>
      <c r="AI18" s="7"/>
    </row>
    <row r="19" spans="1:35" ht="24.75" customHeight="1" x14ac:dyDescent="0.25">
      <c r="A19" s="1"/>
      <c r="B19" s="3"/>
      <c r="C19" s="3"/>
      <c r="D19" s="9">
        <v>40</v>
      </c>
      <c r="E19" s="9">
        <v>44</v>
      </c>
      <c r="F19" s="1" t="s">
        <v>31</v>
      </c>
      <c r="G19" s="4">
        <v>-28.6</v>
      </c>
      <c r="H19" s="10">
        <f t="shared" si="3"/>
        <v>1.3803842646028834E-6</v>
      </c>
      <c r="I19" s="1" t="s">
        <v>31</v>
      </c>
      <c r="J19" s="3">
        <f>J18-3</f>
        <v>30</v>
      </c>
      <c r="K19" s="1" t="s">
        <v>31</v>
      </c>
      <c r="L19" s="4">
        <f t="shared" si="4"/>
        <v>1</v>
      </c>
      <c r="M19" s="4"/>
      <c r="N19" s="4"/>
      <c r="O19" s="11"/>
      <c r="P19" s="11"/>
      <c r="Q19" s="13">
        <f t="shared" si="5"/>
        <v>58.6</v>
      </c>
      <c r="R19" s="18">
        <v>0.66700000000000004</v>
      </c>
      <c r="S19" s="13">
        <v>4.5999999999999996</v>
      </c>
      <c r="T19" s="19">
        <v>2.69</v>
      </c>
      <c r="U19" s="19">
        <v>1.77</v>
      </c>
      <c r="V19" s="4">
        <f t="shared" si="6"/>
        <v>117.68499999999999</v>
      </c>
      <c r="W19" s="4">
        <f t="shared" si="0"/>
        <v>116.68499999999999</v>
      </c>
      <c r="X19" s="14">
        <f t="shared" si="1"/>
        <v>8.497259633768111E-3</v>
      </c>
      <c r="Y19" s="14">
        <f t="shared" si="2"/>
        <v>8.4972479042846206E-3</v>
      </c>
      <c r="Z19" s="137"/>
      <c r="AB19" s="7"/>
      <c r="AC19" s="15"/>
      <c r="AD19" s="7"/>
      <c r="AF19" s="7"/>
      <c r="AG19" s="7"/>
      <c r="AH19" s="7"/>
      <c r="AI19" s="7"/>
    </row>
    <row r="20" spans="1:35" ht="24.75" customHeight="1" x14ac:dyDescent="0.25">
      <c r="A20" s="1"/>
      <c r="B20" s="3"/>
      <c r="C20" s="3"/>
      <c r="D20" s="9">
        <v>39</v>
      </c>
      <c r="E20" s="9">
        <v>43</v>
      </c>
      <c r="F20" s="1" t="s">
        <v>31</v>
      </c>
      <c r="G20" s="4">
        <v>-32</v>
      </c>
      <c r="H20" s="10">
        <f t="shared" si="3"/>
        <v>6.3095734448019243E-7</v>
      </c>
      <c r="I20" s="1" t="s">
        <v>31</v>
      </c>
      <c r="J20" s="3">
        <f>J19-3</f>
        <v>27</v>
      </c>
      <c r="K20" s="1" t="s">
        <v>31</v>
      </c>
      <c r="L20" s="4">
        <f t="shared" si="4"/>
        <v>0.50118723362727269</v>
      </c>
      <c r="M20" s="4"/>
      <c r="N20" s="4"/>
      <c r="O20" s="11"/>
      <c r="P20" s="11"/>
      <c r="Q20" s="13">
        <f t="shared" si="5"/>
        <v>59</v>
      </c>
      <c r="R20" s="18">
        <v>0.66700000000000004</v>
      </c>
      <c r="S20" s="13">
        <v>4.5999999999999996</v>
      </c>
      <c r="T20" s="19">
        <v>2.72</v>
      </c>
      <c r="U20" s="19">
        <v>1.79</v>
      </c>
      <c r="V20" s="4">
        <f t="shared" si="6"/>
        <v>118.41699999999999</v>
      </c>
      <c r="W20" s="4">
        <f t="shared" si="0"/>
        <v>117.91581276637271</v>
      </c>
      <c r="X20" s="14">
        <f t="shared" si="1"/>
        <v>4.2323925925101353E-3</v>
      </c>
      <c r="Y20" s="14">
        <f t="shared" si="2"/>
        <v>4.2323872642435487E-3</v>
      </c>
      <c r="Z20" s="137"/>
      <c r="AB20" s="7"/>
      <c r="AC20" s="15"/>
      <c r="AD20" s="7"/>
      <c r="AF20" s="7"/>
      <c r="AG20" s="7"/>
      <c r="AH20" s="7"/>
      <c r="AI20" s="7"/>
    </row>
    <row r="21" spans="1:35" ht="24.75" customHeight="1" x14ac:dyDescent="0.25">
      <c r="A21" s="1"/>
      <c r="B21" s="3"/>
      <c r="C21" s="3"/>
      <c r="D21" s="9">
        <v>39</v>
      </c>
      <c r="E21" s="9">
        <v>43</v>
      </c>
      <c r="F21" s="1" t="s">
        <v>31</v>
      </c>
      <c r="G21" s="4">
        <v>-36.200000000000003</v>
      </c>
      <c r="H21" s="10">
        <f t="shared" si="3"/>
        <v>2.3988329190194882E-7</v>
      </c>
      <c r="I21" s="1" t="s">
        <v>31</v>
      </c>
      <c r="J21" s="3">
        <f>J20-3</f>
        <v>24</v>
      </c>
      <c r="K21" s="1" t="s">
        <v>31</v>
      </c>
      <c r="L21" s="4">
        <f t="shared" si="4"/>
        <v>0.25118864315095807</v>
      </c>
      <c r="M21" s="4"/>
      <c r="N21" s="4"/>
      <c r="O21" s="11"/>
      <c r="P21" s="11"/>
      <c r="Q21" s="13">
        <f t="shared" si="5"/>
        <v>60.2</v>
      </c>
      <c r="R21" s="18">
        <v>0.66700000000000004</v>
      </c>
      <c r="S21" s="13">
        <v>4.7</v>
      </c>
      <c r="T21" s="19">
        <v>2.75</v>
      </c>
      <c r="U21" s="19">
        <v>1.81</v>
      </c>
      <c r="V21" s="4">
        <f t="shared" si="6"/>
        <v>120.17899999999999</v>
      </c>
      <c r="W21" s="4">
        <f t="shared" si="0"/>
        <v>119.92781135684903</v>
      </c>
      <c r="X21" s="14">
        <f t="shared" si="1"/>
        <v>2.0901209292052531E-3</v>
      </c>
      <c r="Y21" s="14">
        <f t="shared" si="2"/>
        <v>2.0901189331552616E-3</v>
      </c>
      <c r="Z21" s="138"/>
      <c r="AB21" s="7"/>
      <c r="AC21" s="15"/>
      <c r="AD21" s="7"/>
      <c r="AF21" s="7"/>
      <c r="AG21" s="7"/>
      <c r="AH21" s="7"/>
      <c r="AI21" s="7"/>
    </row>
    <row r="22" spans="1:35" ht="24.75" customHeight="1" x14ac:dyDescent="0.25">
      <c r="A22" s="21"/>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CONCATENATE("50W Toshiba Cascade Average IMD(dBc) @ ",B23,"GHz")</f>
        <v>50W Toshiba Cascade Average IMD(dBc) @ 14GHz</v>
      </c>
      <c r="AC22" s="7"/>
      <c r="AD22" s="7"/>
      <c r="AE22" s="7"/>
      <c r="AF22" s="7"/>
      <c r="AG22" s="7" t="s">
        <v>43</v>
      </c>
      <c r="AH22" s="7"/>
      <c r="AI22" s="7"/>
    </row>
    <row r="23" spans="1:35" ht="24.75" customHeight="1" x14ac:dyDescent="0.25">
      <c r="A23" s="8">
        <v>41975</v>
      </c>
      <c r="B23" s="3">
        <f>B3</f>
        <v>14</v>
      </c>
      <c r="C23" s="3" t="s">
        <v>30</v>
      </c>
      <c r="D23" s="32"/>
      <c r="E23" s="32"/>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35" ht="24.75" customHeight="1" x14ac:dyDescent="0.25">
      <c r="A24" s="8"/>
      <c r="B24" s="3"/>
      <c r="C24" s="3"/>
      <c r="D24" s="32"/>
      <c r="E24" s="32"/>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row>
    <row r="25" spans="1:35" ht="24.75" customHeight="1" x14ac:dyDescent="0.25">
      <c r="A25" s="16"/>
      <c r="B25" s="3"/>
      <c r="C25" s="3"/>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row>
    <row r="26" spans="1:35" ht="24.75" customHeight="1" x14ac:dyDescent="0.25">
      <c r="A26" s="1"/>
      <c r="B26" s="3"/>
      <c r="C26" s="3"/>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row>
    <row r="27" spans="1:35" ht="24.75" customHeight="1" x14ac:dyDescent="0.25">
      <c r="A27" s="1"/>
      <c r="B27" s="3"/>
      <c r="C27" s="3"/>
      <c r="D27" s="9">
        <v>43</v>
      </c>
      <c r="E27" s="3">
        <v>56</v>
      </c>
      <c r="F27" s="4">
        <v>-12.13</v>
      </c>
      <c r="G27" s="1" t="s">
        <v>31</v>
      </c>
      <c r="H27" s="10">
        <f t="shared" ref="H27:H41" si="8">0.001*POWER(10,F27/10)</f>
        <v>6.1235039172477334E-5</v>
      </c>
      <c r="I27" s="3">
        <v>44</v>
      </c>
      <c r="J27" s="1" t="s">
        <v>31</v>
      </c>
      <c r="K27" s="1" t="s">
        <v>31</v>
      </c>
      <c r="L27" s="10">
        <f t="shared" ref="L27:L41" si="9">0.001*POWER(10,I27/10)</f>
        <v>25.118864315095859</v>
      </c>
      <c r="M27" s="4"/>
      <c r="N27" s="4"/>
      <c r="O27" s="11">
        <v>-19.7</v>
      </c>
      <c r="P27" s="11">
        <v>-20.399999999999999</v>
      </c>
      <c r="Q27" s="13">
        <f t="shared" ref="Q27:Q41" si="10">I27-F27</f>
        <v>56.13</v>
      </c>
      <c r="R27" s="13">
        <v>0.63100000000000001</v>
      </c>
      <c r="S27" s="13">
        <v>4.8</v>
      </c>
      <c r="T27" s="4">
        <v>5.82</v>
      </c>
      <c r="U27" s="4">
        <v>4.1399999999999997</v>
      </c>
      <c r="V27" s="4">
        <f t="shared" ref="V27:V41" si="11">T27*$Z$7+S27*$Z$9+R27*$Z$11</f>
        <v>195.86500000000001</v>
      </c>
      <c r="W27" s="31"/>
      <c r="X27" s="35"/>
      <c r="Y27" s="35"/>
      <c r="Z27" s="127" t="s">
        <v>45</v>
      </c>
      <c r="AB27" s="15">
        <f t="shared" ref="AB27:AB61" si="12">AVERAGE(O27:P27)</f>
        <v>-20.049999999999997</v>
      </c>
      <c r="AC27" s="36"/>
      <c r="AD27" s="36"/>
      <c r="AE27" s="36"/>
      <c r="AF27" s="36"/>
      <c r="AG27" s="7">
        <v>-25</v>
      </c>
      <c r="AH27" s="7"/>
      <c r="AI27" s="7"/>
    </row>
    <row r="28" spans="1:35" ht="23.25" customHeight="1" x14ac:dyDescent="0.25">
      <c r="A28" s="1"/>
      <c r="B28" s="3"/>
      <c r="C28" s="3"/>
      <c r="D28" s="9">
        <v>42</v>
      </c>
      <c r="E28" s="3">
        <v>53</v>
      </c>
      <c r="F28" s="4">
        <v>-13.58</v>
      </c>
      <c r="G28" s="1" t="s">
        <v>31</v>
      </c>
      <c r="H28" s="10">
        <f t="shared" si="8"/>
        <v>4.3853069777498539E-5</v>
      </c>
      <c r="I28" s="3">
        <f t="shared" ref="I28:I38" si="13">I27-1</f>
        <v>43</v>
      </c>
      <c r="J28" s="1" t="s">
        <v>31</v>
      </c>
      <c r="K28" s="1" t="s">
        <v>31</v>
      </c>
      <c r="L28" s="10">
        <f t="shared" si="9"/>
        <v>19.952623149688794</v>
      </c>
      <c r="M28" s="4"/>
      <c r="N28" s="4"/>
      <c r="O28" s="11">
        <v>-21.6</v>
      </c>
      <c r="P28" s="11">
        <v>-22.7</v>
      </c>
      <c r="Q28" s="13">
        <f t="shared" si="10"/>
        <v>56.58</v>
      </c>
      <c r="R28" s="13">
        <v>0.63</v>
      </c>
      <c r="S28" s="13">
        <v>4.7</v>
      </c>
      <c r="T28" s="4">
        <v>5.35</v>
      </c>
      <c r="U28" s="4">
        <v>3.84</v>
      </c>
      <c r="V28" s="4">
        <f t="shared" si="11"/>
        <v>183.35999999999999</v>
      </c>
      <c r="W28" s="31"/>
      <c r="X28" s="35"/>
      <c r="Y28" s="35"/>
      <c r="Z28" s="130"/>
      <c r="AB28" s="15">
        <f t="shared" si="12"/>
        <v>-22.15</v>
      </c>
      <c r="AC28" s="36"/>
      <c r="AD28" s="36"/>
      <c r="AE28" s="36"/>
      <c r="AF28" s="36"/>
      <c r="AG28" s="7">
        <v>-25</v>
      </c>
      <c r="AH28" s="7"/>
      <c r="AI28" s="7"/>
    </row>
    <row r="29" spans="1:35" ht="24" customHeight="1" x14ac:dyDescent="0.25">
      <c r="A29" s="1"/>
      <c r="B29" s="3"/>
      <c r="C29" s="3"/>
      <c r="D29" s="9">
        <v>41</v>
      </c>
      <c r="E29" s="3">
        <v>51</v>
      </c>
      <c r="F29" s="4">
        <v>-15</v>
      </c>
      <c r="G29" s="1" t="s">
        <v>31</v>
      </c>
      <c r="H29" s="10">
        <f t="shared" si="8"/>
        <v>3.1622776601683782E-5</v>
      </c>
      <c r="I29" s="3">
        <f t="shared" si="13"/>
        <v>42</v>
      </c>
      <c r="J29" s="1" t="s">
        <v>31</v>
      </c>
      <c r="K29" s="1" t="s">
        <v>31</v>
      </c>
      <c r="L29" s="10">
        <f t="shared" si="9"/>
        <v>15.848931924611147</v>
      </c>
      <c r="M29" s="4"/>
      <c r="N29" s="4"/>
      <c r="O29" s="11">
        <v>-23</v>
      </c>
      <c r="P29" s="11">
        <v>-24.8</v>
      </c>
      <c r="Q29" s="13">
        <f t="shared" si="10"/>
        <v>57</v>
      </c>
      <c r="R29" s="13">
        <v>0.63100000000000001</v>
      </c>
      <c r="S29" s="13">
        <v>4.5999999999999996</v>
      </c>
      <c r="T29" s="4">
        <v>4.91</v>
      </c>
      <c r="U29" s="4">
        <v>3.54</v>
      </c>
      <c r="V29" s="4">
        <f t="shared" si="11"/>
        <v>171.601</v>
      </c>
      <c r="W29" s="31"/>
      <c r="X29" s="35"/>
      <c r="Y29" s="35"/>
      <c r="Z29" s="131"/>
      <c r="AB29" s="15">
        <f t="shared" si="12"/>
        <v>-23.9</v>
      </c>
      <c r="AC29" s="36"/>
      <c r="AD29" s="36"/>
      <c r="AE29" s="36"/>
      <c r="AF29" s="36"/>
      <c r="AG29" s="7">
        <v>-25</v>
      </c>
      <c r="AH29" s="7"/>
      <c r="AI29" s="7"/>
    </row>
    <row r="30" spans="1:35" ht="24.75" customHeight="1" x14ac:dyDescent="0.25">
      <c r="A30" s="1"/>
      <c r="B30" s="3"/>
      <c r="C30" s="3"/>
      <c r="D30" s="9">
        <v>41</v>
      </c>
      <c r="E30" s="3">
        <v>50</v>
      </c>
      <c r="F30" s="4">
        <v>-16.420000000000002</v>
      </c>
      <c r="G30" s="1" t="s">
        <v>31</v>
      </c>
      <c r="H30" s="10">
        <f t="shared" si="8"/>
        <v>2.2803420720004162E-5</v>
      </c>
      <c r="I30" s="3">
        <f t="shared" si="13"/>
        <v>41</v>
      </c>
      <c r="J30" s="1" t="s">
        <v>31</v>
      </c>
      <c r="K30" s="1" t="s">
        <v>31</v>
      </c>
      <c r="L30" s="10">
        <f t="shared" si="9"/>
        <v>12.589254117941671</v>
      </c>
      <c r="M30" s="4"/>
      <c r="N30" s="4"/>
      <c r="O30" s="11">
        <v>-24</v>
      </c>
      <c r="P30" s="11">
        <v>-25.8</v>
      </c>
      <c r="Q30" s="13">
        <f t="shared" si="10"/>
        <v>57.42</v>
      </c>
      <c r="R30" s="13">
        <v>0.63400000000000001</v>
      </c>
      <c r="S30" s="13">
        <v>4.5999999999999996</v>
      </c>
      <c r="T30" s="4">
        <v>4.4800000000000004</v>
      </c>
      <c r="U30" s="4">
        <v>3.24</v>
      </c>
      <c r="V30" s="4">
        <f t="shared" si="11"/>
        <v>161.13</v>
      </c>
      <c r="W30" s="31"/>
      <c r="X30" s="35"/>
      <c r="Y30" s="35"/>
      <c r="Z30" s="3" t="s">
        <v>46</v>
      </c>
      <c r="AB30" s="15">
        <f t="shared" si="12"/>
        <v>-24.9</v>
      </c>
      <c r="AC30" s="36"/>
      <c r="AD30" s="36"/>
      <c r="AE30" s="36"/>
      <c r="AF30" s="36"/>
      <c r="AG30" s="7">
        <v>-25</v>
      </c>
      <c r="AH30" s="7"/>
      <c r="AI30" s="7"/>
    </row>
    <row r="31" spans="1:35" ht="24.75" customHeight="1" x14ac:dyDescent="0.25">
      <c r="A31" s="1"/>
      <c r="B31" s="3"/>
      <c r="C31" s="3"/>
      <c r="D31" s="9">
        <v>40</v>
      </c>
      <c r="E31" s="3">
        <v>50</v>
      </c>
      <c r="F31" s="4">
        <v>-17.899999999999999</v>
      </c>
      <c r="G31" s="1" t="s">
        <v>31</v>
      </c>
      <c r="H31" s="10">
        <f t="shared" si="8"/>
        <v>1.6218100973589305E-5</v>
      </c>
      <c r="I31" s="3">
        <f t="shared" si="13"/>
        <v>40</v>
      </c>
      <c r="J31" s="1" t="s">
        <v>31</v>
      </c>
      <c r="K31" s="1" t="s">
        <v>31</v>
      </c>
      <c r="L31" s="10">
        <f t="shared" si="9"/>
        <v>10</v>
      </c>
      <c r="M31" s="4"/>
      <c r="N31" s="4"/>
      <c r="O31" s="11">
        <v>-24.6</v>
      </c>
      <c r="P31" s="11">
        <v>-26.6</v>
      </c>
      <c r="Q31" s="13">
        <f t="shared" si="10"/>
        <v>57.9</v>
      </c>
      <c r="R31" s="13">
        <v>0.63600000000000001</v>
      </c>
      <c r="S31" s="13">
        <v>4.5</v>
      </c>
      <c r="T31" s="4">
        <v>4.05</v>
      </c>
      <c r="U31" s="4">
        <v>2.92</v>
      </c>
      <c r="V31" s="4">
        <f t="shared" si="11"/>
        <v>149.62199999999999</v>
      </c>
      <c r="W31" s="31"/>
      <c r="X31" s="35"/>
      <c r="Y31" s="35"/>
      <c r="Z31" s="39"/>
      <c r="AB31" s="15">
        <f t="shared" si="12"/>
        <v>-25.6</v>
      </c>
      <c r="AC31" s="36"/>
      <c r="AD31" s="36"/>
      <c r="AE31" s="36"/>
      <c r="AF31" s="36"/>
      <c r="AG31" s="7">
        <v>-25</v>
      </c>
      <c r="AH31" s="7"/>
      <c r="AI31" s="7"/>
    </row>
    <row r="32" spans="1:35" ht="24.75" customHeight="1" x14ac:dyDescent="0.25">
      <c r="A32" s="1"/>
      <c r="B32" s="3"/>
      <c r="C32" s="3"/>
      <c r="D32" s="9">
        <v>40</v>
      </c>
      <c r="E32" s="3">
        <v>48</v>
      </c>
      <c r="F32" s="4">
        <v>-19.05</v>
      </c>
      <c r="G32" s="1" t="s">
        <v>31</v>
      </c>
      <c r="H32" s="10">
        <f t="shared" si="8"/>
        <v>1.2445146117713847E-5</v>
      </c>
      <c r="I32" s="3">
        <f t="shared" si="13"/>
        <v>39</v>
      </c>
      <c r="J32" s="1" t="s">
        <v>31</v>
      </c>
      <c r="K32" s="1" t="s">
        <v>31</v>
      </c>
      <c r="L32" s="10">
        <f t="shared" si="9"/>
        <v>7.9432823472428158</v>
      </c>
      <c r="M32" s="4"/>
      <c r="N32" s="4"/>
      <c r="O32" s="11">
        <v>-25</v>
      </c>
      <c r="P32" s="11">
        <v>-26.8</v>
      </c>
      <c r="Q32" s="13">
        <f t="shared" si="10"/>
        <v>58.05</v>
      </c>
      <c r="R32" s="13">
        <v>0.64700000000000002</v>
      </c>
      <c r="S32" s="13">
        <v>4.5</v>
      </c>
      <c r="T32" s="4">
        <v>3.76</v>
      </c>
      <c r="U32" s="4">
        <v>2.71</v>
      </c>
      <c r="V32" s="4">
        <f t="shared" si="11"/>
        <v>142.62299999999999</v>
      </c>
      <c r="W32" s="31"/>
      <c r="X32" s="35"/>
      <c r="Y32" s="35"/>
      <c r="Z32" s="39"/>
      <c r="AB32" s="15">
        <f t="shared" si="12"/>
        <v>-25.9</v>
      </c>
      <c r="AC32" s="36"/>
      <c r="AD32" s="36"/>
      <c r="AE32" s="36"/>
      <c r="AF32" s="36"/>
      <c r="AG32" s="7">
        <v>-25</v>
      </c>
      <c r="AH32" s="7"/>
      <c r="AI32" s="7"/>
    </row>
    <row r="33" spans="1:35" ht="24.75" customHeight="1" x14ac:dyDescent="0.25">
      <c r="A33" s="1"/>
      <c r="B33" s="3"/>
      <c r="C33" s="3"/>
      <c r="D33" s="9">
        <v>40</v>
      </c>
      <c r="E33" s="3">
        <v>47</v>
      </c>
      <c r="F33" s="4">
        <v>-20.170000000000002</v>
      </c>
      <c r="G33" s="1" t="s">
        <v>31</v>
      </c>
      <c r="H33" s="10">
        <f t="shared" si="8"/>
        <v>9.6161227838366402E-6</v>
      </c>
      <c r="I33" s="3">
        <f t="shared" si="13"/>
        <v>38</v>
      </c>
      <c r="J33" s="1" t="s">
        <v>31</v>
      </c>
      <c r="K33" s="1" t="s">
        <v>31</v>
      </c>
      <c r="L33" s="10">
        <f t="shared" si="9"/>
        <v>6.3095734448019387</v>
      </c>
      <c r="M33" s="4"/>
      <c r="N33" s="4"/>
      <c r="O33" s="11">
        <v>-25.4</v>
      </c>
      <c r="P33" s="11">
        <v>-27.3</v>
      </c>
      <c r="Q33" s="13">
        <f t="shared" si="10"/>
        <v>58.17</v>
      </c>
      <c r="R33" s="13">
        <v>0.65200000000000002</v>
      </c>
      <c r="S33" s="13">
        <v>4.5999999999999996</v>
      </c>
      <c r="T33" s="4">
        <v>3.52</v>
      </c>
      <c r="U33" s="4">
        <v>2.4900000000000002</v>
      </c>
      <c r="V33" s="4">
        <f t="shared" si="11"/>
        <v>137.83199999999999</v>
      </c>
      <c r="W33" s="31"/>
      <c r="X33" s="35"/>
      <c r="Y33" s="35"/>
      <c r="Z33" s="39"/>
      <c r="AB33" s="15">
        <f t="shared" si="12"/>
        <v>-26.35</v>
      </c>
      <c r="AC33" s="36"/>
      <c r="AD33" s="36"/>
      <c r="AE33" s="36"/>
      <c r="AF33" s="36"/>
      <c r="AG33" s="7">
        <v>-25</v>
      </c>
      <c r="AH33" s="7"/>
      <c r="AI33" s="7"/>
    </row>
    <row r="34" spans="1:35" ht="24.75" customHeight="1" x14ac:dyDescent="0.25">
      <c r="A34" s="1"/>
      <c r="B34" s="3"/>
      <c r="C34" s="3"/>
      <c r="D34" s="9">
        <v>39</v>
      </c>
      <c r="E34" s="3">
        <v>46</v>
      </c>
      <c r="F34" s="4">
        <v>-21.3</v>
      </c>
      <c r="G34" s="1" t="s">
        <v>31</v>
      </c>
      <c r="H34" s="10">
        <f t="shared" si="8"/>
        <v>7.4131024130091746E-6</v>
      </c>
      <c r="I34" s="3">
        <f t="shared" si="13"/>
        <v>37</v>
      </c>
      <c r="J34" s="1" t="s">
        <v>31</v>
      </c>
      <c r="K34" s="1" t="s">
        <v>31</v>
      </c>
      <c r="L34" s="10">
        <f t="shared" si="9"/>
        <v>5.0118723362727327</v>
      </c>
      <c r="M34" s="4"/>
      <c r="N34" s="4"/>
      <c r="O34" s="11">
        <v>-26</v>
      </c>
      <c r="P34" s="11">
        <v>-27.6</v>
      </c>
      <c r="Q34" s="13">
        <f t="shared" si="10"/>
        <v>58.3</v>
      </c>
      <c r="R34" s="13">
        <v>0.65600000000000003</v>
      </c>
      <c r="S34" s="13">
        <v>4.5999999999999996</v>
      </c>
      <c r="T34" s="4">
        <v>3.31</v>
      </c>
      <c r="U34" s="4">
        <v>2.35</v>
      </c>
      <c r="V34" s="4">
        <f t="shared" si="11"/>
        <v>132.73600000000002</v>
      </c>
      <c r="W34" s="31"/>
      <c r="X34" s="35"/>
      <c r="Y34" s="35"/>
      <c r="Z34" s="39"/>
      <c r="AB34" s="15">
        <f t="shared" si="12"/>
        <v>-26.8</v>
      </c>
      <c r="AC34" s="36"/>
      <c r="AD34" s="36"/>
      <c r="AE34" s="36"/>
      <c r="AF34" s="36"/>
      <c r="AG34" s="7">
        <v>-25</v>
      </c>
      <c r="AH34" s="7"/>
      <c r="AI34" s="7"/>
    </row>
    <row r="35" spans="1:35" ht="24.75" customHeight="1" x14ac:dyDescent="0.25">
      <c r="A35" s="1"/>
      <c r="B35" s="3"/>
      <c r="C35" s="3"/>
      <c r="D35" s="9">
        <v>40</v>
      </c>
      <c r="E35" s="3">
        <v>45</v>
      </c>
      <c r="F35" s="4">
        <v>-22.4</v>
      </c>
      <c r="G35" s="1" t="s">
        <v>31</v>
      </c>
      <c r="H35" s="10">
        <f t="shared" si="8"/>
        <v>5.7543993733715701E-6</v>
      </c>
      <c r="I35" s="3">
        <f t="shared" si="13"/>
        <v>36</v>
      </c>
      <c r="J35" s="1" t="s">
        <v>31</v>
      </c>
      <c r="K35" s="1" t="s">
        <v>31</v>
      </c>
      <c r="L35" s="10">
        <f t="shared" si="9"/>
        <v>3.9810717055349771</v>
      </c>
      <c r="M35" s="4"/>
      <c r="N35" s="4"/>
      <c r="O35" s="11">
        <v>-27</v>
      </c>
      <c r="P35" s="11">
        <v>-28.6</v>
      </c>
      <c r="Q35" s="13">
        <f t="shared" si="10"/>
        <v>58.4</v>
      </c>
      <c r="R35" s="13">
        <v>0.66</v>
      </c>
      <c r="S35" s="13">
        <v>4.5999999999999996</v>
      </c>
      <c r="T35" s="4">
        <v>3.13</v>
      </c>
      <c r="U35" s="4">
        <v>2.2000000000000002</v>
      </c>
      <c r="V35" s="4">
        <f t="shared" si="11"/>
        <v>128.37200000000001</v>
      </c>
      <c r="W35" s="31"/>
      <c r="X35" s="35"/>
      <c r="Y35" s="35"/>
      <c r="Z35" s="39"/>
      <c r="AB35" s="15">
        <f t="shared" si="12"/>
        <v>-27.8</v>
      </c>
      <c r="AC35" s="36"/>
      <c r="AD35" s="36"/>
      <c r="AE35" s="36"/>
      <c r="AF35" s="36"/>
      <c r="AG35" s="7">
        <v>-25</v>
      </c>
      <c r="AH35" s="7"/>
      <c r="AI35" s="7"/>
    </row>
    <row r="36" spans="1:35" ht="24.75" customHeight="1" x14ac:dyDescent="0.25">
      <c r="A36" s="1"/>
      <c r="B36" s="3"/>
      <c r="C36" s="3"/>
      <c r="D36" s="9">
        <v>40</v>
      </c>
      <c r="E36" s="3">
        <v>45</v>
      </c>
      <c r="F36" s="4">
        <v>-23.6</v>
      </c>
      <c r="G36" s="1" t="s">
        <v>31</v>
      </c>
      <c r="H36" s="10">
        <f t="shared" si="8"/>
        <v>4.3651583224016532E-6</v>
      </c>
      <c r="I36" s="3">
        <f t="shared" si="13"/>
        <v>35</v>
      </c>
      <c r="J36" s="1" t="s">
        <v>31</v>
      </c>
      <c r="K36" s="1" t="s">
        <v>31</v>
      </c>
      <c r="L36" s="10">
        <f t="shared" si="9"/>
        <v>3.1622776601683804</v>
      </c>
      <c r="M36" s="4"/>
      <c r="N36" s="4"/>
      <c r="O36" s="11">
        <v>-27.9</v>
      </c>
      <c r="P36" s="11">
        <v>-29.4</v>
      </c>
      <c r="Q36" s="13">
        <f t="shared" si="10"/>
        <v>58.6</v>
      </c>
      <c r="R36" s="13">
        <v>0.66</v>
      </c>
      <c r="S36" s="13">
        <v>4.5999999999999996</v>
      </c>
      <c r="T36" s="4">
        <v>2.99</v>
      </c>
      <c r="U36" s="4">
        <v>2.1</v>
      </c>
      <c r="V36" s="4">
        <f t="shared" si="11"/>
        <v>124.95600000000002</v>
      </c>
      <c r="W36" s="31"/>
      <c r="X36" s="35"/>
      <c r="Y36" s="35"/>
      <c r="Z36" s="39"/>
      <c r="AB36" s="15">
        <f t="shared" si="12"/>
        <v>-28.65</v>
      </c>
      <c r="AC36" s="36"/>
      <c r="AD36" s="36"/>
      <c r="AE36" s="36"/>
      <c r="AF36" s="36"/>
      <c r="AG36" s="7">
        <v>-25</v>
      </c>
      <c r="AH36" s="7"/>
      <c r="AI36" s="7"/>
    </row>
    <row r="37" spans="1:35" ht="24.75" customHeight="1" x14ac:dyDescent="0.25">
      <c r="A37" s="1"/>
      <c r="B37" s="3"/>
      <c r="C37" s="3"/>
      <c r="D37" s="9">
        <v>39</v>
      </c>
      <c r="E37" s="3">
        <v>44</v>
      </c>
      <c r="F37" s="4">
        <v>-24.7</v>
      </c>
      <c r="G37" s="1" t="s">
        <v>31</v>
      </c>
      <c r="H37" s="10">
        <f t="shared" si="8"/>
        <v>3.3884415613920241E-6</v>
      </c>
      <c r="I37" s="3">
        <f t="shared" si="13"/>
        <v>34</v>
      </c>
      <c r="J37" s="1" t="s">
        <v>31</v>
      </c>
      <c r="K37" s="1" t="s">
        <v>31</v>
      </c>
      <c r="L37" s="10">
        <f t="shared" si="9"/>
        <v>2.511886431509581</v>
      </c>
      <c r="M37" s="4"/>
      <c r="N37" s="4"/>
      <c r="O37" s="11">
        <v>-29.1</v>
      </c>
      <c r="P37" s="11">
        <v>-30.6</v>
      </c>
      <c r="Q37" s="13">
        <f t="shared" si="10"/>
        <v>58.7</v>
      </c>
      <c r="R37" s="13">
        <v>0.66200000000000003</v>
      </c>
      <c r="S37" s="13">
        <v>4.5999999999999996</v>
      </c>
      <c r="T37" s="4">
        <v>2.86</v>
      </c>
      <c r="U37" s="4">
        <v>2</v>
      </c>
      <c r="V37" s="4">
        <f t="shared" si="11"/>
        <v>121.79799999999999</v>
      </c>
      <c r="W37" s="31"/>
      <c r="X37" s="35"/>
      <c r="Y37" s="35"/>
      <c r="Z37" s="39"/>
      <c r="AB37" s="15">
        <f t="shared" si="12"/>
        <v>-29.85</v>
      </c>
      <c r="AC37" s="36"/>
      <c r="AD37" s="36"/>
      <c r="AE37" s="36"/>
      <c r="AF37" s="36"/>
      <c r="AG37" s="7">
        <v>-25</v>
      </c>
      <c r="AH37" s="7"/>
      <c r="AI37" s="7"/>
    </row>
    <row r="38" spans="1:35" ht="24.75" customHeight="1" x14ac:dyDescent="0.25">
      <c r="A38" s="1"/>
      <c r="B38" s="3"/>
      <c r="C38" s="3"/>
      <c r="D38" s="9">
        <v>39</v>
      </c>
      <c r="E38" s="3">
        <v>44</v>
      </c>
      <c r="F38" s="4">
        <v>-25.7</v>
      </c>
      <c r="G38" s="1" t="s">
        <v>31</v>
      </c>
      <c r="H38" s="10">
        <f t="shared" si="8"/>
        <v>2.6915348039269151E-6</v>
      </c>
      <c r="I38" s="3">
        <f t="shared" si="13"/>
        <v>33</v>
      </c>
      <c r="J38" s="1" t="s">
        <v>31</v>
      </c>
      <c r="K38" s="1" t="s">
        <v>31</v>
      </c>
      <c r="L38" s="10">
        <f t="shared" si="9"/>
        <v>1.9952623149688804</v>
      </c>
      <c r="M38" s="4"/>
      <c r="N38" s="4"/>
      <c r="O38" s="11">
        <v>-30.3</v>
      </c>
      <c r="P38" s="11">
        <v>-31.7</v>
      </c>
      <c r="Q38" s="13">
        <f t="shared" si="10"/>
        <v>58.7</v>
      </c>
      <c r="R38" s="13">
        <v>0.66300000000000003</v>
      </c>
      <c r="S38" s="13">
        <v>4.5999999999999996</v>
      </c>
      <c r="T38" s="4">
        <v>2.81</v>
      </c>
      <c r="U38" s="4">
        <v>1.93</v>
      </c>
      <c r="V38" s="4">
        <f t="shared" si="11"/>
        <v>120.58499999999999</v>
      </c>
      <c r="W38" s="31"/>
      <c r="X38" s="35"/>
      <c r="Y38" s="35"/>
      <c r="Z38" s="39"/>
      <c r="AB38" s="15">
        <f t="shared" si="12"/>
        <v>-31</v>
      </c>
      <c r="AC38" s="36"/>
      <c r="AD38" s="36"/>
      <c r="AE38" s="36"/>
      <c r="AF38" s="36"/>
      <c r="AG38" s="7">
        <v>-25</v>
      </c>
      <c r="AH38" s="7"/>
      <c r="AI38" s="7"/>
    </row>
    <row r="39" spans="1:35" ht="24.75" customHeight="1" x14ac:dyDescent="0.25">
      <c r="A39" s="1"/>
      <c r="B39" s="3"/>
      <c r="C39" s="3"/>
      <c r="D39" s="9">
        <v>39</v>
      </c>
      <c r="E39" s="3">
        <v>44</v>
      </c>
      <c r="F39" s="4">
        <v>-29</v>
      </c>
      <c r="G39" s="1" t="s">
        <v>31</v>
      </c>
      <c r="H39" s="10">
        <f t="shared" si="8"/>
        <v>1.2589254117941661E-6</v>
      </c>
      <c r="I39" s="3">
        <f>I38-3</f>
        <v>30</v>
      </c>
      <c r="J39" s="1" t="s">
        <v>31</v>
      </c>
      <c r="K39" s="1" t="s">
        <v>31</v>
      </c>
      <c r="L39" s="10">
        <f t="shared" si="9"/>
        <v>1</v>
      </c>
      <c r="M39" s="4"/>
      <c r="N39" s="4"/>
      <c r="O39" s="11">
        <v>-36.4</v>
      </c>
      <c r="P39" s="11">
        <v>-37.700000000000003</v>
      </c>
      <c r="Q39" s="13">
        <f t="shared" si="10"/>
        <v>59</v>
      </c>
      <c r="R39" s="13">
        <v>0.66500000000000004</v>
      </c>
      <c r="S39" s="13">
        <v>4.5999999999999996</v>
      </c>
      <c r="T39" s="4">
        <v>2.69</v>
      </c>
      <c r="U39" s="4">
        <v>1.8</v>
      </c>
      <c r="V39" s="4">
        <f t="shared" si="11"/>
        <v>117.67099999999999</v>
      </c>
      <c r="W39" s="31"/>
      <c r="X39" s="35"/>
      <c r="Y39" s="35"/>
      <c r="Z39" s="39"/>
      <c r="AB39" s="15">
        <f t="shared" si="12"/>
        <v>-37.049999999999997</v>
      </c>
      <c r="AC39" s="36"/>
      <c r="AD39" s="36"/>
      <c r="AE39" s="36"/>
      <c r="AF39" s="36"/>
      <c r="AG39" s="7">
        <v>-25</v>
      </c>
      <c r="AH39" s="7"/>
      <c r="AI39" s="7"/>
    </row>
    <row r="40" spans="1:35" ht="24.75" customHeight="1" x14ac:dyDescent="0.25">
      <c r="A40" s="1"/>
      <c r="B40" s="3"/>
      <c r="C40" s="3"/>
      <c r="D40" s="9">
        <v>39</v>
      </c>
      <c r="E40" s="3">
        <v>44</v>
      </c>
      <c r="F40" s="4">
        <v>-32.200000000000003</v>
      </c>
      <c r="G40" s="1" t="s">
        <v>31</v>
      </c>
      <c r="H40" s="10">
        <f t="shared" si="8"/>
        <v>6.02559586074357E-7</v>
      </c>
      <c r="I40" s="3">
        <f>I39-3</f>
        <v>27</v>
      </c>
      <c r="J40" s="1" t="s">
        <v>31</v>
      </c>
      <c r="K40" s="1" t="s">
        <v>31</v>
      </c>
      <c r="L40" s="10">
        <f t="shared" si="9"/>
        <v>0.50118723362727269</v>
      </c>
      <c r="M40" s="4"/>
      <c r="N40" s="4"/>
      <c r="O40" s="11">
        <v>-44.4</v>
      </c>
      <c r="P40" s="11">
        <v>-47.2</v>
      </c>
      <c r="Q40" s="13">
        <f t="shared" si="10"/>
        <v>59.2</v>
      </c>
      <c r="R40" s="13">
        <v>0.66500000000000004</v>
      </c>
      <c r="S40" s="13">
        <v>4.5999999999999996</v>
      </c>
      <c r="T40" s="4">
        <v>2.68</v>
      </c>
      <c r="U40" s="4">
        <v>1.78</v>
      </c>
      <c r="V40" s="4">
        <f t="shared" si="11"/>
        <v>117.42699999999999</v>
      </c>
      <c r="W40" s="31"/>
      <c r="X40" s="35"/>
      <c r="Y40" s="35"/>
      <c r="Z40" s="39"/>
      <c r="AB40" s="15">
        <f t="shared" si="12"/>
        <v>-45.8</v>
      </c>
      <c r="AC40" s="36"/>
      <c r="AD40" s="36"/>
      <c r="AE40" s="36"/>
      <c r="AF40" s="36"/>
      <c r="AG40" s="7">
        <v>-25</v>
      </c>
      <c r="AH40" s="7"/>
      <c r="AI40" s="7"/>
    </row>
    <row r="41" spans="1:35" ht="24.75" customHeight="1" x14ac:dyDescent="0.25">
      <c r="A41" s="1"/>
      <c r="B41" s="3"/>
      <c r="C41" s="3"/>
      <c r="D41" s="9">
        <v>40</v>
      </c>
      <c r="E41" s="3">
        <v>45</v>
      </c>
      <c r="F41" s="4">
        <v>-36.1</v>
      </c>
      <c r="G41" s="1" t="s">
        <v>31</v>
      </c>
      <c r="H41" s="10">
        <f t="shared" si="8"/>
        <v>2.4547089156850278E-7</v>
      </c>
      <c r="I41" s="3">
        <f>I40-3</f>
        <v>24</v>
      </c>
      <c r="J41" s="1" t="s">
        <v>31</v>
      </c>
      <c r="K41" s="1" t="s">
        <v>31</v>
      </c>
      <c r="L41" s="10">
        <f t="shared" si="9"/>
        <v>0.25118864315095807</v>
      </c>
      <c r="M41" s="4"/>
      <c r="N41" s="4"/>
      <c r="O41" s="11"/>
      <c r="P41" s="11"/>
      <c r="Q41" s="13">
        <f t="shared" si="10"/>
        <v>60.1</v>
      </c>
      <c r="R41" s="13">
        <v>0.66400000000000003</v>
      </c>
      <c r="S41" s="13">
        <v>4.5999999999999996</v>
      </c>
      <c r="T41" s="4">
        <v>2.72</v>
      </c>
      <c r="U41" s="4">
        <v>1.8</v>
      </c>
      <c r="V41" s="4">
        <f t="shared" si="11"/>
        <v>118.39599999999999</v>
      </c>
      <c r="W41" s="31"/>
      <c r="X41" s="35"/>
      <c r="Y41" s="35"/>
      <c r="Z41" s="39"/>
      <c r="AB41" s="15"/>
      <c r="AC41" s="36"/>
      <c r="AD41" s="36"/>
      <c r="AE41" s="36"/>
      <c r="AF41" s="36"/>
      <c r="AG41" s="7">
        <v>-25</v>
      </c>
      <c r="AH41" s="7"/>
      <c r="AI41" s="7"/>
    </row>
    <row r="42" spans="1:35" ht="24.75" customHeight="1" x14ac:dyDescent="0.25">
      <c r="A42" s="21"/>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35" ht="24.75" customHeight="1" x14ac:dyDescent="0.25">
      <c r="A43" s="8">
        <v>41976</v>
      </c>
      <c r="B43" s="3">
        <f>B23</f>
        <v>14</v>
      </c>
      <c r="C43" s="3"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35" ht="24.75" customHeight="1" x14ac:dyDescent="0.25">
      <c r="A44" s="8"/>
      <c r="B44" s="3"/>
      <c r="C44" s="3"/>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35" ht="24.75" customHeight="1" x14ac:dyDescent="0.25">
      <c r="A45" s="16"/>
      <c r="B45" s="3"/>
      <c r="C45" s="3"/>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c r="AI45" s="7"/>
    </row>
    <row r="46" spans="1:35" ht="24.75" customHeight="1" x14ac:dyDescent="0.25">
      <c r="A46" s="1"/>
      <c r="B46" s="3"/>
      <c r="C46" s="3"/>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c r="AI46" s="7"/>
    </row>
    <row r="47" spans="1:35" ht="24.75" customHeight="1" x14ac:dyDescent="0.25">
      <c r="A47" s="1"/>
      <c r="B47" s="3"/>
      <c r="C47" s="3"/>
      <c r="D47" s="9">
        <v>43</v>
      </c>
      <c r="E47" s="3">
        <v>56</v>
      </c>
      <c r="F47" s="4">
        <v>-11.7</v>
      </c>
      <c r="G47" s="1" t="s">
        <v>31</v>
      </c>
      <c r="H47" s="10">
        <f t="shared" ref="H47:H61" si="14">0.001*POWER(10,F47/10)</f>
        <v>6.7608297539198189E-5</v>
      </c>
      <c r="I47" s="3">
        <v>44</v>
      </c>
      <c r="J47" s="1" t="s">
        <v>31</v>
      </c>
      <c r="K47" s="1" t="s">
        <v>31</v>
      </c>
      <c r="L47" s="10">
        <f t="shared" ref="L47:L61" si="15">0.001*POWER(10,I47/10)</f>
        <v>25.118864315095859</v>
      </c>
      <c r="M47" s="4"/>
      <c r="N47" s="4"/>
      <c r="O47" s="11">
        <v>-20.3</v>
      </c>
      <c r="P47" s="11">
        <v>-20.100000000000001</v>
      </c>
      <c r="Q47" s="13">
        <f t="shared" ref="Q47:Q61" si="16">I47-F47</f>
        <v>55.7</v>
      </c>
      <c r="R47" s="13">
        <v>0.63500000000000001</v>
      </c>
      <c r="S47" s="13">
        <v>4.5999999999999996</v>
      </c>
      <c r="T47" s="4">
        <v>5.9</v>
      </c>
      <c r="U47" s="4">
        <v>4.2</v>
      </c>
      <c r="V47" s="4">
        <f t="shared" ref="V47:V61" si="17">T47*$Z$7+S47*$Z$9+R47*$Z$11</f>
        <v>195.785</v>
      </c>
      <c r="W47" s="31"/>
      <c r="X47" s="35"/>
      <c r="Y47" s="35"/>
      <c r="Z47" s="127" t="s">
        <v>45</v>
      </c>
      <c r="AB47" s="15">
        <f t="shared" si="12"/>
        <v>-20.200000000000003</v>
      </c>
      <c r="AC47" s="36"/>
      <c r="AD47" s="36"/>
      <c r="AE47" s="44"/>
      <c r="AF47" s="36"/>
      <c r="AG47" s="7"/>
      <c r="AH47" s="7"/>
      <c r="AI47" s="7"/>
    </row>
    <row r="48" spans="1:35" ht="23.25" customHeight="1" x14ac:dyDescent="0.25">
      <c r="A48" s="1"/>
      <c r="B48" s="3"/>
      <c r="C48" s="3"/>
      <c r="D48" s="9">
        <v>43</v>
      </c>
      <c r="E48" s="3">
        <v>54</v>
      </c>
      <c r="F48" s="4">
        <v>-13</v>
      </c>
      <c r="G48" s="1" t="s">
        <v>31</v>
      </c>
      <c r="H48" s="10">
        <f t="shared" si="14"/>
        <v>5.0118723362727211E-5</v>
      </c>
      <c r="I48" s="3">
        <f t="shared" ref="I48:I58" si="18">I47-1</f>
        <v>43</v>
      </c>
      <c r="J48" s="1" t="s">
        <v>31</v>
      </c>
      <c r="K48" s="1" t="s">
        <v>31</v>
      </c>
      <c r="L48" s="10">
        <f t="shared" si="15"/>
        <v>19.952623149688794</v>
      </c>
      <c r="M48" s="4"/>
      <c r="N48" s="4"/>
      <c r="O48" s="11">
        <v>-22.4</v>
      </c>
      <c r="P48" s="11">
        <v>-22.3</v>
      </c>
      <c r="Q48" s="13">
        <f t="shared" si="16"/>
        <v>56</v>
      </c>
      <c r="R48" s="13">
        <v>0.63400000000000001</v>
      </c>
      <c r="S48" s="13">
        <v>4.5999999999999996</v>
      </c>
      <c r="T48" s="4">
        <v>5.42</v>
      </c>
      <c r="U48" s="4">
        <v>3.88</v>
      </c>
      <c r="V48" s="4">
        <f t="shared" si="17"/>
        <v>184.06599999999997</v>
      </c>
      <c r="W48" s="31"/>
      <c r="X48" s="35"/>
      <c r="Y48" s="35"/>
      <c r="Z48" s="130"/>
      <c r="AB48" s="15">
        <f t="shared" si="12"/>
        <v>-22.35</v>
      </c>
      <c r="AC48" s="36"/>
      <c r="AD48" s="36"/>
      <c r="AE48" s="44"/>
      <c r="AF48" s="36"/>
      <c r="AG48" s="7"/>
      <c r="AH48" s="7"/>
      <c r="AI48" s="7"/>
    </row>
    <row r="49" spans="1:37" ht="24" customHeight="1" x14ac:dyDescent="0.25">
      <c r="A49" s="1"/>
      <c r="B49" s="3"/>
      <c r="C49" s="3"/>
      <c r="D49" s="9">
        <v>42</v>
      </c>
      <c r="E49" s="3">
        <v>53</v>
      </c>
      <c r="F49" s="4">
        <v>-14.4</v>
      </c>
      <c r="G49" s="1" t="s">
        <v>31</v>
      </c>
      <c r="H49" s="10">
        <f t="shared" si="14"/>
        <v>3.6307805477010133E-5</v>
      </c>
      <c r="I49" s="3">
        <f t="shared" si="18"/>
        <v>42</v>
      </c>
      <c r="J49" s="1" t="s">
        <v>31</v>
      </c>
      <c r="K49" s="1" t="s">
        <v>31</v>
      </c>
      <c r="L49" s="10">
        <f t="shared" si="15"/>
        <v>15.848931924611147</v>
      </c>
      <c r="M49" s="4"/>
      <c r="N49" s="4"/>
      <c r="O49" s="11">
        <v>-24.2</v>
      </c>
      <c r="P49" s="11">
        <v>-24</v>
      </c>
      <c r="Q49" s="13">
        <f t="shared" si="16"/>
        <v>56.4</v>
      </c>
      <c r="R49" s="13">
        <v>0.63400000000000001</v>
      </c>
      <c r="S49" s="13">
        <v>4.5</v>
      </c>
      <c r="T49" s="4">
        <v>5</v>
      </c>
      <c r="U49" s="4">
        <v>3.6</v>
      </c>
      <c r="V49" s="4">
        <f t="shared" si="17"/>
        <v>172.78799999999998</v>
      </c>
      <c r="W49" s="31"/>
      <c r="X49" s="35"/>
      <c r="Y49" s="35"/>
      <c r="Z49" s="131"/>
      <c r="AB49" s="15">
        <f t="shared" si="12"/>
        <v>-24.1</v>
      </c>
      <c r="AC49" s="36"/>
      <c r="AD49" s="36"/>
      <c r="AE49" s="44"/>
      <c r="AF49" s="36"/>
      <c r="AG49" s="7"/>
      <c r="AH49" s="7"/>
      <c r="AI49" s="7"/>
    </row>
    <row r="50" spans="1:37" ht="24.75" customHeight="1" x14ac:dyDescent="0.25">
      <c r="A50" s="1"/>
      <c r="B50" s="3"/>
      <c r="C50" s="3"/>
      <c r="D50" s="9">
        <v>41</v>
      </c>
      <c r="E50" s="3">
        <v>51</v>
      </c>
      <c r="F50" s="4">
        <v>-15.6</v>
      </c>
      <c r="G50" s="1" t="s">
        <v>31</v>
      </c>
      <c r="H50" s="10">
        <f t="shared" si="14"/>
        <v>2.7542287033381646E-5</v>
      </c>
      <c r="I50" s="3">
        <f t="shared" si="18"/>
        <v>41</v>
      </c>
      <c r="J50" s="1" t="s">
        <v>31</v>
      </c>
      <c r="K50" s="1" t="s">
        <v>31</v>
      </c>
      <c r="L50" s="10">
        <f t="shared" si="15"/>
        <v>12.589254117941671</v>
      </c>
      <c r="M50" s="4"/>
      <c r="N50" s="4"/>
      <c r="O50" s="11">
        <v>-25.4</v>
      </c>
      <c r="P50" s="11">
        <v>-25</v>
      </c>
      <c r="Q50" s="13">
        <f t="shared" si="16"/>
        <v>56.6</v>
      </c>
      <c r="R50" s="13">
        <v>0.63500000000000001</v>
      </c>
      <c r="S50" s="13">
        <v>4.5</v>
      </c>
      <c r="T50" s="4">
        <v>4.63</v>
      </c>
      <c r="U50" s="4">
        <v>3.33</v>
      </c>
      <c r="V50" s="4">
        <f t="shared" si="17"/>
        <v>163.767</v>
      </c>
      <c r="W50" s="31"/>
      <c r="X50" s="35"/>
      <c r="Y50" s="35"/>
      <c r="Z50" s="3" t="s">
        <v>46</v>
      </c>
      <c r="AB50" s="15">
        <f t="shared" si="12"/>
        <v>-25.2</v>
      </c>
      <c r="AC50" s="36"/>
      <c r="AD50" s="36"/>
      <c r="AE50" s="44"/>
      <c r="AF50" s="36"/>
      <c r="AG50" s="7"/>
      <c r="AH50" s="7"/>
      <c r="AI50" s="7"/>
    </row>
    <row r="51" spans="1:37" ht="24.75" customHeight="1" x14ac:dyDescent="0.25">
      <c r="A51" s="1"/>
      <c r="B51" s="3"/>
      <c r="C51" s="3"/>
      <c r="D51" s="9">
        <v>41</v>
      </c>
      <c r="E51" s="3">
        <v>49</v>
      </c>
      <c r="F51" s="4">
        <v>-17</v>
      </c>
      <c r="G51" s="1" t="s">
        <v>31</v>
      </c>
      <c r="H51" s="10">
        <f t="shared" si="14"/>
        <v>1.9952623149688793E-5</v>
      </c>
      <c r="I51" s="3">
        <f t="shared" si="18"/>
        <v>40</v>
      </c>
      <c r="J51" s="1" t="s">
        <v>31</v>
      </c>
      <c r="K51" s="1" t="s">
        <v>31</v>
      </c>
      <c r="L51" s="10">
        <f t="shared" si="15"/>
        <v>10</v>
      </c>
      <c r="M51" s="4"/>
      <c r="N51" s="4"/>
      <c r="O51" s="11">
        <v>-26.5</v>
      </c>
      <c r="P51" s="11">
        <v>-26.3</v>
      </c>
      <c r="Q51" s="13">
        <f t="shared" si="16"/>
        <v>57</v>
      </c>
      <c r="R51" s="13">
        <v>0.64100000000000001</v>
      </c>
      <c r="S51" s="13">
        <v>4.5</v>
      </c>
      <c r="T51" s="4">
        <v>4.13</v>
      </c>
      <c r="U51" s="4">
        <v>2.91</v>
      </c>
      <c r="V51" s="4">
        <f t="shared" si="17"/>
        <v>151.60899999999998</v>
      </c>
      <c r="W51" s="31"/>
      <c r="X51" s="35"/>
      <c r="Y51" s="35"/>
      <c r="Z51" s="3"/>
      <c r="AB51" s="15">
        <f t="shared" si="12"/>
        <v>-26.4</v>
      </c>
      <c r="AC51" s="36"/>
      <c r="AD51" s="36"/>
      <c r="AE51" s="44"/>
      <c r="AF51" s="36"/>
      <c r="AG51" s="7"/>
      <c r="AH51" s="7"/>
      <c r="AI51" s="7"/>
    </row>
    <row r="52" spans="1:37" ht="24.75" customHeight="1" x14ac:dyDescent="0.25">
      <c r="A52" s="1"/>
      <c r="B52" s="3"/>
      <c r="C52" s="3"/>
      <c r="D52" s="9">
        <v>40</v>
      </c>
      <c r="E52" s="3">
        <v>46</v>
      </c>
      <c r="F52" s="4">
        <v>-18.3</v>
      </c>
      <c r="G52" s="1" t="s">
        <v>31</v>
      </c>
      <c r="H52" s="10">
        <f t="shared" si="14"/>
        <v>1.4791083881682072E-5</v>
      </c>
      <c r="I52" s="3">
        <f t="shared" si="18"/>
        <v>39</v>
      </c>
      <c r="J52" s="1" t="s">
        <v>31</v>
      </c>
      <c r="K52" s="1" t="s">
        <v>31</v>
      </c>
      <c r="L52" s="10">
        <f t="shared" si="15"/>
        <v>7.9432823472428158</v>
      </c>
      <c r="M52" s="4"/>
      <c r="N52" s="4"/>
      <c r="O52" s="11">
        <v>-26.8</v>
      </c>
      <c r="P52" s="11">
        <v>-26.6</v>
      </c>
      <c r="Q52" s="13">
        <f t="shared" si="16"/>
        <v>57.3</v>
      </c>
      <c r="R52" s="13">
        <v>0.64800000000000002</v>
      </c>
      <c r="S52" s="13">
        <v>4.5</v>
      </c>
      <c r="T52" s="4">
        <v>3.84</v>
      </c>
      <c r="U52" s="4">
        <v>2.74</v>
      </c>
      <c r="V52" s="4">
        <f t="shared" si="17"/>
        <v>144.58199999999999</v>
      </c>
      <c r="W52" s="31"/>
      <c r="X52" s="35"/>
      <c r="Y52" s="35"/>
      <c r="Z52" s="3"/>
      <c r="AB52" s="15">
        <f t="shared" si="12"/>
        <v>-26.700000000000003</v>
      </c>
      <c r="AC52" s="36"/>
      <c r="AD52" s="36"/>
      <c r="AE52" s="44"/>
      <c r="AF52" s="36"/>
      <c r="AG52" s="7"/>
      <c r="AH52" s="7"/>
      <c r="AI52" s="7"/>
      <c r="AJ52" s="7"/>
      <c r="AK52" s="7"/>
    </row>
    <row r="53" spans="1:37" ht="24.75" customHeight="1" x14ac:dyDescent="0.25">
      <c r="A53" s="1"/>
      <c r="B53" s="3"/>
      <c r="C53" s="3"/>
      <c r="D53" s="9">
        <v>40</v>
      </c>
      <c r="E53" s="3">
        <v>46</v>
      </c>
      <c r="F53" s="4">
        <v>-19.600000000000001</v>
      </c>
      <c r="G53" s="1" t="s">
        <v>31</v>
      </c>
      <c r="H53" s="10">
        <f t="shared" si="14"/>
        <v>1.0964781961431842E-5</v>
      </c>
      <c r="I53" s="3">
        <f t="shared" si="18"/>
        <v>38</v>
      </c>
      <c r="J53" s="1" t="s">
        <v>31</v>
      </c>
      <c r="K53" s="1" t="s">
        <v>31</v>
      </c>
      <c r="L53" s="10">
        <f t="shared" si="15"/>
        <v>6.3095734448019387</v>
      </c>
      <c r="M53" s="4"/>
      <c r="N53" s="4"/>
      <c r="O53" s="11">
        <v>-27</v>
      </c>
      <c r="P53" s="11">
        <v>-26.9</v>
      </c>
      <c r="Q53" s="13">
        <f t="shared" si="16"/>
        <v>57.6</v>
      </c>
      <c r="R53" s="13">
        <v>0.65400000000000003</v>
      </c>
      <c r="S53" s="13">
        <v>4.5</v>
      </c>
      <c r="T53" s="4">
        <v>3.53</v>
      </c>
      <c r="U53" s="4">
        <v>2.5</v>
      </c>
      <c r="V53" s="4">
        <f t="shared" si="17"/>
        <v>137.06</v>
      </c>
      <c r="W53" s="31"/>
      <c r="X53" s="35"/>
      <c r="Y53" s="35"/>
      <c r="Z53" s="3"/>
      <c r="AB53" s="15">
        <f t="shared" si="12"/>
        <v>-26.95</v>
      </c>
      <c r="AC53" s="36"/>
      <c r="AD53" s="36"/>
      <c r="AE53" s="44"/>
      <c r="AF53" s="36"/>
      <c r="AG53" s="7"/>
      <c r="AH53" s="7"/>
      <c r="AI53" s="7"/>
      <c r="AJ53" s="7"/>
      <c r="AK53" s="7"/>
    </row>
    <row r="54" spans="1:37" ht="24.75" customHeight="1" x14ac:dyDescent="0.25">
      <c r="A54" s="1"/>
      <c r="B54" s="3"/>
      <c r="C54" s="3"/>
      <c r="D54" s="9">
        <v>40</v>
      </c>
      <c r="E54" s="3">
        <v>46</v>
      </c>
      <c r="F54" s="4">
        <v>-20.8</v>
      </c>
      <c r="G54" s="1" t="s">
        <v>31</v>
      </c>
      <c r="H54" s="10">
        <f t="shared" si="14"/>
        <v>8.317637711026706E-6</v>
      </c>
      <c r="I54" s="3">
        <f t="shared" si="18"/>
        <v>37</v>
      </c>
      <c r="J54" s="1" t="s">
        <v>31</v>
      </c>
      <c r="K54" s="1" t="s">
        <v>31</v>
      </c>
      <c r="L54" s="10">
        <f t="shared" si="15"/>
        <v>5.0118723362727327</v>
      </c>
      <c r="M54" s="4"/>
      <c r="N54" s="4"/>
      <c r="O54" s="11">
        <v>-27.4</v>
      </c>
      <c r="P54" s="11">
        <v>-27.4</v>
      </c>
      <c r="Q54" s="13">
        <f t="shared" si="16"/>
        <v>57.8</v>
      </c>
      <c r="R54" s="13">
        <v>0.65800000000000003</v>
      </c>
      <c r="S54" s="13">
        <v>4.5</v>
      </c>
      <c r="T54" s="4">
        <v>3.3</v>
      </c>
      <c r="U54" s="4">
        <v>2.3199999999999998</v>
      </c>
      <c r="V54" s="4">
        <f t="shared" si="17"/>
        <v>131.476</v>
      </c>
      <c r="W54" s="31"/>
      <c r="X54" s="35"/>
      <c r="Y54" s="35"/>
      <c r="Z54" s="3"/>
      <c r="AB54" s="15">
        <f t="shared" si="12"/>
        <v>-27.4</v>
      </c>
      <c r="AC54" s="36"/>
      <c r="AD54" s="36"/>
      <c r="AE54" s="44"/>
      <c r="AF54" s="36"/>
      <c r="AG54" s="7"/>
      <c r="AH54" s="7"/>
      <c r="AI54" s="7"/>
      <c r="AJ54" s="7"/>
      <c r="AK54" s="7"/>
    </row>
    <row r="55" spans="1:37" ht="24.75" customHeight="1" x14ac:dyDescent="0.25">
      <c r="A55" s="1"/>
      <c r="B55" s="3"/>
      <c r="C55" s="3"/>
      <c r="D55" s="9">
        <v>40</v>
      </c>
      <c r="E55" s="3">
        <v>45</v>
      </c>
      <c r="F55" s="4">
        <v>-22</v>
      </c>
      <c r="G55" s="1" t="s">
        <v>31</v>
      </c>
      <c r="H55" s="10">
        <f t="shared" si="14"/>
        <v>6.3095734448019254E-6</v>
      </c>
      <c r="I55" s="3">
        <f t="shared" si="18"/>
        <v>36</v>
      </c>
      <c r="J55" s="1" t="s">
        <v>31</v>
      </c>
      <c r="K55" s="1" t="s">
        <v>31</v>
      </c>
      <c r="L55" s="10">
        <f t="shared" si="15"/>
        <v>3.9810717055349771</v>
      </c>
      <c r="M55" s="4"/>
      <c r="N55" s="4"/>
      <c r="O55" s="11">
        <v>-28.1</v>
      </c>
      <c r="P55" s="11">
        <v>-28.2</v>
      </c>
      <c r="Q55" s="13">
        <f t="shared" si="16"/>
        <v>58</v>
      </c>
      <c r="R55" s="13">
        <v>0.66100000000000003</v>
      </c>
      <c r="S55" s="13">
        <v>4.5</v>
      </c>
      <c r="T55" s="4">
        <v>3.12</v>
      </c>
      <c r="U55" s="4">
        <v>2.1800000000000002</v>
      </c>
      <c r="V55" s="4">
        <f t="shared" si="17"/>
        <v>127.105</v>
      </c>
      <c r="W55" s="31"/>
      <c r="X55" s="35"/>
      <c r="Y55" s="35"/>
      <c r="Z55" s="3"/>
      <c r="AB55" s="15">
        <f t="shared" si="12"/>
        <v>-28.15</v>
      </c>
      <c r="AC55" s="36"/>
      <c r="AD55" s="36"/>
      <c r="AE55" s="44"/>
      <c r="AF55" s="36"/>
      <c r="AG55" s="7"/>
      <c r="AH55" s="7"/>
      <c r="AI55" s="7"/>
      <c r="AJ55" s="7"/>
      <c r="AK55" s="7"/>
    </row>
    <row r="56" spans="1:37" ht="24.75" customHeight="1" x14ac:dyDescent="0.25">
      <c r="A56" s="1"/>
      <c r="B56" s="3"/>
      <c r="C56" s="3"/>
      <c r="D56" s="9">
        <v>40</v>
      </c>
      <c r="E56" s="3">
        <v>45</v>
      </c>
      <c r="F56" s="4">
        <v>-23.1</v>
      </c>
      <c r="G56" s="1" t="s">
        <v>31</v>
      </c>
      <c r="H56" s="10">
        <f t="shared" si="14"/>
        <v>4.8977881936844566E-6</v>
      </c>
      <c r="I56" s="3">
        <f t="shared" si="18"/>
        <v>35</v>
      </c>
      <c r="J56" s="1" t="s">
        <v>31</v>
      </c>
      <c r="K56" s="1" t="s">
        <v>31</v>
      </c>
      <c r="L56" s="10">
        <f t="shared" si="15"/>
        <v>3.1622776601683804</v>
      </c>
      <c r="M56" s="4"/>
      <c r="N56" s="4"/>
      <c r="O56" s="11">
        <v>-29.1</v>
      </c>
      <c r="P56" s="11">
        <v>-29.2</v>
      </c>
      <c r="Q56" s="13">
        <f t="shared" si="16"/>
        <v>58.1</v>
      </c>
      <c r="R56" s="13">
        <v>0.66300000000000003</v>
      </c>
      <c r="S56" s="13">
        <v>4.5999999999999996</v>
      </c>
      <c r="T56" s="4">
        <v>2.97</v>
      </c>
      <c r="U56" s="4">
        <v>2.0699999999999998</v>
      </c>
      <c r="V56" s="4">
        <f t="shared" si="17"/>
        <v>124.48900000000002</v>
      </c>
      <c r="W56" s="31"/>
      <c r="X56" s="35"/>
      <c r="Y56" s="35"/>
      <c r="Z56" s="3"/>
      <c r="AB56" s="15">
        <f t="shared" si="12"/>
        <v>-29.15</v>
      </c>
      <c r="AC56" s="36"/>
      <c r="AD56" s="36"/>
      <c r="AE56" s="44"/>
      <c r="AF56" s="36"/>
      <c r="AG56" s="7"/>
      <c r="AH56" s="7"/>
      <c r="AI56" s="7"/>
      <c r="AJ56" s="7"/>
      <c r="AK56" s="7"/>
    </row>
    <row r="57" spans="1:37" ht="24.75" customHeight="1" x14ac:dyDescent="0.25">
      <c r="A57" s="1"/>
      <c r="B57" s="3"/>
      <c r="C57" s="3"/>
      <c r="D57" s="9">
        <v>40</v>
      </c>
      <c r="E57" s="3">
        <v>45</v>
      </c>
      <c r="F57" s="4">
        <v>-24.4</v>
      </c>
      <c r="G57" s="1" t="s">
        <v>31</v>
      </c>
      <c r="H57" s="10">
        <f t="shared" si="14"/>
        <v>3.6307805477010111E-6</v>
      </c>
      <c r="I57" s="3">
        <f t="shared" si="18"/>
        <v>34</v>
      </c>
      <c r="J57" s="1" t="s">
        <v>31</v>
      </c>
      <c r="K57" s="1" t="s">
        <v>31</v>
      </c>
      <c r="L57" s="10">
        <f t="shared" si="15"/>
        <v>2.511886431509581</v>
      </c>
      <c r="M57" s="4"/>
      <c r="N57" s="4"/>
      <c r="O57" s="11">
        <v>-30.2</v>
      </c>
      <c r="P57" s="11">
        <v>-30.4</v>
      </c>
      <c r="Q57" s="13">
        <f t="shared" si="16"/>
        <v>58.4</v>
      </c>
      <c r="R57" s="13">
        <v>0.66600000000000004</v>
      </c>
      <c r="S57" s="13">
        <v>4.5999999999999996</v>
      </c>
      <c r="T57" s="4">
        <v>2.85</v>
      </c>
      <c r="U57" s="4">
        <v>1.97</v>
      </c>
      <c r="V57" s="4">
        <f t="shared" si="17"/>
        <v>121.58199999999999</v>
      </c>
      <c r="W57" s="31"/>
      <c r="X57" s="35"/>
      <c r="Y57" s="35"/>
      <c r="Z57" s="3"/>
      <c r="AB57" s="15">
        <f t="shared" si="12"/>
        <v>-30.299999999999997</v>
      </c>
      <c r="AC57" s="36"/>
      <c r="AD57" s="36"/>
      <c r="AE57" s="44"/>
      <c r="AF57" s="36"/>
      <c r="AG57" s="7"/>
      <c r="AH57" s="7"/>
      <c r="AI57" s="7"/>
      <c r="AJ57" s="7"/>
      <c r="AK57" s="7"/>
    </row>
    <row r="58" spans="1:37" ht="24.75" customHeight="1" x14ac:dyDescent="0.25">
      <c r="A58" s="1"/>
      <c r="B58" s="3"/>
      <c r="C58" s="3"/>
      <c r="D58" s="9">
        <v>40</v>
      </c>
      <c r="E58" s="3">
        <v>44</v>
      </c>
      <c r="F58" s="4">
        <v>-25.5</v>
      </c>
      <c r="G58" s="1" t="s">
        <v>31</v>
      </c>
      <c r="H58" s="10">
        <f t="shared" si="14"/>
        <v>2.8183829312644522E-6</v>
      </c>
      <c r="I58" s="3">
        <f t="shared" si="18"/>
        <v>33</v>
      </c>
      <c r="J58" s="1" t="s">
        <v>31</v>
      </c>
      <c r="K58" s="1" t="s">
        <v>31</v>
      </c>
      <c r="L58" s="10">
        <f t="shared" si="15"/>
        <v>1.9952623149688804</v>
      </c>
      <c r="M58" s="4"/>
      <c r="N58" s="4"/>
      <c r="O58" s="11">
        <v>-31.7</v>
      </c>
      <c r="P58" s="11">
        <v>-31.9</v>
      </c>
      <c r="Q58" s="13">
        <f t="shared" si="16"/>
        <v>58.5</v>
      </c>
      <c r="R58" s="13">
        <v>0.66500000000000004</v>
      </c>
      <c r="S58" s="13">
        <v>4.5999999999999996</v>
      </c>
      <c r="T58" s="4">
        <v>2.76</v>
      </c>
      <c r="U58" s="4">
        <v>1.88</v>
      </c>
      <c r="V58" s="4">
        <f t="shared" si="17"/>
        <v>119.37899999999999</v>
      </c>
      <c r="W58" s="31"/>
      <c r="X58" s="35"/>
      <c r="Y58" s="35"/>
      <c r="Z58" s="3"/>
      <c r="AB58" s="15">
        <f t="shared" si="12"/>
        <v>-31.799999999999997</v>
      </c>
      <c r="AC58" s="36"/>
      <c r="AD58" s="36"/>
      <c r="AE58" s="44"/>
      <c r="AF58" s="36"/>
      <c r="AG58" s="7"/>
      <c r="AH58" s="7"/>
      <c r="AI58" s="7"/>
      <c r="AJ58" s="7"/>
      <c r="AK58" s="7"/>
    </row>
    <row r="59" spans="1:37" ht="24.75" customHeight="1" x14ac:dyDescent="0.25">
      <c r="A59" s="1"/>
      <c r="B59" s="3"/>
      <c r="C59" s="3"/>
      <c r="D59" s="9">
        <v>40</v>
      </c>
      <c r="E59" s="3">
        <v>44</v>
      </c>
      <c r="F59" s="4">
        <v>-28.6</v>
      </c>
      <c r="G59" s="1" t="s">
        <v>31</v>
      </c>
      <c r="H59" s="10">
        <f t="shared" si="14"/>
        <v>1.3803842646028834E-6</v>
      </c>
      <c r="I59" s="3">
        <f>I58-3</f>
        <v>30</v>
      </c>
      <c r="J59" s="1" t="s">
        <v>31</v>
      </c>
      <c r="K59" s="1" t="s">
        <v>31</v>
      </c>
      <c r="L59" s="10">
        <f t="shared" si="15"/>
        <v>1</v>
      </c>
      <c r="M59" s="4"/>
      <c r="N59" s="4"/>
      <c r="O59" s="11">
        <v>-38</v>
      </c>
      <c r="P59" s="11">
        <v>-38.1</v>
      </c>
      <c r="Q59" s="13">
        <f t="shared" si="16"/>
        <v>58.6</v>
      </c>
      <c r="R59" s="13">
        <v>0.66700000000000004</v>
      </c>
      <c r="S59" s="13">
        <v>4.5999999999999996</v>
      </c>
      <c r="T59" s="4">
        <v>2.64</v>
      </c>
      <c r="U59" s="4">
        <v>1.75</v>
      </c>
      <c r="V59" s="4">
        <f t="shared" si="17"/>
        <v>116.46499999999999</v>
      </c>
      <c r="W59" s="31"/>
      <c r="X59" s="35"/>
      <c r="Y59" s="35"/>
      <c r="Z59" s="3"/>
      <c r="AB59" s="15">
        <f t="shared" si="12"/>
        <v>-38.049999999999997</v>
      </c>
      <c r="AC59" s="36"/>
      <c r="AD59" s="36"/>
      <c r="AE59" s="44"/>
      <c r="AF59" s="36"/>
      <c r="AG59" s="7"/>
      <c r="AH59" s="7"/>
      <c r="AI59" s="7"/>
      <c r="AJ59" s="7"/>
      <c r="AK59" s="7"/>
    </row>
    <row r="60" spans="1:37" ht="24.75" customHeight="1" x14ac:dyDescent="0.25">
      <c r="A60" s="1"/>
      <c r="B60" s="3"/>
      <c r="C60" s="3"/>
      <c r="D60" s="9">
        <v>39</v>
      </c>
      <c r="E60" s="3">
        <v>43</v>
      </c>
      <c r="F60" s="4">
        <v>-32</v>
      </c>
      <c r="G60" s="1" t="s">
        <v>31</v>
      </c>
      <c r="H60" s="10">
        <f t="shared" si="14"/>
        <v>6.3095734448019243E-7</v>
      </c>
      <c r="I60" s="3">
        <f>I59-3</f>
        <v>27</v>
      </c>
      <c r="J60" s="1" t="s">
        <v>31</v>
      </c>
      <c r="K60" s="1" t="s">
        <v>31</v>
      </c>
      <c r="L60" s="10">
        <f t="shared" si="15"/>
        <v>0.50118723362727269</v>
      </c>
      <c r="M60" s="4"/>
      <c r="N60" s="4"/>
      <c r="O60" s="11">
        <v>-46.2</v>
      </c>
      <c r="P60" s="11">
        <v>-45.8</v>
      </c>
      <c r="Q60" s="13">
        <f t="shared" si="16"/>
        <v>59</v>
      </c>
      <c r="R60" s="13">
        <v>0.66700000000000004</v>
      </c>
      <c r="S60" s="13">
        <v>4.5999999999999996</v>
      </c>
      <c r="T60" s="4">
        <v>2.65</v>
      </c>
      <c r="U60" s="4">
        <v>1.74</v>
      </c>
      <c r="V60" s="4">
        <f t="shared" si="17"/>
        <v>116.70899999999999</v>
      </c>
      <c r="W60" s="31"/>
      <c r="X60" s="35"/>
      <c r="Y60" s="35"/>
      <c r="Z60" s="3"/>
      <c r="AB60" s="15">
        <f t="shared" si="12"/>
        <v>-46</v>
      </c>
      <c r="AC60" s="36"/>
      <c r="AD60" s="36"/>
      <c r="AE60" s="44"/>
      <c r="AF60" s="36"/>
      <c r="AG60" s="7"/>
      <c r="AH60" s="7"/>
      <c r="AI60" s="7"/>
      <c r="AJ60" s="7"/>
      <c r="AK60" s="7"/>
    </row>
    <row r="61" spans="1:37" ht="24.75" customHeight="1" x14ac:dyDescent="0.25">
      <c r="A61" s="1"/>
      <c r="B61" s="3"/>
      <c r="C61" s="3"/>
      <c r="D61" s="9">
        <v>39</v>
      </c>
      <c r="E61" s="3">
        <v>43</v>
      </c>
      <c r="F61" s="4">
        <v>-36.200000000000003</v>
      </c>
      <c r="G61" s="1" t="s">
        <v>31</v>
      </c>
      <c r="H61" s="10">
        <f t="shared" si="14"/>
        <v>2.3988329190194882E-7</v>
      </c>
      <c r="I61" s="3">
        <f>I60-3</f>
        <v>24</v>
      </c>
      <c r="J61" s="1" t="s">
        <v>31</v>
      </c>
      <c r="K61" s="1" t="s">
        <v>31</v>
      </c>
      <c r="L61" s="10">
        <f t="shared" si="15"/>
        <v>0.25118864315095807</v>
      </c>
      <c r="M61" s="4"/>
      <c r="N61" s="4"/>
      <c r="O61" s="11">
        <v>-53</v>
      </c>
      <c r="P61" s="11">
        <v>-53.2</v>
      </c>
      <c r="Q61" s="13">
        <f t="shared" si="16"/>
        <v>60.2</v>
      </c>
      <c r="R61" s="13">
        <v>0.66700000000000004</v>
      </c>
      <c r="S61" s="13">
        <v>4.7</v>
      </c>
      <c r="T61" s="4">
        <v>2.7</v>
      </c>
      <c r="U61" s="4">
        <v>1.77</v>
      </c>
      <c r="V61" s="4">
        <f t="shared" si="17"/>
        <v>118.95899999999999</v>
      </c>
      <c r="W61" s="31"/>
      <c r="X61" s="35"/>
      <c r="Y61" s="35"/>
      <c r="Z61" s="3"/>
      <c r="AB61" s="15">
        <f t="shared" si="12"/>
        <v>-53.1</v>
      </c>
      <c r="AC61" s="36"/>
      <c r="AD61" s="36"/>
      <c r="AE61" s="44"/>
      <c r="AF61" s="36"/>
      <c r="AG61" s="7"/>
      <c r="AH61" s="7"/>
      <c r="AI61" s="7"/>
      <c r="AJ61" s="7"/>
      <c r="AK61" s="7"/>
    </row>
    <row r="62" spans="1:37" ht="24.75" customHeight="1" x14ac:dyDescent="0.25">
      <c r="A62" s="21"/>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CONCATENATE("50W Toshiba Cascade Average SRG(dBc) @ ",B63,"GHz")</f>
        <v>50W Toshiba Cascade Average SRG(dBc) @ 14GHz</v>
      </c>
      <c r="AC62" s="36"/>
      <c r="AD62" s="36"/>
      <c r="AE62" s="36"/>
      <c r="AF62" s="36"/>
      <c r="AG62" s="7" t="s">
        <v>48</v>
      </c>
      <c r="AH62" s="7"/>
      <c r="AI62" s="7"/>
      <c r="AJ62" s="7"/>
      <c r="AK62" s="7"/>
    </row>
    <row r="63" spans="1:37" ht="24.75" customHeight="1" x14ac:dyDescent="0.25">
      <c r="A63" s="8">
        <v>41977</v>
      </c>
      <c r="B63" s="3">
        <f>B43</f>
        <v>14</v>
      </c>
      <c r="C63" s="3" t="s">
        <v>30</v>
      </c>
      <c r="D63" s="9"/>
      <c r="E63" s="9"/>
      <c r="F63" s="1" t="s">
        <v>31</v>
      </c>
      <c r="G63" s="3"/>
      <c r="H63" s="4">
        <f>0.001*POWER(10,G63/10)</f>
        <v>1E-3</v>
      </c>
      <c r="I63" s="1" t="s">
        <v>31</v>
      </c>
      <c r="J63" s="3">
        <v>47</v>
      </c>
      <c r="K63" s="1" t="s">
        <v>31</v>
      </c>
      <c r="L63" s="4">
        <f>0.001*POWER(10,J63/10)</f>
        <v>50.118723362727295</v>
      </c>
      <c r="M63" s="4"/>
      <c r="N63" s="4"/>
      <c r="O63" s="11"/>
      <c r="P63" s="12"/>
      <c r="Q63" s="13">
        <f>J63-G63</f>
        <v>47</v>
      </c>
      <c r="R63" s="13"/>
      <c r="S63" s="13"/>
      <c r="T63" s="4"/>
      <c r="U63" s="4"/>
      <c r="V63" s="4">
        <f>T63*$Z$7+S63*$Z$9+R63*$Z$11</f>
        <v>0</v>
      </c>
      <c r="W63" s="4">
        <f t="shared" ref="W63:W77" si="19">V63-L63</f>
        <v>-50.118723362727295</v>
      </c>
      <c r="X63" s="14" t="e">
        <f t="shared" ref="X63:X77" si="20">L63/V63</f>
        <v>#DIV/0!</v>
      </c>
      <c r="Y63" s="14" t="e">
        <f t="shared" ref="Y63:Y77" si="21">(L63-H63)/V63</f>
        <v>#DIV/0!</v>
      </c>
      <c r="Z63" s="127" t="s">
        <v>49</v>
      </c>
      <c r="AB63" s="15" t="e">
        <f>AVERAGE(M63:N63)</f>
        <v>#DIV/0!</v>
      </c>
      <c r="AC63" s="7"/>
      <c r="AD63" s="36"/>
      <c r="AE63" s="36"/>
      <c r="AF63" s="7"/>
      <c r="AG63" s="7">
        <v>-30</v>
      </c>
      <c r="AH63" s="15"/>
      <c r="AI63" s="45"/>
      <c r="AJ63" s="7"/>
      <c r="AK63" s="7"/>
    </row>
    <row r="64" spans="1:37" ht="24.75" customHeight="1" x14ac:dyDescent="0.25">
      <c r="A64" s="16"/>
      <c r="B64" s="3"/>
      <c r="C64" s="3"/>
      <c r="D64" s="9">
        <v>43</v>
      </c>
      <c r="E64" s="9">
        <v>56</v>
      </c>
      <c r="F64" s="1" t="s">
        <v>31</v>
      </c>
      <c r="G64" s="3">
        <v>-8.1</v>
      </c>
      <c r="H64" s="4">
        <f t="shared" ref="H64:H77" si="22">0.001*POWER(10,G64/10)</f>
        <v>1.5488166189124813E-4</v>
      </c>
      <c r="I64" s="1" t="s">
        <v>31</v>
      </c>
      <c r="J64" s="3">
        <f t="shared" ref="J64:J74" si="23">J63-1</f>
        <v>46</v>
      </c>
      <c r="K64" s="1" t="s">
        <v>31</v>
      </c>
      <c r="L64" s="4">
        <f t="shared" ref="L64:L77" si="24">0.001*POWER(10,J64/10)</f>
        <v>39.810717055349741</v>
      </c>
      <c r="M64" s="4">
        <v>-27.8</v>
      </c>
      <c r="N64" s="4">
        <v>-28</v>
      </c>
      <c r="O64" s="11"/>
      <c r="P64" s="12"/>
      <c r="Q64" s="13">
        <f t="shared" ref="Q64:Q77" si="25">J64-G64</f>
        <v>54.1</v>
      </c>
      <c r="R64" s="13">
        <v>0.64</v>
      </c>
      <c r="S64" s="13">
        <v>4.9000000000000004</v>
      </c>
      <c r="T64" s="4">
        <v>6.58</v>
      </c>
      <c r="U64" s="4">
        <v>4.66</v>
      </c>
      <c r="V64" s="4">
        <f t="shared" ref="V64:V77" si="26">T64*$Z$7+S64*$Z$9+R64*$Z$11</f>
        <v>215.50199999999998</v>
      </c>
      <c r="W64" s="4">
        <f t="shared" si="19"/>
        <v>175.69128294465025</v>
      </c>
      <c r="X64" s="14">
        <f t="shared" si="20"/>
        <v>0.18473479158128345</v>
      </c>
      <c r="Y64" s="14">
        <f t="shared" si="21"/>
        <v>0.18473407287954569</v>
      </c>
      <c r="Z64" s="128"/>
      <c r="AB64" s="15">
        <f>AVERAGE(M64:N64)</f>
        <v>-27.9</v>
      </c>
      <c r="AC64" s="7"/>
      <c r="AD64" s="36"/>
      <c r="AE64" s="36"/>
      <c r="AF64" s="7"/>
      <c r="AG64" s="7">
        <f>AG63</f>
        <v>-30</v>
      </c>
      <c r="AH64" s="15"/>
      <c r="AI64" s="45"/>
      <c r="AJ64" s="7"/>
      <c r="AK64" s="7"/>
    </row>
    <row r="65" spans="1:37" ht="24.75" customHeight="1" x14ac:dyDescent="0.25">
      <c r="A65" s="1"/>
      <c r="B65" s="3"/>
      <c r="C65" s="3"/>
      <c r="D65" s="9">
        <v>42</v>
      </c>
      <c r="E65" s="9">
        <v>54</v>
      </c>
      <c r="F65" s="1" t="s">
        <v>31</v>
      </c>
      <c r="G65" s="3">
        <v>-9.8000000000000007</v>
      </c>
      <c r="H65" s="4">
        <f t="shared" si="22"/>
        <v>1.0471285480508991E-4</v>
      </c>
      <c r="I65" s="1" t="s">
        <v>31</v>
      </c>
      <c r="J65" s="3">
        <f t="shared" si="23"/>
        <v>45</v>
      </c>
      <c r="K65" s="1" t="s">
        <v>31</v>
      </c>
      <c r="L65" s="4">
        <f t="shared" si="24"/>
        <v>31.622776601683839</v>
      </c>
      <c r="M65" s="4">
        <v>-30</v>
      </c>
      <c r="N65" s="4">
        <v>-29.6</v>
      </c>
      <c r="O65" s="11"/>
      <c r="P65" s="12"/>
      <c r="Q65" s="13">
        <f t="shared" si="25"/>
        <v>54.8</v>
      </c>
      <c r="R65" s="13">
        <v>0.63500000000000001</v>
      </c>
      <c r="S65" s="13">
        <v>4.7</v>
      </c>
      <c r="T65" s="4">
        <v>5.91</v>
      </c>
      <c r="U65" s="4">
        <v>4.25</v>
      </c>
      <c r="V65" s="4">
        <f t="shared" si="26"/>
        <v>197.059</v>
      </c>
      <c r="W65" s="4">
        <f t="shared" si="19"/>
        <v>165.43622339831614</v>
      </c>
      <c r="X65" s="14">
        <f t="shared" si="20"/>
        <v>0.16047364800229291</v>
      </c>
      <c r="Y65" s="14">
        <f t="shared" si="21"/>
        <v>0.1604731166241026</v>
      </c>
      <c r="Z65" s="129"/>
      <c r="AB65" s="15">
        <f>AVERAGE(M65:N65)</f>
        <v>-29.8</v>
      </c>
      <c r="AC65" s="7"/>
      <c r="AD65" s="36"/>
      <c r="AE65" s="36"/>
      <c r="AF65" s="7"/>
      <c r="AG65" s="7">
        <f t="shared" ref="AG65:AG70" si="27">AG64</f>
        <v>-30</v>
      </c>
      <c r="AH65" s="15"/>
      <c r="AI65" s="45"/>
      <c r="AJ65" s="7"/>
      <c r="AK65" s="7"/>
    </row>
    <row r="66" spans="1:37" ht="24.75" customHeight="1" x14ac:dyDescent="0.25">
      <c r="A66" s="1"/>
      <c r="B66" s="3"/>
      <c r="C66" s="3"/>
      <c r="D66" s="9">
        <v>41</v>
      </c>
      <c r="E66" s="9">
        <v>51</v>
      </c>
      <c r="F66" s="1" t="s">
        <v>31</v>
      </c>
      <c r="G66" s="3">
        <v>-11.7</v>
      </c>
      <c r="H66" s="4">
        <f t="shared" si="22"/>
        <v>6.7608297539198189E-5</v>
      </c>
      <c r="I66" s="1" t="s">
        <v>31</v>
      </c>
      <c r="J66" s="3">
        <f t="shared" si="23"/>
        <v>44</v>
      </c>
      <c r="K66" s="1" t="s">
        <v>31</v>
      </c>
      <c r="L66" s="4">
        <f t="shared" si="24"/>
        <v>25.118864315095859</v>
      </c>
      <c r="M66" s="4">
        <v>-31.6</v>
      </c>
      <c r="N66" s="4">
        <v>-32.5</v>
      </c>
      <c r="O66" s="11"/>
      <c r="P66" s="11"/>
      <c r="Q66" s="13">
        <f t="shared" si="25"/>
        <v>55.7</v>
      </c>
      <c r="R66" s="13">
        <v>0.63600000000000001</v>
      </c>
      <c r="S66" s="13">
        <v>4.5999999999999996</v>
      </c>
      <c r="T66" s="4">
        <v>5.18</v>
      </c>
      <c r="U66" s="4">
        <v>3.7</v>
      </c>
      <c r="V66" s="4">
        <f t="shared" si="26"/>
        <v>178.22399999999999</v>
      </c>
      <c r="W66" s="4">
        <f t="shared" si="19"/>
        <v>153.10513568490413</v>
      </c>
      <c r="X66" s="14">
        <f t="shared" si="20"/>
        <v>0.14093985274203172</v>
      </c>
      <c r="Y66" s="14">
        <f t="shared" si="21"/>
        <v>0.14093947339751281</v>
      </c>
      <c r="Z66" s="127" t="s">
        <v>45</v>
      </c>
      <c r="AB66" s="15">
        <f t="shared" ref="AB66:AB77" si="28">AVERAGE(M66:N66)</f>
        <v>-32.049999999999997</v>
      </c>
      <c r="AC66" s="7"/>
      <c r="AD66" s="36"/>
      <c r="AE66" s="36"/>
      <c r="AF66" s="7"/>
      <c r="AG66" s="7">
        <f t="shared" si="27"/>
        <v>-30</v>
      </c>
      <c r="AH66" s="15"/>
      <c r="AI66" s="45"/>
      <c r="AJ66" s="7"/>
      <c r="AK66" s="7"/>
    </row>
    <row r="67" spans="1:37" ht="23.25" customHeight="1" x14ac:dyDescent="0.25">
      <c r="A67" s="1"/>
      <c r="B67" s="3"/>
      <c r="C67" s="3"/>
      <c r="D67" s="9">
        <v>40</v>
      </c>
      <c r="E67" s="9">
        <v>49</v>
      </c>
      <c r="F67" s="1" t="s">
        <v>31</v>
      </c>
      <c r="G67" s="3">
        <v>-13.4</v>
      </c>
      <c r="H67" s="4">
        <f t="shared" si="22"/>
        <v>4.5708818961487483E-5</v>
      </c>
      <c r="I67" s="1" t="s">
        <v>31</v>
      </c>
      <c r="J67" s="3">
        <f t="shared" si="23"/>
        <v>43</v>
      </c>
      <c r="K67" s="1" t="s">
        <v>31</v>
      </c>
      <c r="L67" s="4">
        <f t="shared" si="24"/>
        <v>19.952623149688794</v>
      </c>
      <c r="M67" s="4">
        <v>-32</v>
      </c>
      <c r="N67" s="4">
        <v>-33.4</v>
      </c>
      <c r="O67" s="11"/>
      <c r="P67" s="11"/>
      <c r="Q67" s="13">
        <f t="shared" si="25"/>
        <v>56.4</v>
      </c>
      <c r="R67" s="13">
        <v>0.63900000000000001</v>
      </c>
      <c r="S67" s="13">
        <v>4.5</v>
      </c>
      <c r="T67" s="4">
        <v>4.62</v>
      </c>
      <c r="U67" s="4">
        <v>3.34</v>
      </c>
      <c r="V67" s="4">
        <f t="shared" si="26"/>
        <v>163.55100000000002</v>
      </c>
      <c r="W67" s="4">
        <f t="shared" si="19"/>
        <v>143.59837685031121</v>
      </c>
      <c r="X67" s="14">
        <f t="shared" si="20"/>
        <v>0.12199633844910023</v>
      </c>
      <c r="Y67" s="14">
        <f t="shared" si="21"/>
        <v>0.12199605897163471</v>
      </c>
      <c r="Z67" s="130"/>
      <c r="AB67" s="15">
        <f t="shared" si="28"/>
        <v>-32.700000000000003</v>
      </c>
      <c r="AC67" s="7"/>
      <c r="AD67" s="36"/>
      <c r="AE67" s="36"/>
      <c r="AF67" s="7"/>
      <c r="AG67" s="7">
        <f t="shared" si="27"/>
        <v>-30</v>
      </c>
      <c r="AH67" s="15"/>
      <c r="AI67" s="45"/>
      <c r="AJ67" s="7"/>
      <c r="AK67" s="7"/>
    </row>
    <row r="68" spans="1:37" ht="24" customHeight="1" x14ac:dyDescent="0.25">
      <c r="A68" s="1"/>
      <c r="B68" s="3"/>
      <c r="C68" s="3"/>
      <c r="D68" s="9">
        <v>40</v>
      </c>
      <c r="E68" s="9">
        <v>47</v>
      </c>
      <c r="F68" s="1" t="s">
        <v>31</v>
      </c>
      <c r="G68" s="3">
        <v>-14.6</v>
      </c>
      <c r="H68" s="4">
        <f t="shared" si="22"/>
        <v>3.4673685045253161E-5</v>
      </c>
      <c r="I68" s="1" t="s">
        <v>31</v>
      </c>
      <c r="J68" s="3">
        <f t="shared" si="23"/>
        <v>42</v>
      </c>
      <c r="K68" s="1" t="s">
        <v>31</v>
      </c>
      <c r="L68" s="4">
        <f t="shared" si="24"/>
        <v>15.848931924611147</v>
      </c>
      <c r="M68" s="4">
        <v>-32.299999999999997</v>
      </c>
      <c r="N68" s="4">
        <v>-34.6</v>
      </c>
      <c r="O68" s="11"/>
      <c r="P68" s="11"/>
      <c r="Q68" s="13">
        <f t="shared" si="25"/>
        <v>56.6</v>
      </c>
      <c r="R68" s="13">
        <v>0.64400000000000002</v>
      </c>
      <c r="S68" s="13">
        <v>4.5</v>
      </c>
      <c r="T68" s="4">
        <v>4.25</v>
      </c>
      <c r="U68" s="4">
        <v>3</v>
      </c>
      <c r="V68" s="4">
        <f t="shared" si="26"/>
        <v>154.55799999999999</v>
      </c>
      <c r="W68" s="4">
        <f t="shared" si="19"/>
        <v>138.70906807538884</v>
      </c>
      <c r="X68" s="14">
        <f t="shared" si="20"/>
        <v>0.10254358832678442</v>
      </c>
      <c r="Y68" s="14">
        <f t="shared" si="21"/>
        <v>0.1025433639858571</v>
      </c>
      <c r="Z68" s="131"/>
      <c r="AB68" s="15">
        <f t="shared" si="28"/>
        <v>-33.450000000000003</v>
      </c>
      <c r="AC68" s="36"/>
      <c r="AD68" s="36"/>
      <c r="AE68" s="7"/>
      <c r="AF68" s="7"/>
      <c r="AG68" s="7">
        <f t="shared" si="27"/>
        <v>-30</v>
      </c>
      <c r="AH68" s="15"/>
      <c r="AI68" s="45"/>
      <c r="AJ68" s="7"/>
      <c r="AK68" s="7"/>
    </row>
    <row r="69" spans="1:37" ht="24.75" customHeight="1" x14ac:dyDescent="0.25">
      <c r="A69" s="1"/>
      <c r="B69" s="3"/>
      <c r="C69" s="3"/>
      <c r="D69" s="9">
        <v>40</v>
      </c>
      <c r="E69" s="9">
        <v>46</v>
      </c>
      <c r="F69" s="1" t="s">
        <v>31</v>
      </c>
      <c r="G69" s="3">
        <v>-16</v>
      </c>
      <c r="H69" s="4">
        <f t="shared" si="22"/>
        <v>2.5118864315095781E-5</v>
      </c>
      <c r="I69" s="1" t="s">
        <v>31</v>
      </c>
      <c r="J69" s="3">
        <f t="shared" si="23"/>
        <v>41</v>
      </c>
      <c r="K69" s="1" t="s">
        <v>31</v>
      </c>
      <c r="L69" s="4">
        <f t="shared" si="24"/>
        <v>12.589254117941671</v>
      </c>
      <c r="M69" s="4">
        <v>-33.6</v>
      </c>
      <c r="N69" s="4">
        <v>-35.799999999999997</v>
      </c>
      <c r="O69" s="11"/>
      <c r="P69" s="11"/>
      <c r="Q69" s="13">
        <f t="shared" si="25"/>
        <v>57</v>
      </c>
      <c r="R69" s="13">
        <v>0.65200000000000002</v>
      </c>
      <c r="S69" s="13">
        <v>4.5999999999999996</v>
      </c>
      <c r="T69" s="4">
        <v>3.84</v>
      </c>
      <c r="U69" s="4">
        <v>2.76</v>
      </c>
      <c r="V69" s="4">
        <f t="shared" si="26"/>
        <v>145.63999999999999</v>
      </c>
      <c r="W69" s="4">
        <f t="shared" si="19"/>
        <v>133.05074588205832</v>
      </c>
      <c r="X69" s="14">
        <f t="shared" si="20"/>
        <v>8.6440909900725574E-2</v>
      </c>
      <c r="Y69" s="14">
        <f t="shared" si="21"/>
        <v>8.6440737428435582E-2</v>
      </c>
      <c r="Z69" s="136" t="s">
        <v>50</v>
      </c>
      <c r="AB69" s="15">
        <f t="shared" si="28"/>
        <v>-34.700000000000003</v>
      </c>
      <c r="AC69" s="36"/>
      <c r="AD69" s="36"/>
      <c r="AE69" s="7"/>
      <c r="AF69" s="7"/>
      <c r="AG69" s="7">
        <f t="shared" si="27"/>
        <v>-30</v>
      </c>
      <c r="AH69" s="15"/>
      <c r="AI69" s="45"/>
      <c r="AJ69" s="7"/>
      <c r="AK69" s="7"/>
    </row>
    <row r="70" spans="1:37" ht="24.75" customHeight="1" x14ac:dyDescent="0.25">
      <c r="A70" s="1"/>
      <c r="B70" s="3"/>
      <c r="C70" s="3"/>
      <c r="D70" s="9">
        <v>39</v>
      </c>
      <c r="E70" s="9">
        <v>44</v>
      </c>
      <c r="F70" s="1" t="s">
        <v>31</v>
      </c>
      <c r="G70" s="3">
        <v>-17.399999999999999</v>
      </c>
      <c r="H70" s="4">
        <f t="shared" si="22"/>
        <v>1.819700858609983E-5</v>
      </c>
      <c r="I70" s="1" t="s">
        <v>31</v>
      </c>
      <c r="J70" s="3">
        <f t="shared" si="23"/>
        <v>40</v>
      </c>
      <c r="K70" s="1" t="s">
        <v>31</v>
      </c>
      <c r="L70" s="4">
        <f t="shared" si="24"/>
        <v>10</v>
      </c>
      <c r="M70" s="4">
        <v>-33.6</v>
      </c>
      <c r="N70" s="4">
        <v>-35</v>
      </c>
      <c r="O70" s="11"/>
      <c r="P70" s="11"/>
      <c r="Q70" s="13">
        <f t="shared" si="25"/>
        <v>57.4</v>
      </c>
      <c r="R70" s="13">
        <v>0.65800000000000003</v>
      </c>
      <c r="S70" s="13">
        <v>4.5999999999999996</v>
      </c>
      <c r="T70" s="4">
        <v>3.5</v>
      </c>
      <c r="U70" s="4">
        <v>2.4900000000000002</v>
      </c>
      <c r="V70" s="4">
        <f t="shared" si="26"/>
        <v>137.386</v>
      </c>
      <c r="W70" s="4">
        <f t="shared" si="19"/>
        <v>127.386</v>
      </c>
      <c r="X70" s="14">
        <f t="shared" si="20"/>
        <v>7.2787620281542523E-2</v>
      </c>
      <c r="Y70" s="14">
        <f t="shared" si="21"/>
        <v>7.2787487829847397E-2</v>
      </c>
      <c r="Z70" s="137"/>
      <c r="AB70" s="15">
        <f t="shared" si="28"/>
        <v>-34.299999999999997</v>
      </c>
      <c r="AC70" s="36"/>
      <c r="AD70" s="36"/>
      <c r="AE70" s="7"/>
      <c r="AF70" s="36"/>
      <c r="AG70" s="7">
        <f t="shared" si="27"/>
        <v>-30</v>
      </c>
      <c r="AH70" s="15"/>
      <c r="AI70" s="45"/>
      <c r="AJ70" s="7"/>
      <c r="AK70" s="7"/>
    </row>
    <row r="71" spans="1:37" ht="24.75" customHeight="1" x14ac:dyDescent="0.25">
      <c r="A71" s="1"/>
      <c r="B71" s="3"/>
      <c r="C71" s="3"/>
      <c r="D71" s="9">
        <v>39</v>
      </c>
      <c r="E71" s="9">
        <v>43</v>
      </c>
      <c r="F71" s="1" t="s">
        <v>31</v>
      </c>
      <c r="G71" s="3">
        <v>-18.7</v>
      </c>
      <c r="H71" s="4">
        <f t="shared" si="22"/>
        <v>1.3489628825916536E-5</v>
      </c>
      <c r="I71" s="1" t="s">
        <v>31</v>
      </c>
      <c r="J71" s="3">
        <f t="shared" si="23"/>
        <v>39</v>
      </c>
      <c r="K71" s="1" t="s">
        <v>31</v>
      </c>
      <c r="L71" s="4">
        <f t="shared" si="24"/>
        <v>7.9432823472428158</v>
      </c>
      <c r="M71" s="4">
        <v>-34</v>
      </c>
      <c r="N71" s="4">
        <v>-35</v>
      </c>
      <c r="O71" s="11"/>
      <c r="P71" s="11"/>
      <c r="Q71" s="13">
        <f t="shared" si="25"/>
        <v>57.7</v>
      </c>
      <c r="R71" s="13">
        <v>0.66200000000000003</v>
      </c>
      <c r="S71" s="13">
        <v>4.5999999999999996</v>
      </c>
      <c r="T71" s="4">
        <v>3.27</v>
      </c>
      <c r="U71" s="4">
        <v>2.31</v>
      </c>
      <c r="V71" s="4">
        <f t="shared" si="26"/>
        <v>131.80200000000002</v>
      </c>
      <c r="W71" s="4">
        <f t="shared" si="19"/>
        <v>123.85871765275721</v>
      </c>
      <c r="X71" s="14">
        <f t="shared" si="20"/>
        <v>6.0266781590892507E-2</v>
      </c>
      <c r="Y71" s="14">
        <f t="shared" si="21"/>
        <v>6.0266679243213224E-2</v>
      </c>
      <c r="Z71" s="137"/>
      <c r="AB71" s="15">
        <f t="shared" si="28"/>
        <v>-34.5</v>
      </c>
      <c r="AC71" s="36"/>
      <c r="AD71" s="36"/>
      <c r="AE71" s="7"/>
      <c r="AF71" s="36"/>
      <c r="AG71" s="7">
        <f>AG69</f>
        <v>-30</v>
      </c>
      <c r="AH71" s="15"/>
      <c r="AI71" s="45"/>
      <c r="AJ71" s="7"/>
      <c r="AK71" s="7"/>
    </row>
    <row r="72" spans="1:37" ht="24.75" customHeight="1" x14ac:dyDescent="0.25">
      <c r="A72" s="1"/>
      <c r="B72" s="3"/>
      <c r="C72" s="3"/>
      <c r="D72" s="9">
        <v>39</v>
      </c>
      <c r="E72" s="9">
        <v>43</v>
      </c>
      <c r="F72" s="1" t="s">
        <v>31</v>
      </c>
      <c r="G72" s="3">
        <v>-20</v>
      </c>
      <c r="H72" s="4">
        <f t="shared" si="22"/>
        <v>1.0000000000000001E-5</v>
      </c>
      <c r="I72" s="1" t="s">
        <v>31</v>
      </c>
      <c r="J72" s="3">
        <f t="shared" si="23"/>
        <v>38</v>
      </c>
      <c r="K72" s="1" t="s">
        <v>31</v>
      </c>
      <c r="L72" s="4">
        <f t="shared" si="24"/>
        <v>6.3095734448019387</v>
      </c>
      <c r="M72" s="4">
        <v>-35</v>
      </c>
      <c r="N72" s="4">
        <v>-36.5</v>
      </c>
      <c r="O72" s="11"/>
      <c r="P72" s="11"/>
      <c r="Q72" s="13">
        <f t="shared" si="25"/>
        <v>58</v>
      </c>
      <c r="R72" s="13">
        <v>0.66500000000000004</v>
      </c>
      <c r="S72" s="13">
        <v>4.5999999999999996</v>
      </c>
      <c r="T72" s="4">
        <v>3.09</v>
      </c>
      <c r="U72" s="4">
        <v>2.16</v>
      </c>
      <c r="V72" s="4">
        <f t="shared" si="26"/>
        <v>127.43099999999998</v>
      </c>
      <c r="W72" s="4">
        <f t="shared" si="19"/>
        <v>121.12142655519804</v>
      </c>
      <c r="X72" s="14">
        <f t="shared" si="20"/>
        <v>4.9513646167745208E-2</v>
      </c>
      <c r="Y72" s="14">
        <f t="shared" si="21"/>
        <v>4.9513567693904463E-2</v>
      </c>
      <c r="Z72" s="137"/>
      <c r="AB72" s="15">
        <f t="shared" si="28"/>
        <v>-35.75</v>
      </c>
      <c r="AC72" s="36"/>
      <c r="AD72" s="36"/>
      <c r="AE72" s="7"/>
      <c r="AF72" s="36"/>
      <c r="AG72" s="7">
        <f>AG69</f>
        <v>-30</v>
      </c>
      <c r="AH72" s="15"/>
      <c r="AI72" s="45"/>
      <c r="AJ72" s="7"/>
      <c r="AK72" s="7"/>
    </row>
    <row r="73" spans="1:37" ht="24.75" customHeight="1" x14ac:dyDescent="0.25">
      <c r="A73" s="1"/>
      <c r="B73" s="3"/>
      <c r="C73" s="3"/>
      <c r="D73" s="9">
        <v>39</v>
      </c>
      <c r="E73" s="9">
        <v>43</v>
      </c>
      <c r="F73" s="1" t="s">
        <v>31</v>
      </c>
      <c r="G73" s="3">
        <v>-21.16</v>
      </c>
      <c r="H73" s="4">
        <f t="shared" si="22"/>
        <v>7.6559660691125568E-6</v>
      </c>
      <c r="I73" s="1" t="s">
        <v>31</v>
      </c>
      <c r="J73" s="3">
        <f t="shared" si="23"/>
        <v>37</v>
      </c>
      <c r="K73" s="1" t="s">
        <v>31</v>
      </c>
      <c r="L73" s="4">
        <f t="shared" si="24"/>
        <v>5.0118723362727327</v>
      </c>
      <c r="M73" s="4">
        <v>-35.799999999999997</v>
      </c>
      <c r="N73" s="4">
        <v>-37</v>
      </c>
      <c r="O73" s="11"/>
      <c r="P73" s="11"/>
      <c r="Q73" s="13">
        <f t="shared" si="25"/>
        <v>58.16</v>
      </c>
      <c r="R73" s="13">
        <v>0.66600000000000004</v>
      </c>
      <c r="S73" s="13">
        <v>4.5999999999999996</v>
      </c>
      <c r="T73" s="4">
        <v>2.94</v>
      </c>
      <c r="U73" s="4">
        <v>2.0299999999999998</v>
      </c>
      <c r="V73" s="4">
        <f t="shared" si="26"/>
        <v>123.77799999999999</v>
      </c>
      <c r="W73" s="4">
        <f t="shared" si="19"/>
        <v>118.76612766372726</v>
      </c>
      <c r="X73" s="14">
        <f t="shared" si="20"/>
        <v>4.0490816916356163E-2</v>
      </c>
      <c r="Y73" s="14">
        <f t="shared" si="21"/>
        <v>4.0490755063958571E-2</v>
      </c>
      <c r="Z73" s="137"/>
      <c r="AB73" s="15">
        <f t="shared" si="28"/>
        <v>-36.4</v>
      </c>
      <c r="AC73" s="36"/>
      <c r="AD73" s="36"/>
      <c r="AE73" s="7"/>
      <c r="AF73" s="36"/>
      <c r="AG73" s="7">
        <f>AG69</f>
        <v>-30</v>
      </c>
      <c r="AH73" s="15"/>
      <c r="AI73" s="45"/>
      <c r="AJ73" s="7"/>
      <c r="AK73" s="7"/>
    </row>
    <row r="74" spans="1:37" ht="24.75" customHeight="1" x14ac:dyDescent="0.25">
      <c r="A74" s="1"/>
      <c r="B74" s="3"/>
      <c r="C74" s="3"/>
      <c r="D74" s="9">
        <v>39</v>
      </c>
      <c r="E74" s="9">
        <v>43</v>
      </c>
      <c r="F74" s="1" t="s">
        <v>31</v>
      </c>
      <c r="G74" s="3">
        <v>-22.3</v>
      </c>
      <c r="H74" s="4">
        <f t="shared" si="22"/>
        <v>5.8884365535558901E-6</v>
      </c>
      <c r="I74" s="1" t="s">
        <v>31</v>
      </c>
      <c r="J74" s="3">
        <f t="shared" si="23"/>
        <v>36</v>
      </c>
      <c r="K74" s="1" t="s">
        <v>31</v>
      </c>
      <c r="L74" s="4">
        <f t="shared" si="24"/>
        <v>3.9810717055349771</v>
      </c>
      <c r="M74" s="4">
        <v>-38</v>
      </c>
      <c r="N74" s="4">
        <v>-38</v>
      </c>
      <c r="O74" s="11"/>
      <c r="P74" s="11"/>
      <c r="Q74" s="13">
        <f t="shared" si="25"/>
        <v>58.3</v>
      </c>
      <c r="R74" s="13">
        <v>0.66700000000000004</v>
      </c>
      <c r="S74" s="13">
        <v>4.5999999999999996</v>
      </c>
      <c r="T74" s="4">
        <v>2.84</v>
      </c>
      <c r="U74" s="4">
        <v>1.94</v>
      </c>
      <c r="V74" s="4">
        <f t="shared" si="26"/>
        <v>121.34499999999998</v>
      </c>
      <c r="W74" s="4">
        <f t="shared" si="19"/>
        <v>117.36392829446501</v>
      </c>
      <c r="X74" s="14">
        <f t="shared" si="20"/>
        <v>3.2807875936667993E-2</v>
      </c>
      <c r="Y74" s="14">
        <f t="shared" si="21"/>
        <v>3.2807827410263501E-2</v>
      </c>
      <c r="Z74" s="137"/>
      <c r="AB74" s="15">
        <f t="shared" si="28"/>
        <v>-38</v>
      </c>
      <c r="AC74" s="36"/>
      <c r="AD74" s="36"/>
      <c r="AE74" s="7"/>
      <c r="AF74" s="36"/>
      <c r="AG74" s="7">
        <f>AG69</f>
        <v>-30</v>
      </c>
      <c r="AH74" s="15"/>
      <c r="AI74" s="45"/>
      <c r="AJ74" s="7"/>
      <c r="AK74" s="7"/>
    </row>
    <row r="75" spans="1:37" ht="24.75" customHeight="1" x14ac:dyDescent="0.25">
      <c r="A75" s="1"/>
      <c r="B75" s="3"/>
      <c r="C75" s="3"/>
      <c r="D75" s="9">
        <v>39</v>
      </c>
      <c r="E75" s="9">
        <v>43</v>
      </c>
      <c r="F75" s="1" t="s">
        <v>31</v>
      </c>
      <c r="G75" s="3">
        <v>-25.6</v>
      </c>
      <c r="H75" s="4">
        <f t="shared" si="22"/>
        <v>2.7542287033381651E-6</v>
      </c>
      <c r="I75" s="1" t="s">
        <v>31</v>
      </c>
      <c r="J75" s="3">
        <f>J74-3</f>
        <v>33</v>
      </c>
      <c r="K75" s="1" t="s">
        <v>31</v>
      </c>
      <c r="L75" s="4">
        <f t="shared" si="24"/>
        <v>1.9952623149688804</v>
      </c>
      <c r="M75" s="4">
        <v>-41</v>
      </c>
      <c r="N75" s="4">
        <v>-40.799999999999997</v>
      </c>
      <c r="O75" s="11"/>
      <c r="P75" s="11"/>
      <c r="Q75" s="13">
        <f t="shared" si="25"/>
        <v>58.6</v>
      </c>
      <c r="R75" s="13">
        <v>0.66900000000000004</v>
      </c>
      <c r="S75" s="13">
        <v>4.7</v>
      </c>
      <c r="T75" s="4">
        <v>2.7</v>
      </c>
      <c r="U75" s="4">
        <v>1.78</v>
      </c>
      <c r="V75" s="4">
        <f t="shared" si="26"/>
        <v>118.97299999999998</v>
      </c>
      <c r="W75" s="4">
        <f t="shared" si="19"/>
        <v>116.9777376850311</v>
      </c>
      <c r="X75" s="14">
        <f t="shared" si="20"/>
        <v>1.6770715330107509E-2</v>
      </c>
      <c r="Y75" s="14">
        <f t="shared" si="21"/>
        <v>1.6770692180075961E-2</v>
      </c>
      <c r="Z75" s="137"/>
      <c r="AB75" s="15">
        <f t="shared" si="28"/>
        <v>-40.9</v>
      </c>
      <c r="AC75" s="36"/>
      <c r="AD75" s="36"/>
      <c r="AE75" s="7"/>
      <c r="AF75" s="36"/>
      <c r="AG75" s="7">
        <f>AG69</f>
        <v>-30</v>
      </c>
      <c r="AH75" s="15"/>
      <c r="AI75" s="45"/>
      <c r="AJ75" s="7"/>
      <c r="AK75" s="7"/>
    </row>
    <row r="76" spans="1:37" ht="24.75" customHeight="1" x14ac:dyDescent="0.25">
      <c r="A76" s="1"/>
      <c r="B76" s="3"/>
      <c r="C76" s="3"/>
      <c r="D76" s="9">
        <v>39</v>
      </c>
      <c r="E76" s="9">
        <v>43</v>
      </c>
      <c r="F76" s="1" t="s">
        <v>31</v>
      </c>
      <c r="G76" s="3">
        <v>-28.9</v>
      </c>
      <c r="H76" s="4">
        <f t="shared" si="22"/>
        <v>1.2882495516931341E-6</v>
      </c>
      <c r="I76" s="1" t="s">
        <v>31</v>
      </c>
      <c r="J76" s="3">
        <f>J75-3</f>
        <v>30</v>
      </c>
      <c r="K76" s="1" t="s">
        <v>31</v>
      </c>
      <c r="L76" s="4">
        <f t="shared" si="24"/>
        <v>1</v>
      </c>
      <c r="M76" s="4"/>
      <c r="N76" s="4"/>
      <c r="O76" s="11"/>
      <c r="P76" s="11"/>
      <c r="Q76" s="13">
        <f t="shared" si="25"/>
        <v>58.9</v>
      </c>
      <c r="R76" s="13">
        <v>0.67</v>
      </c>
      <c r="S76" s="13">
        <v>4.7</v>
      </c>
      <c r="T76" s="4">
        <v>2.71</v>
      </c>
      <c r="U76" s="4">
        <v>1.78</v>
      </c>
      <c r="V76" s="4">
        <f t="shared" si="26"/>
        <v>119.22399999999999</v>
      </c>
      <c r="W76" s="4">
        <f t="shared" si="19"/>
        <v>118.22399999999999</v>
      </c>
      <c r="X76" s="14">
        <f t="shared" si="20"/>
        <v>8.3875729718848567E-3</v>
      </c>
      <c r="Y76" s="14">
        <f t="shared" si="21"/>
        <v>8.3875621665977351E-3</v>
      </c>
      <c r="Z76" s="137"/>
      <c r="AB76" s="15" t="e">
        <f t="shared" si="28"/>
        <v>#DIV/0!</v>
      </c>
      <c r="AC76" s="36"/>
      <c r="AD76" s="36"/>
      <c r="AE76" s="7"/>
      <c r="AF76" s="36"/>
      <c r="AG76" s="7">
        <f>AG69</f>
        <v>-30</v>
      </c>
      <c r="AH76" s="15"/>
      <c r="AI76" s="45"/>
      <c r="AJ76" s="7"/>
      <c r="AK76" s="7"/>
    </row>
    <row r="77" spans="1:37" ht="24.75" customHeight="1" x14ac:dyDescent="0.25">
      <c r="A77" s="1"/>
      <c r="B77" s="3"/>
      <c r="C77" s="3"/>
      <c r="D77" s="9">
        <v>39</v>
      </c>
      <c r="E77" s="9">
        <v>43</v>
      </c>
      <c r="F77" s="1" t="s">
        <v>31</v>
      </c>
      <c r="G77" s="3">
        <v>-32.4</v>
      </c>
      <c r="H77" s="4">
        <f t="shared" si="22"/>
        <v>5.7543993733715687E-7</v>
      </c>
      <c r="I77" s="1" t="s">
        <v>31</v>
      </c>
      <c r="J77" s="3">
        <f>J76-3</f>
        <v>27</v>
      </c>
      <c r="K77" s="1" t="s">
        <v>31</v>
      </c>
      <c r="L77" s="4">
        <f t="shared" si="24"/>
        <v>0.50118723362727269</v>
      </c>
      <c r="M77" s="4"/>
      <c r="N77" s="4"/>
      <c r="O77" s="11"/>
      <c r="P77" s="11"/>
      <c r="Q77" s="13">
        <f t="shared" si="25"/>
        <v>59.4</v>
      </c>
      <c r="R77" s="13">
        <v>0.67</v>
      </c>
      <c r="S77" s="13">
        <v>4.7</v>
      </c>
      <c r="T77" s="4">
        <v>2.75</v>
      </c>
      <c r="U77" s="4">
        <v>1.8</v>
      </c>
      <c r="V77" s="4">
        <f t="shared" si="26"/>
        <v>120.19999999999999</v>
      </c>
      <c r="W77" s="4">
        <f t="shared" si="19"/>
        <v>119.69881276637271</v>
      </c>
      <c r="X77" s="14">
        <f t="shared" si="20"/>
        <v>4.1696109286794734E-3</v>
      </c>
      <c r="Y77" s="14">
        <f t="shared" si="21"/>
        <v>4.1696061413255851E-3</v>
      </c>
      <c r="Z77" s="138"/>
      <c r="AB77" s="15" t="e">
        <f t="shared" si="28"/>
        <v>#DIV/0!</v>
      </c>
      <c r="AC77" s="36"/>
      <c r="AD77" s="36"/>
      <c r="AE77" s="7"/>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43"/>
      <c r="P78" s="43"/>
      <c r="Q78" s="25"/>
      <c r="R78" s="25"/>
      <c r="S78" s="25"/>
      <c r="T78" s="26"/>
      <c r="U78" s="26"/>
      <c r="V78" s="25"/>
      <c r="W78" s="25"/>
      <c r="X78" s="27"/>
      <c r="Y78" s="27"/>
      <c r="Z78" s="28"/>
      <c r="AB78" s="7" t="str">
        <f>CONCATENATE("Cascade Average SRG(dBc) @ ",B79,"GHz")</f>
        <v>Cascade Average SRG(dBc) @ 14GHz</v>
      </c>
      <c r="AC78" s="36"/>
      <c r="AD78" s="36"/>
      <c r="AE78" s="36"/>
      <c r="AF78" s="36"/>
      <c r="AG78" s="7" t="s">
        <v>48</v>
      </c>
      <c r="AH78" s="7"/>
      <c r="AI78" s="7"/>
      <c r="AJ78" s="7"/>
      <c r="AK78" s="7"/>
    </row>
    <row r="79" spans="1:37" ht="24.75" customHeight="1" x14ac:dyDescent="0.25">
      <c r="A79" s="8"/>
      <c r="B79" s="3">
        <f>B43</f>
        <v>14</v>
      </c>
      <c r="C79" s="3" t="s">
        <v>30</v>
      </c>
      <c r="D79" s="9"/>
      <c r="E79" s="9"/>
      <c r="F79" s="1" t="s">
        <v>31</v>
      </c>
      <c r="G79" s="3"/>
      <c r="H79" s="4">
        <f>0.001*POWER(10,G79/10)</f>
        <v>1E-3</v>
      </c>
      <c r="I79" s="1" t="s">
        <v>31</v>
      </c>
      <c r="J79" s="3"/>
      <c r="K79" s="1" t="s">
        <v>31</v>
      </c>
      <c r="L79" s="4">
        <f>0.001*POWER(10,J79/10)</f>
        <v>1E-3</v>
      </c>
      <c r="M79" s="4"/>
      <c r="N79" s="4"/>
      <c r="O79" s="11"/>
      <c r="P79" s="12"/>
      <c r="Q79" s="13">
        <f>J79-G79</f>
        <v>0</v>
      </c>
      <c r="R79" s="13"/>
      <c r="S79" s="13"/>
      <c r="T79" s="4"/>
      <c r="U79" s="4"/>
      <c r="V79" s="4">
        <f>T79*$Z$7+S79*$Z$9+R79*$Z$11</f>
        <v>0</v>
      </c>
      <c r="W79" s="4">
        <f t="shared" ref="W79:W88" si="29">V79-L79</f>
        <v>-1E-3</v>
      </c>
      <c r="X79" s="14" t="e">
        <f t="shared" ref="X79:X88" si="30">L79/V79</f>
        <v>#DIV/0!</v>
      </c>
      <c r="Y79" s="14" t="e">
        <f t="shared" ref="Y79:Y88" si="31">(L79-H79)/V79</f>
        <v>#DIV/0!</v>
      </c>
      <c r="Z79" s="127" t="s">
        <v>75</v>
      </c>
      <c r="AB79" s="15" t="e">
        <f>AVERAGE(M79:N79)</f>
        <v>#DIV/0!</v>
      </c>
      <c r="AC79" s="7"/>
      <c r="AD79" s="36"/>
      <c r="AE79" s="36"/>
      <c r="AF79" s="7"/>
      <c r="AG79" s="7">
        <v>-30</v>
      </c>
      <c r="AH79" s="15"/>
      <c r="AI79" s="45"/>
      <c r="AJ79" s="7"/>
      <c r="AK79" s="7"/>
    </row>
    <row r="80" spans="1:37" ht="24.75" customHeight="1" x14ac:dyDescent="0.25">
      <c r="A80" s="16"/>
      <c r="B80" s="3"/>
      <c r="C80" s="3"/>
      <c r="D80" s="9"/>
      <c r="E80" s="9"/>
      <c r="F80" s="1" t="s">
        <v>31</v>
      </c>
      <c r="G80" s="3"/>
      <c r="H80" s="4">
        <f t="shared" ref="H80:H85" si="32">0.001*POWER(10,G80/10)</f>
        <v>1E-3</v>
      </c>
      <c r="I80" s="1" t="s">
        <v>31</v>
      </c>
      <c r="J80" s="3"/>
      <c r="K80" s="1" t="s">
        <v>31</v>
      </c>
      <c r="L80" s="4">
        <f t="shared" ref="L80:L85" si="33">0.001*POWER(10,J80/10)</f>
        <v>1E-3</v>
      </c>
      <c r="M80" s="4"/>
      <c r="N80" s="4"/>
      <c r="O80" s="11"/>
      <c r="P80" s="12"/>
      <c r="Q80" s="13">
        <f t="shared" ref="Q80:Q85" si="34">J80-G80</f>
        <v>0</v>
      </c>
      <c r="R80" s="13"/>
      <c r="S80" s="13"/>
      <c r="T80" s="4"/>
      <c r="U80" s="4"/>
      <c r="V80" s="4">
        <f t="shared" ref="V80:V88" si="35">T80*$Z$7+S80*$Z$9+R80*$Z$11</f>
        <v>0</v>
      </c>
      <c r="W80" s="4">
        <f t="shared" si="29"/>
        <v>-1E-3</v>
      </c>
      <c r="X80" s="14" t="e">
        <f t="shared" si="30"/>
        <v>#DIV/0!</v>
      </c>
      <c r="Y80" s="14" t="e">
        <f t="shared" si="31"/>
        <v>#DIV/0!</v>
      </c>
      <c r="Z80" s="128"/>
      <c r="AB80" s="15" t="e">
        <f>AVERAGE(M80:N80)</f>
        <v>#DIV/0!</v>
      </c>
      <c r="AC80" s="7"/>
      <c r="AD80" s="36"/>
      <c r="AE80" s="36"/>
      <c r="AF80" s="7"/>
      <c r="AG80" s="7">
        <f>AG79</f>
        <v>-30</v>
      </c>
      <c r="AH80" s="15"/>
      <c r="AI80" s="45"/>
      <c r="AJ80" s="7"/>
      <c r="AK80" s="7"/>
    </row>
    <row r="81" spans="1:37" ht="24.75" customHeight="1" x14ac:dyDescent="0.25">
      <c r="A81" s="1"/>
      <c r="B81" s="3"/>
      <c r="C81" s="3"/>
      <c r="D81" s="9"/>
      <c r="E81" s="9"/>
      <c r="F81" s="1" t="s">
        <v>31</v>
      </c>
      <c r="G81" s="3"/>
      <c r="H81" s="4">
        <f t="shared" si="32"/>
        <v>1E-3</v>
      </c>
      <c r="I81" s="1" t="s">
        <v>31</v>
      </c>
      <c r="J81" s="3"/>
      <c r="K81" s="1" t="s">
        <v>31</v>
      </c>
      <c r="L81" s="4">
        <f t="shared" si="33"/>
        <v>1E-3</v>
      </c>
      <c r="M81" s="4"/>
      <c r="N81" s="4"/>
      <c r="O81" s="11"/>
      <c r="P81" s="12"/>
      <c r="Q81" s="13">
        <f t="shared" si="34"/>
        <v>0</v>
      </c>
      <c r="R81" s="13"/>
      <c r="S81" s="13"/>
      <c r="T81" s="4"/>
      <c r="U81" s="4"/>
      <c r="V81" s="4">
        <f t="shared" si="35"/>
        <v>0</v>
      </c>
      <c r="W81" s="4">
        <f t="shared" si="29"/>
        <v>-1E-3</v>
      </c>
      <c r="X81" s="14" t="e">
        <f t="shared" si="30"/>
        <v>#DIV/0!</v>
      </c>
      <c r="Y81" s="14" t="e">
        <f t="shared" si="31"/>
        <v>#DIV/0!</v>
      </c>
      <c r="Z81" s="129"/>
      <c r="AB81" s="15" t="e">
        <f>AVERAGE(M81:N81)</f>
        <v>#DIV/0!</v>
      </c>
      <c r="AC81" s="7"/>
      <c r="AD81" s="36"/>
      <c r="AE81" s="36"/>
      <c r="AF81" s="7"/>
      <c r="AG81" s="7">
        <f t="shared" ref="AG81:AG86" si="36">AG80</f>
        <v>-30</v>
      </c>
      <c r="AH81" s="15"/>
      <c r="AI81" s="45"/>
      <c r="AJ81" s="7"/>
      <c r="AK81" s="7"/>
    </row>
    <row r="82" spans="1:37" ht="24.75" customHeight="1" x14ac:dyDescent="0.25">
      <c r="A82" s="1"/>
      <c r="B82" s="3"/>
      <c r="C82" s="3"/>
      <c r="D82" s="9"/>
      <c r="E82" s="9"/>
      <c r="F82" s="1" t="s">
        <v>31</v>
      </c>
      <c r="G82" s="3"/>
      <c r="H82" s="4">
        <f t="shared" si="32"/>
        <v>1E-3</v>
      </c>
      <c r="I82" s="1" t="s">
        <v>31</v>
      </c>
      <c r="J82" s="3"/>
      <c r="K82" s="1" t="s">
        <v>31</v>
      </c>
      <c r="L82" s="4">
        <f t="shared" si="33"/>
        <v>1E-3</v>
      </c>
      <c r="M82" s="4"/>
      <c r="N82" s="4"/>
      <c r="O82" s="11"/>
      <c r="P82" s="11"/>
      <c r="Q82" s="13">
        <f t="shared" si="34"/>
        <v>0</v>
      </c>
      <c r="R82" s="13"/>
      <c r="S82" s="13"/>
      <c r="T82" s="4"/>
      <c r="U82" s="4"/>
      <c r="V82" s="4">
        <f t="shared" si="35"/>
        <v>0</v>
      </c>
      <c r="W82" s="4">
        <f t="shared" si="29"/>
        <v>-1E-3</v>
      </c>
      <c r="X82" s="14" t="e">
        <f t="shared" si="30"/>
        <v>#DIV/0!</v>
      </c>
      <c r="Y82" s="14" t="e">
        <f t="shared" si="31"/>
        <v>#DIV/0!</v>
      </c>
      <c r="Z82" s="127" t="s">
        <v>45</v>
      </c>
      <c r="AB82" s="15" t="e">
        <f t="shared" ref="AB82:AB88" si="37">AVERAGE(M82:N82)</f>
        <v>#DIV/0!</v>
      </c>
      <c r="AC82" s="7"/>
      <c r="AD82" s="36"/>
      <c r="AE82" s="36"/>
      <c r="AF82" s="7"/>
      <c r="AG82" s="7">
        <f t="shared" si="36"/>
        <v>-30</v>
      </c>
      <c r="AH82" s="15"/>
      <c r="AI82" s="45"/>
      <c r="AJ82" s="7"/>
      <c r="AK82" s="7"/>
    </row>
    <row r="83" spans="1:37" ht="23.25" customHeight="1" x14ac:dyDescent="0.25">
      <c r="A83" s="1"/>
      <c r="B83" s="3"/>
      <c r="C83" s="3"/>
      <c r="D83" s="9"/>
      <c r="E83" s="9"/>
      <c r="F83" s="1" t="s">
        <v>31</v>
      </c>
      <c r="G83" s="3"/>
      <c r="H83" s="4">
        <f t="shared" si="32"/>
        <v>1E-3</v>
      </c>
      <c r="I83" s="1" t="s">
        <v>31</v>
      </c>
      <c r="J83" s="3"/>
      <c r="K83" s="1" t="s">
        <v>31</v>
      </c>
      <c r="L83" s="4">
        <f t="shared" si="33"/>
        <v>1E-3</v>
      </c>
      <c r="M83" s="4"/>
      <c r="N83" s="4"/>
      <c r="O83" s="11"/>
      <c r="P83" s="11"/>
      <c r="Q83" s="13">
        <f t="shared" si="34"/>
        <v>0</v>
      </c>
      <c r="R83" s="13"/>
      <c r="S83" s="13"/>
      <c r="T83" s="4"/>
      <c r="U83" s="4"/>
      <c r="V83" s="4">
        <f t="shared" si="35"/>
        <v>0</v>
      </c>
      <c r="W83" s="4">
        <f t="shared" si="29"/>
        <v>-1E-3</v>
      </c>
      <c r="X83" s="14" t="e">
        <f t="shared" si="30"/>
        <v>#DIV/0!</v>
      </c>
      <c r="Y83" s="14" t="e">
        <f t="shared" si="31"/>
        <v>#DIV/0!</v>
      </c>
      <c r="Z83" s="130"/>
      <c r="AB83" s="15" t="e">
        <f t="shared" si="37"/>
        <v>#DIV/0!</v>
      </c>
      <c r="AC83" s="7"/>
      <c r="AD83" s="36"/>
      <c r="AE83" s="36"/>
      <c r="AF83" s="7"/>
      <c r="AG83" s="7">
        <f t="shared" si="36"/>
        <v>-30</v>
      </c>
      <c r="AH83" s="15"/>
      <c r="AI83" s="45"/>
      <c r="AJ83" s="7"/>
      <c r="AK83" s="7"/>
    </row>
    <row r="84" spans="1:37" ht="24" customHeight="1" x14ac:dyDescent="0.25">
      <c r="A84" s="1"/>
      <c r="B84" s="3"/>
      <c r="C84" s="3"/>
      <c r="D84" s="9"/>
      <c r="E84" s="9"/>
      <c r="F84" s="1" t="s">
        <v>31</v>
      </c>
      <c r="G84" s="3"/>
      <c r="H84" s="4">
        <f t="shared" si="32"/>
        <v>1E-3</v>
      </c>
      <c r="I84" s="1" t="s">
        <v>31</v>
      </c>
      <c r="J84" s="3"/>
      <c r="K84" s="1" t="s">
        <v>31</v>
      </c>
      <c r="L84" s="4">
        <f t="shared" si="33"/>
        <v>1E-3</v>
      </c>
      <c r="M84" s="4"/>
      <c r="N84" s="4"/>
      <c r="O84" s="11"/>
      <c r="P84" s="11"/>
      <c r="Q84" s="13">
        <f t="shared" si="34"/>
        <v>0</v>
      </c>
      <c r="R84" s="13"/>
      <c r="S84" s="13"/>
      <c r="T84" s="4"/>
      <c r="U84" s="4"/>
      <c r="V84" s="4">
        <f t="shared" si="35"/>
        <v>0</v>
      </c>
      <c r="W84" s="4">
        <f t="shared" si="29"/>
        <v>-1E-3</v>
      </c>
      <c r="X84" s="14" t="e">
        <f t="shared" si="30"/>
        <v>#DIV/0!</v>
      </c>
      <c r="Y84" s="14" t="e">
        <f t="shared" si="31"/>
        <v>#DIV/0!</v>
      </c>
      <c r="Z84" s="131"/>
      <c r="AB84" s="15" t="e">
        <f t="shared" si="37"/>
        <v>#DIV/0!</v>
      </c>
      <c r="AC84" s="36"/>
      <c r="AD84" s="36"/>
      <c r="AE84" s="7"/>
      <c r="AF84" s="7"/>
      <c r="AG84" s="7">
        <f t="shared" si="36"/>
        <v>-30</v>
      </c>
      <c r="AH84" s="15"/>
      <c r="AI84" s="45"/>
      <c r="AJ84" s="7"/>
      <c r="AK84" s="7"/>
    </row>
    <row r="85" spans="1:37" ht="24.75" customHeight="1" x14ac:dyDescent="0.25">
      <c r="A85" s="1"/>
      <c r="B85" s="3"/>
      <c r="C85" s="3"/>
      <c r="D85" s="9"/>
      <c r="E85" s="9"/>
      <c r="F85" s="1" t="s">
        <v>31</v>
      </c>
      <c r="G85" s="3"/>
      <c r="H85" s="4">
        <f t="shared" si="32"/>
        <v>1E-3</v>
      </c>
      <c r="I85" s="1" t="s">
        <v>31</v>
      </c>
      <c r="J85" s="3"/>
      <c r="K85" s="1" t="s">
        <v>31</v>
      </c>
      <c r="L85" s="4">
        <f t="shared" si="33"/>
        <v>1E-3</v>
      </c>
      <c r="M85" s="4"/>
      <c r="N85" s="4"/>
      <c r="O85" s="11"/>
      <c r="P85" s="11"/>
      <c r="Q85" s="13">
        <f t="shared" si="34"/>
        <v>0</v>
      </c>
      <c r="R85" s="13"/>
      <c r="S85" s="13"/>
      <c r="T85" s="4"/>
      <c r="U85" s="4"/>
      <c r="V85" s="4">
        <f t="shared" si="35"/>
        <v>0</v>
      </c>
      <c r="W85" s="4">
        <f t="shared" si="29"/>
        <v>-1E-3</v>
      </c>
      <c r="X85" s="14" t="e">
        <f t="shared" si="30"/>
        <v>#DIV/0!</v>
      </c>
      <c r="Y85" s="14" t="e">
        <f t="shared" si="31"/>
        <v>#DIV/0!</v>
      </c>
      <c r="Z85" s="3"/>
      <c r="AB85" s="15" t="e">
        <f t="shared" si="37"/>
        <v>#DIV/0!</v>
      </c>
      <c r="AC85" s="36"/>
      <c r="AD85" s="36"/>
      <c r="AE85" s="7"/>
      <c r="AF85" s="7"/>
      <c r="AG85" s="7">
        <f t="shared" si="36"/>
        <v>-30</v>
      </c>
      <c r="AH85" s="15"/>
      <c r="AI85" s="45"/>
      <c r="AJ85" s="7"/>
      <c r="AK85" s="7"/>
    </row>
    <row r="86" spans="1:37" ht="24.75" customHeight="1" x14ac:dyDescent="0.25">
      <c r="A86" s="1"/>
      <c r="B86" s="3"/>
      <c r="C86" s="3"/>
      <c r="D86" s="9"/>
      <c r="E86" s="9"/>
      <c r="F86" s="1" t="s">
        <v>31</v>
      </c>
      <c r="G86" s="3"/>
      <c r="H86" s="4">
        <f>0.001*POWER(10,G86/10)</f>
        <v>1E-3</v>
      </c>
      <c r="I86" s="1" t="s">
        <v>31</v>
      </c>
      <c r="J86" s="3"/>
      <c r="K86" s="1" t="s">
        <v>31</v>
      </c>
      <c r="L86" s="4">
        <f>0.001*POWER(10,J86/10)</f>
        <v>1E-3</v>
      </c>
      <c r="M86" s="4"/>
      <c r="N86" s="4"/>
      <c r="O86" s="11"/>
      <c r="P86" s="11"/>
      <c r="Q86" s="13">
        <f>J86-G86</f>
        <v>0</v>
      </c>
      <c r="R86" s="13"/>
      <c r="S86" s="13"/>
      <c r="T86" s="4"/>
      <c r="U86" s="4"/>
      <c r="V86" s="4">
        <f t="shared" si="35"/>
        <v>0</v>
      </c>
      <c r="W86" s="4">
        <f t="shared" si="29"/>
        <v>-1E-3</v>
      </c>
      <c r="X86" s="14" t="e">
        <f t="shared" si="30"/>
        <v>#DIV/0!</v>
      </c>
      <c r="Y86" s="14" t="e">
        <f t="shared" si="31"/>
        <v>#DIV/0!</v>
      </c>
      <c r="Z86" s="3"/>
      <c r="AB86" s="15" t="e">
        <f t="shared" si="37"/>
        <v>#DIV/0!</v>
      </c>
      <c r="AC86" s="36"/>
      <c r="AD86" s="36"/>
      <c r="AE86" s="7"/>
      <c r="AF86" s="36"/>
      <c r="AG86" s="7">
        <f t="shared" si="36"/>
        <v>-30</v>
      </c>
      <c r="AH86" s="15"/>
      <c r="AI86" s="45"/>
      <c r="AJ86" s="7"/>
      <c r="AK86" s="7"/>
    </row>
    <row r="87" spans="1:37" ht="24.75" customHeight="1" x14ac:dyDescent="0.25">
      <c r="A87" s="1"/>
      <c r="B87" s="3"/>
      <c r="C87" s="3"/>
      <c r="D87" s="9"/>
      <c r="E87" s="9"/>
      <c r="F87" s="1" t="s">
        <v>31</v>
      </c>
      <c r="G87" s="3"/>
      <c r="H87" s="4">
        <f>0.001*POWER(10,G87/10)</f>
        <v>1E-3</v>
      </c>
      <c r="I87" s="1" t="s">
        <v>31</v>
      </c>
      <c r="J87" s="3"/>
      <c r="K87" s="1" t="s">
        <v>31</v>
      </c>
      <c r="L87" s="4">
        <f>0.001*POWER(10,J87/10)</f>
        <v>1E-3</v>
      </c>
      <c r="M87" s="4"/>
      <c r="N87" s="4"/>
      <c r="O87" s="11"/>
      <c r="P87" s="11"/>
      <c r="Q87" s="13">
        <f>J87-G87</f>
        <v>0</v>
      </c>
      <c r="R87" s="13"/>
      <c r="S87" s="13"/>
      <c r="T87" s="4"/>
      <c r="U87" s="4"/>
      <c r="V87" s="4">
        <f t="shared" si="35"/>
        <v>0</v>
      </c>
      <c r="W87" s="4">
        <f t="shared" si="29"/>
        <v>-1E-3</v>
      </c>
      <c r="X87" s="14" t="e">
        <f t="shared" si="30"/>
        <v>#DIV/0!</v>
      </c>
      <c r="Y87" s="14" t="e">
        <f t="shared" si="31"/>
        <v>#DIV/0!</v>
      </c>
      <c r="Z87" s="3"/>
      <c r="AB87" s="15" t="e">
        <f>AVERAGE(M87:N87)</f>
        <v>#DIV/0!</v>
      </c>
      <c r="AC87" s="36"/>
      <c r="AD87" s="36"/>
      <c r="AE87" s="7"/>
      <c r="AF87" s="36"/>
      <c r="AG87" s="7">
        <f>AG85</f>
        <v>-30</v>
      </c>
      <c r="AH87" s="15"/>
      <c r="AI87" s="45"/>
      <c r="AJ87" s="7"/>
      <c r="AK87" s="7"/>
    </row>
    <row r="88" spans="1:37" ht="24.75" customHeight="1" x14ac:dyDescent="0.25">
      <c r="A88" s="1"/>
      <c r="B88" s="3"/>
      <c r="C88" s="3"/>
      <c r="D88" s="9"/>
      <c r="E88" s="9"/>
      <c r="F88" s="1" t="s">
        <v>31</v>
      </c>
      <c r="G88" s="3"/>
      <c r="H88" s="4">
        <f>0.001*POWER(10,G88/10)</f>
        <v>1E-3</v>
      </c>
      <c r="I88" s="1" t="s">
        <v>31</v>
      </c>
      <c r="J88" s="3"/>
      <c r="K88" s="1" t="s">
        <v>31</v>
      </c>
      <c r="L88" s="4">
        <f>0.001*POWER(10,J88/10)</f>
        <v>1E-3</v>
      </c>
      <c r="M88" s="4"/>
      <c r="N88" s="4"/>
      <c r="O88" s="11"/>
      <c r="P88" s="11"/>
      <c r="Q88" s="13">
        <f>J88-G88</f>
        <v>0</v>
      </c>
      <c r="R88" s="13"/>
      <c r="S88" s="13"/>
      <c r="T88" s="4"/>
      <c r="U88" s="4"/>
      <c r="V88" s="4">
        <f t="shared" si="35"/>
        <v>0</v>
      </c>
      <c r="W88" s="4">
        <f t="shared" si="29"/>
        <v>-1E-3</v>
      </c>
      <c r="X88" s="14" t="e">
        <f t="shared" si="30"/>
        <v>#DIV/0!</v>
      </c>
      <c r="Y88" s="14" t="e">
        <f t="shared" si="31"/>
        <v>#DIV/0!</v>
      </c>
      <c r="Z88" s="3"/>
      <c r="AB88" s="15" t="e">
        <f t="shared" si="37"/>
        <v>#DIV/0!</v>
      </c>
      <c r="AC88" s="36"/>
      <c r="AD88" s="36"/>
      <c r="AE88" s="7"/>
      <c r="AF88" s="36"/>
      <c r="AG88" s="7">
        <f>AG86</f>
        <v>-30</v>
      </c>
      <c r="AH88" s="15"/>
      <c r="AI88" s="45"/>
      <c r="AJ88" s="7"/>
      <c r="AK88" s="7"/>
    </row>
    <row r="89" spans="1:37" ht="24.75" customHeight="1" x14ac:dyDescent="0.25">
      <c r="A89" s="21"/>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c r="AC89" s="36"/>
      <c r="AD89" s="36"/>
      <c r="AE89" s="7"/>
      <c r="AF89" s="36"/>
      <c r="AG89" s="7"/>
      <c r="AH89" s="7"/>
      <c r="AI89" s="7"/>
      <c r="AJ89" s="7"/>
      <c r="AK89" s="7"/>
    </row>
    <row r="90" spans="1:37" ht="24.75" customHeight="1" x14ac:dyDescent="0.25">
      <c r="A90" s="8"/>
      <c r="B90" s="3">
        <f>B79</f>
        <v>14</v>
      </c>
      <c r="C90" s="3" t="s">
        <v>30</v>
      </c>
      <c r="D90" s="9"/>
      <c r="E90" s="9"/>
      <c r="F90" s="1" t="s">
        <v>31</v>
      </c>
      <c r="G90" s="4"/>
      <c r="H90" s="4">
        <f t="shared" ref="H90:H99" si="38">0.001*POWER(10,G90/10)</f>
        <v>1E-3</v>
      </c>
      <c r="I90" s="1" t="s">
        <v>31</v>
      </c>
      <c r="J90" s="2"/>
      <c r="K90" s="1" t="s">
        <v>31</v>
      </c>
      <c r="L90" s="4">
        <f t="shared" ref="L90:L99" si="39">0.001*POWER(10,J90/10)</f>
        <v>1E-3</v>
      </c>
      <c r="M90" s="46"/>
      <c r="N90" s="46"/>
      <c r="O90" s="11"/>
      <c r="P90" s="12"/>
      <c r="Q90" s="13">
        <f t="shared" ref="Q90:Q99" si="40">J90-G90</f>
        <v>0</v>
      </c>
      <c r="R90" s="13"/>
      <c r="S90" s="13"/>
      <c r="T90" s="4"/>
      <c r="U90" s="4"/>
      <c r="V90" s="4">
        <f>T90*$Z$7+S90*$Z$9+R90*$Z$11</f>
        <v>0</v>
      </c>
      <c r="W90" s="4">
        <f t="shared" ref="W90:W99" si="41">V90-L90</f>
        <v>-1E-3</v>
      </c>
      <c r="X90" s="14" t="e">
        <f t="shared" ref="X90:X99" si="42">L90/V90</f>
        <v>#DIV/0!</v>
      </c>
      <c r="Y90" s="14" t="e">
        <f t="shared" ref="Y90:Y99" si="43">(L90-H90)/V90</f>
        <v>#DIV/0!</v>
      </c>
      <c r="Z90" s="127" t="s">
        <v>51</v>
      </c>
      <c r="AB90" s="15" t="e">
        <f>AVERAGE(M90:N90)</f>
        <v>#DIV/0!</v>
      </c>
      <c r="AC90" s="36"/>
      <c r="AD90" s="36"/>
      <c r="AE90" s="7"/>
      <c r="AF90" s="36"/>
      <c r="AG90" s="7"/>
      <c r="AH90" s="7"/>
      <c r="AI90" s="7"/>
      <c r="AJ90" s="7"/>
      <c r="AK90" s="7"/>
    </row>
    <row r="91" spans="1:37" ht="24.75" customHeight="1" x14ac:dyDescent="0.25">
      <c r="A91" s="16"/>
      <c r="B91" s="3"/>
      <c r="C91" s="3"/>
      <c r="D91" s="9"/>
      <c r="E91" s="9"/>
      <c r="F91" s="1" t="s">
        <v>31</v>
      </c>
      <c r="G91" s="4"/>
      <c r="H91" s="4">
        <f t="shared" si="38"/>
        <v>1E-3</v>
      </c>
      <c r="I91" s="1" t="s">
        <v>31</v>
      </c>
      <c r="J91" s="2"/>
      <c r="K91" s="1" t="s">
        <v>31</v>
      </c>
      <c r="L91" s="4">
        <f t="shared" si="39"/>
        <v>1E-3</v>
      </c>
      <c r="M91" s="46"/>
      <c r="N91" s="46"/>
      <c r="O91" s="11"/>
      <c r="P91" s="12"/>
      <c r="Q91" s="13">
        <f t="shared" si="40"/>
        <v>0</v>
      </c>
      <c r="R91" s="13"/>
      <c r="S91" s="13"/>
      <c r="T91" s="4"/>
      <c r="U91" s="4"/>
      <c r="V91" s="4">
        <f t="shared" ref="V91:V99" si="44">T91*$Z$7+S91*$Z$9+R91*$Z$11</f>
        <v>0</v>
      </c>
      <c r="W91" s="4">
        <f t="shared" si="41"/>
        <v>-1E-3</v>
      </c>
      <c r="X91" s="14" t="e">
        <f t="shared" si="42"/>
        <v>#DIV/0!</v>
      </c>
      <c r="Y91" s="14" t="e">
        <f t="shared" si="43"/>
        <v>#DIV/0!</v>
      </c>
      <c r="Z91" s="128"/>
      <c r="AB91" s="15" t="e">
        <f>AVERAGE(M91:N91)</f>
        <v>#DIV/0!</v>
      </c>
      <c r="AC91" s="44"/>
      <c r="AD91" s="36"/>
      <c r="AE91" s="7"/>
      <c r="AF91" s="36"/>
      <c r="AG91" s="7"/>
      <c r="AH91" s="7"/>
      <c r="AI91" s="7"/>
      <c r="AJ91" s="7"/>
      <c r="AK91" s="7"/>
    </row>
    <row r="92" spans="1:37" ht="24.75" customHeight="1" x14ac:dyDescent="0.25">
      <c r="A92" s="1"/>
      <c r="B92" s="3"/>
      <c r="C92" s="3"/>
      <c r="D92" s="9"/>
      <c r="E92" s="9"/>
      <c r="F92" s="1" t="s">
        <v>31</v>
      </c>
      <c r="G92" s="4"/>
      <c r="H92" s="4">
        <f t="shared" si="38"/>
        <v>1E-3</v>
      </c>
      <c r="I92" s="1" t="s">
        <v>31</v>
      </c>
      <c r="J92" s="2"/>
      <c r="K92" s="1" t="s">
        <v>31</v>
      </c>
      <c r="L92" s="4">
        <f t="shared" si="39"/>
        <v>1E-3</v>
      </c>
      <c r="M92" s="46"/>
      <c r="N92" s="46"/>
      <c r="O92" s="11"/>
      <c r="P92" s="12"/>
      <c r="Q92" s="13">
        <f t="shared" si="40"/>
        <v>0</v>
      </c>
      <c r="R92" s="13"/>
      <c r="S92" s="13"/>
      <c r="T92" s="4"/>
      <c r="U92" s="4"/>
      <c r="V92" s="4">
        <f t="shared" si="44"/>
        <v>0</v>
      </c>
      <c r="W92" s="4">
        <f t="shared" si="41"/>
        <v>-1E-3</v>
      </c>
      <c r="X92" s="14" t="e">
        <f t="shared" si="42"/>
        <v>#DIV/0!</v>
      </c>
      <c r="Y92" s="14" t="e">
        <f t="shared" si="43"/>
        <v>#DIV/0!</v>
      </c>
      <c r="Z92" s="129"/>
      <c r="AB92" s="15" t="e">
        <f>AVERAGE(M92:N92)</f>
        <v>#DIV/0!</v>
      </c>
      <c r="AC92" s="7"/>
      <c r="AD92" s="36"/>
      <c r="AE92" s="36"/>
      <c r="AF92" s="36"/>
      <c r="AG92" s="7"/>
      <c r="AH92" s="7"/>
      <c r="AI92" s="7"/>
      <c r="AJ92" s="7"/>
      <c r="AK92" s="7"/>
    </row>
    <row r="93" spans="1:37" ht="24.75" customHeight="1" x14ac:dyDescent="0.25">
      <c r="A93" s="1"/>
      <c r="B93" s="3"/>
      <c r="C93" s="3"/>
      <c r="D93" s="9"/>
      <c r="E93" s="9"/>
      <c r="F93" s="1" t="s">
        <v>31</v>
      </c>
      <c r="G93" s="4"/>
      <c r="H93" s="4">
        <f t="shared" si="38"/>
        <v>1E-3</v>
      </c>
      <c r="I93" s="1" t="s">
        <v>31</v>
      </c>
      <c r="J93" s="2"/>
      <c r="K93" s="1" t="s">
        <v>31</v>
      </c>
      <c r="L93" s="4">
        <f t="shared" si="39"/>
        <v>1E-3</v>
      </c>
      <c r="M93" s="46"/>
      <c r="N93" s="46"/>
      <c r="O93" s="11"/>
      <c r="P93" s="11"/>
      <c r="Q93" s="13">
        <f t="shared" si="40"/>
        <v>0</v>
      </c>
      <c r="R93" s="13"/>
      <c r="S93" s="13"/>
      <c r="T93" s="4"/>
      <c r="U93" s="4"/>
      <c r="V93" s="4">
        <f t="shared" si="44"/>
        <v>0</v>
      </c>
      <c r="W93" s="4">
        <f t="shared" si="41"/>
        <v>-1E-3</v>
      </c>
      <c r="X93" s="14" t="e">
        <f t="shared" si="42"/>
        <v>#DIV/0!</v>
      </c>
      <c r="Y93" s="14" t="e">
        <f t="shared" si="43"/>
        <v>#DIV/0!</v>
      </c>
      <c r="Z93" s="127" t="s">
        <v>45</v>
      </c>
      <c r="AB93" s="15" t="e">
        <f t="shared" ref="AB93:AB99" si="45">AVERAGE(M93:N93)</f>
        <v>#DIV/0!</v>
      </c>
      <c r="AC93" s="7"/>
      <c r="AD93" s="36"/>
      <c r="AE93" s="36"/>
      <c r="AF93" s="36"/>
    </row>
    <row r="94" spans="1:37" ht="23.25" customHeight="1" x14ac:dyDescent="0.25">
      <c r="A94" s="1"/>
      <c r="B94" s="3"/>
      <c r="C94" s="3"/>
      <c r="D94" s="9"/>
      <c r="E94" s="9"/>
      <c r="F94" s="1" t="s">
        <v>31</v>
      </c>
      <c r="G94" s="4"/>
      <c r="H94" s="4">
        <f t="shared" si="38"/>
        <v>1E-3</v>
      </c>
      <c r="I94" s="1" t="s">
        <v>31</v>
      </c>
      <c r="J94" s="2"/>
      <c r="K94" s="1" t="s">
        <v>31</v>
      </c>
      <c r="L94" s="4">
        <f t="shared" si="39"/>
        <v>1E-3</v>
      </c>
      <c r="M94" s="46"/>
      <c r="N94" s="46"/>
      <c r="O94" s="11"/>
      <c r="P94" s="11"/>
      <c r="Q94" s="13">
        <f t="shared" si="40"/>
        <v>0</v>
      </c>
      <c r="R94" s="13"/>
      <c r="S94" s="13"/>
      <c r="T94" s="4"/>
      <c r="U94" s="4"/>
      <c r="V94" s="4">
        <f t="shared" si="44"/>
        <v>0</v>
      </c>
      <c r="W94" s="4">
        <f t="shared" si="41"/>
        <v>-1E-3</v>
      </c>
      <c r="X94" s="14" t="e">
        <f t="shared" si="42"/>
        <v>#DIV/0!</v>
      </c>
      <c r="Y94" s="14" t="e">
        <f t="shared" si="43"/>
        <v>#DIV/0!</v>
      </c>
      <c r="Z94" s="130"/>
      <c r="AB94" s="15" t="e">
        <f t="shared" si="45"/>
        <v>#DIV/0!</v>
      </c>
      <c r="AC94" s="7"/>
      <c r="AD94" s="36"/>
      <c r="AE94" s="36"/>
      <c r="AF94" s="36"/>
    </row>
    <row r="95" spans="1:37" ht="24" customHeight="1" x14ac:dyDescent="0.25">
      <c r="A95" s="1"/>
      <c r="B95" s="3"/>
      <c r="C95" s="3"/>
      <c r="D95" s="9"/>
      <c r="E95" s="9"/>
      <c r="F95" s="1" t="s">
        <v>31</v>
      </c>
      <c r="G95" s="4"/>
      <c r="H95" s="4">
        <f t="shared" si="38"/>
        <v>1E-3</v>
      </c>
      <c r="I95" s="1" t="s">
        <v>31</v>
      </c>
      <c r="J95" s="2"/>
      <c r="K95" s="1" t="s">
        <v>31</v>
      </c>
      <c r="L95" s="4">
        <f t="shared" si="39"/>
        <v>1E-3</v>
      </c>
      <c r="M95" s="46"/>
      <c r="N95" s="46"/>
      <c r="O95" s="11"/>
      <c r="P95" s="11"/>
      <c r="Q95" s="13">
        <f t="shared" si="40"/>
        <v>0</v>
      </c>
      <c r="R95" s="13"/>
      <c r="S95" s="13"/>
      <c r="T95" s="4"/>
      <c r="U95" s="4"/>
      <c r="V95" s="4">
        <f t="shared" si="44"/>
        <v>0</v>
      </c>
      <c r="W95" s="4">
        <f t="shared" si="41"/>
        <v>-1E-3</v>
      </c>
      <c r="X95" s="14" t="e">
        <f t="shared" si="42"/>
        <v>#DIV/0!</v>
      </c>
      <c r="Y95" s="14" t="e">
        <f t="shared" si="43"/>
        <v>#DIV/0!</v>
      </c>
      <c r="Z95" s="131"/>
      <c r="AB95" s="15" t="e">
        <f t="shared" si="45"/>
        <v>#DIV/0!</v>
      </c>
      <c r="AC95" s="7"/>
      <c r="AD95" s="36"/>
      <c r="AE95" s="36"/>
      <c r="AF95" s="36"/>
    </row>
    <row r="96" spans="1:37" ht="24.75" customHeight="1" x14ac:dyDescent="0.25">
      <c r="A96" s="1"/>
      <c r="B96" s="3"/>
      <c r="C96" s="3"/>
      <c r="D96" s="9"/>
      <c r="E96" s="9"/>
      <c r="F96" s="1" t="s">
        <v>31</v>
      </c>
      <c r="G96" s="4"/>
      <c r="H96" s="4">
        <f t="shared" si="38"/>
        <v>1E-3</v>
      </c>
      <c r="I96" s="1" t="s">
        <v>31</v>
      </c>
      <c r="J96" s="2"/>
      <c r="K96" s="1" t="s">
        <v>31</v>
      </c>
      <c r="L96" s="4">
        <f t="shared" si="39"/>
        <v>1E-3</v>
      </c>
      <c r="M96" s="46"/>
      <c r="N96" s="46"/>
      <c r="O96" s="11"/>
      <c r="P96" s="11"/>
      <c r="Q96" s="13">
        <f t="shared" si="40"/>
        <v>0</v>
      </c>
      <c r="R96" s="13"/>
      <c r="S96" s="13"/>
      <c r="T96" s="4"/>
      <c r="U96" s="4"/>
      <c r="V96" s="4">
        <f t="shared" si="44"/>
        <v>0</v>
      </c>
      <c r="W96" s="4">
        <f t="shared" si="41"/>
        <v>-1E-3</v>
      </c>
      <c r="X96" s="14" t="e">
        <f t="shared" si="42"/>
        <v>#DIV/0!</v>
      </c>
      <c r="Y96" s="14" t="e">
        <f t="shared" si="43"/>
        <v>#DIV/0!</v>
      </c>
      <c r="Z96" s="3"/>
      <c r="AB96" s="15" t="e">
        <f t="shared" si="45"/>
        <v>#DIV/0!</v>
      </c>
      <c r="AC96" s="7"/>
      <c r="AD96" s="36"/>
      <c r="AE96" s="36"/>
      <c r="AF96" s="36"/>
    </row>
    <row r="97" spans="1:34" ht="24.75" customHeight="1" x14ac:dyDescent="0.25">
      <c r="A97" s="1"/>
      <c r="B97" s="3"/>
      <c r="C97" s="3"/>
      <c r="D97" s="9"/>
      <c r="E97" s="9"/>
      <c r="F97" s="1" t="s">
        <v>31</v>
      </c>
      <c r="G97" s="4"/>
      <c r="H97" s="4">
        <f t="shared" si="38"/>
        <v>1E-3</v>
      </c>
      <c r="I97" s="1" t="s">
        <v>31</v>
      </c>
      <c r="J97" s="2"/>
      <c r="K97" s="1" t="s">
        <v>31</v>
      </c>
      <c r="L97" s="4">
        <f t="shared" si="39"/>
        <v>1E-3</v>
      </c>
      <c r="M97" s="46"/>
      <c r="N97" s="46"/>
      <c r="O97" s="11"/>
      <c r="P97" s="11"/>
      <c r="Q97" s="13">
        <f t="shared" si="40"/>
        <v>0</v>
      </c>
      <c r="R97" s="13"/>
      <c r="S97" s="13"/>
      <c r="T97" s="4"/>
      <c r="U97" s="4"/>
      <c r="V97" s="4">
        <f t="shared" si="44"/>
        <v>0</v>
      </c>
      <c r="W97" s="4">
        <f t="shared" si="41"/>
        <v>-1E-3</v>
      </c>
      <c r="X97" s="14" t="e">
        <f t="shared" si="42"/>
        <v>#DIV/0!</v>
      </c>
      <c r="Y97" s="14" t="e">
        <f t="shared" si="43"/>
        <v>#DIV/0!</v>
      </c>
      <c r="Z97" s="3"/>
      <c r="AB97" s="15" t="e">
        <f t="shared" si="45"/>
        <v>#DIV/0!</v>
      </c>
      <c r="AC97" s="7"/>
      <c r="AD97" s="36"/>
      <c r="AE97" s="36"/>
      <c r="AF97" s="36"/>
    </row>
    <row r="98" spans="1:34" ht="24.75" customHeight="1" x14ac:dyDescent="0.25">
      <c r="A98" s="1"/>
      <c r="B98" s="3"/>
      <c r="C98" s="3"/>
      <c r="D98" s="9"/>
      <c r="E98" s="9"/>
      <c r="F98" s="1" t="s">
        <v>31</v>
      </c>
      <c r="G98" s="4"/>
      <c r="H98" s="4">
        <f>0.001*POWER(10,G98/10)</f>
        <v>1E-3</v>
      </c>
      <c r="I98" s="1" t="s">
        <v>31</v>
      </c>
      <c r="J98" s="2"/>
      <c r="K98" s="1" t="s">
        <v>31</v>
      </c>
      <c r="L98" s="4">
        <f>0.001*POWER(10,J98/10)</f>
        <v>1E-3</v>
      </c>
      <c r="M98" s="46"/>
      <c r="N98" s="46"/>
      <c r="O98" s="11"/>
      <c r="P98" s="11"/>
      <c r="Q98" s="13">
        <f>J98-G98</f>
        <v>0</v>
      </c>
      <c r="R98" s="13"/>
      <c r="S98" s="13"/>
      <c r="T98" s="4"/>
      <c r="U98" s="4"/>
      <c r="V98" s="4">
        <f t="shared" si="44"/>
        <v>0</v>
      </c>
      <c r="W98" s="4">
        <f t="shared" si="41"/>
        <v>-1E-3</v>
      </c>
      <c r="X98" s="14" t="e">
        <f t="shared" si="42"/>
        <v>#DIV/0!</v>
      </c>
      <c r="Y98" s="14" t="e">
        <f t="shared" si="43"/>
        <v>#DIV/0!</v>
      </c>
      <c r="Z98" s="3"/>
      <c r="AB98" s="15" t="e">
        <f>AVERAGE(M98:N98)</f>
        <v>#DIV/0!</v>
      </c>
      <c r="AC98" s="7"/>
      <c r="AD98" s="36"/>
      <c r="AE98" s="36"/>
      <c r="AF98" s="36"/>
    </row>
    <row r="99" spans="1:34" ht="24.75" customHeight="1" x14ac:dyDescent="0.25">
      <c r="A99" s="1"/>
      <c r="B99" s="3"/>
      <c r="C99" s="3"/>
      <c r="D99" s="9"/>
      <c r="E99" s="9"/>
      <c r="F99" s="1" t="s">
        <v>31</v>
      </c>
      <c r="G99" s="4"/>
      <c r="H99" s="4">
        <f t="shared" si="38"/>
        <v>1E-3</v>
      </c>
      <c r="I99" s="1" t="s">
        <v>31</v>
      </c>
      <c r="J99" s="2"/>
      <c r="K99" s="1" t="s">
        <v>31</v>
      </c>
      <c r="L99" s="4">
        <f t="shared" si="39"/>
        <v>1E-3</v>
      </c>
      <c r="M99" s="46"/>
      <c r="N99" s="46"/>
      <c r="O99" s="11"/>
      <c r="P99" s="11"/>
      <c r="Q99" s="13">
        <f t="shared" si="40"/>
        <v>0</v>
      </c>
      <c r="R99" s="13"/>
      <c r="S99" s="13"/>
      <c r="T99" s="4"/>
      <c r="U99" s="4"/>
      <c r="V99" s="4">
        <f t="shared" si="44"/>
        <v>0</v>
      </c>
      <c r="W99" s="4">
        <f t="shared" si="41"/>
        <v>-1E-3</v>
      </c>
      <c r="X99" s="14" t="e">
        <f t="shared" si="42"/>
        <v>#DIV/0!</v>
      </c>
      <c r="Y99" s="14" t="e">
        <f t="shared" si="43"/>
        <v>#DIV/0!</v>
      </c>
      <c r="Z99" s="3"/>
      <c r="AB99" s="15" t="e">
        <f t="shared" si="45"/>
        <v>#DIV/0!</v>
      </c>
      <c r="AC99" s="7"/>
      <c r="AD99" s="36"/>
      <c r="AE99" s="36"/>
      <c r="AF99" s="36"/>
    </row>
    <row r="100" spans="1:34"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34" ht="24.75" customHeight="1" x14ac:dyDescent="0.25">
      <c r="A101" s="8"/>
      <c r="B101" s="3">
        <f>B90</f>
        <v>14</v>
      </c>
      <c r="C101" s="3" t="s">
        <v>30</v>
      </c>
      <c r="D101" s="9"/>
      <c r="E101" s="9"/>
      <c r="F101" s="1" t="s">
        <v>31</v>
      </c>
      <c r="G101" s="4"/>
      <c r="H101" s="4">
        <f t="shared" ref="H101:H110" si="46">0.001*POWER(10,G101/10)</f>
        <v>1E-3</v>
      </c>
      <c r="I101" s="1" t="s">
        <v>31</v>
      </c>
      <c r="J101" s="2"/>
      <c r="K101" s="1" t="s">
        <v>31</v>
      </c>
      <c r="L101" s="4">
        <f t="shared" ref="L101:L110" si="47">0.001*POWER(10,J101/10)</f>
        <v>1E-3</v>
      </c>
      <c r="M101" s="46"/>
      <c r="N101" s="48"/>
      <c r="O101" s="11"/>
      <c r="P101" s="12"/>
      <c r="Q101" s="13">
        <f t="shared" ref="Q101:Q110" si="48">J101-G101</f>
        <v>0</v>
      </c>
      <c r="R101" s="13"/>
      <c r="S101" s="13"/>
      <c r="T101" s="4"/>
      <c r="U101" s="4"/>
      <c r="V101" s="4">
        <f>T101*$Z$7+S101*$Z$9+R101*$Z$11</f>
        <v>0</v>
      </c>
      <c r="W101" s="4">
        <f t="shared" ref="W101:W110" si="49">V101-L101</f>
        <v>-1E-3</v>
      </c>
      <c r="X101" s="14" t="e">
        <f t="shared" ref="X101:X110" si="50">L101/V101</f>
        <v>#DIV/0!</v>
      </c>
      <c r="Y101" s="14" t="e">
        <f t="shared" ref="Y101:Y110" si="51">(L101-H101)/V101</f>
        <v>#DIV/0!</v>
      </c>
      <c r="Z101" s="127" t="s">
        <v>52</v>
      </c>
      <c r="AB101" s="15" t="e">
        <f>AVERAGE(M101:N101)</f>
        <v>#DIV/0!</v>
      </c>
      <c r="AC101" s="7"/>
      <c r="AD101" s="36"/>
      <c r="AE101" s="36"/>
      <c r="AF101" s="36"/>
      <c r="AG101" s="7"/>
      <c r="AH101" s="7"/>
    </row>
    <row r="102" spans="1:34" ht="24.75" customHeight="1" x14ac:dyDescent="0.25">
      <c r="A102" s="16"/>
      <c r="B102" s="3"/>
      <c r="C102" s="3"/>
      <c r="D102" s="9"/>
      <c r="E102" s="9"/>
      <c r="F102" s="1" t="s">
        <v>31</v>
      </c>
      <c r="G102" s="4"/>
      <c r="H102" s="4">
        <f t="shared" si="46"/>
        <v>1E-3</v>
      </c>
      <c r="I102" s="1" t="s">
        <v>31</v>
      </c>
      <c r="J102" s="2"/>
      <c r="K102" s="1" t="s">
        <v>31</v>
      </c>
      <c r="L102" s="4">
        <f t="shared" si="47"/>
        <v>1E-3</v>
      </c>
      <c r="M102" s="46"/>
      <c r="N102" s="48"/>
      <c r="O102" s="11"/>
      <c r="P102" s="12"/>
      <c r="Q102" s="13">
        <f t="shared" si="48"/>
        <v>0</v>
      </c>
      <c r="R102" s="13"/>
      <c r="S102" s="13"/>
      <c r="T102" s="4"/>
      <c r="U102" s="4"/>
      <c r="V102" s="4">
        <f t="shared" ref="V102:V110" si="52">T102*$Z$7+S102*$Z$9+R102*$Z$11</f>
        <v>0</v>
      </c>
      <c r="W102" s="4">
        <f t="shared" si="49"/>
        <v>-1E-3</v>
      </c>
      <c r="X102" s="14" t="e">
        <f t="shared" si="50"/>
        <v>#DIV/0!</v>
      </c>
      <c r="Y102" s="14" t="e">
        <f t="shared" si="51"/>
        <v>#DIV/0!</v>
      </c>
      <c r="Z102" s="128"/>
      <c r="AB102" s="15" t="e">
        <f>AVERAGE(M102:N102)</f>
        <v>#DIV/0!</v>
      </c>
      <c r="AC102" s="7"/>
      <c r="AD102" s="36"/>
      <c r="AE102" s="36"/>
      <c r="AF102" s="36"/>
      <c r="AG102" s="7"/>
      <c r="AH102" s="7"/>
    </row>
    <row r="103" spans="1:34" ht="24.75" customHeight="1" x14ac:dyDescent="0.25">
      <c r="A103" s="1"/>
      <c r="B103" s="3"/>
      <c r="C103" s="3"/>
      <c r="D103" s="9"/>
      <c r="E103" s="9"/>
      <c r="F103" s="1" t="s">
        <v>31</v>
      </c>
      <c r="G103" s="4"/>
      <c r="H103" s="4">
        <f t="shared" si="46"/>
        <v>1E-3</v>
      </c>
      <c r="I103" s="1" t="s">
        <v>31</v>
      </c>
      <c r="J103" s="2"/>
      <c r="K103" s="1" t="s">
        <v>31</v>
      </c>
      <c r="L103" s="4">
        <f t="shared" si="47"/>
        <v>1E-3</v>
      </c>
      <c r="M103" s="46"/>
      <c r="N103" s="48"/>
      <c r="O103" s="11"/>
      <c r="P103" s="12"/>
      <c r="Q103" s="13">
        <f t="shared" si="48"/>
        <v>0</v>
      </c>
      <c r="R103" s="13"/>
      <c r="S103" s="13"/>
      <c r="T103" s="4"/>
      <c r="U103" s="4"/>
      <c r="V103" s="4">
        <f t="shared" si="52"/>
        <v>0</v>
      </c>
      <c r="W103" s="4">
        <f t="shared" si="49"/>
        <v>-1E-3</v>
      </c>
      <c r="X103" s="14" t="e">
        <f t="shared" si="50"/>
        <v>#DIV/0!</v>
      </c>
      <c r="Y103" s="14" t="e">
        <f t="shared" si="51"/>
        <v>#DIV/0!</v>
      </c>
      <c r="Z103" s="129"/>
      <c r="AB103" s="15" t="e">
        <f>AVERAGE(M103:N103)</f>
        <v>#DIV/0!</v>
      </c>
      <c r="AC103" s="7"/>
      <c r="AD103" s="36"/>
      <c r="AE103" s="36"/>
      <c r="AF103" s="36"/>
    </row>
    <row r="104" spans="1:34" ht="24.75" customHeight="1" x14ac:dyDescent="0.25">
      <c r="A104" s="1"/>
      <c r="B104" s="3"/>
      <c r="C104" s="3"/>
      <c r="D104" s="9"/>
      <c r="E104" s="9"/>
      <c r="F104" s="1" t="s">
        <v>31</v>
      </c>
      <c r="G104" s="4"/>
      <c r="H104" s="4">
        <f t="shared" si="46"/>
        <v>1E-3</v>
      </c>
      <c r="I104" s="1" t="s">
        <v>31</v>
      </c>
      <c r="J104" s="2"/>
      <c r="K104" s="1" t="s">
        <v>31</v>
      </c>
      <c r="L104" s="4">
        <f t="shared" si="47"/>
        <v>1E-3</v>
      </c>
      <c r="M104" s="46"/>
      <c r="N104" s="46"/>
      <c r="O104" s="11"/>
      <c r="P104" s="11"/>
      <c r="Q104" s="13">
        <f t="shared" si="48"/>
        <v>0</v>
      </c>
      <c r="R104" s="13"/>
      <c r="S104" s="13"/>
      <c r="T104" s="4"/>
      <c r="U104" s="4"/>
      <c r="V104" s="4">
        <f t="shared" si="52"/>
        <v>0</v>
      </c>
      <c r="W104" s="4">
        <f t="shared" si="49"/>
        <v>-1E-3</v>
      </c>
      <c r="X104" s="14" t="e">
        <f t="shared" si="50"/>
        <v>#DIV/0!</v>
      </c>
      <c r="Y104" s="14" t="e">
        <f t="shared" si="51"/>
        <v>#DIV/0!</v>
      </c>
      <c r="Z104" s="127" t="s">
        <v>45</v>
      </c>
      <c r="AB104" s="15" t="e">
        <f t="shared" ref="AB104:AB110" si="53">AVERAGE(M104:N104)</f>
        <v>#DIV/0!</v>
      </c>
      <c r="AC104" s="7"/>
      <c r="AD104" s="36"/>
      <c r="AE104" s="36"/>
      <c r="AF104" s="36"/>
    </row>
    <row r="105" spans="1:34" ht="23.25" customHeight="1" x14ac:dyDescent="0.25">
      <c r="A105" s="1"/>
      <c r="B105" s="3"/>
      <c r="C105" s="3"/>
      <c r="D105" s="9"/>
      <c r="E105" s="9"/>
      <c r="F105" s="1" t="s">
        <v>31</v>
      </c>
      <c r="G105" s="4"/>
      <c r="H105" s="4">
        <f t="shared" si="46"/>
        <v>1E-3</v>
      </c>
      <c r="I105" s="1" t="s">
        <v>31</v>
      </c>
      <c r="J105" s="2"/>
      <c r="K105" s="1" t="s">
        <v>31</v>
      </c>
      <c r="L105" s="4">
        <f t="shared" si="47"/>
        <v>1E-3</v>
      </c>
      <c r="M105" s="46"/>
      <c r="N105" s="46"/>
      <c r="O105" s="11"/>
      <c r="P105" s="11"/>
      <c r="Q105" s="13">
        <f t="shared" si="48"/>
        <v>0</v>
      </c>
      <c r="R105" s="13"/>
      <c r="S105" s="13"/>
      <c r="T105" s="4"/>
      <c r="U105" s="4"/>
      <c r="V105" s="4">
        <f t="shared" si="52"/>
        <v>0</v>
      </c>
      <c r="W105" s="4">
        <f t="shared" si="49"/>
        <v>-1E-3</v>
      </c>
      <c r="X105" s="14" t="e">
        <f t="shared" si="50"/>
        <v>#DIV/0!</v>
      </c>
      <c r="Y105" s="14" t="e">
        <f t="shared" si="51"/>
        <v>#DIV/0!</v>
      </c>
      <c r="Z105" s="130"/>
      <c r="AB105" s="15" t="e">
        <f t="shared" si="53"/>
        <v>#DIV/0!</v>
      </c>
      <c r="AC105" s="7"/>
      <c r="AD105" s="36"/>
      <c r="AE105" s="36"/>
      <c r="AF105" s="36"/>
    </row>
    <row r="106" spans="1:34" ht="24" customHeight="1" x14ac:dyDescent="0.25">
      <c r="A106" s="1"/>
      <c r="B106" s="3"/>
      <c r="C106" s="3"/>
      <c r="D106" s="9"/>
      <c r="E106" s="9"/>
      <c r="F106" s="1" t="s">
        <v>31</v>
      </c>
      <c r="G106" s="4"/>
      <c r="H106" s="4">
        <f t="shared" si="46"/>
        <v>1E-3</v>
      </c>
      <c r="I106" s="1" t="s">
        <v>31</v>
      </c>
      <c r="J106" s="2"/>
      <c r="K106" s="1" t="s">
        <v>31</v>
      </c>
      <c r="L106" s="4">
        <f t="shared" si="47"/>
        <v>1E-3</v>
      </c>
      <c r="M106" s="46"/>
      <c r="N106" s="46"/>
      <c r="O106" s="11"/>
      <c r="P106" s="11"/>
      <c r="Q106" s="13">
        <f t="shared" si="48"/>
        <v>0</v>
      </c>
      <c r="R106" s="13"/>
      <c r="S106" s="13"/>
      <c r="T106" s="4"/>
      <c r="U106" s="4"/>
      <c r="V106" s="4">
        <f t="shared" si="52"/>
        <v>0</v>
      </c>
      <c r="W106" s="4">
        <f t="shared" si="49"/>
        <v>-1E-3</v>
      </c>
      <c r="X106" s="14" t="e">
        <f t="shared" si="50"/>
        <v>#DIV/0!</v>
      </c>
      <c r="Y106" s="14" t="e">
        <f t="shared" si="51"/>
        <v>#DIV/0!</v>
      </c>
      <c r="Z106" s="131"/>
      <c r="AB106" s="15" t="e">
        <f t="shared" si="53"/>
        <v>#DIV/0!</v>
      </c>
      <c r="AC106" s="7"/>
      <c r="AD106" s="36"/>
      <c r="AE106" s="36"/>
      <c r="AF106" s="36"/>
    </row>
    <row r="107" spans="1:34" ht="24.75" customHeight="1" x14ac:dyDescent="0.25">
      <c r="A107" s="1"/>
      <c r="B107" s="3"/>
      <c r="C107" s="3"/>
      <c r="D107" s="9"/>
      <c r="E107" s="9"/>
      <c r="F107" s="1" t="s">
        <v>31</v>
      </c>
      <c r="G107" s="4"/>
      <c r="H107" s="4">
        <f t="shared" si="46"/>
        <v>1E-3</v>
      </c>
      <c r="I107" s="1" t="s">
        <v>31</v>
      </c>
      <c r="J107" s="2"/>
      <c r="K107" s="1" t="s">
        <v>31</v>
      </c>
      <c r="L107" s="4">
        <f t="shared" si="47"/>
        <v>1E-3</v>
      </c>
      <c r="M107" s="46"/>
      <c r="N107" s="46"/>
      <c r="O107" s="11"/>
      <c r="P107" s="11"/>
      <c r="Q107" s="13">
        <f t="shared" si="48"/>
        <v>0</v>
      </c>
      <c r="R107" s="13"/>
      <c r="S107" s="13"/>
      <c r="T107" s="4"/>
      <c r="U107" s="4"/>
      <c r="V107" s="4">
        <f t="shared" si="52"/>
        <v>0</v>
      </c>
      <c r="W107" s="4">
        <f t="shared" si="49"/>
        <v>-1E-3</v>
      </c>
      <c r="X107" s="14" t="e">
        <f t="shared" si="50"/>
        <v>#DIV/0!</v>
      </c>
      <c r="Y107" s="14" t="e">
        <f t="shared" si="51"/>
        <v>#DIV/0!</v>
      </c>
      <c r="Z107" s="3"/>
      <c r="AB107" s="15" t="e">
        <f t="shared" si="53"/>
        <v>#DIV/0!</v>
      </c>
      <c r="AC107" s="7"/>
      <c r="AD107" s="36"/>
      <c r="AE107" s="36"/>
      <c r="AF107" s="36"/>
    </row>
    <row r="108" spans="1:34" ht="24.75" customHeight="1" x14ac:dyDescent="0.25">
      <c r="A108" s="1"/>
      <c r="B108" s="3"/>
      <c r="C108" s="3"/>
      <c r="D108" s="9"/>
      <c r="E108" s="9"/>
      <c r="F108" s="1" t="s">
        <v>31</v>
      </c>
      <c r="G108" s="4"/>
      <c r="H108" s="4">
        <f t="shared" si="46"/>
        <v>1E-3</v>
      </c>
      <c r="I108" s="1" t="s">
        <v>31</v>
      </c>
      <c r="J108" s="2"/>
      <c r="K108" s="1" t="s">
        <v>31</v>
      </c>
      <c r="L108" s="4">
        <f t="shared" si="47"/>
        <v>1E-3</v>
      </c>
      <c r="M108" s="46"/>
      <c r="N108" s="46"/>
      <c r="O108" s="11"/>
      <c r="P108" s="11"/>
      <c r="Q108" s="13">
        <f t="shared" si="48"/>
        <v>0</v>
      </c>
      <c r="R108" s="13"/>
      <c r="S108" s="13"/>
      <c r="T108" s="4"/>
      <c r="U108" s="4"/>
      <c r="V108" s="4">
        <f t="shared" si="52"/>
        <v>0</v>
      </c>
      <c r="W108" s="4">
        <f t="shared" si="49"/>
        <v>-1E-3</v>
      </c>
      <c r="X108" s="14" t="e">
        <f t="shared" si="50"/>
        <v>#DIV/0!</v>
      </c>
      <c r="Y108" s="14" t="e">
        <f t="shared" si="51"/>
        <v>#DIV/0!</v>
      </c>
      <c r="Z108" s="3"/>
      <c r="AB108" s="15" t="e">
        <f t="shared" si="53"/>
        <v>#DIV/0!</v>
      </c>
      <c r="AC108" s="7"/>
      <c r="AD108" s="36"/>
      <c r="AE108" s="36"/>
      <c r="AF108" s="36"/>
    </row>
    <row r="109" spans="1:34" ht="24.75" customHeight="1" x14ac:dyDescent="0.25">
      <c r="A109" s="1"/>
      <c r="B109" s="3"/>
      <c r="C109" s="3"/>
      <c r="D109" s="9"/>
      <c r="E109" s="9"/>
      <c r="F109" s="1" t="s">
        <v>31</v>
      </c>
      <c r="G109" s="4"/>
      <c r="H109" s="4">
        <f>0.001*POWER(10,G109/10)</f>
        <v>1E-3</v>
      </c>
      <c r="I109" s="1" t="s">
        <v>31</v>
      </c>
      <c r="J109" s="2"/>
      <c r="K109" s="1" t="s">
        <v>31</v>
      </c>
      <c r="L109" s="4">
        <f>0.001*POWER(10,J109/10)</f>
        <v>1E-3</v>
      </c>
      <c r="M109" s="46"/>
      <c r="N109" s="46"/>
      <c r="O109" s="11"/>
      <c r="P109" s="11"/>
      <c r="Q109" s="13">
        <f>J109-G109</f>
        <v>0</v>
      </c>
      <c r="R109" s="13"/>
      <c r="S109" s="13"/>
      <c r="T109" s="4"/>
      <c r="U109" s="4"/>
      <c r="V109" s="4">
        <f t="shared" si="52"/>
        <v>0</v>
      </c>
      <c r="W109" s="4">
        <f t="shared" si="49"/>
        <v>-1E-3</v>
      </c>
      <c r="X109" s="14" t="e">
        <f t="shared" si="50"/>
        <v>#DIV/0!</v>
      </c>
      <c r="Y109" s="14" t="e">
        <f t="shared" si="51"/>
        <v>#DIV/0!</v>
      </c>
      <c r="Z109" s="3"/>
      <c r="AB109" s="15" t="e">
        <f>AVERAGE(M109:N109)</f>
        <v>#DIV/0!</v>
      </c>
      <c r="AC109" s="7"/>
      <c r="AD109" s="36"/>
      <c r="AE109" s="36"/>
      <c r="AF109" s="36"/>
    </row>
    <row r="110" spans="1:34" ht="24.75" customHeight="1" x14ac:dyDescent="0.25">
      <c r="A110" s="1"/>
      <c r="B110" s="3"/>
      <c r="C110" s="3"/>
      <c r="D110" s="9"/>
      <c r="E110" s="9"/>
      <c r="F110" s="1" t="s">
        <v>31</v>
      </c>
      <c r="G110" s="4"/>
      <c r="H110" s="4">
        <f t="shared" si="46"/>
        <v>1E-3</v>
      </c>
      <c r="I110" s="1" t="s">
        <v>31</v>
      </c>
      <c r="J110" s="2"/>
      <c r="K110" s="1" t="s">
        <v>31</v>
      </c>
      <c r="L110" s="4">
        <f t="shared" si="47"/>
        <v>1E-3</v>
      </c>
      <c r="M110" s="46"/>
      <c r="N110" s="46"/>
      <c r="O110" s="11"/>
      <c r="P110" s="11"/>
      <c r="Q110" s="13">
        <f t="shared" si="48"/>
        <v>0</v>
      </c>
      <c r="R110" s="13"/>
      <c r="S110" s="13"/>
      <c r="T110" s="4"/>
      <c r="U110" s="4"/>
      <c r="V110" s="4">
        <f t="shared" si="52"/>
        <v>0</v>
      </c>
      <c r="W110" s="4">
        <f t="shared" si="49"/>
        <v>-1E-3</v>
      </c>
      <c r="X110" s="14" t="e">
        <f t="shared" si="50"/>
        <v>#DIV/0!</v>
      </c>
      <c r="Y110" s="14" t="e">
        <f t="shared" si="51"/>
        <v>#DIV/0!</v>
      </c>
      <c r="Z110" s="3"/>
      <c r="AB110" s="15" t="e">
        <f t="shared" si="53"/>
        <v>#DIV/0!</v>
      </c>
      <c r="AC110" s="7"/>
      <c r="AD110" s="36"/>
      <c r="AE110" s="36"/>
      <c r="AF110" s="36"/>
    </row>
    <row r="111" spans="1:34"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34" ht="24.75" customHeight="1" x14ac:dyDescent="0.25">
      <c r="A112" s="8"/>
      <c r="B112" s="3">
        <f>B101</f>
        <v>14</v>
      </c>
      <c r="C112" s="3" t="s">
        <v>30</v>
      </c>
      <c r="D112" s="9"/>
      <c r="E112" s="9"/>
      <c r="F112" s="1" t="s">
        <v>31</v>
      </c>
      <c r="G112" s="4"/>
      <c r="H112" s="4">
        <f>0.001*POWER(10,G112/10)</f>
        <v>1E-3</v>
      </c>
      <c r="I112" s="1" t="s">
        <v>31</v>
      </c>
      <c r="J112" s="2"/>
      <c r="K112" s="1" t="s">
        <v>31</v>
      </c>
      <c r="L112" s="4">
        <f>0.001*POWER(10,J112/10)</f>
        <v>1E-3</v>
      </c>
      <c r="M112" s="46"/>
      <c r="N112" s="48"/>
      <c r="O112" s="11"/>
      <c r="P112" s="12"/>
      <c r="Q112" s="13">
        <f>J112-G112</f>
        <v>0</v>
      </c>
      <c r="R112" s="13"/>
      <c r="S112" s="13"/>
      <c r="T112" s="4"/>
      <c r="U112" s="4"/>
      <c r="V112" s="4">
        <f>T112*$Z$7+S112*$Z$9+R112*$Z$11</f>
        <v>0</v>
      </c>
      <c r="W112" s="4">
        <f t="shared" ref="W112:W121" si="54">V112-L112</f>
        <v>-1E-3</v>
      </c>
      <c r="X112" s="14" t="e">
        <f t="shared" ref="X112:X121" si="55">L112/V112</f>
        <v>#DIV/0!</v>
      </c>
      <c r="Y112" s="14" t="e">
        <f t="shared" ref="Y112:Y121" si="56">(L112-H112)/V112</f>
        <v>#DIV/0!</v>
      </c>
      <c r="Z112" s="127" t="s">
        <v>53</v>
      </c>
      <c r="AB112" s="15" t="e">
        <f>AVERAGE(M112:N112)</f>
        <v>#DIV/0!</v>
      </c>
      <c r="AC112" s="7"/>
      <c r="AD112" s="36"/>
      <c r="AE112" s="36"/>
      <c r="AF112" s="36"/>
    </row>
    <row r="113" spans="1:32" ht="24.75" customHeight="1" x14ac:dyDescent="0.25">
      <c r="A113" s="16"/>
      <c r="B113" s="3"/>
      <c r="C113" s="3"/>
      <c r="D113" s="9"/>
      <c r="E113" s="9"/>
      <c r="F113" s="1" t="s">
        <v>31</v>
      </c>
      <c r="G113" s="4"/>
      <c r="H113" s="4">
        <f t="shared" ref="H113:H118" si="57">0.001*POWER(10,G113/10)</f>
        <v>1E-3</v>
      </c>
      <c r="I113" s="1" t="s">
        <v>31</v>
      </c>
      <c r="J113" s="2"/>
      <c r="K113" s="1" t="s">
        <v>31</v>
      </c>
      <c r="L113" s="4">
        <f t="shared" ref="L113:L118" si="58">0.001*POWER(10,J113/10)</f>
        <v>1E-3</v>
      </c>
      <c r="M113" s="46"/>
      <c r="N113" s="48"/>
      <c r="O113" s="11"/>
      <c r="P113" s="12"/>
      <c r="Q113" s="13">
        <f t="shared" ref="Q113:Q118" si="59">J113-G113</f>
        <v>0</v>
      </c>
      <c r="R113" s="13"/>
      <c r="S113" s="13"/>
      <c r="T113" s="4"/>
      <c r="U113" s="4"/>
      <c r="V113" s="4">
        <f t="shared" ref="V113:V121" si="60">T113*$Z$7+S113*$Z$9+R113*$Z$11</f>
        <v>0</v>
      </c>
      <c r="W113" s="4">
        <f t="shared" si="54"/>
        <v>-1E-3</v>
      </c>
      <c r="X113" s="14" t="e">
        <f t="shared" si="55"/>
        <v>#DIV/0!</v>
      </c>
      <c r="Y113" s="14" t="e">
        <f t="shared" si="56"/>
        <v>#DIV/0!</v>
      </c>
      <c r="Z113" s="128"/>
      <c r="AB113" s="15" t="e">
        <f>AVERAGE(M113:N113)</f>
        <v>#DIV/0!</v>
      </c>
      <c r="AC113" s="7"/>
      <c r="AD113" s="36"/>
      <c r="AE113" s="36"/>
      <c r="AF113" s="36"/>
    </row>
    <row r="114" spans="1:32" ht="24.75" customHeight="1" x14ac:dyDescent="0.25">
      <c r="A114" s="1"/>
      <c r="B114" s="3"/>
      <c r="C114" s="3"/>
      <c r="D114" s="9"/>
      <c r="E114" s="9"/>
      <c r="F114" s="1" t="s">
        <v>31</v>
      </c>
      <c r="G114" s="4"/>
      <c r="H114" s="4">
        <f t="shared" si="57"/>
        <v>1E-3</v>
      </c>
      <c r="I114" s="1" t="s">
        <v>31</v>
      </c>
      <c r="J114" s="2"/>
      <c r="K114" s="1" t="s">
        <v>31</v>
      </c>
      <c r="L114" s="4">
        <f t="shared" si="58"/>
        <v>1E-3</v>
      </c>
      <c r="M114" s="46"/>
      <c r="N114" s="48"/>
      <c r="O114" s="11"/>
      <c r="P114" s="12"/>
      <c r="Q114" s="13">
        <f t="shared" si="59"/>
        <v>0</v>
      </c>
      <c r="R114" s="13"/>
      <c r="S114" s="13"/>
      <c r="T114" s="4"/>
      <c r="U114" s="4"/>
      <c r="V114" s="4">
        <f t="shared" si="60"/>
        <v>0</v>
      </c>
      <c r="W114" s="4">
        <f t="shared" si="54"/>
        <v>-1E-3</v>
      </c>
      <c r="X114" s="14" t="e">
        <f t="shared" si="55"/>
        <v>#DIV/0!</v>
      </c>
      <c r="Y114" s="14" t="e">
        <f t="shared" si="56"/>
        <v>#DIV/0!</v>
      </c>
      <c r="Z114" s="129"/>
      <c r="AB114" s="15" t="e">
        <f>AVERAGE(M114:N114)</f>
        <v>#DIV/0!</v>
      </c>
      <c r="AC114" s="7"/>
      <c r="AD114" s="36"/>
      <c r="AE114" s="36"/>
      <c r="AF114" s="36"/>
    </row>
    <row r="115" spans="1:32" ht="24.75" customHeight="1" x14ac:dyDescent="0.25">
      <c r="A115" s="1"/>
      <c r="B115" s="3"/>
      <c r="C115" s="3"/>
      <c r="D115" s="9"/>
      <c r="E115" s="9"/>
      <c r="F115" s="1" t="s">
        <v>31</v>
      </c>
      <c r="G115" s="4"/>
      <c r="H115" s="4">
        <f t="shared" si="57"/>
        <v>1E-3</v>
      </c>
      <c r="I115" s="1" t="s">
        <v>31</v>
      </c>
      <c r="J115" s="2"/>
      <c r="K115" s="1" t="s">
        <v>31</v>
      </c>
      <c r="L115" s="4">
        <f t="shared" si="58"/>
        <v>1E-3</v>
      </c>
      <c r="M115" s="46"/>
      <c r="N115" s="46"/>
      <c r="O115" s="11"/>
      <c r="P115" s="11"/>
      <c r="Q115" s="13">
        <f t="shared" si="59"/>
        <v>0</v>
      </c>
      <c r="R115" s="13"/>
      <c r="S115" s="13"/>
      <c r="T115" s="4"/>
      <c r="U115" s="4"/>
      <c r="V115" s="4">
        <f t="shared" si="60"/>
        <v>0</v>
      </c>
      <c r="W115" s="4">
        <f t="shared" si="54"/>
        <v>-1E-3</v>
      </c>
      <c r="X115" s="14" t="e">
        <f t="shared" si="55"/>
        <v>#DIV/0!</v>
      </c>
      <c r="Y115" s="14" t="e">
        <f t="shared" si="56"/>
        <v>#DIV/0!</v>
      </c>
      <c r="Z115" s="127" t="s">
        <v>45</v>
      </c>
      <c r="AB115" s="15" t="e">
        <f t="shared" ref="AB115:AB121" si="61">AVERAGE(M115:N115)</f>
        <v>#DIV/0!</v>
      </c>
      <c r="AC115" s="7"/>
      <c r="AD115" s="36"/>
      <c r="AE115" s="36"/>
      <c r="AF115" s="36"/>
    </row>
    <row r="116" spans="1:32" ht="23.25" customHeight="1" x14ac:dyDescent="0.25">
      <c r="A116" s="1"/>
      <c r="B116" s="3"/>
      <c r="C116" s="3"/>
      <c r="D116" s="9"/>
      <c r="E116" s="9"/>
      <c r="F116" s="1" t="s">
        <v>31</v>
      </c>
      <c r="G116" s="4"/>
      <c r="H116" s="4">
        <f t="shared" si="57"/>
        <v>1E-3</v>
      </c>
      <c r="I116" s="1" t="s">
        <v>31</v>
      </c>
      <c r="J116" s="2"/>
      <c r="K116" s="1" t="s">
        <v>31</v>
      </c>
      <c r="L116" s="4">
        <f t="shared" si="58"/>
        <v>1E-3</v>
      </c>
      <c r="M116" s="46"/>
      <c r="N116" s="46"/>
      <c r="O116" s="11"/>
      <c r="P116" s="11"/>
      <c r="Q116" s="13">
        <f t="shared" si="59"/>
        <v>0</v>
      </c>
      <c r="R116" s="13"/>
      <c r="S116" s="13"/>
      <c r="T116" s="4"/>
      <c r="U116" s="4"/>
      <c r="V116" s="4">
        <f t="shared" si="60"/>
        <v>0</v>
      </c>
      <c r="W116" s="4">
        <f t="shared" si="54"/>
        <v>-1E-3</v>
      </c>
      <c r="X116" s="14" t="e">
        <f t="shared" si="55"/>
        <v>#DIV/0!</v>
      </c>
      <c r="Y116" s="14" t="e">
        <f t="shared" si="56"/>
        <v>#DIV/0!</v>
      </c>
      <c r="Z116" s="130"/>
      <c r="AB116" s="15" t="e">
        <f t="shared" si="61"/>
        <v>#DIV/0!</v>
      </c>
      <c r="AC116" s="7"/>
      <c r="AD116" s="36"/>
      <c r="AE116" s="36"/>
      <c r="AF116" s="36"/>
    </row>
    <row r="117" spans="1:32" ht="24" customHeight="1" x14ac:dyDescent="0.25">
      <c r="A117" s="1"/>
      <c r="B117" s="3"/>
      <c r="C117" s="3"/>
      <c r="D117" s="9"/>
      <c r="E117" s="9"/>
      <c r="F117" s="1" t="s">
        <v>31</v>
      </c>
      <c r="G117" s="4"/>
      <c r="H117" s="4">
        <f t="shared" si="57"/>
        <v>1E-3</v>
      </c>
      <c r="I117" s="1" t="s">
        <v>31</v>
      </c>
      <c r="J117" s="2"/>
      <c r="K117" s="1" t="s">
        <v>31</v>
      </c>
      <c r="L117" s="4">
        <f t="shared" si="58"/>
        <v>1E-3</v>
      </c>
      <c r="M117" s="46"/>
      <c r="N117" s="46"/>
      <c r="O117" s="11"/>
      <c r="P117" s="11"/>
      <c r="Q117" s="13">
        <f t="shared" si="59"/>
        <v>0</v>
      </c>
      <c r="R117" s="13"/>
      <c r="S117" s="13"/>
      <c r="T117" s="4"/>
      <c r="U117" s="4"/>
      <c r="V117" s="4">
        <f t="shared" si="60"/>
        <v>0</v>
      </c>
      <c r="W117" s="4">
        <f t="shared" si="54"/>
        <v>-1E-3</v>
      </c>
      <c r="X117" s="14" t="e">
        <f t="shared" si="55"/>
        <v>#DIV/0!</v>
      </c>
      <c r="Y117" s="14" t="e">
        <f t="shared" si="56"/>
        <v>#DIV/0!</v>
      </c>
      <c r="Z117" s="131"/>
      <c r="AB117" s="15" t="e">
        <f t="shared" si="61"/>
        <v>#DIV/0!</v>
      </c>
      <c r="AC117" s="7"/>
      <c r="AD117" s="36"/>
      <c r="AE117" s="36"/>
      <c r="AF117" s="36"/>
    </row>
    <row r="118" spans="1:32" ht="24.75" customHeight="1" x14ac:dyDescent="0.25">
      <c r="A118" s="1"/>
      <c r="B118" s="3"/>
      <c r="C118" s="3"/>
      <c r="D118" s="9"/>
      <c r="E118" s="9"/>
      <c r="F118" s="1" t="s">
        <v>31</v>
      </c>
      <c r="G118" s="4"/>
      <c r="H118" s="4">
        <f t="shared" si="57"/>
        <v>1E-3</v>
      </c>
      <c r="I118" s="1" t="s">
        <v>31</v>
      </c>
      <c r="J118" s="2"/>
      <c r="K118" s="1" t="s">
        <v>31</v>
      </c>
      <c r="L118" s="4">
        <f t="shared" si="58"/>
        <v>1E-3</v>
      </c>
      <c r="M118" s="46"/>
      <c r="N118" s="46"/>
      <c r="O118" s="11"/>
      <c r="P118" s="11"/>
      <c r="Q118" s="13">
        <f t="shared" si="59"/>
        <v>0</v>
      </c>
      <c r="R118" s="13"/>
      <c r="S118" s="13"/>
      <c r="T118" s="4"/>
      <c r="U118" s="4"/>
      <c r="V118" s="4">
        <f t="shared" si="60"/>
        <v>0</v>
      </c>
      <c r="W118" s="4">
        <f t="shared" si="54"/>
        <v>-1E-3</v>
      </c>
      <c r="X118" s="14" t="e">
        <f t="shared" si="55"/>
        <v>#DIV/0!</v>
      </c>
      <c r="Y118" s="14" t="e">
        <f t="shared" si="56"/>
        <v>#DIV/0!</v>
      </c>
      <c r="Z118" s="3"/>
      <c r="AB118" s="15" t="e">
        <f t="shared" si="61"/>
        <v>#DIV/0!</v>
      </c>
      <c r="AC118" s="7"/>
      <c r="AD118" s="36"/>
      <c r="AE118" s="36"/>
      <c r="AF118" s="36"/>
    </row>
    <row r="119" spans="1:32" ht="24.75" customHeight="1" x14ac:dyDescent="0.25">
      <c r="A119" s="1"/>
      <c r="B119" s="3"/>
      <c r="C119" s="3"/>
      <c r="D119" s="9"/>
      <c r="E119" s="9"/>
      <c r="F119" s="1" t="s">
        <v>31</v>
      </c>
      <c r="G119" s="4"/>
      <c r="H119" s="4">
        <f>0.001*POWER(10,G119/10)</f>
        <v>1E-3</v>
      </c>
      <c r="I119" s="1" t="s">
        <v>31</v>
      </c>
      <c r="J119" s="2"/>
      <c r="K119" s="1" t="s">
        <v>31</v>
      </c>
      <c r="L119" s="4">
        <f>0.001*POWER(10,J119/10)</f>
        <v>1E-3</v>
      </c>
      <c r="M119" s="46"/>
      <c r="N119" s="46"/>
      <c r="O119" s="11"/>
      <c r="P119" s="11"/>
      <c r="Q119" s="13">
        <f>J119-G119</f>
        <v>0</v>
      </c>
      <c r="R119" s="13"/>
      <c r="S119" s="13"/>
      <c r="T119" s="4"/>
      <c r="U119" s="4"/>
      <c r="V119" s="4">
        <f t="shared" si="60"/>
        <v>0</v>
      </c>
      <c r="W119" s="4">
        <f t="shared" si="54"/>
        <v>-1E-3</v>
      </c>
      <c r="X119" s="14" t="e">
        <f t="shared" si="55"/>
        <v>#DIV/0!</v>
      </c>
      <c r="Y119" s="14" t="e">
        <f t="shared" si="56"/>
        <v>#DIV/0!</v>
      </c>
      <c r="Z119" s="3"/>
      <c r="AB119" s="15" t="e">
        <f t="shared" si="61"/>
        <v>#DIV/0!</v>
      </c>
      <c r="AC119" s="7"/>
      <c r="AD119" s="36"/>
      <c r="AE119" s="36"/>
      <c r="AF119" s="36"/>
    </row>
    <row r="120" spans="1:32" ht="24.75" customHeight="1" x14ac:dyDescent="0.25">
      <c r="A120" s="1"/>
      <c r="B120" s="3"/>
      <c r="C120" s="3"/>
      <c r="D120" s="9"/>
      <c r="E120" s="9"/>
      <c r="F120" s="1" t="s">
        <v>31</v>
      </c>
      <c r="G120" s="4"/>
      <c r="H120" s="4">
        <f>0.001*POWER(10,G120/10)</f>
        <v>1E-3</v>
      </c>
      <c r="I120" s="1" t="s">
        <v>31</v>
      </c>
      <c r="J120" s="2"/>
      <c r="K120" s="1" t="s">
        <v>31</v>
      </c>
      <c r="L120" s="4">
        <f>0.001*POWER(10,J120/10)</f>
        <v>1E-3</v>
      </c>
      <c r="M120" s="46"/>
      <c r="N120" s="46"/>
      <c r="O120" s="11"/>
      <c r="P120" s="11"/>
      <c r="Q120" s="13">
        <f>J120-G120</f>
        <v>0</v>
      </c>
      <c r="R120" s="13"/>
      <c r="S120" s="13"/>
      <c r="T120" s="4"/>
      <c r="U120" s="4"/>
      <c r="V120" s="4">
        <f t="shared" si="60"/>
        <v>0</v>
      </c>
      <c r="W120" s="4">
        <f t="shared" si="54"/>
        <v>-1E-3</v>
      </c>
      <c r="X120" s="14" t="e">
        <f t="shared" si="55"/>
        <v>#DIV/0!</v>
      </c>
      <c r="Y120" s="14" t="e">
        <f t="shared" si="56"/>
        <v>#DIV/0!</v>
      </c>
      <c r="Z120" s="3"/>
      <c r="AB120" s="15" t="e">
        <f>AVERAGE(M120:N120)</f>
        <v>#DIV/0!</v>
      </c>
      <c r="AC120" s="7"/>
      <c r="AD120" s="36"/>
      <c r="AE120" s="36"/>
      <c r="AF120" s="36"/>
    </row>
    <row r="121" spans="1:32" ht="24.75" customHeight="1" x14ac:dyDescent="0.25">
      <c r="A121" s="1"/>
      <c r="B121" s="3"/>
      <c r="C121" s="3"/>
      <c r="D121" s="9"/>
      <c r="E121" s="9"/>
      <c r="F121" s="1" t="s">
        <v>31</v>
      </c>
      <c r="G121" s="4"/>
      <c r="H121" s="4">
        <f>0.001*POWER(10,G121/10)</f>
        <v>1E-3</v>
      </c>
      <c r="I121" s="1" t="s">
        <v>31</v>
      </c>
      <c r="J121" s="2"/>
      <c r="K121" s="1" t="s">
        <v>31</v>
      </c>
      <c r="L121" s="4">
        <f>0.001*POWER(10,J121/10)</f>
        <v>1E-3</v>
      </c>
      <c r="M121" s="46"/>
      <c r="N121" s="46"/>
      <c r="O121" s="11"/>
      <c r="P121" s="11"/>
      <c r="Q121" s="13">
        <f>J121-G121</f>
        <v>0</v>
      </c>
      <c r="R121" s="13"/>
      <c r="S121" s="13"/>
      <c r="T121" s="4"/>
      <c r="U121" s="4"/>
      <c r="V121" s="4">
        <f t="shared" si="60"/>
        <v>0</v>
      </c>
      <c r="W121" s="4">
        <f t="shared" si="54"/>
        <v>-1E-3</v>
      </c>
      <c r="X121" s="14" t="e">
        <f t="shared" si="55"/>
        <v>#DIV/0!</v>
      </c>
      <c r="Y121" s="14" t="e">
        <f t="shared" si="56"/>
        <v>#DIV/0!</v>
      </c>
      <c r="Z121" s="3"/>
      <c r="AB121" s="15" t="e">
        <f t="shared" si="61"/>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44" t="s">
        <v>54</v>
      </c>
      <c r="J124" s="144"/>
      <c r="K124" s="144"/>
      <c r="L124" s="144"/>
      <c r="M124" s="144"/>
      <c r="N124" s="144"/>
      <c r="O124" s="144"/>
      <c r="P124" s="144"/>
      <c r="Q124" s="144"/>
      <c r="R124" s="40"/>
      <c r="S124" s="40"/>
      <c r="T124" s="64"/>
      <c r="U124" s="64"/>
      <c r="V124" s="62"/>
      <c r="W124" s="62"/>
      <c r="X124" s="63"/>
      <c r="Y124" s="63"/>
    </row>
    <row r="125" spans="1:32" ht="15" customHeight="1" x14ac:dyDescent="0.25">
      <c r="A125" t="s">
        <v>55</v>
      </c>
      <c r="C125" s="59"/>
      <c r="D125" s="60"/>
      <c r="E125" s="59"/>
      <c r="I125" s="145" t="s">
        <v>2</v>
      </c>
      <c r="J125" s="143" t="s">
        <v>56</v>
      </c>
      <c r="K125" s="143" t="s">
        <v>57</v>
      </c>
      <c r="L125" s="143" t="s">
        <v>58</v>
      </c>
      <c r="M125" s="143" t="s">
        <v>59</v>
      </c>
      <c r="N125" s="4"/>
      <c r="O125" s="142" t="s">
        <v>60</v>
      </c>
      <c r="P125" s="143" t="s">
        <v>61</v>
      </c>
      <c r="Q125" s="143" t="s">
        <v>62</v>
      </c>
      <c r="R125" s="65"/>
      <c r="S125" s="65"/>
      <c r="T125" s="7"/>
      <c r="U125" s="7"/>
      <c r="V125" s="62"/>
      <c r="W125" s="62"/>
      <c r="X125" s="63"/>
      <c r="Y125" s="63"/>
    </row>
    <row r="126" spans="1:32" x14ac:dyDescent="0.25">
      <c r="A126" t="s">
        <v>63</v>
      </c>
      <c r="C126" s="59"/>
      <c r="D126" s="60"/>
      <c r="E126" s="59"/>
      <c r="I126" s="142"/>
      <c r="J126" s="143"/>
      <c r="K126" s="143"/>
      <c r="L126" s="143"/>
      <c r="M126" s="143"/>
      <c r="N126" s="4"/>
      <c r="O126" s="142"/>
      <c r="P126" s="143"/>
      <c r="Q126" s="143"/>
      <c r="R126" s="65"/>
      <c r="S126" s="65"/>
      <c r="T126" s="7"/>
      <c r="U126" s="7"/>
      <c r="V126" s="62"/>
      <c r="W126" s="62"/>
      <c r="X126" s="63"/>
      <c r="Y126" s="63"/>
    </row>
    <row r="127" spans="1:32" x14ac:dyDescent="0.25">
      <c r="A127" t="s">
        <v>64</v>
      </c>
      <c r="C127" s="59"/>
      <c r="D127" s="60"/>
      <c r="E127" s="59"/>
      <c r="I127" s="66">
        <v>13.75</v>
      </c>
      <c r="J127" s="66"/>
      <c r="K127" s="66"/>
      <c r="L127" s="67"/>
      <c r="M127" s="19">
        <f>J127-K127-L127</f>
        <v>0</v>
      </c>
      <c r="N127" s="68"/>
      <c r="O127" s="69"/>
      <c r="P127" s="68"/>
      <c r="Q127" s="67"/>
      <c r="R127" s="70"/>
      <c r="S127" s="70"/>
      <c r="T127" s="7"/>
      <c r="U127" s="7"/>
      <c r="V127" s="62"/>
      <c r="W127" s="62"/>
      <c r="X127" s="63"/>
      <c r="Y127" s="63"/>
    </row>
    <row r="128" spans="1:32" x14ac:dyDescent="0.25">
      <c r="A128" t="s">
        <v>65</v>
      </c>
      <c r="C128" s="59"/>
      <c r="D128" s="60"/>
      <c r="E128" s="59"/>
      <c r="I128" s="66">
        <v>14</v>
      </c>
      <c r="J128" s="66"/>
      <c r="K128" s="66"/>
      <c r="L128" s="67"/>
      <c r="M128" s="19">
        <f>J128-K128-L128</f>
        <v>0</v>
      </c>
      <c r="N128" s="68"/>
      <c r="O128" s="69"/>
      <c r="P128" s="68"/>
      <c r="Q128" s="67"/>
      <c r="R128" s="70"/>
      <c r="S128" s="70"/>
      <c r="T128" s="7"/>
      <c r="U128" s="7"/>
      <c r="V128" s="62"/>
      <c r="W128" s="62"/>
      <c r="X128" s="63"/>
      <c r="Y128" s="63"/>
    </row>
    <row r="129" spans="1:25" x14ac:dyDescent="0.25">
      <c r="A129" t="s">
        <v>66</v>
      </c>
      <c r="C129" s="59"/>
      <c r="D129" s="60"/>
      <c r="E129" s="59"/>
      <c r="I129" s="66">
        <v>14.25</v>
      </c>
      <c r="J129" s="66"/>
      <c r="K129" s="66"/>
      <c r="L129" s="67"/>
      <c r="M129" s="19">
        <f>J129-K129-L129</f>
        <v>0</v>
      </c>
      <c r="N129" s="68"/>
      <c r="O129" s="66"/>
      <c r="P129" s="68"/>
      <c r="Q129" s="67"/>
      <c r="R129" s="70"/>
      <c r="S129" s="70"/>
      <c r="T129" s="7"/>
      <c r="U129" s="7"/>
      <c r="V129" s="62"/>
      <c r="W129" s="62"/>
      <c r="X129" s="63"/>
      <c r="Y129" s="63"/>
    </row>
    <row r="130" spans="1:25" x14ac:dyDescent="0.25">
      <c r="A130" t="s">
        <v>67</v>
      </c>
      <c r="I130" s="66">
        <v>14.5</v>
      </c>
      <c r="J130" s="66"/>
      <c r="K130" s="66"/>
      <c r="L130" s="67"/>
      <c r="M130" s="19">
        <f>J130-K130-L130</f>
        <v>0</v>
      </c>
      <c r="N130" s="68"/>
      <c r="O130" s="68"/>
      <c r="P130" s="68"/>
      <c r="Q130" s="67"/>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27">
    <mergeCell ref="Z43:Z46"/>
    <mergeCell ref="A1:Z1"/>
    <mergeCell ref="Z3:Z5"/>
    <mergeCell ref="Z12:Z21"/>
    <mergeCell ref="Z23:Z26"/>
    <mergeCell ref="Z27:Z29"/>
    <mergeCell ref="Z115:Z117"/>
    <mergeCell ref="Z47:Z49"/>
    <mergeCell ref="Z63:Z65"/>
    <mergeCell ref="Z66:Z68"/>
    <mergeCell ref="Z69:Z77"/>
    <mergeCell ref="Z79:Z81"/>
    <mergeCell ref="Z82:Z84"/>
    <mergeCell ref="Z90:Z92"/>
    <mergeCell ref="Z93:Z95"/>
    <mergeCell ref="Z101:Z103"/>
    <mergeCell ref="Z104:Z106"/>
    <mergeCell ref="Z112:Z114"/>
    <mergeCell ref="I124:Q124"/>
    <mergeCell ref="I125:I126"/>
    <mergeCell ref="J125:J126"/>
    <mergeCell ref="K125:K126"/>
    <mergeCell ref="L125:L126"/>
    <mergeCell ref="M125:M126"/>
    <mergeCell ref="O125:O126"/>
    <mergeCell ref="P125:P126"/>
    <mergeCell ref="Q125:Q126"/>
  </mergeCells>
  <pageMargins left="0.7" right="0.7" top="0.75" bottom="0.75" header="0.3" footer="0.3"/>
  <pageSetup paperSize="17" scale="3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BK135"/>
  <sheetViews>
    <sheetView topLeftCell="B22" zoomScale="60" zoomScaleNormal="60" workbookViewId="0">
      <selection activeCell="AD7" sqref="AD7:AD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38" max="39" width="19" bestFit="1" customWidth="1"/>
    <col min="40" max="40" width="19" customWidth="1"/>
    <col min="41" max="41" width="19" bestFit="1" customWidth="1"/>
    <col min="42" max="46" width="20"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294" max="295" width="19" bestFit="1" customWidth="1"/>
    <col min="296" max="296" width="19" customWidth="1"/>
    <col min="297" max="297" width="19" bestFit="1" customWidth="1"/>
    <col min="298" max="302" width="20"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550" max="551" width="19" bestFit="1" customWidth="1"/>
    <col min="552" max="552" width="19" customWidth="1"/>
    <col min="553" max="553" width="19" bestFit="1" customWidth="1"/>
    <col min="554" max="558" width="20"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806" max="807" width="19" bestFit="1" customWidth="1"/>
    <col min="808" max="808" width="19" customWidth="1"/>
    <col min="809" max="809" width="19" bestFit="1" customWidth="1"/>
    <col min="810" max="814" width="20"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062" max="1063" width="19" bestFit="1" customWidth="1"/>
    <col min="1064" max="1064" width="19" customWidth="1"/>
    <col min="1065" max="1065" width="19" bestFit="1" customWidth="1"/>
    <col min="1066" max="1070" width="20"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318" max="1319" width="19" bestFit="1" customWidth="1"/>
    <col min="1320" max="1320" width="19" customWidth="1"/>
    <col min="1321" max="1321" width="19" bestFit="1" customWidth="1"/>
    <col min="1322" max="1326" width="20"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574" max="1575" width="19" bestFit="1" customWidth="1"/>
    <col min="1576" max="1576" width="19" customWidth="1"/>
    <col min="1577" max="1577" width="19" bestFit="1" customWidth="1"/>
    <col min="1578" max="1582" width="20"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1830" max="1831" width="19" bestFit="1" customWidth="1"/>
    <col min="1832" max="1832" width="19" customWidth="1"/>
    <col min="1833" max="1833" width="19" bestFit="1" customWidth="1"/>
    <col min="1834" max="1838" width="20"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086" max="2087" width="19" bestFit="1" customWidth="1"/>
    <col min="2088" max="2088" width="19" customWidth="1"/>
    <col min="2089" max="2089" width="19" bestFit="1" customWidth="1"/>
    <col min="2090" max="2094" width="20"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342" max="2343" width="19" bestFit="1" customWidth="1"/>
    <col min="2344" max="2344" width="19" customWidth="1"/>
    <col min="2345" max="2345" width="19" bestFit="1" customWidth="1"/>
    <col min="2346" max="2350" width="20"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598" max="2599" width="19" bestFit="1" customWidth="1"/>
    <col min="2600" max="2600" width="19" customWidth="1"/>
    <col min="2601" max="2601" width="19" bestFit="1" customWidth="1"/>
    <col min="2602" max="2606" width="20"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2854" max="2855" width="19" bestFit="1" customWidth="1"/>
    <col min="2856" max="2856" width="19" customWidth="1"/>
    <col min="2857" max="2857" width="19" bestFit="1" customWidth="1"/>
    <col min="2858" max="2862" width="20"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110" max="3111" width="19" bestFit="1" customWidth="1"/>
    <col min="3112" max="3112" width="19" customWidth="1"/>
    <col min="3113" max="3113" width="19" bestFit="1" customWidth="1"/>
    <col min="3114" max="3118" width="20"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366" max="3367" width="19" bestFit="1" customWidth="1"/>
    <col min="3368" max="3368" width="19" customWidth="1"/>
    <col min="3369" max="3369" width="19" bestFit="1" customWidth="1"/>
    <col min="3370" max="3374" width="20"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622" max="3623" width="19" bestFit="1" customWidth="1"/>
    <col min="3624" max="3624" width="19" customWidth="1"/>
    <col min="3625" max="3625" width="19" bestFit="1" customWidth="1"/>
    <col min="3626" max="3630" width="20"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3878" max="3879" width="19" bestFit="1" customWidth="1"/>
    <col min="3880" max="3880" width="19" customWidth="1"/>
    <col min="3881" max="3881" width="19" bestFit="1" customWidth="1"/>
    <col min="3882" max="3886" width="20"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134" max="4135" width="19" bestFit="1" customWidth="1"/>
    <col min="4136" max="4136" width="19" customWidth="1"/>
    <col min="4137" max="4137" width="19" bestFit="1" customWidth="1"/>
    <col min="4138" max="4142" width="20"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390" max="4391" width="19" bestFit="1" customWidth="1"/>
    <col min="4392" max="4392" width="19" customWidth="1"/>
    <col min="4393" max="4393" width="19" bestFit="1" customWidth="1"/>
    <col min="4394" max="4398" width="20"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646" max="4647" width="19" bestFit="1" customWidth="1"/>
    <col min="4648" max="4648" width="19" customWidth="1"/>
    <col min="4649" max="4649" width="19" bestFit="1" customWidth="1"/>
    <col min="4650" max="4654" width="20"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4902" max="4903" width="19" bestFit="1" customWidth="1"/>
    <col min="4904" max="4904" width="19" customWidth="1"/>
    <col min="4905" max="4905" width="19" bestFit="1" customWidth="1"/>
    <col min="4906" max="4910" width="20"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158" max="5159" width="19" bestFit="1" customWidth="1"/>
    <col min="5160" max="5160" width="19" customWidth="1"/>
    <col min="5161" max="5161" width="19" bestFit="1" customWidth="1"/>
    <col min="5162" max="5166" width="20"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414" max="5415" width="19" bestFit="1" customWidth="1"/>
    <col min="5416" max="5416" width="19" customWidth="1"/>
    <col min="5417" max="5417" width="19" bestFit="1" customWidth="1"/>
    <col min="5418" max="5422" width="20"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670" max="5671" width="19" bestFit="1" customWidth="1"/>
    <col min="5672" max="5672" width="19" customWidth="1"/>
    <col min="5673" max="5673" width="19" bestFit="1" customWidth="1"/>
    <col min="5674" max="5678" width="20"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5926" max="5927" width="19" bestFit="1" customWidth="1"/>
    <col min="5928" max="5928" width="19" customWidth="1"/>
    <col min="5929" max="5929" width="19" bestFit="1" customWidth="1"/>
    <col min="5930" max="5934" width="20"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182" max="6183" width="19" bestFit="1" customWidth="1"/>
    <col min="6184" max="6184" width="19" customWidth="1"/>
    <col min="6185" max="6185" width="19" bestFit="1" customWidth="1"/>
    <col min="6186" max="6190" width="20"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438" max="6439" width="19" bestFit="1" customWidth="1"/>
    <col min="6440" max="6440" width="19" customWidth="1"/>
    <col min="6441" max="6441" width="19" bestFit="1" customWidth="1"/>
    <col min="6442" max="6446" width="20"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694" max="6695" width="19" bestFit="1" customWidth="1"/>
    <col min="6696" max="6696" width="19" customWidth="1"/>
    <col min="6697" max="6697" width="19" bestFit="1" customWidth="1"/>
    <col min="6698" max="6702" width="20"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6950" max="6951" width="19" bestFit="1" customWidth="1"/>
    <col min="6952" max="6952" width="19" customWidth="1"/>
    <col min="6953" max="6953" width="19" bestFit="1" customWidth="1"/>
    <col min="6954" max="6958" width="20"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206" max="7207" width="19" bestFit="1" customWidth="1"/>
    <col min="7208" max="7208" width="19" customWidth="1"/>
    <col min="7209" max="7209" width="19" bestFit="1" customWidth="1"/>
    <col min="7210" max="7214" width="20"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462" max="7463" width="19" bestFit="1" customWidth="1"/>
    <col min="7464" max="7464" width="19" customWidth="1"/>
    <col min="7465" max="7465" width="19" bestFit="1" customWidth="1"/>
    <col min="7466" max="7470" width="20"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718" max="7719" width="19" bestFit="1" customWidth="1"/>
    <col min="7720" max="7720" width="19" customWidth="1"/>
    <col min="7721" max="7721" width="19" bestFit="1" customWidth="1"/>
    <col min="7722" max="7726" width="20"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7974" max="7975" width="19" bestFit="1" customWidth="1"/>
    <col min="7976" max="7976" width="19" customWidth="1"/>
    <col min="7977" max="7977" width="19" bestFit="1" customWidth="1"/>
    <col min="7978" max="7982" width="20"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230" max="8231" width="19" bestFit="1" customWidth="1"/>
    <col min="8232" max="8232" width="19" customWidth="1"/>
    <col min="8233" max="8233" width="19" bestFit="1" customWidth="1"/>
    <col min="8234" max="8238" width="20"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486" max="8487" width="19" bestFit="1" customWidth="1"/>
    <col min="8488" max="8488" width="19" customWidth="1"/>
    <col min="8489" max="8489" width="19" bestFit="1" customWidth="1"/>
    <col min="8490" max="8494" width="20"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742" max="8743" width="19" bestFit="1" customWidth="1"/>
    <col min="8744" max="8744" width="19" customWidth="1"/>
    <col min="8745" max="8745" width="19" bestFit="1" customWidth="1"/>
    <col min="8746" max="8750" width="20"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8998" max="8999" width="19" bestFit="1" customWidth="1"/>
    <col min="9000" max="9000" width="19" customWidth="1"/>
    <col min="9001" max="9001" width="19" bestFit="1" customWidth="1"/>
    <col min="9002" max="9006" width="20"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254" max="9255" width="19" bestFit="1" customWidth="1"/>
    <col min="9256" max="9256" width="19" customWidth="1"/>
    <col min="9257" max="9257" width="19" bestFit="1" customWidth="1"/>
    <col min="9258" max="9262" width="20"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510" max="9511" width="19" bestFit="1" customWidth="1"/>
    <col min="9512" max="9512" width="19" customWidth="1"/>
    <col min="9513" max="9513" width="19" bestFit="1" customWidth="1"/>
    <col min="9514" max="9518" width="20"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766" max="9767" width="19" bestFit="1" customWidth="1"/>
    <col min="9768" max="9768" width="19" customWidth="1"/>
    <col min="9769" max="9769" width="19" bestFit="1" customWidth="1"/>
    <col min="9770" max="9774" width="20"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022" max="10023" width="19" bestFit="1" customWidth="1"/>
    <col min="10024" max="10024" width="19" customWidth="1"/>
    <col min="10025" max="10025" width="19" bestFit="1" customWidth="1"/>
    <col min="10026" max="10030" width="20"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278" max="10279" width="19" bestFit="1" customWidth="1"/>
    <col min="10280" max="10280" width="19" customWidth="1"/>
    <col min="10281" max="10281" width="19" bestFit="1" customWidth="1"/>
    <col min="10282" max="10286" width="20"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534" max="10535" width="19" bestFit="1" customWidth="1"/>
    <col min="10536" max="10536" width="19" customWidth="1"/>
    <col min="10537" max="10537" width="19" bestFit="1" customWidth="1"/>
    <col min="10538" max="10542" width="20"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0790" max="10791" width="19" bestFit="1" customWidth="1"/>
    <col min="10792" max="10792" width="19" customWidth="1"/>
    <col min="10793" max="10793" width="19" bestFit="1" customWidth="1"/>
    <col min="10794" max="10798" width="20"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046" max="11047" width="19" bestFit="1" customWidth="1"/>
    <col min="11048" max="11048" width="19" customWidth="1"/>
    <col min="11049" max="11049" width="19" bestFit="1" customWidth="1"/>
    <col min="11050" max="11054" width="20"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302" max="11303" width="19" bestFit="1" customWidth="1"/>
    <col min="11304" max="11304" width="19" customWidth="1"/>
    <col min="11305" max="11305" width="19" bestFit="1" customWidth="1"/>
    <col min="11306" max="11310" width="20"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558" max="11559" width="19" bestFit="1" customWidth="1"/>
    <col min="11560" max="11560" width="19" customWidth="1"/>
    <col min="11561" max="11561" width="19" bestFit="1" customWidth="1"/>
    <col min="11562" max="11566" width="20"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1814" max="11815" width="19" bestFit="1" customWidth="1"/>
    <col min="11816" max="11816" width="19" customWidth="1"/>
    <col min="11817" max="11817" width="19" bestFit="1" customWidth="1"/>
    <col min="11818" max="11822" width="20"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070" max="12071" width="19" bestFit="1" customWidth="1"/>
    <col min="12072" max="12072" width="19" customWidth="1"/>
    <col min="12073" max="12073" width="19" bestFit="1" customWidth="1"/>
    <col min="12074" max="12078" width="20"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326" max="12327" width="19" bestFit="1" customWidth="1"/>
    <col min="12328" max="12328" width="19" customWidth="1"/>
    <col min="12329" max="12329" width="19" bestFit="1" customWidth="1"/>
    <col min="12330" max="12334" width="20"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582" max="12583" width="19" bestFit="1" customWidth="1"/>
    <col min="12584" max="12584" width="19" customWidth="1"/>
    <col min="12585" max="12585" width="19" bestFit="1" customWidth="1"/>
    <col min="12586" max="12590" width="20"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2838" max="12839" width="19" bestFit="1" customWidth="1"/>
    <col min="12840" max="12840" width="19" customWidth="1"/>
    <col min="12841" max="12841" width="19" bestFit="1" customWidth="1"/>
    <col min="12842" max="12846" width="20"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094" max="13095" width="19" bestFit="1" customWidth="1"/>
    <col min="13096" max="13096" width="19" customWidth="1"/>
    <col min="13097" max="13097" width="19" bestFit="1" customWidth="1"/>
    <col min="13098" max="13102" width="20"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350" max="13351" width="19" bestFit="1" customWidth="1"/>
    <col min="13352" max="13352" width="19" customWidth="1"/>
    <col min="13353" max="13353" width="19" bestFit="1" customWidth="1"/>
    <col min="13354" max="13358" width="20"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606" max="13607" width="19" bestFit="1" customWidth="1"/>
    <col min="13608" max="13608" width="19" customWidth="1"/>
    <col min="13609" max="13609" width="19" bestFit="1" customWidth="1"/>
    <col min="13610" max="13614" width="20"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3862" max="13863" width="19" bestFit="1" customWidth="1"/>
    <col min="13864" max="13864" width="19" customWidth="1"/>
    <col min="13865" max="13865" width="19" bestFit="1" customWidth="1"/>
    <col min="13866" max="13870" width="20"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118" max="14119" width="19" bestFit="1" customWidth="1"/>
    <col min="14120" max="14120" width="19" customWidth="1"/>
    <col min="14121" max="14121" width="19" bestFit="1" customWidth="1"/>
    <col min="14122" max="14126" width="20"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374" max="14375" width="19" bestFit="1" customWidth="1"/>
    <col min="14376" max="14376" width="19" customWidth="1"/>
    <col min="14377" max="14377" width="19" bestFit="1" customWidth="1"/>
    <col min="14378" max="14382" width="20"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630" max="14631" width="19" bestFit="1" customWidth="1"/>
    <col min="14632" max="14632" width="19" customWidth="1"/>
    <col min="14633" max="14633" width="19" bestFit="1" customWidth="1"/>
    <col min="14634" max="14638" width="20"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4886" max="14887" width="19" bestFit="1" customWidth="1"/>
    <col min="14888" max="14888" width="19" customWidth="1"/>
    <col min="14889" max="14889" width="19" bestFit="1" customWidth="1"/>
    <col min="14890" max="14894" width="20"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142" max="15143" width="19" bestFit="1" customWidth="1"/>
    <col min="15144" max="15144" width="19" customWidth="1"/>
    <col min="15145" max="15145" width="19" bestFit="1" customWidth="1"/>
    <col min="15146" max="15150" width="20"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398" max="15399" width="19" bestFit="1" customWidth="1"/>
    <col min="15400" max="15400" width="19" customWidth="1"/>
    <col min="15401" max="15401" width="19" bestFit="1" customWidth="1"/>
    <col min="15402" max="15406" width="20"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654" max="15655" width="19" bestFit="1" customWidth="1"/>
    <col min="15656" max="15656" width="19" customWidth="1"/>
    <col min="15657" max="15657" width="19" bestFit="1" customWidth="1"/>
    <col min="15658" max="15662" width="20"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5910" max="15911" width="19" bestFit="1" customWidth="1"/>
    <col min="15912" max="15912" width="19" customWidth="1"/>
    <col min="15913" max="15913" width="19" bestFit="1" customWidth="1"/>
    <col min="15914" max="15918" width="20"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 min="16166" max="16167" width="19" bestFit="1" customWidth="1"/>
    <col min="16168" max="16168" width="19" customWidth="1"/>
    <col min="16169" max="16169" width="19" bestFit="1" customWidth="1"/>
    <col min="16170" max="16174" width="20" customWidth="1"/>
  </cols>
  <sheetData>
    <row r="1" spans="1:63" ht="17.25" customHeight="1" x14ac:dyDescent="0.35">
      <c r="A1" s="134" t="s">
        <v>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63" ht="96" customHeight="1" x14ac:dyDescent="0.25">
      <c r="A2" s="1" t="s">
        <v>1</v>
      </c>
      <c r="B2" s="2" t="s">
        <v>2</v>
      </c>
      <c r="C2" s="3" t="s">
        <v>3</v>
      </c>
      <c r="D2" s="3" t="s">
        <v>4</v>
      </c>
      <c r="E2" s="3" t="s">
        <v>5</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21</v>
      </c>
      <c r="V2" s="6" t="s">
        <v>22</v>
      </c>
      <c r="W2" s="6" t="s">
        <v>23</v>
      </c>
      <c r="X2" s="6" t="s">
        <v>24</v>
      </c>
      <c r="Y2" s="6" t="s">
        <v>25</v>
      </c>
      <c r="Z2" s="3" t="s">
        <v>26</v>
      </c>
      <c r="AB2" s="7"/>
      <c r="AC2" s="7"/>
      <c r="AD2" s="7"/>
      <c r="AE2" s="7"/>
      <c r="AF2" s="7"/>
      <c r="AG2" s="7"/>
      <c r="AH2" s="7"/>
      <c r="AI2" s="7"/>
    </row>
    <row r="3" spans="1:63" ht="24.75" customHeight="1" x14ac:dyDescent="0.25">
      <c r="A3" s="8">
        <v>41976</v>
      </c>
      <c r="B3" s="3">
        <v>14.25</v>
      </c>
      <c r="C3" s="3" t="s">
        <v>30</v>
      </c>
      <c r="D3" s="9">
        <v>47</v>
      </c>
      <c r="E3" s="3">
        <v>63</v>
      </c>
      <c r="F3" s="1" t="s">
        <v>31</v>
      </c>
      <c r="G3" s="4">
        <v>-5.9</v>
      </c>
      <c r="H3" s="10">
        <f>0.001*POWER(10,G3/10)</f>
        <v>2.5703957827688631E-4</v>
      </c>
      <c r="I3" s="1" t="s">
        <v>31</v>
      </c>
      <c r="J3" s="3">
        <v>47</v>
      </c>
      <c r="K3" s="1" t="s">
        <v>31</v>
      </c>
      <c r="L3" s="4">
        <f>0.001*POWER(10,J3/10)</f>
        <v>50.118723362727295</v>
      </c>
      <c r="M3" s="4"/>
      <c r="N3" s="4"/>
      <c r="O3" s="11"/>
      <c r="P3" s="12"/>
      <c r="Q3" s="13">
        <f>J3-G3</f>
        <v>52.9</v>
      </c>
      <c r="R3" s="13">
        <v>0.64</v>
      </c>
      <c r="S3" s="13">
        <v>5.0999999999999996</v>
      </c>
      <c r="T3" s="4">
        <v>8.16</v>
      </c>
      <c r="U3" s="4">
        <v>5.71</v>
      </c>
      <c r="V3" s="4">
        <f>T3*$Z$7+S3*$Z$9+R3*$Z$11</f>
        <v>256.11399999999998</v>
      </c>
      <c r="W3" s="4">
        <f t="shared" ref="W3:W21" si="0">V3-L3</f>
        <v>205.9952766372727</v>
      </c>
      <c r="X3" s="14">
        <f t="shared" ref="X3:X21" si="1">L3/V3</f>
        <v>0.19568912032425911</v>
      </c>
      <c r="Y3" s="14">
        <f t="shared" ref="Y3:Y21" si="2">(L3-H3)/V3</f>
        <v>0.19568811671032829</v>
      </c>
      <c r="Z3" s="127" t="s">
        <v>32</v>
      </c>
      <c r="AA3" t="s">
        <v>33</v>
      </c>
      <c r="AB3" s="7"/>
      <c r="AC3" s="15"/>
      <c r="AD3" t="str">
        <f>CONCATENATE("50W Toshiba Cascade Gain (dB) @ ",B3,"GHz")</f>
        <v>50W Toshiba Cascade Gain (dB) @ 14.25GHz</v>
      </c>
      <c r="AG3" s="7"/>
      <c r="AH3" s="7"/>
      <c r="AI3" s="7"/>
    </row>
    <row r="4" spans="1:63" ht="24.75" customHeight="1" x14ac:dyDescent="0.25">
      <c r="A4" s="16"/>
      <c r="B4" s="3"/>
      <c r="C4" s="3"/>
      <c r="D4" s="9">
        <v>46</v>
      </c>
      <c r="E4" s="3">
        <v>61</v>
      </c>
      <c r="F4" s="1" t="s">
        <v>31</v>
      </c>
      <c r="G4" s="4">
        <v>-7.36</v>
      </c>
      <c r="H4" s="10">
        <f t="shared" ref="H4:H21" si="3">0.001*POWER(10,G4/10)</f>
        <v>1.8365383433483463E-4</v>
      </c>
      <c r="I4" s="1" t="s">
        <v>31</v>
      </c>
      <c r="J4" s="3">
        <v>46.5</v>
      </c>
      <c r="K4" s="1" t="s">
        <v>31</v>
      </c>
      <c r="L4" s="4">
        <f t="shared" ref="L4:L21" si="4">0.001*POWER(10,J4/10)</f>
        <v>44.668359215096388</v>
      </c>
      <c r="M4" s="4"/>
      <c r="N4" s="4"/>
      <c r="O4" s="11"/>
      <c r="P4" s="12"/>
      <c r="Q4" s="13">
        <f t="shared" ref="Q4:Q21" si="5">J4-G4</f>
        <v>53.86</v>
      </c>
      <c r="R4" s="13">
        <v>0.64</v>
      </c>
      <c r="S4" s="13">
        <v>5</v>
      </c>
      <c r="T4" s="4">
        <v>7.47</v>
      </c>
      <c r="U4" s="4">
        <v>5.3</v>
      </c>
      <c r="V4" s="4">
        <f t="shared" ref="V4:V21" si="6">T4*$Z$7+S4*$Z$9+R4*$Z$11</f>
        <v>238.24799999999996</v>
      </c>
      <c r="W4" s="4">
        <f t="shared" si="0"/>
        <v>193.57964078490357</v>
      </c>
      <c r="X4" s="14">
        <f t="shared" si="1"/>
        <v>0.18748681716151402</v>
      </c>
      <c r="Y4" s="14">
        <f t="shared" si="2"/>
        <v>0.18748604630998816</v>
      </c>
      <c r="Z4" s="130"/>
      <c r="AA4" t="s">
        <v>34</v>
      </c>
      <c r="AB4" s="7"/>
      <c r="AC4" s="17">
        <v>-3.75</v>
      </c>
      <c r="AD4" t="str">
        <f>CONCATENATE("50W Toshiba Output FET Temp (C) @ ",B3,"GHz")</f>
        <v>50W Toshiba Output FET Temp (C) @ 14.25GHz</v>
      </c>
      <c r="AG4" s="7"/>
      <c r="AH4" s="7"/>
      <c r="AI4" s="7"/>
    </row>
    <row r="5" spans="1:63" ht="24.75" customHeight="1" x14ac:dyDescent="0.25">
      <c r="A5" s="1"/>
      <c r="B5" s="3"/>
      <c r="C5" s="3"/>
      <c r="D5" s="9">
        <v>45</v>
      </c>
      <c r="E5" s="3">
        <v>59</v>
      </c>
      <c r="F5" s="1" t="s">
        <v>31</v>
      </c>
      <c r="G5" s="4">
        <v>-8.34</v>
      </c>
      <c r="H5" s="10">
        <f t="shared" si="3"/>
        <v>1.465547840955911E-4</v>
      </c>
      <c r="I5" s="1" t="s">
        <v>31</v>
      </c>
      <c r="J5" s="3">
        <v>46</v>
      </c>
      <c r="K5" s="1" t="s">
        <v>31</v>
      </c>
      <c r="L5" s="4">
        <f t="shared" si="4"/>
        <v>39.810717055349741</v>
      </c>
      <c r="M5" s="4"/>
      <c r="N5" s="4"/>
      <c r="O5" s="11"/>
      <c r="P5" s="12"/>
      <c r="Q5" s="13">
        <f t="shared" si="5"/>
        <v>54.34</v>
      </c>
      <c r="R5" s="13">
        <v>0.64</v>
      </c>
      <c r="S5" s="13">
        <v>4.9000000000000004</v>
      </c>
      <c r="T5" s="4">
        <v>6.95</v>
      </c>
      <c r="U5" s="4">
        <v>4.9800000000000004</v>
      </c>
      <c r="V5" s="4">
        <f t="shared" si="6"/>
        <v>224.52999999999997</v>
      </c>
      <c r="W5" s="4">
        <f t="shared" si="0"/>
        <v>184.71928294465022</v>
      </c>
      <c r="X5" s="14">
        <f t="shared" si="1"/>
        <v>0.1773068946481528</v>
      </c>
      <c r="Y5" s="14">
        <f t="shared" si="2"/>
        <v>0.17730624193010133</v>
      </c>
      <c r="Z5" s="131"/>
      <c r="AA5" t="s">
        <v>35</v>
      </c>
      <c r="AB5" s="7"/>
      <c r="AC5" s="17">
        <v>-3.75</v>
      </c>
      <c r="AD5" t="str">
        <f>CONCATENATE("50W Toshiba Driver FET Temp (C) @ ",B3,"GHz")</f>
        <v>50W Toshiba Driver FET Temp (C) @ 14.25GHz</v>
      </c>
      <c r="AG5" s="7"/>
      <c r="AH5" s="7"/>
      <c r="AI5" s="7"/>
    </row>
    <row r="6" spans="1:63" ht="24.75" customHeight="1" x14ac:dyDescent="0.25">
      <c r="A6" s="1"/>
      <c r="B6" s="3"/>
      <c r="C6" s="3"/>
      <c r="D6" s="9">
        <v>44</v>
      </c>
      <c r="E6" s="3">
        <v>56</v>
      </c>
      <c r="F6" s="1" t="s">
        <v>31</v>
      </c>
      <c r="G6" s="4">
        <v>-10.58</v>
      </c>
      <c r="H6" s="10">
        <f t="shared" si="3"/>
        <v>8.7498377522743557E-5</v>
      </c>
      <c r="I6" s="1" t="s">
        <v>31</v>
      </c>
      <c r="J6" s="3">
        <f>J5-1</f>
        <v>45</v>
      </c>
      <c r="K6" s="1" t="s">
        <v>31</v>
      </c>
      <c r="L6" s="4">
        <f t="shared" si="4"/>
        <v>31.622776601683839</v>
      </c>
      <c r="M6" s="4"/>
      <c r="N6" s="4"/>
      <c r="O6" s="11"/>
      <c r="P6" s="11"/>
      <c r="Q6" s="13">
        <f t="shared" si="5"/>
        <v>55.58</v>
      </c>
      <c r="R6" s="13">
        <v>0.63400000000000001</v>
      </c>
      <c r="S6" s="13">
        <v>4.7</v>
      </c>
      <c r="T6" s="4">
        <v>6.06</v>
      </c>
      <c r="U6" s="4">
        <v>4.41</v>
      </c>
      <c r="V6" s="4">
        <f t="shared" si="6"/>
        <v>200.71199999999996</v>
      </c>
      <c r="W6" s="4">
        <f t="shared" si="0"/>
        <v>169.08922339831611</v>
      </c>
      <c r="X6" s="14">
        <f t="shared" si="1"/>
        <v>0.15755299434853842</v>
      </c>
      <c r="Y6" s="14">
        <f t="shared" si="2"/>
        <v>0.15755255840859703</v>
      </c>
      <c r="Z6" s="3" t="s">
        <v>36</v>
      </c>
      <c r="AA6" s="20" t="s">
        <v>37</v>
      </c>
      <c r="AB6" s="7"/>
      <c r="AC6" s="17">
        <v>-1.1859999999999999</v>
      </c>
      <c r="AD6" t="str">
        <f>CONCATENATE("50W Toshiba Cascade PAE (%) @ ",B3,"GHz")</f>
        <v>50W Toshiba Cascade PAE (%) @ 14.25GHz</v>
      </c>
      <c r="AG6" s="7"/>
      <c r="AH6" s="7"/>
      <c r="AI6" s="7"/>
    </row>
    <row r="7" spans="1:63" ht="24.75" customHeight="1" x14ac:dyDescent="0.25">
      <c r="A7" s="1"/>
      <c r="B7" s="3"/>
      <c r="C7" s="3"/>
      <c r="D7" s="9">
        <v>43</v>
      </c>
      <c r="E7" s="9">
        <v>55</v>
      </c>
      <c r="F7" s="1" t="s">
        <v>31</v>
      </c>
      <c r="G7" s="4">
        <v>-11.5</v>
      </c>
      <c r="H7" s="10">
        <f t="shared" si="3"/>
        <v>7.0794578438413785E-5</v>
      </c>
      <c r="I7" s="1" t="s">
        <v>31</v>
      </c>
      <c r="J7" s="3">
        <v>44</v>
      </c>
      <c r="K7" s="1" t="s">
        <v>31</v>
      </c>
      <c r="L7" s="4">
        <f t="shared" si="4"/>
        <v>25.118864315095859</v>
      </c>
      <c r="M7" s="4"/>
      <c r="N7" s="4"/>
      <c r="O7" s="11"/>
      <c r="P7" s="11"/>
      <c r="Q7" s="13">
        <f t="shared" si="5"/>
        <v>55.5</v>
      </c>
      <c r="R7" s="18">
        <v>0.63600000000000001</v>
      </c>
      <c r="S7" s="13">
        <v>4.5999999999999996</v>
      </c>
      <c r="T7" s="19">
        <v>5.46</v>
      </c>
      <c r="U7" s="19">
        <v>3.96</v>
      </c>
      <c r="V7" s="4">
        <f t="shared" si="6"/>
        <v>185.05599999999998</v>
      </c>
      <c r="W7" s="4">
        <f t="shared" si="0"/>
        <v>159.93713568490412</v>
      </c>
      <c r="X7" s="14">
        <f t="shared" si="1"/>
        <v>0.1357365571237672</v>
      </c>
      <c r="Y7" s="14">
        <f t="shared" si="2"/>
        <v>0.13573617456617146</v>
      </c>
      <c r="Z7" s="3">
        <v>24.4</v>
      </c>
      <c r="AA7" s="20" t="s">
        <v>38</v>
      </c>
      <c r="AB7" s="7"/>
      <c r="AC7" s="17">
        <v>-0.93400000000000005</v>
      </c>
      <c r="AD7" t="str">
        <f>CONCATENATE("50W Toshiba Cascade Dissipated Power (W) @ ",B3,"GHz")</f>
        <v>50W Toshiba Cascade Dissipated Power (W) @ 14.25GHz</v>
      </c>
      <c r="AG7" s="7"/>
      <c r="AH7" s="7"/>
      <c r="AI7" s="7"/>
    </row>
    <row r="8" spans="1:63" ht="24.75" customHeight="1" x14ac:dyDescent="0.25">
      <c r="A8" s="1"/>
      <c r="B8" s="3"/>
      <c r="C8" s="3"/>
      <c r="D8" s="9">
        <v>42</v>
      </c>
      <c r="E8" s="9">
        <v>51</v>
      </c>
      <c r="F8" s="1" t="s">
        <v>31</v>
      </c>
      <c r="G8" s="4">
        <v>-13.2</v>
      </c>
      <c r="H8" s="10">
        <f t="shared" si="3"/>
        <v>4.7863009232263837E-5</v>
      </c>
      <c r="I8" s="1" t="s">
        <v>31</v>
      </c>
      <c r="J8" s="3">
        <f t="shared" ref="J8:J18" si="7">J7-1</f>
        <v>43</v>
      </c>
      <c r="K8" s="1" t="s">
        <v>31</v>
      </c>
      <c r="L8" s="4">
        <f t="shared" si="4"/>
        <v>19.952623149688794</v>
      </c>
      <c r="M8" s="4"/>
      <c r="N8" s="4"/>
      <c r="O8" s="11"/>
      <c r="P8" s="11"/>
      <c r="Q8" s="13">
        <f t="shared" si="5"/>
        <v>56.2</v>
      </c>
      <c r="R8" s="18">
        <v>0.64</v>
      </c>
      <c r="S8" s="13">
        <v>4.5999999999999996</v>
      </c>
      <c r="T8" s="19">
        <v>4.83</v>
      </c>
      <c r="U8" s="19">
        <v>3.48</v>
      </c>
      <c r="V8" s="4">
        <f t="shared" si="6"/>
        <v>169.71199999999999</v>
      </c>
      <c r="W8" s="4">
        <f t="shared" si="0"/>
        <v>149.75937685031118</v>
      </c>
      <c r="X8" s="14">
        <f t="shared" si="1"/>
        <v>0.11756754472099083</v>
      </c>
      <c r="Y8" s="14">
        <f t="shared" si="2"/>
        <v>0.11756726269609434</v>
      </c>
      <c r="Z8" s="3" t="s">
        <v>39</v>
      </c>
      <c r="AA8" s="20" t="s">
        <v>40</v>
      </c>
      <c r="AB8" s="7"/>
      <c r="AC8" s="17">
        <v>-0.26600000000000001</v>
      </c>
      <c r="AD8" t="str">
        <f>CONCATENATE("50W Toshiba Cascade DC Power (W) @ ",B3,"GHz")</f>
        <v>50W Toshiba Cascade DC Power (W) @ 14.25GHz</v>
      </c>
      <c r="AG8" s="7"/>
      <c r="AH8" s="7"/>
      <c r="AI8" s="7"/>
    </row>
    <row r="9" spans="1:63" ht="24.75" customHeight="1" x14ac:dyDescent="0.25">
      <c r="A9" s="1"/>
      <c r="B9" s="3"/>
      <c r="C9" s="3"/>
      <c r="D9" s="9">
        <v>42</v>
      </c>
      <c r="E9" s="9">
        <v>50</v>
      </c>
      <c r="F9" s="1" t="s">
        <v>31</v>
      </c>
      <c r="G9" s="4">
        <v>-14.6</v>
      </c>
      <c r="H9" s="10">
        <f t="shared" si="3"/>
        <v>3.4673685045253161E-5</v>
      </c>
      <c r="I9" s="1" t="s">
        <v>31</v>
      </c>
      <c r="J9" s="3">
        <f t="shared" si="7"/>
        <v>42</v>
      </c>
      <c r="K9" s="1" t="s">
        <v>31</v>
      </c>
      <c r="L9" s="4">
        <f t="shared" si="4"/>
        <v>15.848931924611147</v>
      </c>
      <c r="M9" s="4"/>
      <c r="N9" s="4"/>
      <c r="O9" s="11"/>
      <c r="P9" s="11"/>
      <c r="Q9" s="13">
        <f t="shared" si="5"/>
        <v>56.6</v>
      </c>
      <c r="R9" s="18">
        <v>0.64600000000000002</v>
      </c>
      <c r="S9" s="13">
        <v>4.5</v>
      </c>
      <c r="T9" s="19">
        <v>4.32</v>
      </c>
      <c r="U9" s="19">
        <v>3.13</v>
      </c>
      <c r="V9" s="4">
        <f t="shared" si="6"/>
        <v>156.28</v>
      </c>
      <c r="W9" s="4">
        <f t="shared" si="0"/>
        <v>140.43106807538885</v>
      </c>
      <c r="X9" s="14">
        <f t="shared" si="1"/>
        <v>0.10141369288847675</v>
      </c>
      <c r="Y9" s="14">
        <f t="shared" si="2"/>
        <v>0.10141347101949132</v>
      </c>
      <c r="Z9" s="3">
        <v>10.3</v>
      </c>
      <c r="AB9" s="7"/>
      <c r="AC9" s="15"/>
      <c r="AG9" s="7"/>
      <c r="AH9" s="7"/>
      <c r="AI9" s="7"/>
    </row>
    <row r="10" spans="1:63" ht="24.75" customHeight="1" x14ac:dyDescent="0.25">
      <c r="A10" s="1"/>
      <c r="B10" s="3"/>
      <c r="C10" s="3"/>
      <c r="D10" s="9">
        <v>41</v>
      </c>
      <c r="E10" s="9">
        <v>49</v>
      </c>
      <c r="F10" s="1" t="s">
        <v>31</v>
      </c>
      <c r="G10" s="4">
        <v>-15.7</v>
      </c>
      <c r="H10" s="10">
        <f t="shared" si="3"/>
        <v>2.6915348039269153E-5</v>
      </c>
      <c r="I10" s="1" t="s">
        <v>31</v>
      </c>
      <c r="J10" s="3">
        <f t="shared" si="7"/>
        <v>41</v>
      </c>
      <c r="K10" s="1" t="s">
        <v>31</v>
      </c>
      <c r="L10" s="4">
        <f t="shared" si="4"/>
        <v>12.589254117941671</v>
      </c>
      <c r="M10" s="4"/>
      <c r="N10" s="4"/>
      <c r="O10" s="11"/>
      <c r="P10" s="11"/>
      <c r="Q10" s="13">
        <f t="shared" si="5"/>
        <v>56.7</v>
      </c>
      <c r="R10" s="18">
        <v>0.65200000000000002</v>
      </c>
      <c r="S10" s="13">
        <v>4.5</v>
      </c>
      <c r="T10" s="19">
        <v>4</v>
      </c>
      <c r="U10" s="19">
        <v>2.9</v>
      </c>
      <c r="V10" s="4">
        <f t="shared" si="6"/>
        <v>148.51399999999998</v>
      </c>
      <c r="W10" s="4">
        <f t="shared" si="0"/>
        <v>135.92474588205832</v>
      </c>
      <c r="X10" s="14">
        <f t="shared" si="1"/>
        <v>8.4768130398088212E-2</v>
      </c>
      <c r="Y10" s="14">
        <f t="shared" si="2"/>
        <v>8.4767949167039017E-2</v>
      </c>
      <c r="Z10" s="3" t="s">
        <v>41</v>
      </c>
      <c r="AB10" s="7"/>
      <c r="AC10" s="15"/>
      <c r="AD10" s="7"/>
      <c r="AE10" s="7"/>
      <c r="AF10" s="7"/>
      <c r="AG10" s="7"/>
      <c r="AH10" s="7"/>
      <c r="AI10" s="7"/>
    </row>
    <row r="11" spans="1:63" ht="24.75" customHeight="1" x14ac:dyDescent="0.25">
      <c r="A11" s="1"/>
      <c r="B11" s="3"/>
      <c r="C11" s="3"/>
      <c r="D11" s="9">
        <v>41</v>
      </c>
      <c r="E11" s="9">
        <v>48</v>
      </c>
      <c r="F11" s="1" t="s">
        <v>31</v>
      </c>
      <c r="G11" s="4">
        <v>-16.8</v>
      </c>
      <c r="H11" s="10">
        <f t="shared" si="3"/>
        <v>2.0892961308540375E-5</v>
      </c>
      <c r="I11" s="1" t="s">
        <v>31</v>
      </c>
      <c r="J11" s="3">
        <f t="shared" si="7"/>
        <v>40</v>
      </c>
      <c r="K11" s="1" t="s">
        <v>31</v>
      </c>
      <c r="L11" s="4">
        <f t="shared" si="4"/>
        <v>10</v>
      </c>
      <c r="M11" s="4"/>
      <c r="N11" s="4"/>
      <c r="O11" s="11"/>
      <c r="P11" s="11"/>
      <c r="Q11" s="13">
        <f t="shared" si="5"/>
        <v>56.8</v>
      </c>
      <c r="R11" s="18">
        <v>0.65500000000000003</v>
      </c>
      <c r="S11" s="13">
        <v>4.5</v>
      </c>
      <c r="T11" s="19">
        <v>3.68</v>
      </c>
      <c r="U11" s="19">
        <v>2.64</v>
      </c>
      <c r="V11" s="4">
        <f t="shared" si="6"/>
        <v>140.727</v>
      </c>
      <c r="W11" s="4">
        <f t="shared" si="0"/>
        <v>130.727</v>
      </c>
      <c r="X11" s="14">
        <f t="shared" si="1"/>
        <v>7.1059569236891287E-2</v>
      </c>
      <c r="Y11" s="14">
        <f t="shared" si="2"/>
        <v>7.1059420772408219E-2</v>
      </c>
      <c r="Z11" s="3">
        <v>7</v>
      </c>
      <c r="AB11" s="7"/>
      <c r="AC11" s="15"/>
      <c r="AD11" s="7"/>
      <c r="AE11" s="7"/>
      <c r="AF11" s="7"/>
      <c r="AG11" s="7"/>
      <c r="AH11" s="7"/>
      <c r="AI11" s="7"/>
    </row>
    <row r="12" spans="1:63" ht="24.75" customHeight="1" x14ac:dyDescent="0.25">
      <c r="A12" s="1"/>
      <c r="B12" s="3"/>
      <c r="C12" s="3"/>
      <c r="D12" s="9">
        <v>40</v>
      </c>
      <c r="E12" s="9">
        <v>46</v>
      </c>
      <c r="F12" s="1" t="s">
        <v>31</v>
      </c>
      <c r="G12" s="4">
        <v>-18.13</v>
      </c>
      <c r="H12" s="10">
        <f t="shared" si="3"/>
        <v>1.5381546403030349E-5</v>
      </c>
      <c r="I12" s="1" t="s">
        <v>31</v>
      </c>
      <c r="J12" s="3">
        <f t="shared" si="7"/>
        <v>39</v>
      </c>
      <c r="K12" s="1" t="s">
        <v>31</v>
      </c>
      <c r="L12" s="4">
        <f t="shared" si="4"/>
        <v>7.9432823472428158</v>
      </c>
      <c r="M12" s="4"/>
      <c r="N12" s="4"/>
      <c r="O12" s="11"/>
      <c r="P12" s="11"/>
      <c r="Q12" s="13">
        <f t="shared" si="5"/>
        <v>57.129999999999995</v>
      </c>
      <c r="R12" s="18">
        <v>0.65900000000000003</v>
      </c>
      <c r="S12" s="13">
        <v>4.5</v>
      </c>
      <c r="T12" s="19">
        <v>3.4</v>
      </c>
      <c r="U12" s="19">
        <v>2.4300000000000002</v>
      </c>
      <c r="V12" s="4">
        <f t="shared" si="6"/>
        <v>133.923</v>
      </c>
      <c r="W12" s="4">
        <f t="shared" si="0"/>
        <v>125.97971765275719</v>
      </c>
      <c r="X12" s="14">
        <f t="shared" si="1"/>
        <v>5.9312308918130684E-2</v>
      </c>
      <c r="Y12" s="14">
        <f t="shared" si="2"/>
        <v>5.9312194064472967E-2</v>
      </c>
      <c r="Z12" s="136" t="s">
        <v>76</v>
      </c>
      <c r="AB12" s="7"/>
      <c r="AC12" s="15"/>
      <c r="AD12" s="7"/>
      <c r="AE12" s="7"/>
      <c r="AF12" s="7"/>
      <c r="AG12" s="7"/>
      <c r="AH12" s="7"/>
      <c r="AI12" s="7"/>
    </row>
    <row r="13" spans="1:63" ht="24.75" customHeight="1" x14ac:dyDescent="0.25">
      <c r="A13" s="1"/>
      <c r="B13" s="3"/>
      <c r="C13" s="3"/>
      <c r="D13" s="9">
        <v>40</v>
      </c>
      <c r="E13" s="9">
        <v>46</v>
      </c>
      <c r="F13" s="1" t="s">
        <v>31</v>
      </c>
      <c r="G13" s="4">
        <v>-19.3</v>
      </c>
      <c r="H13" s="10">
        <f t="shared" si="3"/>
        <v>1.1748975549395284E-5</v>
      </c>
      <c r="I13" s="1" t="s">
        <v>31</v>
      </c>
      <c r="J13" s="3">
        <f t="shared" si="7"/>
        <v>38</v>
      </c>
      <c r="K13" s="1" t="s">
        <v>31</v>
      </c>
      <c r="L13" s="4">
        <f t="shared" si="4"/>
        <v>6.3095734448019387</v>
      </c>
      <c r="M13" s="4"/>
      <c r="N13" s="4"/>
      <c r="O13" s="11"/>
      <c r="P13" s="11"/>
      <c r="Q13" s="13">
        <f t="shared" si="5"/>
        <v>57.3</v>
      </c>
      <c r="R13" s="18">
        <v>0.66200000000000003</v>
      </c>
      <c r="S13" s="13">
        <v>4.5</v>
      </c>
      <c r="T13" s="19">
        <v>3.2</v>
      </c>
      <c r="U13" s="19">
        <v>2.2599999999999998</v>
      </c>
      <c r="V13" s="4">
        <f t="shared" si="6"/>
        <v>129.06400000000002</v>
      </c>
      <c r="W13" s="4">
        <f t="shared" si="0"/>
        <v>122.75442655519808</v>
      </c>
      <c r="X13" s="14">
        <f t="shared" si="1"/>
        <v>4.8887167953898358E-2</v>
      </c>
      <c r="Y13" s="14">
        <f t="shared" si="2"/>
        <v>4.8887076921731762E-2</v>
      </c>
      <c r="Z13" s="137"/>
      <c r="AB13" s="7"/>
      <c r="AC13" s="15"/>
      <c r="AD13" s="7"/>
      <c r="AE13" s="7"/>
      <c r="AF13" s="7"/>
      <c r="AG13" s="7"/>
      <c r="AH13" s="7"/>
      <c r="AI13" s="7"/>
    </row>
    <row r="14" spans="1:63" ht="24.75" customHeight="1" x14ac:dyDescent="0.25">
      <c r="A14" s="1"/>
      <c r="B14" s="3"/>
      <c r="C14" s="3"/>
      <c r="D14" s="9">
        <v>39</v>
      </c>
      <c r="E14" s="9">
        <v>45</v>
      </c>
      <c r="F14" s="1" t="s">
        <v>31</v>
      </c>
      <c r="G14" s="4">
        <v>-20.5</v>
      </c>
      <c r="H14" s="10">
        <f t="shared" si="3"/>
        <v>8.9125093813374561E-6</v>
      </c>
      <c r="I14" s="1" t="s">
        <v>31</v>
      </c>
      <c r="J14" s="3">
        <f t="shared" si="7"/>
        <v>37</v>
      </c>
      <c r="K14" s="1" t="s">
        <v>31</v>
      </c>
      <c r="L14" s="4">
        <f t="shared" si="4"/>
        <v>5.0118723362727327</v>
      </c>
      <c r="M14" s="4"/>
      <c r="N14" s="4"/>
      <c r="O14" s="11"/>
      <c r="P14" s="11"/>
      <c r="Q14" s="13">
        <f t="shared" si="5"/>
        <v>57.5</v>
      </c>
      <c r="R14" s="18">
        <v>0.66400000000000003</v>
      </c>
      <c r="S14" s="13">
        <v>4.5</v>
      </c>
      <c r="T14" s="19">
        <v>3.04</v>
      </c>
      <c r="U14" s="19">
        <v>2.12</v>
      </c>
      <c r="V14" s="4">
        <f t="shared" si="6"/>
        <v>125.17400000000001</v>
      </c>
      <c r="W14" s="4">
        <f t="shared" si="0"/>
        <v>120.16212766372728</v>
      </c>
      <c r="X14" s="14">
        <f t="shared" si="1"/>
        <v>4.0039244062446931E-2</v>
      </c>
      <c r="Y14" s="14">
        <f t="shared" si="2"/>
        <v>4.0039172861483625E-2</v>
      </c>
      <c r="Z14" s="137"/>
      <c r="AB14" s="7"/>
      <c r="AC14" s="15"/>
      <c r="AD14" s="7"/>
      <c r="AE14" s="7"/>
      <c r="AF14" s="7"/>
      <c r="AG14" s="7"/>
      <c r="AH14" s="7"/>
      <c r="AI14" s="7"/>
    </row>
    <row r="15" spans="1:63" ht="24.75" customHeight="1" x14ac:dyDescent="0.25">
      <c r="A15" s="1"/>
      <c r="B15" s="3"/>
      <c r="C15" s="3"/>
      <c r="D15" s="9">
        <v>39</v>
      </c>
      <c r="E15" s="9">
        <v>44</v>
      </c>
      <c r="F15" s="1" t="s">
        <v>31</v>
      </c>
      <c r="G15" s="4">
        <v>-21.6</v>
      </c>
      <c r="H15" s="10">
        <f t="shared" si="3"/>
        <v>6.91830970918936E-6</v>
      </c>
      <c r="I15" s="1" t="s">
        <v>31</v>
      </c>
      <c r="J15" s="3">
        <f t="shared" si="7"/>
        <v>36</v>
      </c>
      <c r="K15" s="1" t="s">
        <v>31</v>
      </c>
      <c r="L15" s="4">
        <f t="shared" si="4"/>
        <v>3.9810717055349771</v>
      </c>
      <c r="M15" s="4"/>
      <c r="N15" s="4"/>
      <c r="O15" s="11"/>
      <c r="P15" s="11"/>
      <c r="Q15" s="13">
        <f t="shared" si="5"/>
        <v>57.6</v>
      </c>
      <c r="R15" s="18">
        <v>0.66500000000000004</v>
      </c>
      <c r="S15" s="13">
        <v>4.5999999999999996</v>
      </c>
      <c r="T15" s="19">
        <v>2.92</v>
      </c>
      <c r="U15" s="19">
        <v>2.0099999999999998</v>
      </c>
      <c r="V15" s="4">
        <f t="shared" si="6"/>
        <v>123.28299999999999</v>
      </c>
      <c r="W15" s="4">
        <f t="shared" si="0"/>
        <v>119.30192829446501</v>
      </c>
      <c r="X15" s="14">
        <f t="shared" si="1"/>
        <v>3.2292138458140843E-2</v>
      </c>
      <c r="Y15" s="14">
        <f t="shared" si="2"/>
        <v>3.2292082340835866E-2</v>
      </c>
      <c r="Z15" s="137"/>
      <c r="AB15" s="7"/>
      <c r="AC15" s="15"/>
      <c r="AD15" s="7"/>
      <c r="AE15" s="7"/>
      <c r="AF15" s="7"/>
      <c r="AG15" s="7"/>
      <c r="AH15" s="7"/>
      <c r="AI15" s="7"/>
    </row>
    <row r="16" spans="1:63" ht="24.75" customHeight="1" x14ac:dyDescent="0.25">
      <c r="A16" s="1"/>
      <c r="B16" s="3"/>
      <c r="C16" s="3"/>
      <c r="D16" s="9">
        <v>39</v>
      </c>
      <c r="E16" s="9">
        <v>44</v>
      </c>
      <c r="F16" s="1" t="s">
        <v>31</v>
      </c>
      <c r="G16" s="4">
        <v>-22.7</v>
      </c>
      <c r="H16" s="10">
        <f t="shared" si="3"/>
        <v>5.3703179637025242E-6</v>
      </c>
      <c r="I16" s="1" t="s">
        <v>31</v>
      </c>
      <c r="J16" s="3">
        <f t="shared" si="7"/>
        <v>35</v>
      </c>
      <c r="K16" s="1" t="s">
        <v>31</v>
      </c>
      <c r="L16" s="4">
        <f t="shared" si="4"/>
        <v>3.1622776601683804</v>
      </c>
      <c r="M16" s="4"/>
      <c r="N16" s="4"/>
      <c r="O16" s="11"/>
      <c r="P16" s="11"/>
      <c r="Q16" s="13">
        <f t="shared" si="5"/>
        <v>57.7</v>
      </c>
      <c r="R16" s="18">
        <v>0.66600000000000004</v>
      </c>
      <c r="S16" s="13">
        <v>4.5999999999999996</v>
      </c>
      <c r="T16" s="19">
        <v>2.83</v>
      </c>
      <c r="U16" s="19">
        <v>1.92</v>
      </c>
      <c r="V16" s="4">
        <f t="shared" si="6"/>
        <v>121.09399999999999</v>
      </c>
      <c r="W16" s="4">
        <f t="shared" si="0"/>
        <v>117.93172233983161</v>
      </c>
      <c r="X16" s="14">
        <f t="shared" si="1"/>
        <v>2.6114239022316386E-2</v>
      </c>
      <c r="Y16" s="14">
        <f t="shared" si="2"/>
        <v>2.611419467397573E-2</v>
      </c>
      <c r="Z16" s="137"/>
      <c r="AB16" s="7"/>
      <c r="AC16" s="15"/>
      <c r="AD16" s="7"/>
      <c r="AE16" s="7"/>
      <c r="AF16" s="7"/>
      <c r="AG16" s="7"/>
      <c r="AH16" s="7"/>
      <c r="AI16" s="7"/>
      <c r="AL16" s="20"/>
      <c r="AM16" s="20"/>
      <c r="AN16" s="20"/>
      <c r="AO16" s="20"/>
      <c r="AP16" s="20"/>
      <c r="AQ16" s="20"/>
      <c r="AR16" s="20"/>
      <c r="AS16" s="20"/>
      <c r="AT16" s="20"/>
      <c r="AU16" s="20"/>
      <c r="AV16" s="20"/>
      <c r="AW16" s="20"/>
      <c r="AX16" s="20"/>
      <c r="AY16" s="139"/>
      <c r="AZ16" s="20"/>
      <c r="BA16" s="139"/>
      <c r="BB16" s="71"/>
      <c r="BC16" s="71"/>
      <c r="BD16" s="20"/>
      <c r="BE16" s="139"/>
      <c r="BF16" s="71"/>
      <c r="BG16" s="71"/>
      <c r="BH16" s="20"/>
      <c r="BI16" s="139"/>
      <c r="BJ16" s="20"/>
      <c r="BK16" s="20"/>
    </row>
    <row r="17" spans="1:63" ht="24.75" customHeight="1" x14ac:dyDescent="0.25">
      <c r="A17" s="1"/>
      <c r="B17" s="3"/>
      <c r="C17" s="3"/>
      <c r="D17" s="9">
        <v>39</v>
      </c>
      <c r="E17" s="9">
        <v>44</v>
      </c>
      <c r="F17" s="1" t="s">
        <v>31</v>
      </c>
      <c r="G17" s="4">
        <v>-23.9</v>
      </c>
      <c r="H17" s="10">
        <f>0.001*POWER(10,G17/10)</f>
        <v>4.0738027780411306E-6</v>
      </c>
      <c r="I17" s="1" t="s">
        <v>31</v>
      </c>
      <c r="J17" s="3">
        <f t="shared" si="7"/>
        <v>34</v>
      </c>
      <c r="K17" s="1" t="s">
        <v>31</v>
      </c>
      <c r="L17" s="4">
        <f>0.001*POWER(10,J17/10)</f>
        <v>2.511886431509581</v>
      </c>
      <c r="M17" s="4"/>
      <c r="N17" s="4"/>
      <c r="O17" s="11"/>
      <c r="P17" s="11"/>
      <c r="Q17" s="13">
        <f>J17-G17</f>
        <v>57.9</v>
      </c>
      <c r="R17" s="18">
        <v>0.66600000000000004</v>
      </c>
      <c r="S17" s="13">
        <v>4.5999999999999996</v>
      </c>
      <c r="T17" s="19">
        <v>2.77</v>
      </c>
      <c r="U17" s="19">
        <v>1.86</v>
      </c>
      <c r="V17" s="4">
        <f>T17*$Z$7+S17*$Z$9+R17*$Z$11</f>
        <v>119.63</v>
      </c>
      <c r="W17" s="4">
        <f>V17-L17</f>
        <v>117.11811356849041</v>
      </c>
      <c r="X17" s="14">
        <f>L17/V17</f>
        <v>2.099712807414178E-2</v>
      </c>
      <c r="Y17" s="14">
        <f>(L17-H17)/V17</f>
        <v>2.0997094020787452E-2</v>
      </c>
      <c r="Z17" s="137"/>
      <c r="AB17" s="7"/>
      <c r="AC17" s="15"/>
      <c r="AD17" s="7"/>
      <c r="AE17" s="7"/>
      <c r="AF17" s="7"/>
      <c r="AG17" s="7"/>
      <c r="AH17" s="7"/>
      <c r="AI17" s="7"/>
      <c r="AL17" s="20"/>
      <c r="AM17" s="20"/>
      <c r="AN17" s="20"/>
      <c r="AO17" s="20"/>
      <c r="AP17" s="20"/>
      <c r="AQ17" s="20"/>
      <c r="AR17" s="20"/>
      <c r="AS17" s="20"/>
      <c r="AT17" s="20"/>
      <c r="AU17" s="20"/>
      <c r="AV17" s="20"/>
      <c r="AW17" s="20"/>
      <c r="AX17" s="20"/>
      <c r="AY17" s="139"/>
      <c r="AZ17" s="20"/>
      <c r="BA17" s="139"/>
      <c r="BB17" s="71"/>
      <c r="BC17" s="71"/>
      <c r="BD17" s="20"/>
      <c r="BE17" s="139"/>
      <c r="BF17" s="71"/>
      <c r="BG17" s="71"/>
      <c r="BH17" s="20"/>
      <c r="BI17" s="139"/>
      <c r="BJ17" s="20"/>
      <c r="BK17" s="20"/>
    </row>
    <row r="18" spans="1:63" ht="24.75" customHeight="1" x14ac:dyDescent="0.25">
      <c r="A18" s="1"/>
      <c r="B18" s="3"/>
      <c r="C18" s="3"/>
      <c r="D18" s="9">
        <v>39</v>
      </c>
      <c r="E18" s="9">
        <v>44</v>
      </c>
      <c r="F18" s="1" t="s">
        <v>31</v>
      </c>
      <c r="G18" s="4">
        <v>-24.9</v>
      </c>
      <c r="H18" s="10">
        <f t="shared" si="3"/>
        <v>3.2359365692962826E-6</v>
      </c>
      <c r="I18" s="1" t="s">
        <v>31</v>
      </c>
      <c r="J18" s="3">
        <f t="shared" si="7"/>
        <v>33</v>
      </c>
      <c r="K18" s="1" t="s">
        <v>31</v>
      </c>
      <c r="L18" s="4">
        <f t="shared" si="4"/>
        <v>1.9952623149688804</v>
      </c>
      <c r="M18" s="4"/>
      <c r="N18" s="4"/>
      <c r="O18" s="11"/>
      <c r="P18" s="11"/>
      <c r="Q18" s="13">
        <f t="shared" si="5"/>
        <v>57.9</v>
      </c>
      <c r="R18" s="18">
        <v>0.66700000000000004</v>
      </c>
      <c r="S18" s="13">
        <v>4.5999999999999996</v>
      </c>
      <c r="T18" s="19">
        <v>2.74</v>
      </c>
      <c r="U18" s="19">
        <v>1.83</v>
      </c>
      <c r="V18" s="4">
        <f t="shared" si="6"/>
        <v>118.90499999999999</v>
      </c>
      <c r="W18" s="4">
        <f t="shared" si="0"/>
        <v>116.9097376850311</v>
      </c>
      <c r="X18" s="14">
        <f t="shared" si="1"/>
        <v>1.6780306252629246E-2</v>
      </c>
      <c r="Y18" s="14">
        <f t="shared" si="2"/>
        <v>1.6780279038159131E-2</v>
      </c>
      <c r="Z18" s="137"/>
      <c r="AB18" s="7"/>
      <c r="AC18" s="15"/>
      <c r="AD18" s="7"/>
      <c r="AE18" s="7"/>
      <c r="AF18" s="7"/>
      <c r="AG18" s="7"/>
      <c r="AH18" s="7"/>
      <c r="AI18" s="7"/>
      <c r="AL18" s="20"/>
      <c r="AM18" s="20"/>
      <c r="AN18" s="20"/>
      <c r="AO18" s="20"/>
      <c r="AP18" s="20"/>
      <c r="AQ18" s="20"/>
      <c r="AR18" s="20"/>
      <c r="AS18" s="20"/>
      <c r="AT18" s="20"/>
      <c r="AU18" s="20"/>
      <c r="AV18" s="20"/>
      <c r="AW18" s="20"/>
      <c r="AX18" s="20"/>
      <c r="AY18" s="139"/>
      <c r="AZ18" s="20"/>
      <c r="BA18" s="139"/>
      <c r="BB18" s="71"/>
      <c r="BC18" s="71"/>
      <c r="BD18" s="20"/>
      <c r="BE18" s="139"/>
      <c r="BF18" s="71"/>
      <c r="BG18" s="71"/>
      <c r="BH18" s="20"/>
      <c r="BI18" s="139"/>
      <c r="BJ18" s="20"/>
      <c r="BK18" s="20"/>
    </row>
    <row r="19" spans="1:63" ht="24.75" customHeight="1" x14ac:dyDescent="0.25">
      <c r="A19" s="1"/>
      <c r="B19" s="3"/>
      <c r="C19" s="3"/>
      <c r="D19" s="9">
        <v>39</v>
      </c>
      <c r="E19" s="9">
        <v>43</v>
      </c>
      <c r="F19" s="1" t="s">
        <v>31</v>
      </c>
      <c r="G19" s="4">
        <v>-28.1</v>
      </c>
      <c r="H19" s="10">
        <f>0.001*POWER(10,G19/10)</f>
        <v>1.5488166189124803E-6</v>
      </c>
      <c r="I19" s="1" t="s">
        <v>31</v>
      </c>
      <c r="J19" s="3">
        <f>J18-3</f>
        <v>30</v>
      </c>
      <c r="K19" s="1" t="s">
        <v>31</v>
      </c>
      <c r="L19" s="4">
        <f>0.001*POWER(10,J19/10)</f>
        <v>1</v>
      </c>
      <c r="M19" s="4"/>
      <c r="N19" s="4"/>
      <c r="O19" s="11"/>
      <c r="P19" s="11"/>
      <c r="Q19" s="13">
        <f>J19-G19</f>
        <v>58.1</v>
      </c>
      <c r="R19" s="18">
        <v>0.66800000000000004</v>
      </c>
      <c r="S19" s="13">
        <v>4.5999999999999996</v>
      </c>
      <c r="T19" s="19">
        <v>2.72</v>
      </c>
      <c r="U19" s="19">
        <v>1.79</v>
      </c>
      <c r="V19" s="4">
        <f>T19*$Z$7+S19*$Z$9+R19*$Z$11</f>
        <v>118.42399999999999</v>
      </c>
      <c r="W19" s="4">
        <f>V19-L19</f>
        <v>117.42399999999999</v>
      </c>
      <c r="X19" s="14">
        <f>L19/V19</f>
        <v>8.4442342768357766E-3</v>
      </c>
      <c r="Y19" s="14">
        <f>(L19-H19)/V19</f>
        <v>8.4442211982653954E-3</v>
      </c>
      <c r="Z19" s="137"/>
      <c r="AB19" s="7"/>
      <c r="AC19" s="15"/>
      <c r="AD19" s="7"/>
      <c r="AE19" s="7"/>
      <c r="AF19" s="7"/>
      <c r="AG19" s="7"/>
      <c r="AH19" s="7"/>
      <c r="AI19" s="7"/>
      <c r="AL19" s="20"/>
      <c r="AM19" s="20"/>
      <c r="AN19" s="20"/>
      <c r="AO19" s="20"/>
      <c r="AP19" s="20"/>
      <c r="AQ19" s="20"/>
      <c r="AR19" s="20"/>
      <c r="AS19" s="20"/>
      <c r="AT19" s="20"/>
      <c r="AU19" s="20"/>
      <c r="AV19" s="20"/>
      <c r="AW19" s="20"/>
      <c r="AX19" s="20"/>
      <c r="AY19" s="139"/>
      <c r="AZ19" s="20"/>
      <c r="BA19" s="139"/>
      <c r="BB19" s="71"/>
      <c r="BC19" s="71"/>
      <c r="BD19" s="20"/>
      <c r="BE19" s="139"/>
      <c r="BF19" s="71"/>
      <c r="BG19" s="71"/>
      <c r="BH19" s="20"/>
      <c r="BI19" s="139"/>
      <c r="BJ19" s="20"/>
      <c r="BK19" s="20"/>
    </row>
    <row r="20" spans="1:63" ht="24.75" customHeight="1" x14ac:dyDescent="0.25">
      <c r="A20" s="1"/>
      <c r="B20" s="3"/>
      <c r="C20" s="3"/>
      <c r="D20" s="9">
        <v>40</v>
      </c>
      <c r="E20" s="9">
        <v>43</v>
      </c>
      <c r="F20" s="1" t="s">
        <v>31</v>
      </c>
      <c r="G20" s="4">
        <v>-31.4</v>
      </c>
      <c r="H20" s="10">
        <f t="shared" si="3"/>
        <v>7.2443596007498984E-7</v>
      </c>
      <c r="I20" s="1" t="s">
        <v>31</v>
      </c>
      <c r="J20" s="3">
        <f>J19-3</f>
        <v>27</v>
      </c>
      <c r="K20" s="1" t="s">
        <v>31</v>
      </c>
      <c r="L20" s="4">
        <f t="shared" si="4"/>
        <v>0.50118723362727269</v>
      </c>
      <c r="M20" s="4"/>
      <c r="N20" s="4"/>
      <c r="O20" s="11"/>
      <c r="P20" s="11"/>
      <c r="Q20" s="13">
        <f t="shared" si="5"/>
        <v>58.4</v>
      </c>
      <c r="R20" s="18">
        <v>0.66700000000000004</v>
      </c>
      <c r="S20" s="13">
        <v>4.5999999999999996</v>
      </c>
      <c r="T20" s="19">
        <v>2.73</v>
      </c>
      <c r="U20" s="19">
        <v>1.8</v>
      </c>
      <c r="V20" s="4">
        <f t="shared" si="6"/>
        <v>118.66099999999999</v>
      </c>
      <c r="W20" s="4">
        <f t="shared" si="0"/>
        <v>118.15981276637271</v>
      </c>
      <c r="X20" s="14">
        <f t="shared" si="1"/>
        <v>4.2236896168688339E-3</v>
      </c>
      <c r="Y20" s="14">
        <f t="shared" si="2"/>
        <v>4.2236835117798821E-3</v>
      </c>
      <c r="Z20" s="137"/>
      <c r="AB20" s="7"/>
      <c r="AC20" s="15"/>
      <c r="AD20" s="7"/>
      <c r="AE20" s="7"/>
      <c r="AF20" s="7"/>
      <c r="AG20" s="7"/>
      <c r="AH20" s="7"/>
      <c r="AI20" s="7"/>
      <c r="AL20" s="20"/>
      <c r="AM20" s="20"/>
      <c r="AN20" s="20"/>
      <c r="AO20" s="20"/>
      <c r="AP20" s="20"/>
      <c r="AQ20" s="20"/>
      <c r="AR20" s="20"/>
      <c r="AS20" s="20"/>
      <c r="AT20" s="20"/>
      <c r="AU20" s="139"/>
      <c r="AV20" s="139"/>
      <c r="AW20" s="139"/>
      <c r="AX20" s="20"/>
      <c r="AY20" s="139"/>
      <c r="AZ20" s="20"/>
      <c r="BA20" s="139"/>
      <c r="BB20" s="71"/>
      <c r="BC20" s="71"/>
      <c r="BD20" s="20"/>
      <c r="BE20" s="139"/>
      <c r="BF20" s="71"/>
      <c r="BG20" s="71"/>
      <c r="BH20" s="20"/>
      <c r="BI20" s="139"/>
      <c r="BJ20" s="20"/>
      <c r="BK20" s="20"/>
    </row>
    <row r="21" spans="1:63" ht="24.75" customHeight="1" x14ac:dyDescent="0.25">
      <c r="A21" s="1"/>
      <c r="B21" s="3"/>
      <c r="C21" s="3"/>
      <c r="D21" s="9">
        <v>39</v>
      </c>
      <c r="E21" s="9">
        <v>43</v>
      </c>
      <c r="F21" s="1" t="s">
        <v>31</v>
      </c>
      <c r="G21" s="4">
        <v>-35</v>
      </c>
      <c r="H21" s="10">
        <f t="shared" si="3"/>
        <v>3.1622776601683781E-7</v>
      </c>
      <c r="I21" s="1" t="s">
        <v>31</v>
      </c>
      <c r="J21" s="3">
        <f>J20-3</f>
        <v>24</v>
      </c>
      <c r="K21" s="1" t="s">
        <v>31</v>
      </c>
      <c r="L21" s="4">
        <f t="shared" si="4"/>
        <v>0.25118864315095807</v>
      </c>
      <c r="M21" s="4"/>
      <c r="N21" s="4"/>
      <c r="O21" s="11"/>
      <c r="P21" s="11"/>
      <c r="Q21" s="13">
        <f t="shared" si="5"/>
        <v>59</v>
      </c>
      <c r="R21" s="18">
        <v>0.66800000000000004</v>
      </c>
      <c r="S21" s="13">
        <v>4.5999999999999996</v>
      </c>
      <c r="T21" s="19">
        <v>2.77</v>
      </c>
      <c r="U21" s="19">
        <v>1.82</v>
      </c>
      <c r="V21" s="4">
        <f t="shared" si="6"/>
        <v>119.64399999999999</v>
      </c>
      <c r="W21" s="4">
        <f t="shared" si="0"/>
        <v>119.39281135684904</v>
      </c>
      <c r="X21" s="14">
        <f t="shared" si="1"/>
        <v>2.0994671120236541E-3</v>
      </c>
      <c r="Y21" s="14">
        <f t="shared" si="2"/>
        <v>2.0994644689511558E-3</v>
      </c>
      <c r="Z21" s="138"/>
      <c r="AB21" s="7"/>
      <c r="AC21" s="15"/>
      <c r="AD21" s="7"/>
      <c r="AE21" s="7"/>
      <c r="AF21" s="7"/>
      <c r="AG21" s="7"/>
      <c r="AH21" s="7"/>
      <c r="AI21" s="7"/>
      <c r="AL21" s="140"/>
      <c r="AM21" s="140"/>
      <c r="AN21" s="72"/>
      <c r="AO21" s="140"/>
      <c r="AP21" s="140"/>
      <c r="AQ21" s="72"/>
      <c r="AR21" s="140"/>
      <c r="AS21" s="140"/>
      <c r="AT21" s="72"/>
      <c r="AU21" s="139"/>
      <c r="AV21" s="139"/>
      <c r="AW21" s="139"/>
      <c r="AX21" s="139"/>
      <c r="AY21" s="139"/>
      <c r="AZ21" s="139"/>
      <c r="BA21" s="139"/>
      <c r="BB21" s="139"/>
      <c r="BC21" s="139"/>
      <c r="BD21" s="139"/>
      <c r="BE21" s="139"/>
      <c r="BF21" s="139"/>
      <c r="BG21" s="71"/>
      <c r="BH21" s="139"/>
      <c r="BI21" s="139"/>
      <c r="BJ21" s="20"/>
      <c r="BK21" s="20"/>
    </row>
    <row r="22" spans="1:63" ht="24.75" customHeight="1" x14ac:dyDescent="0.25">
      <c r="A22" s="21"/>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CONCATENATE("50W Toshiba Cascade Average IMD(dBc) @ ",B23,"GHz")</f>
        <v>50W Toshiba Cascade Average IMD(dBc) @ 14.25GHz</v>
      </c>
      <c r="AC22" s="7"/>
      <c r="AD22" s="7"/>
      <c r="AE22" s="7"/>
      <c r="AF22" s="7"/>
      <c r="AG22" s="7" t="s">
        <v>43</v>
      </c>
      <c r="AH22" s="7"/>
      <c r="AI22" s="7"/>
      <c r="AL22" s="71"/>
      <c r="AM22" s="71"/>
      <c r="AN22" s="71"/>
      <c r="AO22" s="71"/>
      <c r="AP22" s="71"/>
      <c r="AQ22" s="71"/>
      <c r="AR22" s="71"/>
      <c r="AS22" s="71"/>
      <c r="AT22" s="71"/>
      <c r="AU22" s="139"/>
      <c r="AV22" s="139"/>
      <c r="AW22" s="139"/>
      <c r="AX22" s="139"/>
      <c r="AY22" s="139"/>
      <c r="AZ22" s="139"/>
      <c r="BA22" s="139"/>
      <c r="BB22" s="139"/>
      <c r="BC22" s="139"/>
      <c r="BD22" s="139"/>
      <c r="BE22" s="139"/>
      <c r="BF22" s="139"/>
      <c r="BG22" s="71"/>
      <c r="BH22" s="139"/>
      <c r="BI22" s="139"/>
      <c r="BJ22" s="20"/>
      <c r="BK22" s="20"/>
    </row>
    <row r="23" spans="1:63" ht="24.75" customHeight="1" x14ac:dyDescent="0.25">
      <c r="A23" s="8">
        <v>41975</v>
      </c>
      <c r="B23" s="3">
        <f>B3</f>
        <v>14.25</v>
      </c>
      <c r="C23" s="3"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c r="AL23" s="20"/>
      <c r="AM23" s="20"/>
      <c r="AN23" s="20"/>
      <c r="AO23" s="20"/>
      <c r="AP23" s="20"/>
      <c r="AQ23" s="20"/>
      <c r="AR23" s="20"/>
      <c r="AS23" s="20"/>
      <c r="AT23" s="20"/>
      <c r="AU23" s="139"/>
      <c r="AV23" s="139"/>
      <c r="AW23" s="139"/>
      <c r="AX23" s="73"/>
      <c r="AY23" s="73"/>
      <c r="AZ23" s="73"/>
      <c r="BA23" s="73"/>
      <c r="BB23" s="73"/>
      <c r="BC23" s="71"/>
      <c r="BD23" s="20"/>
      <c r="BE23" s="20"/>
      <c r="BF23" s="20"/>
      <c r="BG23" s="71"/>
      <c r="BH23" s="71"/>
      <c r="BI23" s="73"/>
      <c r="BJ23" s="20"/>
      <c r="BK23" s="20"/>
    </row>
    <row r="24" spans="1:63" ht="24.75" customHeight="1" x14ac:dyDescent="0.25">
      <c r="A24" s="8"/>
      <c r="B24" s="3"/>
      <c r="C24" s="3"/>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c r="AL24" s="20"/>
      <c r="AM24" s="20"/>
      <c r="AN24" s="20"/>
      <c r="AO24" s="20"/>
      <c r="AP24" s="20"/>
      <c r="AQ24" s="20"/>
      <c r="AR24" s="20"/>
      <c r="AS24" s="20"/>
      <c r="AT24" s="20"/>
      <c r="AU24" s="71"/>
      <c r="AV24" s="71"/>
      <c r="AW24" s="71"/>
      <c r="AX24" s="73"/>
      <c r="AY24" s="73"/>
      <c r="AZ24" s="73"/>
      <c r="BA24" s="73"/>
      <c r="BB24" s="73"/>
      <c r="BC24" s="71"/>
      <c r="BD24" s="20"/>
      <c r="BE24" s="20"/>
      <c r="BF24" s="20"/>
      <c r="BG24" s="71"/>
      <c r="BH24" s="71"/>
      <c r="BI24" s="73"/>
      <c r="BJ24" s="20"/>
      <c r="BK24" s="20"/>
    </row>
    <row r="25" spans="1:63" ht="24.75" customHeight="1" x14ac:dyDescent="0.25">
      <c r="A25" s="16"/>
      <c r="B25" s="3"/>
      <c r="C25" s="3"/>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c r="AL25" s="20"/>
      <c r="AM25" s="20"/>
      <c r="AN25" s="20"/>
      <c r="AO25" s="20"/>
      <c r="AP25" s="20"/>
      <c r="AQ25" s="20"/>
      <c r="AR25" s="20"/>
      <c r="AS25" s="20"/>
      <c r="AT25" s="20"/>
      <c r="AU25" s="20"/>
      <c r="AV25" s="20"/>
      <c r="AW25" s="20"/>
      <c r="AX25" s="73"/>
      <c r="AY25" s="73"/>
      <c r="AZ25" s="73"/>
      <c r="BA25" s="73"/>
      <c r="BB25" s="73"/>
      <c r="BC25" s="71"/>
      <c r="BD25" s="20"/>
      <c r="BE25" s="20"/>
      <c r="BF25" s="20"/>
      <c r="BG25" s="71"/>
      <c r="BH25" s="71"/>
      <c r="BI25" s="73"/>
      <c r="BJ25" s="20"/>
      <c r="BK25" s="20"/>
    </row>
    <row r="26" spans="1:63" ht="24.75" customHeight="1" x14ac:dyDescent="0.25">
      <c r="A26" s="1"/>
      <c r="B26" s="3"/>
      <c r="C26" s="3"/>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c r="AL26" s="20"/>
      <c r="AM26" s="20"/>
      <c r="AN26" s="20"/>
      <c r="AO26" s="20"/>
      <c r="AP26" s="20"/>
      <c r="AQ26" s="20"/>
      <c r="AR26" s="20"/>
      <c r="AS26" s="20"/>
      <c r="AT26" s="20"/>
      <c r="AU26" s="20"/>
      <c r="AV26" s="20"/>
      <c r="AW26" s="20"/>
      <c r="AX26" s="73"/>
      <c r="AY26" s="73"/>
      <c r="AZ26" s="73"/>
      <c r="BA26" s="73"/>
      <c r="BB26" s="73"/>
      <c r="BC26" s="71"/>
      <c r="BD26" s="20"/>
      <c r="BE26" s="20"/>
      <c r="BF26" s="20"/>
      <c r="BG26" s="71"/>
      <c r="BH26" s="71"/>
      <c r="BI26" s="73"/>
      <c r="BJ26" s="20"/>
      <c r="BK26" s="20"/>
    </row>
    <row r="27" spans="1:63" ht="24.75" customHeight="1" x14ac:dyDescent="0.25">
      <c r="A27" s="1"/>
      <c r="B27" s="3"/>
      <c r="C27" s="3"/>
      <c r="D27" s="9">
        <v>43</v>
      </c>
      <c r="E27" s="3">
        <v>55</v>
      </c>
      <c r="F27" s="4">
        <v>-12.1</v>
      </c>
      <c r="G27" s="1" t="s">
        <v>31</v>
      </c>
      <c r="H27" s="10">
        <f t="shared" ref="H27:H41" si="8">0.001*POWER(10,F27/10)</f>
        <v>6.1659500186148224E-5</v>
      </c>
      <c r="I27" s="3">
        <v>44</v>
      </c>
      <c r="J27" s="1" t="s">
        <v>31</v>
      </c>
      <c r="K27" s="1" t="s">
        <v>31</v>
      </c>
      <c r="L27" s="10">
        <f t="shared" ref="L27:L41" si="9">0.001*POWER(10,I27/10)</f>
        <v>25.118864315095859</v>
      </c>
      <c r="M27" s="4"/>
      <c r="N27" s="4"/>
      <c r="O27" s="11">
        <v>-19.5</v>
      </c>
      <c r="P27" s="11">
        <v>-20.7</v>
      </c>
      <c r="Q27" s="13">
        <f t="shared" ref="Q27:Q41" si="10">I27-F27</f>
        <v>56.1</v>
      </c>
      <c r="R27" s="13">
        <v>0.63700000000000001</v>
      </c>
      <c r="S27" s="13">
        <v>4.7</v>
      </c>
      <c r="T27" s="4">
        <v>5.98</v>
      </c>
      <c r="U27" s="4">
        <v>4.29</v>
      </c>
      <c r="V27" s="4">
        <f t="shared" ref="V27:V41" si="11">T27*$Z$7+S27*$Z$9+R27*$Z$11</f>
        <v>198.78100000000001</v>
      </c>
      <c r="W27" s="31"/>
      <c r="X27" s="35"/>
      <c r="Y27" s="35"/>
      <c r="Z27" s="127" t="s">
        <v>45</v>
      </c>
      <c r="AA27" s="20"/>
      <c r="AB27" s="15">
        <f t="shared" ref="AB27:AB61" si="12">AVERAGE(O27:P27)</f>
        <v>-20.100000000000001</v>
      </c>
      <c r="AC27" s="36"/>
      <c r="AD27" s="36"/>
      <c r="AE27" s="36"/>
      <c r="AF27" s="36"/>
      <c r="AG27" s="7">
        <v>-25</v>
      </c>
      <c r="AH27" s="7"/>
      <c r="AI27" s="7"/>
      <c r="AL27" s="20"/>
      <c r="AM27" s="20"/>
      <c r="AN27" s="20"/>
      <c r="AO27" s="20"/>
      <c r="AP27" s="20"/>
      <c r="AQ27" s="20"/>
      <c r="AR27" s="20"/>
      <c r="AS27" s="20"/>
      <c r="AT27" s="20"/>
      <c r="AU27" s="20"/>
      <c r="AV27" s="20"/>
      <c r="AW27" s="20"/>
      <c r="AX27" s="73"/>
      <c r="AY27" s="73"/>
      <c r="AZ27" s="73"/>
      <c r="BA27" s="73"/>
      <c r="BB27" s="73"/>
      <c r="BC27" s="71"/>
      <c r="BD27" s="20"/>
      <c r="BE27" s="20"/>
      <c r="BF27" s="20"/>
      <c r="BG27" s="71"/>
      <c r="BH27" s="71"/>
      <c r="BI27" s="73"/>
      <c r="BJ27" s="20"/>
      <c r="BK27" s="20"/>
    </row>
    <row r="28" spans="1:63" ht="23.25" customHeight="1" x14ac:dyDescent="0.25">
      <c r="A28" s="1"/>
      <c r="B28" s="3"/>
      <c r="C28" s="3"/>
      <c r="D28" s="9">
        <v>42</v>
      </c>
      <c r="E28" s="3">
        <v>54</v>
      </c>
      <c r="F28" s="4">
        <v>-13.66</v>
      </c>
      <c r="G28" s="1" t="s">
        <v>31</v>
      </c>
      <c r="H28" s="10">
        <f t="shared" si="8"/>
        <v>4.3052661049171044E-5</v>
      </c>
      <c r="I28" s="3">
        <f t="shared" ref="I28:I38" si="13">I27-1</f>
        <v>43</v>
      </c>
      <c r="J28" s="1" t="s">
        <v>31</v>
      </c>
      <c r="K28" s="1" t="s">
        <v>31</v>
      </c>
      <c r="L28" s="10">
        <f t="shared" si="9"/>
        <v>19.952623149688794</v>
      </c>
      <c r="M28" s="4"/>
      <c r="N28" s="4"/>
      <c r="O28" s="11">
        <v>-21.3</v>
      </c>
      <c r="P28" s="11">
        <v>-23</v>
      </c>
      <c r="Q28" s="13">
        <f t="shared" si="10"/>
        <v>56.66</v>
      </c>
      <c r="R28" s="13">
        <v>0.63500000000000001</v>
      </c>
      <c r="S28" s="13">
        <v>4.5999999999999996</v>
      </c>
      <c r="T28" s="4">
        <v>5.48</v>
      </c>
      <c r="U28" s="4">
        <v>3.96</v>
      </c>
      <c r="V28" s="4">
        <f t="shared" si="11"/>
        <v>185.53699999999998</v>
      </c>
      <c r="W28" s="31"/>
      <c r="X28" s="35"/>
      <c r="Y28" s="35"/>
      <c r="Z28" s="130"/>
      <c r="AA28" s="20"/>
      <c r="AB28" s="15">
        <f t="shared" si="12"/>
        <v>-22.15</v>
      </c>
      <c r="AC28" s="36"/>
      <c r="AD28" s="36"/>
      <c r="AE28" s="36"/>
      <c r="AF28" s="36"/>
      <c r="AG28" s="7">
        <v>-25</v>
      </c>
      <c r="AH28" s="7"/>
      <c r="AI28" s="7"/>
      <c r="AL28" s="20"/>
      <c r="AM28" s="20"/>
      <c r="AN28" s="20"/>
      <c r="AO28" s="20"/>
      <c r="AP28" s="20"/>
      <c r="AQ28" s="20"/>
      <c r="AR28" s="20"/>
      <c r="AS28" s="20"/>
      <c r="AT28" s="20"/>
      <c r="AU28" s="20"/>
      <c r="AV28" s="20"/>
      <c r="AW28" s="20"/>
      <c r="AX28" s="73"/>
      <c r="AY28" s="73"/>
      <c r="AZ28" s="73"/>
      <c r="BA28" s="73"/>
      <c r="BB28" s="73"/>
      <c r="BC28" s="71"/>
      <c r="BD28" s="20"/>
      <c r="BE28" s="20"/>
      <c r="BF28" s="20"/>
      <c r="BG28" s="71"/>
      <c r="BH28" s="71"/>
      <c r="BI28" s="73"/>
      <c r="BJ28" s="20"/>
      <c r="BK28" s="20"/>
    </row>
    <row r="29" spans="1:63" ht="24" customHeight="1" x14ac:dyDescent="0.25">
      <c r="A29" s="1"/>
      <c r="B29" s="3"/>
      <c r="C29" s="3"/>
      <c r="D29" s="9">
        <v>41</v>
      </c>
      <c r="E29" s="3">
        <v>53</v>
      </c>
      <c r="F29" s="4">
        <v>-14.9</v>
      </c>
      <c r="G29" s="1" t="s">
        <v>31</v>
      </c>
      <c r="H29" s="10">
        <f t="shared" si="8"/>
        <v>3.2359365692962816E-5</v>
      </c>
      <c r="I29" s="3">
        <f t="shared" si="13"/>
        <v>42</v>
      </c>
      <c r="J29" s="1" t="s">
        <v>31</v>
      </c>
      <c r="K29" s="1" t="s">
        <v>31</v>
      </c>
      <c r="L29" s="10">
        <f t="shared" si="9"/>
        <v>15.848931924611147</v>
      </c>
      <c r="M29" s="4"/>
      <c r="N29" s="4"/>
      <c r="O29" s="11">
        <v>-22.5</v>
      </c>
      <c r="P29" s="11">
        <v>-25</v>
      </c>
      <c r="Q29" s="13">
        <f t="shared" si="10"/>
        <v>56.9</v>
      </c>
      <c r="R29" s="13">
        <v>0.63500000000000001</v>
      </c>
      <c r="S29" s="13">
        <v>4.5999999999999996</v>
      </c>
      <c r="T29" s="4">
        <v>5.04</v>
      </c>
      <c r="U29" s="4">
        <v>3.66</v>
      </c>
      <c r="V29" s="4">
        <f t="shared" si="11"/>
        <v>174.80099999999999</v>
      </c>
      <c r="W29" s="31"/>
      <c r="X29" s="35"/>
      <c r="Y29" s="35"/>
      <c r="Z29" s="131"/>
      <c r="AA29" s="20"/>
      <c r="AB29" s="15">
        <f t="shared" si="12"/>
        <v>-23.75</v>
      </c>
      <c r="AC29" s="36"/>
      <c r="AD29" s="36"/>
      <c r="AE29" s="36"/>
      <c r="AF29" s="36"/>
      <c r="AG29" s="7">
        <v>-25</v>
      </c>
      <c r="AH29" s="7"/>
      <c r="AI29" s="7"/>
      <c r="AL29" s="20"/>
      <c r="AM29" s="20"/>
      <c r="AN29" s="20"/>
      <c r="AO29" s="20"/>
      <c r="AP29" s="20"/>
      <c r="AQ29" s="20"/>
      <c r="AR29" s="20"/>
      <c r="AS29" s="20"/>
      <c r="AT29" s="20"/>
      <c r="AU29" s="20"/>
      <c r="AV29" s="20"/>
      <c r="AW29" s="20"/>
      <c r="AX29" s="73"/>
      <c r="AY29" s="73"/>
      <c r="AZ29" s="73"/>
      <c r="BA29" s="73"/>
      <c r="BB29" s="73"/>
      <c r="BC29" s="71"/>
      <c r="BD29" s="20"/>
      <c r="BE29" s="20"/>
      <c r="BF29" s="20"/>
      <c r="BG29" s="71"/>
      <c r="BH29" s="71"/>
      <c r="BI29" s="73"/>
      <c r="BJ29" s="20"/>
      <c r="BK29" s="20"/>
    </row>
    <row r="30" spans="1:63" ht="24.75" customHeight="1" x14ac:dyDescent="0.25">
      <c r="A30" s="1"/>
      <c r="B30" s="3"/>
      <c r="C30" s="3"/>
      <c r="D30" s="9">
        <v>41</v>
      </c>
      <c r="E30" s="3">
        <v>51</v>
      </c>
      <c r="F30" s="4">
        <v>-16.28</v>
      </c>
      <c r="G30" s="1" t="s">
        <v>31</v>
      </c>
      <c r="H30" s="10">
        <f t="shared" si="8"/>
        <v>2.3550492838960079E-5</v>
      </c>
      <c r="I30" s="3">
        <f t="shared" si="13"/>
        <v>41</v>
      </c>
      <c r="J30" s="1" t="s">
        <v>31</v>
      </c>
      <c r="K30" s="1" t="s">
        <v>31</v>
      </c>
      <c r="L30" s="10">
        <f t="shared" si="9"/>
        <v>12.589254117941671</v>
      </c>
      <c r="M30" s="4"/>
      <c r="N30" s="4"/>
      <c r="O30" s="11">
        <v>-23.4</v>
      </c>
      <c r="P30" s="11">
        <v>-26</v>
      </c>
      <c r="Q30" s="13">
        <f t="shared" si="10"/>
        <v>57.28</v>
      </c>
      <c r="R30" s="13">
        <v>0.63700000000000001</v>
      </c>
      <c r="S30" s="13">
        <v>4.5999999999999996</v>
      </c>
      <c r="T30" s="4">
        <v>4.66</v>
      </c>
      <c r="U30" s="4">
        <v>3.4</v>
      </c>
      <c r="V30" s="4">
        <f t="shared" si="11"/>
        <v>165.54300000000001</v>
      </c>
      <c r="W30" s="31"/>
      <c r="X30" s="35"/>
      <c r="Y30" s="35"/>
      <c r="Z30" s="3" t="s">
        <v>46</v>
      </c>
      <c r="AA30" s="20"/>
      <c r="AB30" s="15">
        <f t="shared" si="12"/>
        <v>-24.7</v>
      </c>
      <c r="AC30" s="36"/>
      <c r="AD30" s="36"/>
      <c r="AE30" s="36"/>
      <c r="AF30" s="36"/>
      <c r="AG30" s="7">
        <v>-25</v>
      </c>
      <c r="AH30" s="7"/>
      <c r="AI30" s="7"/>
      <c r="AL30" s="20"/>
      <c r="AM30" s="20"/>
      <c r="AN30" s="20"/>
      <c r="AO30" s="20"/>
      <c r="AP30" s="20"/>
      <c r="AQ30" s="20"/>
      <c r="AR30" s="20"/>
      <c r="AS30" s="20"/>
      <c r="AT30" s="20"/>
      <c r="AU30" s="20"/>
      <c r="AV30" s="20"/>
      <c r="AW30" s="20"/>
      <c r="AX30" s="73"/>
      <c r="AY30" s="73"/>
      <c r="AZ30" s="73"/>
      <c r="BA30" s="73"/>
      <c r="BB30" s="73"/>
      <c r="BC30" s="71"/>
      <c r="BD30" s="20"/>
      <c r="BE30" s="20"/>
      <c r="BF30" s="20"/>
      <c r="BG30" s="71"/>
      <c r="BH30" s="71"/>
      <c r="BI30" s="73"/>
      <c r="BJ30" s="20"/>
      <c r="BK30" s="20"/>
    </row>
    <row r="31" spans="1:63" ht="24.75" customHeight="1" x14ac:dyDescent="0.25">
      <c r="A31" s="1"/>
      <c r="B31" s="3"/>
      <c r="C31" s="3"/>
      <c r="D31" s="9">
        <v>40</v>
      </c>
      <c r="E31" s="3">
        <v>50</v>
      </c>
      <c r="F31" s="4">
        <v>-17.5</v>
      </c>
      <c r="G31" s="1" t="s">
        <v>31</v>
      </c>
      <c r="H31" s="10">
        <f t="shared" si="8"/>
        <v>1.7782794100389226E-5</v>
      </c>
      <c r="I31" s="3">
        <f t="shared" si="13"/>
        <v>40</v>
      </c>
      <c r="J31" s="1" t="s">
        <v>31</v>
      </c>
      <c r="K31" s="1" t="s">
        <v>31</v>
      </c>
      <c r="L31" s="10">
        <f t="shared" si="9"/>
        <v>10</v>
      </c>
      <c r="M31" s="4"/>
      <c r="N31" s="4"/>
      <c r="O31" s="11">
        <v>-23.8</v>
      </c>
      <c r="P31" s="11">
        <v>-26.5</v>
      </c>
      <c r="Q31" s="13">
        <f t="shared" si="10"/>
        <v>57.5</v>
      </c>
      <c r="R31" s="13">
        <v>0.64200000000000002</v>
      </c>
      <c r="S31" s="13">
        <v>4.5</v>
      </c>
      <c r="T31" s="4">
        <v>4.24</v>
      </c>
      <c r="U31" s="4">
        <v>3.08</v>
      </c>
      <c r="V31" s="4">
        <f t="shared" si="11"/>
        <v>154.30000000000001</v>
      </c>
      <c r="W31" s="31"/>
      <c r="X31" s="35"/>
      <c r="Y31" s="35"/>
      <c r="Z31" s="39"/>
      <c r="AA31" s="20"/>
      <c r="AB31" s="15">
        <f t="shared" si="12"/>
        <v>-25.15</v>
      </c>
      <c r="AC31" s="36"/>
      <c r="AD31" s="36"/>
      <c r="AE31" s="36"/>
      <c r="AF31" s="36"/>
      <c r="AG31" s="7">
        <v>-25</v>
      </c>
      <c r="AH31" s="7"/>
      <c r="AI31" s="7"/>
      <c r="AL31" s="20"/>
      <c r="AM31" s="20"/>
      <c r="AN31" s="20"/>
      <c r="AO31" s="20"/>
      <c r="AP31" s="20"/>
      <c r="AQ31" s="20"/>
      <c r="AR31" s="20"/>
      <c r="AS31" s="20"/>
      <c r="AT31" s="20"/>
      <c r="AU31" s="20"/>
      <c r="AV31" s="20"/>
      <c r="AW31" s="20"/>
      <c r="AX31" s="73"/>
      <c r="AY31" s="73"/>
      <c r="AZ31" s="73"/>
      <c r="BA31" s="73"/>
      <c r="BB31" s="73"/>
      <c r="BC31" s="71"/>
      <c r="BD31" s="20"/>
      <c r="BE31" s="20"/>
      <c r="BF31" s="20"/>
      <c r="BG31" s="71"/>
      <c r="BH31" s="71"/>
      <c r="BI31" s="73"/>
      <c r="BJ31" s="20"/>
      <c r="BK31" s="20"/>
    </row>
    <row r="32" spans="1:63" ht="24.75" customHeight="1" x14ac:dyDescent="0.25">
      <c r="A32" s="1"/>
      <c r="B32" s="3"/>
      <c r="C32" s="3"/>
      <c r="D32" s="9">
        <v>40</v>
      </c>
      <c r="E32" s="3">
        <v>48</v>
      </c>
      <c r="F32" s="4">
        <v>-18.7</v>
      </c>
      <c r="G32" s="1" t="s">
        <v>31</v>
      </c>
      <c r="H32" s="10">
        <f t="shared" si="8"/>
        <v>1.3489628825916536E-5</v>
      </c>
      <c r="I32" s="3">
        <f t="shared" si="13"/>
        <v>39</v>
      </c>
      <c r="J32" s="1" t="s">
        <v>31</v>
      </c>
      <c r="K32" s="1" t="s">
        <v>31</v>
      </c>
      <c r="L32" s="10">
        <f t="shared" si="9"/>
        <v>7.9432823472428158</v>
      </c>
      <c r="M32" s="4"/>
      <c r="N32" s="4"/>
      <c r="O32" s="11">
        <v>-24.2</v>
      </c>
      <c r="P32" s="11">
        <v>-26.6</v>
      </c>
      <c r="Q32" s="13">
        <f t="shared" si="10"/>
        <v>57.7</v>
      </c>
      <c r="R32" s="13">
        <v>0.64800000000000002</v>
      </c>
      <c r="S32" s="13">
        <v>4.5</v>
      </c>
      <c r="T32" s="4">
        <v>3.94</v>
      </c>
      <c r="U32" s="4">
        <v>2.87</v>
      </c>
      <c r="V32" s="4">
        <f t="shared" si="11"/>
        <v>147.02199999999999</v>
      </c>
      <c r="W32" s="31"/>
      <c r="X32" s="35"/>
      <c r="Y32" s="35"/>
      <c r="Z32" s="39"/>
      <c r="AA32" s="20"/>
      <c r="AB32" s="15">
        <f t="shared" si="12"/>
        <v>-25.4</v>
      </c>
      <c r="AC32" s="36"/>
      <c r="AD32" s="36"/>
      <c r="AE32" s="36"/>
      <c r="AF32" s="36"/>
      <c r="AG32" s="7">
        <v>-25</v>
      </c>
      <c r="AH32" s="7"/>
      <c r="AI32" s="7"/>
      <c r="AL32" s="20"/>
      <c r="AM32" s="20"/>
      <c r="AN32" s="20"/>
      <c r="AO32" s="20"/>
      <c r="AP32" s="20"/>
      <c r="AQ32" s="20"/>
      <c r="AR32" s="20"/>
      <c r="AS32" s="20"/>
      <c r="AT32" s="20"/>
      <c r="AU32" s="20"/>
      <c r="AV32" s="20"/>
      <c r="AW32" s="20"/>
      <c r="AX32" s="73"/>
      <c r="AY32" s="73"/>
      <c r="AZ32" s="73"/>
      <c r="BA32" s="73"/>
      <c r="BB32" s="73"/>
      <c r="BC32" s="71"/>
      <c r="BD32" s="20"/>
      <c r="BE32" s="20"/>
      <c r="BF32" s="20"/>
      <c r="BG32" s="71"/>
      <c r="BH32" s="71"/>
      <c r="BI32" s="73"/>
      <c r="BJ32" s="20"/>
      <c r="BK32" s="20"/>
    </row>
    <row r="33" spans="1:63" ht="24.75" customHeight="1" x14ac:dyDescent="0.25">
      <c r="A33" s="1"/>
      <c r="B33" s="3"/>
      <c r="C33" s="3"/>
      <c r="D33" s="9">
        <v>40</v>
      </c>
      <c r="E33" s="3">
        <v>47</v>
      </c>
      <c r="F33" s="4">
        <v>-19.899999999999999</v>
      </c>
      <c r="G33" s="1" t="s">
        <v>31</v>
      </c>
      <c r="H33" s="10">
        <f t="shared" si="8"/>
        <v>1.0232929922807545E-5</v>
      </c>
      <c r="I33" s="3">
        <f t="shared" si="13"/>
        <v>38</v>
      </c>
      <c r="J33" s="1" t="s">
        <v>31</v>
      </c>
      <c r="K33" s="1" t="s">
        <v>31</v>
      </c>
      <c r="L33" s="10">
        <f t="shared" si="9"/>
        <v>6.3095734448019387</v>
      </c>
      <c r="M33" s="4"/>
      <c r="N33" s="4"/>
      <c r="O33" s="11">
        <v>-24.6</v>
      </c>
      <c r="P33" s="11">
        <v>-27</v>
      </c>
      <c r="Q33" s="13">
        <f t="shared" si="10"/>
        <v>57.9</v>
      </c>
      <c r="R33" s="13">
        <v>0.65400000000000003</v>
      </c>
      <c r="S33" s="13">
        <v>4.5</v>
      </c>
      <c r="T33" s="4">
        <v>3.63</v>
      </c>
      <c r="U33" s="4">
        <v>2.63</v>
      </c>
      <c r="V33" s="4">
        <f t="shared" si="11"/>
        <v>139.5</v>
      </c>
      <c r="W33" s="31"/>
      <c r="X33" s="35"/>
      <c r="Y33" s="35"/>
      <c r="Z33" s="39"/>
      <c r="AA33" s="20"/>
      <c r="AB33" s="15">
        <f t="shared" si="12"/>
        <v>-25.8</v>
      </c>
      <c r="AC33" s="36"/>
      <c r="AD33" s="36"/>
      <c r="AE33" s="36"/>
      <c r="AF33" s="36"/>
      <c r="AG33" s="7">
        <v>-25</v>
      </c>
      <c r="AH33" s="7"/>
      <c r="AI33" s="7"/>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ht="24.75" customHeight="1" x14ac:dyDescent="0.25">
      <c r="A34" s="1"/>
      <c r="B34" s="3"/>
      <c r="C34" s="3"/>
      <c r="D34" s="9">
        <v>39</v>
      </c>
      <c r="E34" s="3">
        <v>46</v>
      </c>
      <c r="F34" s="4">
        <v>-21.1</v>
      </c>
      <c r="G34" s="1" t="s">
        <v>31</v>
      </c>
      <c r="H34" s="10">
        <f t="shared" si="8"/>
        <v>7.7624711662869091E-6</v>
      </c>
      <c r="I34" s="3">
        <f t="shared" si="13"/>
        <v>37</v>
      </c>
      <c r="J34" s="1" t="s">
        <v>31</v>
      </c>
      <c r="K34" s="1" t="s">
        <v>31</v>
      </c>
      <c r="L34" s="10">
        <f t="shared" si="9"/>
        <v>5.0118723362727327</v>
      </c>
      <c r="M34" s="4"/>
      <c r="N34" s="4"/>
      <c r="O34" s="11">
        <v>-25.5</v>
      </c>
      <c r="P34" s="11">
        <v>-27.7</v>
      </c>
      <c r="Q34" s="13">
        <f t="shared" si="10"/>
        <v>58.1</v>
      </c>
      <c r="R34" s="13">
        <v>0.65800000000000003</v>
      </c>
      <c r="S34" s="13">
        <v>4.5</v>
      </c>
      <c r="T34" s="4">
        <v>3.39</v>
      </c>
      <c r="U34" s="4">
        <v>2.4300000000000002</v>
      </c>
      <c r="V34" s="4">
        <f t="shared" si="11"/>
        <v>133.672</v>
      </c>
      <c r="W34" s="31"/>
      <c r="X34" s="35"/>
      <c r="Y34" s="35"/>
      <c r="Z34" s="39"/>
      <c r="AA34" s="20"/>
      <c r="AB34" s="15">
        <f t="shared" si="12"/>
        <v>-26.6</v>
      </c>
      <c r="AC34" s="36"/>
      <c r="AD34" s="36"/>
      <c r="AE34" s="36"/>
      <c r="AF34" s="36"/>
      <c r="AG34" s="7">
        <v>-25</v>
      </c>
      <c r="AH34" s="7"/>
      <c r="AI34" s="7"/>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ht="24.75" customHeight="1" x14ac:dyDescent="0.25">
      <c r="A35" s="1"/>
      <c r="B35" s="3"/>
      <c r="C35" s="3"/>
      <c r="D35" s="9">
        <v>39</v>
      </c>
      <c r="E35" s="3">
        <v>45</v>
      </c>
      <c r="F35" s="4">
        <v>-22.2</v>
      </c>
      <c r="G35" s="1" t="s">
        <v>31</v>
      </c>
      <c r="H35" s="10">
        <f t="shared" si="8"/>
        <v>6.0255958607435774E-6</v>
      </c>
      <c r="I35" s="3">
        <f t="shared" si="13"/>
        <v>36</v>
      </c>
      <c r="J35" s="1" t="s">
        <v>31</v>
      </c>
      <c r="K35" s="1" t="s">
        <v>31</v>
      </c>
      <c r="L35" s="10">
        <f t="shared" si="9"/>
        <v>3.9810717055349771</v>
      </c>
      <c r="M35" s="4"/>
      <c r="N35" s="4"/>
      <c r="O35" s="11">
        <v>-26.5</v>
      </c>
      <c r="P35" s="11">
        <v>-28.7</v>
      </c>
      <c r="Q35" s="13">
        <f t="shared" si="10"/>
        <v>58.2</v>
      </c>
      <c r="R35" s="13">
        <v>0.66200000000000003</v>
      </c>
      <c r="S35" s="13">
        <v>4.5</v>
      </c>
      <c r="T35" s="4">
        <v>3.21</v>
      </c>
      <c r="U35" s="4">
        <v>2.2799999999999998</v>
      </c>
      <c r="V35" s="4">
        <f t="shared" si="11"/>
        <v>129.30799999999999</v>
      </c>
      <c r="W35" s="31"/>
      <c r="X35" s="35"/>
      <c r="Y35" s="35"/>
      <c r="Z35" s="39"/>
      <c r="AA35" s="20"/>
      <c r="AB35" s="15">
        <f t="shared" si="12"/>
        <v>-27.6</v>
      </c>
      <c r="AC35" s="36"/>
      <c r="AD35" s="36"/>
      <c r="AE35" s="36"/>
      <c r="AF35" s="36"/>
      <c r="AG35" s="7">
        <v>-25</v>
      </c>
      <c r="AH35" s="7"/>
      <c r="AI35" s="7"/>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ht="24.75" customHeight="1" x14ac:dyDescent="0.25">
      <c r="A36" s="1"/>
      <c r="B36" s="3"/>
      <c r="C36" s="3"/>
      <c r="D36" s="9">
        <v>39</v>
      </c>
      <c r="E36" s="3">
        <v>45</v>
      </c>
      <c r="F36" s="4">
        <v>-23.3</v>
      </c>
      <c r="G36" s="1" t="s">
        <v>31</v>
      </c>
      <c r="H36" s="10">
        <f t="shared" si="8"/>
        <v>4.6773514128719779E-6</v>
      </c>
      <c r="I36" s="3">
        <f t="shared" si="13"/>
        <v>35</v>
      </c>
      <c r="J36" s="1" t="s">
        <v>31</v>
      </c>
      <c r="K36" s="1" t="s">
        <v>31</v>
      </c>
      <c r="L36" s="10">
        <f t="shared" si="9"/>
        <v>3.1622776601683804</v>
      </c>
      <c r="M36" s="4"/>
      <c r="N36" s="4"/>
      <c r="O36" s="11">
        <v>-27.8</v>
      </c>
      <c r="P36" s="11">
        <v>-29.9</v>
      </c>
      <c r="Q36" s="13">
        <f t="shared" si="10"/>
        <v>58.3</v>
      </c>
      <c r="R36" s="13">
        <v>0.66200000000000003</v>
      </c>
      <c r="S36" s="13">
        <v>4.5</v>
      </c>
      <c r="T36" s="4">
        <v>3.07</v>
      </c>
      <c r="U36" s="4">
        <v>2.16</v>
      </c>
      <c r="V36" s="4">
        <f t="shared" si="11"/>
        <v>125.89199999999998</v>
      </c>
      <c r="W36" s="31"/>
      <c r="X36" s="35"/>
      <c r="Y36" s="35"/>
      <c r="Z36" s="39"/>
      <c r="AA36" s="20"/>
      <c r="AB36" s="15">
        <f t="shared" si="12"/>
        <v>-28.85</v>
      </c>
      <c r="AC36" s="36"/>
      <c r="AD36" s="36"/>
      <c r="AE36" s="36"/>
      <c r="AF36" s="36"/>
      <c r="AG36" s="7">
        <v>-25</v>
      </c>
      <c r="AH36" s="7"/>
      <c r="AI36" s="7"/>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ht="24.75" customHeight="1" x14ac:dyDescent="0.25">
      <c r="A37" s="1"/>
      <c r="B37" s="3"/>
      <c r="C37" s="3"/>
      <c r="D37" s="9">
        <v>39</v>
      </c>
      <c r="E37" s="3">
        <v>44</v>
      </c>
      <c r="F37" s="4">
        <v>-24.4</v>
      </c>
      <c r="G37" s="1" t="s">
        <v>31</v>
      </c>
      <c r="H37" s="10">
        <f t="shared" si="8"/>
        <v>3.6307805477010111E-6</v>
      </c>
      <c r="I37" s="3">
        <f t="shared" si="13"/>
        <v>34</v>
      </c>
      <c r="J37" s="1" t="s">
        <v>31</v>
      </c>
      <c r="K37" s="1" t="s">
        <v>31</v>
      </c>
      <c r="L37" s="10">
        <f t="shared" si="9"/>
        <v>2.511886431509581</v>
      </c>
      <c r="M37" s="4"/>
      <c r="N37" s="4"/>
      <c r="O37" s="11">
        <v>-29</v>
      </c>
      <c r="P37" s="11">
        <v>-30.9</v>
      </c>
      <c r="Q37" s="13">
        <f t="shared" si="10"/>
        <v>58.4</v>
      </c>
      <c r="R37" s="13">
        <v>0.66300000000000003</v>
      </c>
      <c r="S37" s="13">
        <v>4.5999999999999996</v>
      </c>
      <c r="T37" s="4">
        <v>2.95</v>
      </c>
      <c r="U37" s="4">
        <v>2.06</v>
      </c>
      <c r="V37" s="4">
        <f t="shared" si="11"/>
        <v>124.00100000000002</v>
      </c>
      <c r="W37" s="31"/>
      <c r="X37" s="35"/>
      <c r="Y37" s="35"/>
      <c r="Z37" s="39"/>
      <c r="AA37" s="20"/>
      <c r="AB37" s="15">
        <f t="shared" si="12"/>
        <v>-29.95</v>
      </c>
      <c r="AC37" s="36"/>
      <c r="AD37" s="36"/>
      <c r="AE37" s="36"/>
      <c r="AF37" s="36"/>
      <c r="AG37" s="7">
        <v>-25</v>
      </c>
      <c r="AH37" s="7"/>
      <c r="AI37" s="7"/>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ht="24.75" customHeight="1" x14ac:dyDescent="0.25">
      <c r="A38" s="1"/>
      <c r="B38" s="3"/>
      <c r="C38" s="3"/>
      <c r="D38" s="9">
        <v>39</v>
      </c>
      <c r="E38" s="3">
        <v>44</v>
      </c>
      <c r="F38" s="4">
        <v>-25.3</v>
      </c>
      <c r="G38" s="1" t="s">
        <v>31</v>
      </c>
      <c r="H38" s="10">
        <f t="shared" si="8"/>
        <v>2.9512092266663837E-6</v>
      </c>
      <c r="I38" s="3">
        <f t="shared" si="13"/>
        <v>33</v>
      </c>
      <c r="J38" s="1" t="s">
        <v>31</v>
      </c>
      <c r="K38" s="1" t="s">
        <v>31</v>
      </c>
      <c r="L38" s="10">
        <f t="shared" si="9"/>
        <v>1.9952623149688804</v>
      </c>
      <c r="M38" s="4"/>
      <c r="N38" s="4"/>
      <c r="O38" s="11">
        <v>-30.2</v>
      </c>
      <c r="P38" s="11">
        <v>-32.200000000000003</v>
      </c>
      <c r="Q38" s="13">
        <f t="shared" si="10"/>
        <v>58.3</v>
      </c>
      <c r="R38" s="13">
        <v>0.66500000000000004</v>
      </c>
      <c r="S38" s="13">
        <v>4.5999999999999996</v>
      </c>
      <c r="T38" s="4">
        <v>2.87</v>
      </c>
      <c r="U38" s="4">
        <v>1.98</v>
      </c>
      <c r="V38" s="4">
        <f t="shared" si="11"/>
        <v>122.06299999999999</v>
      </c>
      <c r="W38" s="31"/>
      <c r="X38" s="35"/>
      <c r="Y38" s="35"/>
      <c r="Z38" s="39"/>
      <c r="AA38" s="20"/>
      <c r="AB38" s="15">
        <f t="shared" si="12"/>
        <v>-31.200000000000003</v>
      </c>
      <c r="AC38" s="36"/>
      <c r="AD38" s="36"/>
      <c r="AE38" s="36"/>
      <c r="AF38" s="36"/>
      <c r="AG38" s="7">
        <v>-25</v>
      </c>
      <c r="AH38" s="7"/>
      <c r="AI38" s="7"/>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ht="24.75" customHeight="1" x14ac:dyDescent="0.25">
      <c r="A39" s="1"/>
      <c r="B39" s="3"/>
      <c r="C39" s="3"/>
      <c r="D39" s="9">
        <v>39</v>
      </c>
      <c r="E39" s="3">
        <v>44</v>
      </c>
      <c r="F39" s="4">
        <v>-28.46</v>
      </c>
      <c r="G39" s="1" t="s">
        <v>31</v>
      </c>
      <c r="H39" s="10">
        <f t="shared" si="8"/>
        <v>1.4256075936021867E-6</v>
      </c>
      <c r="I39" s="3">
        <f>I38-3</f>
        <v>30</v>
      </c>
      <c r="J39" s="1" t="s">
        <v>31</v>
      </c>
      <c r="K39" s="1" t="s">
        <v>31</v>
      </c>
      <c r="L39" s="10">
        <f t="shared" si="9"/>
        <v>1</v>
      </c>
      <c r="M39" s="4"/>
      <c r="N39" s="4"/>
      <c r="O39" s="11">
        <v>-35.799999999999997</v>
      </c>
      <c r="P39" s="11">
        <v>-37.9</v>
      </c>
      <c r="Q39" s="13">
        <f t="shared" si="10"/>
        <v>58.46</v>
      </c>
      <c r="R39" s="13">
        <v>0.66600000000000004</v>
      </c>
      <c r="S39" s="13">
        <v>4.5999999999999996</v>
      </c>
      <c r="T39" s="4">
        <v>2.73</v>
      </c>
      <c r="U39" s="4">
        <v>1.93</v>
      </c>
      <c r="V39" s="4">
        <f t="shared" si="11"/>
        <v>118.654</v>
      </c>
      <c r="W39" s="31"/>
      <c r="X39" s="35"/>
      <c r="Y39" s="35"/>
      <c r="Z39" s="39"/>
      <c r="AA39" s="20"/>
      <c r="AB39" s="15">
        <f t="shared" si="12"/>
        <v>-36.849999999999994</v>
      </c>
      <c r="AC39" s="36"/>
      <c r="AD39" s="36"/>
      <c r="AE39" s="36"/>
      <c r="AF39" s="36"/>
      <c r="AG39" s="7">
        <v>-25</v>
      </c>
      <c r="AH39" s="7"/>
      <c r="AI39" s="7"/>
      <c r="AL39" s="20"/>
      <c r="AM39" s="20"/>
      <c r="AN39" s="20"/>
      <c r="AO39" s="20"/>
      <c r="AP39" s="20"/>
      <c r="AQ39" s="20"/>
      <c r="AR39" s="20"/>
      <c r="AS39" s="20"/>
      <c r="AT39" s="20"/>
      <c r="AU39" s="139"/>
      <c r="AV39" s="139"/>
      <c r="AW39" s="20"/>
      <c r="AX39" s="20"/>
      <c r="AY39" s="20"/>
      <c r="AZ39" s="20"/>
      <c r="BA39" s="20"/>
      <c r="BB39" s="20"/>
      <c r="BC39" s="20"/>
      <c r="BD39" s="20"/>
      <c r="BE39" s="20"/>
      <c r="BF39" s="20"/>
      <c r="BG39" s="20"/>
      <c r="BH39" s="20"/>
      <c r="BI39" s="20"/>
      <c r="BJ39" s="20"/>
      <c r="BK39" s="20"/>
    </row>
    <row r="40" spans="1:63" ht="24.75" customHeight="1" x14ac:dyDescent="0.25">
      <c r="A40" s="1"/>
      <c r="B40" s="3"/>
      <c r="C40" s="3"/>
      <c r="D40" s="9">
        <v>40</v>
      </c>
      <c r="E40" s="3">
        <v>45</v>
      </c>
      <c r="F40" s="4">
        <v>-31.7</v>
      </c>
      <c r="G40" s="1" t="s">
        <v>31</v>
      </c>
      <c r="H40" s="10">
        <f t="shared" si="8"/>
        <v>6.7608297539198127E-7</v>
      </c>
      <c r="I40" s="3">
        <f>I39-3</f>
        <v>27</v>
      </c>
      <c r="J40" s="1" t="s">
        <v>31</v>
      </c>
      <c r="K40" s="1" t="s">
        <v>31</v>
      </c>
      <c r="L40" s="10">
        <f t="shared" si="9"/>
        <v>0.50118723362727269</v>
      </c>
      <c r="M40" s="4"/>
      <c r="N40" s="4"/>
      <c r="O40" s="11">
        <v>-43.2</v>
      </c>
      <c r="P40" s="11">
        <v>-45.3</v>
      </c>
      <c r="Q40" s="13">
        <f t="shared" si="10"/>
        <v>58.7</v>
      </c>
      <c r="R40" s="13">
        <v>0.66600000000000004</v>
      </c>
      <c r="S40" s="13">
        <v>4.5999999999999996</v>
      </c>
      <c r="T40" s="4">
        <v>2.7</v>
      </c>
      <c r="U40" s="4">
        <v>1.79</v>
      </c>
      <c r="V40" s="4">
        <f t="shared" si="11"/>
        <v>117.922</v>
      </c>
      <c r="W40" s="31"/>
      <c r="X40" s="35"/>
      <c r="Y40" s="35"/>
      <c r="Z40" s="39"/>
      <c r="AA40" s="20"/>
      <c r="AB40" s="15">
        <f t="shared" si="12"/>
        <v>-44.25</v>
      </c>
      <c r="AC40" s="36"/>
      <c r="AD40" s="36"/>
      <c r="AE40" s="36"/>
      <c r="AF40" s="36"/>
      <c r="AG40" s="7">
        <v>-25</v>
      </c>
      <c r="AH40" s="7"/>
      <c r="AI40" s="7"/>
      <c r="AL40" s="20"/>
      <c r="AM40" s="20"/>
      <c r="AN40" s="20"/>
      <c r="AO40" s="20"/>
      <c r="AP40" s="20"/>
      <c r="AQ40" s="20"/>
      <c r="AR40" s="20"/>
      <c r="AS40" s="20"/>
      <c r="AT40" s="20"/>
      <c r="AU40" s="139"/>
      <c r="AV40" s="139"/>
      <c r="AW40" s="20"/>
      <c r="AX40" s="20"/>
      <c r="AY40" s="20"/>
      <c r="AZ40" s="20"/>
      <c r="BA40" s="20"/>
      <c r="BB40" s="20"/>
      <c r="BC40" s="20"/>
      <c r="BD40" s="20"/>
      <c r="BE40" s="20"/>
      <c r="BF40" s="20"/>
      <c r="BG40" s="20"/>
      <c r="BH40" s="20"/>
      <c r="BI40" s="20"/>
      <c r="BJ40" s="20"/>
      <c r="BK40" s="20"/>
    </row>
    <row r="41" spans="1:63" ht="24.75" customHeight="1" x14ac:dyDescent="0.25">
      <c r="A41" s="1"/>
      <c r="B41" s="3"/>
      <c r="C41" s="3"/>
      <c r="D41" s="9">
        <v>40</v>
      </c>
      <c r="E41" s="3">
        <v>45</v>
      </c>
      <c r="F41" s="4">
        <v>-35.5</v>
      </c>
      <c r="G41" s="1" t="s">
        <v>31</v>
      </c>
      <c r="H41" s="10">
        <f t="shared" si="8"/>
        <v>2.8183829312644544E-7</v>
      </c>
      <c r="I41" s="3">
        <f>I40-3</f>
        <v>24</v>
      </c>
      <c r="J41" s="1" t="s">
        <v>31</v>
      </c>
      <c r="K41" s="1" t="s">
        <v>31</v>
      </c>
      <c r="L41" s="10">
        <f t="shared" si="9"/>
        <v>0.25118864315095807</v>
      </c>
      <c r="M41" s="4"/>
      <c r="N41" s="4"/>
      <c r="O41" s="11"/>
      <c r="P41" s="11"/>
      <c r="Q41" s="13">
        <f t="shared" si="10"/>
        <v>59.5</v>
      </c>
      <c r="R41" s="13">
        <v>0.66600000000000004</v>
      </c>
      <c r="S41" s="13">
        <v>4.5999999999999996</v>
      </c>
      <c r="T41" s="4">
        <v>2.73</v>
      </c>
      <c r="U41" s="4">
        <v>1.81</v>
      </c>
      <c r="V41" s="4">
        <f t="shared" si="11"/>
        <v>118.654</v>
      </c>
      <c r="W41" s="31"/>
      <c r="X41" s="35"/>
      <c r="Y41" s="35"/>
      <c r="Z41" s="39"/>
      <c r="AA41" s="20"/>
      <c r="AB41" s="15"/>
      <c r="AC41" s="36"/>
      <c r="AD41" s="36"/>
      <c r="AE41" s="36"/>
      <c r="AF41" s="36"/>
      <c r="AG41" s="7">
        <v>-25</v>
      </c>
      <c r="AH41" s="7"/>
      <c r="AI41" s="7"/>
      <c r="AL41" s="139"/>
      <c r="AM41" s="139"/>
      <c r="AN41" s="139"/>
      <c r="AO41" s="139"/>
      <c r="AP41" s="20"/>
      <c r="AQ41" s="20"/>
      <c r="AR41" s="20"/>
      <c r="AS41" s="20"/>
      <c r="AT41" s="20"/>
      <c r="AU41" s="139"/>
      <c r="AV41" s="139"/>
      <c r="AW41" s="20"/>
      <c r="AX41" s="20"/>
      <c r="AY41" s="20"/>
      <c r="AZ41" s="20"/>
      <c r="BA41" s="20"/>
      <c r="BB41" s="20"/>
      <c r="BC41" s="20"/>
      <c r="BD41" s="20"/>
      <c r="BE41" s="20"/>
      <c r="BF41" s="20"/>
      <c r="BG41" s="20"/>
      <c r="BH41" s="20"/>
      <c r="BI41" s="20"/>
      <c r="BJ41" s="20"/>
      <c r="BK41" s="20"/>
    </row>
    <row r="42" spans="1:63" ht="24.75" customHeight="1" x14ac:dyDescent="0.25">
      <c r="A42" s="21"/>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63" ht="24.75" customHeight="1" x14ac:dyDescent="0.25">
      <c r="A43" s="8">
        <v>41976</v>
      </c>
      <c r="B43" s="3">
        <f>B23</f>
        <v>14.25</v>
      </c>
      <c r="C43" s="3"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63" ht="24.75" customHeight="1" x14ac:dyDescent="0.25">
      <c r="A44" s="8"/>
      <c r="B44" s="3"/>
      <c r="C44" s="3"/>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63" ht="24.75" customHeight="1" x14ac:dyDescent="0.25">
      <c r="A45" s="16"/>
      <c r="B45" s="3"/>
      <c r="C45" s="3"/>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c r="AI45" s="7"/>
    </row>
    <row r="46" spans="1:63" ht="24.75" customHeight="1" x14ac:dyDescent="0.25">
      <c r="A46" s="1"/>
      <c r="B46" s="3"/>
      <c r="C46" s="3"/>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row>
    <row r="47" spans="1:63" ht="24.75" customHeight="1" x14ac:dyDescent="0.25">
      <c r="A47" s="1"/>
      <c r="B47" s="3"/>
      <c r="C47" s="3"/>
      <c r="D47" s="9">
        <v>44</v>
      </c>
      <c r="E47" s="3">
        <v>56</v>
      </c>
      <c r="F47" s="4">
        <v>-11.5</v>
      </c>
      <c r="G47" s="1" t="s">
        <v>31</v>
      </c>
      <c r="H47" s="10">
        <f t="shared" ref="H47:H61" si="14">0.001*POWER(10,F47/10)</f>
        <v>7.0794578438413785E-5</v>
      </c>
      <c r="I47" s="3">
        <v>44</v>
      </c>
      <c r="J47" s="1" t="s">
        <v>31</v>
      </c>
      <c r="K47" s="1" t="s">
        <v>31</v>
      </c>
      <c r="L47" s="10">
        <f t="shared" ref="L47:L61" si="15">0.001*POWER(10,I47/10)</f>
        <v>25.118864315095859</v>
      </c>
      <c r="M47" s="4"/>
      <c r="N47" s="4"/>
      <c r="O47" s="11">
        <v>-20.5</v>
      </c>
      <c r="P47" s="11">
        <v>-20</v>
      </c>
      <c r="Q47" s="13">
        <f t="shared" ref="Q47:Q61" si="16">I47-F47</f>
        <v>55.5</v>
      </c>
      <c r="R47" s="13">
        <v>0.63800000000000001</v>
      </c>
      <c r="S47" s="13">
        <v>4.7</v>
      </c>
      <c r="T47" s="4">
        <v>6.04</v>
      </c>
      <c r="U47" s="4">
        <v>4.3099999999999996</v>
      </c>
      <c r="V47" s="4">
        <f t="shared" ref="V47:V61" si="17">T47*$Z$7+S47*$Z$9+R47*$Z$11</f>
        <v>200.25200000000001</v>
      </c>
      <c r="W47" s="31"/>
      <c r="X47" s="35"/>
      <c r="Y47" s="35"/>
      <c r="Z47" s="127" t="s">
        <v>45</v>
      </c>
      <c r="AB47" s="15">
        <f t="shared" si="12"/>
        <v>-20.25</v>
      </c>
      <c r="AC47" s="36"/>
      <c r="AD47" s="36"/>
      <c r="AE47" s="44"/>
      <c r="AF47" s="36"/>
      <c r="AG47" s="7"/>
      <c r="AH47" s="7"/>
    </row>
    <row r="48" spans="1:63" ht="23.25" customHeight="1" x14ac:dyDescent="0.25">
      <c r="A48" s="1"/>
      <c r="B48" s="3"/>
      <c r="C48" s="3"/>
      <c r="D48" s="9">
        <v>43</v>
      </c>
      <c r="E48" s="3">
        <v>55</v>
      </c>
      <c r="F48" s="4">
        <v>-13.2</v>
      </c>
      <c r="G48" s="1" t="s">
        <v>31</v>
      </c>
      <c r="H48" s="10">
        <f t="shared" si="14"/>
        <v>4.7863009232263837E-5</v>
      </c>
      <c r="I48" s="3">
        <f t="shared" ref="I48:I58" si="18">I47-1</f>
        <v>43</v>
      </c>
      <c r="J48" s="1" t="s">
        <v>31</v>
      </c>
      <c r="K48" s="1" t="s">
        <v>31</v>
      </c>
      <c r="L48" s="10">
        <f t="shared" si="15"/>
        <v>19.952623149688794</v>
      </c>
      <c r="M48" s="4"/>
      <c r="N48" s="4"/>
      <c r="O48" s="11">
        <v>-22.7</v>
      </c>
      <c r="P48" s="11">
        <v>-22</v>
      </c>
      <c r="Q48" s="13">
        <f t="shared" si="16"/>
        <v>56.2</v>
      </c>
      <c r="R48" s="13">
        <v>0.63600000000000001</v>
      </c>
      <c r="S48" s="13">
        <v>4.5999999999999996</v>
      </c>
      <c r="T48" s="4">
        <v>5.61</v>
      </c>
      <c r="U48" s="4">
        <v>4.01</v>
      </c>
      <c r="V48" s="4">
        <f t="shared" si="17"/>
        <v>188.71599999999998</v>
      </c>
      <c r="W48" s="31"/>
      <c r="X48" s="35"/>
      <c r="Y48" s="35"/>
      <c r="Z48" s="130"/>
      <c r="AB48" s="15">
        <f t="shared" si="12"/>
        <v>-22.35</v>
      </c>
      <c r="AC48" s="36"/>
      <c r="AD48" s="36"/>
      <c r="AE48" s="44"/>
      <c r="AF48" s="36"/>
      <c r="AG48" s="7"/>
      <c r="AH48" s="7"/>
    </row>
    <row r="49" spans="1:37" ht="24" customHeight="1" x14ac:dyDescent="0.25">
      <c r="A49" s="1"/>
      <c r="B49" s="3"/>
      <c r="C49" s="3"/>
      <c r="D49" s="9">
        <v>42</v>
      </c>
      <c r="E49" s="3">
        <v>53</v>
      </c>
      <c r="F49" s="4">
        <v>-14.6</v>
      </c>
      <c r="G49" s="1" t="s">
        <v>31</v>
      </c>
      <c r="H49" s="10">
        <f t="shared" si="14"/>
        <v>3.4673685045253161E-5</v>
      </c>
      <c r="I49" s="3">
        <f t="shared" si="18"/>
        <v>42</v>
      </c>
      <c r="J49" s="1" t="s">
        <v>31</v>
      </c>
      <c r="K49" s="1" t="s">
        <v>31</v>
      </c>
      <c r="L49" s="10">
        <f t="shared" si="15"/>
        <v>15.848931924611147</v>
      </c>
      <c r="M49" s="4"/>
      <c r="N49" s="4"/>
      <c r="O49" s="11">
        <v>-24.7</v>
      </c>
      <c r="P49" s="11">
        <v>-23.8</v>
      </c>
      <c r="Q49" s="13">
        <f t="shared" si="16"/>
        <v>56.6</v>
      </c>
      <c r="R49" s="13">
        <v>0.63600000000000001</v>
      </c>
      <c r="S49" s="13">
        <v>4.5</v>
      </c>
      <c r="T49" s="4">
        <v>5.0999999999999996</v>
      </c>
      <c r="U49" s="4">
        <v>3.67</v>
      </c>
      <c r="V49" s="4">
        <f t="shared" si="17"/>
        <v>175.24199999999999</v>
      </c>
      <c r="W49" s="31"/>
      <c r="X49" s="35"/>
      <c r="Y49" s="35"/>
      <c r="Z49" s="131"/>
      <c r="AB49" s="15">
        <f t="shared" si="12"/>
        <v>-24.25</v>
      </c>
      <c r="AC49" s="36"/>
      <c r="AD49" s="36"/>
      <c r="AE49" s="44"/>
      <c r="AF49" s="36"/>
      <c r="AG49" s="7"/>
      <c r="AH49" s="7"/>
    </row>
    <row r="50" spans="1:37" ht="24.75" customHeight="1" x14ac:dyDescent="0.25">
      <c r="A50" s="1"/>
      <c r="B50" s="3"/>
      <c r="C50" s="3"/>
      <c r="D50" s="9">
        <v>42</v>
      </c>
      <c r="E50" s="3">
        <v>51</v>
      </c>
      <c r="F50" s="4">
        <v>-15.7</v>
      </c>
      <c r="G50" s="1" t="s">
        <v>31</v>
      </c>
      <c r="H50" s="10">
        <f t="shared" si="14"/>
        <v>2.6915348039269153E-5</v>
      </c>
      <c r="I50" s="3">
        <f t="shared" si="18"/>
        <v>41</v>
      </c>
      <c r="J50" s="1" t="s">
        <v>31</v>
      </c>
      <c r="K50" s="1" t="s">
        <v>31</v>
      </c>
      <c r="L50" s="10">
        <f t="shared" si="15"/>
        <v>12.589254117941671</v>
      </c>
      <c r="M50" s="4"/>
      <c r="N50" s="4"/>
      <c r="O50" s="11">
        <v>-25.5</v>
      </c>
      <c r="P50" s="11">
        <v>-24.8</v>
      </c>
      <c r="Q50" s="13">
        <f t="shared" si="16"/>
        <v>56.7</v>
      </c>
      <c r="R50" s="13">
        <v>0.63700000000000001</v>
      </c>
      <c r="S50" s="13">
        <v>4.5</v>
      </c>
      <c r="T50" s="4">
        <v>4.6100000000000003</v>
      </c>
      <c r="U50" s="4">
        <v>3.3</v>
      </c>
      <c r="V50" s="4">
        <f t="shared" si="17"/>
        <v>163.29300000000001</v>
      </c>
      <c r="W50" s="31"/>
      <c r="X50" s="35"/>
      <c r="Y50" s="35"/>
      <c r="Z50" s="3" t="s">
        <v>46</v>
      </c>
      <c r="AB50" s="15">
        <f t="shared" si="12"/>
        <v>-25.15</v>
      </c>
      <c r="AC50" s="36"/>
      <c r="AD50" s="36"/>
      <c r="AE50" s="44"/>
      <c r="AF50" s="36"/>
      <c r="AG50" s="7"/>
      <c r="AH50" s="7"/>
    </row>
    <row r="51" spans="1:37" ht="24.75" customHeight="1" x14ac:dyDescent="0.25">
      <c r="A51" s="1"/>
      <c r="B51" s="3"/>
      <c r="C51" s="3"/>
      <c r="D51" s="9">
        <v>41</v>
      </c>
      <c r="E51" s="3">
        <v>50</v>
      </c>
      <c r="F51" s="4">
        <v>-16.8</v>
      </c>
      <c r="G51" s="1" t="s">
        <v>31</v>
      </c>
      <c r="H51" s="10">
        <f t="shared" si="14"/>
        <v>2.0892961308540375E-5</v>
      </c>
      <c r="I51" s="3">
        <f t="shared" si="18"/>
        <v>40</v>
      </c>
      <c r="J51" s="1" t="s">
        <v>31</v>
      </c>
      <c r="K51" s="1" t="s">
        <v>31</v>
      </c>
      <c r="L51" s="10">
        <f t="shared" si="15"/>
        <v>10</v>
      </c>
      <c r="M51" s="4"/>
      <c r="N51" s="4"/>
      <c r="O51" s="11">
        <v>-26.3</v>
      </c>
      <c r="P51" s="11">
        <v>-25.6</v>
      </c>
      <c r="Q51" s="13">
        <f t="shared" si="16"/>
        <v>56.8</v>
      </c>
      <c r="R51" s="13">
        <v>0.63900000000000001</v>
      </c>
      <c r="S51" s="13">
        <v>4.5</v>
      </c>
      <c r="T51" s="4">
        <v>4.3099999999999996</v>
      </c>
      <c r="U51" s="4">
        <v>3.09</v>
      </c>
      <c r="V51" s="4">
        <f t="shared" si="17"/>
        <v>155.98699999999999</v>
      </c>
      <c r="W51" s="31"/>
      <c r="X51" s="35"/>
      <c r="Y51" s="35"/>
      <c r="Z51" s="3"/>
      <c r="AB51" s="15">
        <f t="shared" si="12"/>
        <v>-25.950000000000003</v>
      </c>
      <c r="AC51" s="36"/>
      <c r="AD51" s="36"/>
      <c r="AE51" s="44"/>
      <c r="AF51" s="36"/>
      <c r="AG51" s="7"/>
      <c r="AH51" s="7"/>
    </row>
    <row r="52" spans="1:37" ht="24.75" customHeight="1" x14ac:dyDescent="0.25">
      <c r="A52" s="1"/>
      <c r="B52" s="3"/>
      <c r="C52" s="3"/>
      <c r="D52" s="9">
        <v>41</v>
      </c>
      <c r="E52" s="3">
        <v>48</v>
      </c>
      <c r="F52" s="4">
        <v>-18.13</v>
      </c>
      <c r="G52" s="1" t="s">
        <v>31</v>
      </c>
      <c r="H52" s="10">
        <f t="shared" si="14"/>
        <v>1.5381546403030349E-5</v>
      </c>
      <c r="I52" s="3">
        <f t="shared" si="18"/>
        <v>39</v>
      </c>
      <c r="J52" s="1" t="s">
        <v>31</v>
      </c>
      <c r="K52" s="1" t="s">
        <v>31</v>
      </c>
      <c r="L52" s="10">
        <f t="shared" si="15"/>
        <v>7.9432823472428158</v>
      </c>
      <c r="M52" s="4"/>
      <c r="N52" s="4"/>
      <c r="O52" s="11">
        <v>-26.4</v>
      </c>
      <c r="P52" s="11">
        <v>-26</v>
      </c>
      <c r="Q52" s="13">
        <f t="shared" si="16"/>
        <v>57.129999999999995</v>
      </c>
      <c r="R52" s="13">
        <v>0.64700000000000002</v>
      </c>
      <c r="S52" s="13">
        <v>4.5</v>
      </c>
      <c r="T52" s="4">
        <v>3.91</v>
      </c>
      <c r="U52" s="4">
        <v>2.78</v>
      </c>
      <c r="V52" s="4">
        <f t="shared" si="17"/>
        <v>146.28299999999999</v>
      </c>
      <c r="W52" s="31"/>
      <c r="X52" s="35"/>
      <c r="Y52" s="35"/>
      <c r="Z52" s="3"/>
      <c r="AB52" s="15">
        <f t="shared" si="12"/>
        <v>-26.2</v>
      </c>
      <c r="AC52" s="36"/>
      <c r="AD52" s="36"/>
      <c r="AE52" s="44"/>
      <c r="AF52" s="36"/>
      <c r="AG52" s="7"/>
      <c r="AH52" s="7"/>
    </row>
    <row r="53" spans="1:37" ht="24.75" customHeight="1" x14ac:dyDescent="0.25">
      <c r="A53" s="1"/>
      <c r="B53" s="3"/>
      <c r="C53" s="3"/>
      <c r="D53" s="9">
        <v>40</v>
      </c>
      <c r="E53" s="3">
        <v>47</v>
      </c>
      <c r="F53" s="4">
        <v>-19.3</v>
      </c>
      <c r="G53" s="1" t="s">
        <v>31</v>
      </c>
      <c r="H53" s="10">
        <f t="shared" si="14"/>
        <v>1.1748975549395284E-5</v>
      </c>
      <c r="I53" s="3">
        <f t="shared" si="18"/>
        <v>38</v>
      </c>
      <c r="J53" s="1" t="s">
        <v>31</v>
      </c>
      <c r="K53" s="1" t="s">
        <v>31</v>
      </c>
      <c r="L53" s="10">
        <f t="shared" si="15"/>
        <v>6.3095734448019387</v>
      </c>
      <c r="M53" s="4"/>
      <c r="N53" s="4"/>
      <c r="O53" s="11">
        <v>-26.3</v>
      </c>
      <c r="P53" s="11">
        <v>-26</v>
      </c>
      <c r="Q53" s="13">
        <f t="shared" si="16"/>
        <v>57.3</v>
      </c>
      <c r="R53" s="13">
        <v>0.65300000000000002</v>
      </c>
      <c r="S53" s="13">
        <v>4.5</v>
      </c>
      <c r="T53" s="4">
        <v>3.64</v>
      </c>
      <c r="U53" s="4">
        <v>2.59</v>
      </c>
      <c r="V53" s="4">
        <f t="shared" si="17"/>
        <v>139.73699999999999</v>
      </c>
      <c r="W53" s="31"/>
      <c r="X53" s="35"/>
      <c r="Y53" s="35"/>
      <c r="Z53" s="3"/>
      <c r="AB53" s="15">
        <f t="shared" si="12"/>
        <v>-26.15</v>
      </c>
      <c r="AC53" s="36"/>
      <c r="AD53" s="36"/>
      <c r="AE53" s="44"/>
      <c r="AF53" s="36"/>
      <c r="AG53" s="7"/>
      <c r="AH53" s="7"/>
    </row>
    <row r="54" spans="1:37" ht="24.75" customHeight="1" x14ac:dyDescent="0.25">
      <c r="A54" s="1"/>
      <c r="B54" s="3"/>
      <c r="C54" s="3"/>
      <c r="D54" s="9">
        <v>40</v>
      </c>
      <c r="E54" s="3">
        <v>46</v>
      </c>
      <c r="F54" s="4">
        <v>-20.5</v>
      </c>
      <c r="G54" s="1" t="s">
        <v>31</v>
      </c>
      <c r="H54" s="10">
        <f t="shared" si="14"/>
        <v>8.9125093813374561E-6</v>
      </c>
      <c r="I54" s="3">
        <f t="shared" si="18"/>
        <v>37</v>
      </c>
      <c r="J54" s="1" t="s">
        <v>31</v>
      </c>
      <c r="K54" s="1" t="s">
        <v>31</v>
      </c>
      <c r="L54" s="10">
        <f t="shared" si="15"/>
        <v>5.0118723362727327</v>
      </c>
      <c r="M54" s="4"/>
      <c r="N54" s="4"/>
      <c r="O54" s="11">
        <v>-26.7</v>
      </c>
      <c r="P54" s="11">
        <v>-26.4</v>
      </c>
      <c r="Q54" s="13">
        <f t="shared" si="16"/>
        <v>57.5</v>
      </c>
      <c r="R54" s="13">
        <v>0.65700000000000003</v>
      </c>
      <c r="S54" s="13">
        <v>4.5</v>
      </c>
      <c r="T54" s="4">
        <v>3.41</v>
      </c>
      <c r="U54" s="4">
        <v>2.42</v>
      </c>
      <c r="V54" s="4">
        <f t="shared" si="17"/>
        <v>134.15299999999999</v>
      </c>
      <c r="W54" s="31"/>
      <c r="X54" s="35"/>
      <c r="Y54" s="35"/>
      <c r="Z54" s="3"/>
      <c r="AB54" s="15">
        <f t="shared" si="12"/>
        <v>-26.549999999999997</v>
      </c>
      <c r="AC54" s="36"/>
      <c r="AD54" s="36"/>
      <c r="AE54" s="44"/>
      <c r="AF54" s="36"/>
      <c r="AG54" s="7"/>
      <c r="AH54" s="7"/>
    </row>
    <row r="55" spans="1:37" ht="24.75" customHeight="1" x14ac:dyDescent="0.25">
      <c r="A55" s="1"/>
      <c r="B55" s="3"/>
      <c r="C55" s="3"/>
      <c r="D55" s="9">
        <v>40</v>
      </c>
      <c r="E55" s="3">
        <v>46</v>
      </c>
      <c r="F55" s="4">
        <v>-21.6</v>
      </c>
      <c r="G55" s="1" t="s">
        <v>31</v>
      </c>
      <c r="H55" s="10">
        <f t="shared" si="14"/>
        <v>6.91830970918936E-6</v>
      </c>
      <c r="I55" s="3">
        <f t="shared" si="18"/>
        <v>36</v>
      </c>
      <c r="J55" s="1" t="s">
        <v>31</v>
      </c>
      <c r="K55" s="1" t="s">
        <v>31</v>
      </c>
      <c r="L55" s="10">
        <f t="shared" si="15"/>
        <v>3.9810717055349771</v>
      </c>
      <c r="M55" s="4"/>
      <c r="N55" s="4"/>
      <c r="O55" s="11">
        <v>-27.5</v>
      </c>
      <c r="P55" s="11">
        <v>-27.2</v>
      </c>
      <c r="Q55" s="13">
        <f t="shared" si="16"/>
        <v>57.6</v>
      </c>
      <c r="R55" s="13">
        <v>0.66100000000000003</v>
      </c>
      <c r="S55" s="13">
        <v>4.5</v>
      </c>
      <c r="T55" s="4">
        <v>6.22</v>
      </c>
      <c r="U55" s="4">
        <v>2.27</v>
      </c>
      <c r="V55" s="4">
        <f t="shared" si="17"/>
        <v>202.74499999999998</v>
      </c>
      <c r="W55" s="31"/>
      <c r="X55" s="35"/>
      <c r="Y55" s="35"/>
      <c r="Z55" s="3"/>
      <c r="AB55" s="15">
        <f t="shared" si="12"/>
        <v>-27.35</v>
      </c>
      <c r="AC55" s="36"/>
      <c r="AD55" s="36"/>
      <c r="AE55" s="44"/>
      <c r="AF55" s="36"/>
      <c r="AG55" s="7"/>
      <c r="AH55" s="7"/>
    </row>
    <row r="56" spans="1:37" ht="24.75" customHeight="1" x14ac:dyDescent="0.25">
      <c r="A56" s="1"/>
      <c r="B56" s="3"/>
      <c r="C56" s="3"/>
      <c r="D56" s="9">
        <v>39</v>
      </c>
      <c r="E56" s="3">
        <v>45</v>
      </c>
      <c r="F56" s="4">
        <v>-22.7</v>
      </c>
      <c r="G56" s="1" t="s">
        <v>31</v>
      </c>
      <c r="H56" s="10">
        <f t="shared" si="14"/>
        <v>5.3703179637025242E-6</v>
      </c>
      <c r="I56" s="3">
        <f t="shared" si="18"/>
        <v>35</v>
      </c>
      <c r="J56" s="1" t="s">
        <v>31</v>
      </c>
      <c r="K56" s="1" t="s">
        <v>31</v>
      </c>
      <c r="L56" s="10">
        <f t="shared" si="15"/>
        <v>3.1622776601683804</v>
      </c>
      <c r="M56" s="4"/>
      <c r="N56" s="4"/>
      <c r="O56" s="11">
        <v>-28.5</v>
      </c>
      <c r="P56" s="11">
        <v>-28.3</v>
      </c>
      <c r="Q56" s="13">
        <f t="shared" si="16"/>
        <v>57.7</v>
      </c>
      <c r="R56" s="13">
        <v>0.66200000000000003</v>
      </c>
      <c r="S56" s="13">
        <v>4.5</v>
      </c>
      <c r="T56" s="4">
        <v>3.06</v>
      </c>
      <c r="U56" s="4">
        <v>2.15</v>
      </c>
      <c r="V56" s="4">
        <f t="shared" si="17"/>
        <v>125.64800000000001</v>
      </c>
      <c r="W56" s="31"/>
      <c r="X56" s="35"/>
      <c r="Y56" s="35"/>
      <c r="Z56" s="3"/>
      <c r="AB56" s="15">
        <f t="shared" si="12"/>
        <v>-28.4</v>
      </c>
      <c r="AC56" s="36"/>
      <c r="AD56" s="36"/>
      <c r="AE56" s="44"/>
      <c r="AF56" s="36"/>
      <c r="AG56" s="7"/>
      <c r="AH56" s="7"/>
    </row>
    <row r="57" spans="1:37" ht="24.75" customHeight="1" x14ac:dyDescent="0.25">
      <c r="A57" s="1"/>
      <c r="B57" s="3"/>
      <c r="C57" s="3"/>
      <c r="D57" s="9">
        <v>39</v>
      </c>
      <c r="E57" s="3">
        <v>45</v>
      </c>
      <c r="F57" s="4">
        <v>-23.9</v>
      </c>
      <c r="G57" s="1" t="s">
        <v>31</v>
      </c>
      <c r="H57" s="10">
        <f t="shared" si="14"/>
        <v>4.0738027780411306E-6</v>
      </c>
      <c r="I57" s="3">
        <f t="shared" si="18"/>
        <v>34</v>
      </c>
      <c r="J57" s="1" t="s">
        <v>31</v>
      </c>
      <c r="K57" s="1" t="s">
        <v>31</v>
      </c>
      <c r="L57" s="10">
        <f t="shared" si="15"/>
        <v>2.511886431509581</v>
      </c>
      <c r="M57" s="4"/>
      <c r="N57" s="4"/>
      <c r="O57" s="11">
        <v>-29.7</v>
      </c>
      <c r="P57" s="11">
        <v>-29.4</v>
      </c>
      <c r="Q57" s="13">
        <f t="shared" si="16"/>
        <v>57.9</v>
      </c>
      <c r="R57" s="13">
        <v>0.66400000000000003</v>
      </c>
      <c r="S57" s="13">
        <v>4.5</v>
      </c>
      <c r="T57" s="4">
        <v>2.94</v>
      </c>
      <c r="U57" s="4">
        <v>2.04</v>
      </c>
      <c r="V57" s="4">
        <f t="shared" si="17"/>
        <v>122.73399999999998</v>
      </c>
      <c r="W57" s="31"/>
      <c r="X57" s="35"/>
      <c r="Y57" s="35"/>
      <c r="Z57" s="3"/>
      <c r="AB57" s="15">
        <f t="shared" si="12"/>
        <v>-29.549999999999997</v>
      </c>
      <c r="AC57" s="36"/>
      <c r="AD57" s="36"/>
      <c r="AE57" s="44"/>
      <c r="AF57" s="36"/>
      <c r="AG57" s="7"/>
      <c r="AH57" s="7"/>
    </row>
    <row r="58" spans="1:37" ht="24.75" customHeight="1" x14ac:dyDescent="0.25">
      <c r="A58" s="1"/>
      <c r="B58" s="3"/>
      <c r="C58" s="3"/>
      <c r="D58" s="9">
        <v>39</v>
      </c>
      <c r="E58" s="3">
        <v>44</v>
      </c>
      <c r="F58" s="4">
        <v>-24.9</v>
      </c>
      <c r="G58" s="1" t="s">
        <v>31</v>
      </c>
      <c r="H58" s="10">
        <f t="shared" si="14"/>
        <v>3.2359365692962826E-6</v>
      </c>
      <c r="I58" s="3">
        <f t="shared" si="18"/>
        <v>33</v>
      </c>
      <c r="J58" s="1" t="s">
        <v>31</v>
      </c>
      <c r="K58" s="1" t="s">
        <v>31</v>
      </c>
      <c r="L58" s="10">
        <f t="shared" si="15"/>
        <v>1.9952623149688804</v>
      </c>
      <c r="M58" s="4"/>
      <c r="N58" s="4"/>
      <c r="O58" s="11">
        <v>-30.7</v>
      </c>
      <c r="P58" s="11">
        <v>-30.5</v>
      </c>
      <c r="Q58" s="13">
        <f t="shared" si="16"/>
        <v>57.9</v>
      </c>
      <c r="R58" s="13">
        <v>0.66500000000000004</v>
      </c>
      <c r="S58" s="13">
        <v>4.5999999999999996</v>
      </c>
      <c r="T58" s="4">
        <v>2.85</v>
      </c>
      <c r="U58" s="4">
        <v>1.96</v>
      </c>
      <c r="V58" s="4">
        <f t="shared" si="17"/>
        <v>121.57499999999999</v>
      </c>
      <c r="W58" s="31"/>
      <c r="X58" s="35"/>
      <c r="Y58" s="35"/>
      <c r="Z58" s="3"/>
      <c r="AB58" s="15">
        <f t="shared" si="12"/>
        <v>-30.6</v>
      </c>
      <c r="AC58" s="36"/>
      <c r="AD58" s="36"/>
      <c r="AE58" s="44"/>
      <c r="AF58" s="36"/>
      <c r="AG58" s="7"/>
      <c r="AH58" s="7"/>
    </row>
    <row r="59" spans="1:37" ht="24.75" customHeight="1" x14ac:dyDescent="0.25">
      <c r="A59" s="1"/>
      <c r="B59" s="3"/>
      <c r="C59" s="3"/>
      <c r="D59" s="9">
        <v>39</v>
      </c>
      <c r="E59" s="3">
        <v>43</v>
      </c>
      <c r="F59" s="4">
        <v>-28.1</v>
      </c>
      <c r="G59" s="1" t="s">
        <v>31</v>
      </c>
      <c r="H59" s="10">
        <f t="shared" si="14"/>
        <v>1.5488166189124803E-6</v>
      </c>
      <c r="I59" s="3">
        <f>I58-3</f>
        <v>30</v>
      </c>
      <c r="J59" s="1" t="s">
        <v>31</v>
      </c>
      <c r="K59" s="1" t="s">
        <v>31</v>
      </c>
      <c r="L59" s="10">
        <f t="shared" si="15"/>
        <v>1</v>
      </c>
      <c r="M59" s="4"/>
      <c r="N59" s="4"/>
      <c r="O59" s="11">
        <v>-35.6</v>
      </c>
      <c r="P59" s="11">
        <v>-35.299999999999997</v>
      </c>
      <c r="Q59" s="13">
        <f t="shared" si="16"/>
        <v>58.1</v>
      </c>
      <c r="R59" s="13">
        <v>0.66700000000000004</v>
      </c>
      <c r="S59" s="13">
        <v>4.5999999999999996</v>
      </c>
      <c r="T59" s="4">
        <v>2.7</v>
      </c>
      <c r="U59" s="4">
        <v>1.81</v>
      </c>
      <c r="V59" s="4">
        <f t="shared" si="17"/>
        <v>117.92899999999999</v>
      </c>
      <c r="W59" s="31"/>
      <c r="X59" s="35"/>
      <c r="Y59" s="35"/>
      <c r="Z59" s="3"/>
      <c r="AB59" s="15">
        <f t="shared" si="12"/>
        <v>-35.450000000000003</v>
      </c>
      <c r="AC59" s="36"/>
      <c r="AD59" s="36"/>
      <c r="AE59" s="44"/>
      <c r="AF59" s="36"/>
      <c r="AG59" s="7"/>
      <c r="AH59" s="7"/>
    </row>
    <row r="60" spans="1:37" ht="24.75" customHeight="1" x14ac:dyDescent="0.25">
      <c r="A60" s="1"/>
      <c r="B60" s="3"/>
      <c r="C60" s="3"/>
      <c r="D60" s="9">
        <v>39</v>
      </c>
      <c r="E60" s="3">
        <v>43</v>
      </c>
      <c r="F60" s="4">
        <v>-31.4</v>
      </c>
      <c r="G60" s="1" t="s">
        <v>31</v>
      </c>
      <c r="H60" s="10">
        <f t="shared" si="14"/>
        <v>7.2443596007498984E-7</v>
      </c>
      <c r="I60" s="3">
        <f>I59-3</f>
        <v>27</v>
      </c>
      <c r="J60" s="1" t="s">
        <v>31</v>
      </c>
      <c r="K60" s="1" t="s">
        <v>31</v>
      </c>
      <c r="L60" s="10">
        <f t="shared" si="15"/>
        <v>0.50118723362727269</v>
      </c>
      <c r="M60" s="4"/>
      <c r="N60" s="4"/>
      <c r="O60" s="11">
        <v>-43.5</v>
      </c>
      <c r="P60" s="11">
        <v>-43.2</v>
      </c>
      <c r="Q60" s="13">
        <f t="shared" si="16"/>
        <v>58.4</v>
      </c>
      <c r="R60" s="13">
        <v>0.66800000000000004</v>
      </c>
      <c r="S60" s="13">
        <v>4.5999999999999996</v>
      </c>
      <c r="T60" s="4">
        <v>2.68</v>
      </c>
      <c r="U60" s="4">
        <v>1.77</v>
      </c>
      <c r="V60" s="4">
        <f t="shared" si="17"/>
        <v>117.44799999999999</v>
      </c>
      <c r="W60" s="31"/>
      <c r="X60" s="35"/>
      <c r="Y60" s="35"/>
      <c r="Z60" s="3"/>
      <c r="AB60" s="15">
        <f t="shared" si="12"/>
        <v>-43.35</v>
      </c>
      <c r="AC60" s="36"/>
      <c r="AD60" s="36"/>
      <c r="AE60" s="44"/>
      <c r="AF60" s="36"/>
      <c r="AG60" s="7"/>
      <c r="AH60" s="7"/>
      <c r="AI60" s="7"/>
      <c r="AJ60" s="7"/>
      <c r="AK60" s="7"/>
    </row>
    <row r="61" spans="1:37" ht="24.75" customHeight="1" x14ac:dyDescent="0.25">
      <c r="A61" s="1"/>
      <c r="B61" s="3"/>
      <c r="C61" s="3"/>
      <c r="D61" s="9">
        <v>39</v>
      </c>
      <c r="E61" s="3">
        <v>43</v>
      </c>
      <c r="F61" s="4">
        <v>-35</v>
      </c>
      <c r="G61" s="1" t="s">
        <v>31</v>
      </c>
      <c r="H61" s="10">
        <f t="shared" si="14"/>
        <v>3.1622776601683781E-7</v>
      </c>
      <c r="I61" s="3">
        <f>I60-3</f>
        <v>24</v>
      </c>
      <c r="J61" s="1" t="s">
        <v>31</v>
      </c>
      <c r="K61" s="1" t="s">
        <v>31</v>
      </c>
      <c r="L61" s="10">
        <f t="shared" si="15"/>
        <v>0.25118864315095807</v>
      </c>
      <c r="M61" s="4"/>
      <c r="N61" s="4"/>
      <c r="O61" s="11">
        <v>-50.1</v>
      </c>
      <c r="P61" s="11">
        <v>-50.4</v>
      </c>
      <c r="Q61" s="13">
        <f t="shared" si="16"/>
        <v>59</v>
      </c>
      <c r="R61" s="13">
        <v>0.66800000000000004</v>
      </c>
      <c r="S61" s="13">
        <v>4.5999999999999996</v>
      </c>
      <c r="T61" s="4">
        <v>2.72</v>
      </c>
      <c r="U61" s="4">
        <v>1.79</v>
      </c>
      <c r="V61" s="4">
        <f t="shared" si="17"/>
        <v>118.42399999999999</v>
      </c>
      <c r="W61" s="31"/>
      <c r="X61" s="35"/>
      <c r="Y61" s="35"/>
      <c r="Z61" s="3"/>
      <c r="AB61" s="15">
        <f t="shared" si="12"/>
        <v>-50.25</v>
      </c>
      <c r="AC61" s="36"/>
      <c r="AD61" s="36"/>
      <c r="AE61" s="44"/>
      <c r="AF61" s="36"/>
      <c r="AG61" s="7"/>
      <c r="AH61" s="7"/>
      <c r="AI61" s="7"/>
      <c r="AJ61" s="7"/>
      <c r="AK61" s="7"/>
    </row>
    <row r="62" spans="1:37" ht="24.75" customHeight="1" x14ac:dyDescent="0.25">
      <c r="A62" s="21"/>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CONCATENATE("50W Toshiba Cascade Average SRG(dBc) @ ",B63,"GHz")</f>
        <v>50W Toshiba Cascade Average SRG(dBc) @ 14.25GHz</v>
      </c>
      <c r="AC62" s="36"/>
      <c r="AD62" s="36"/>
      <c r="AE62" s="36"/>
      <c r="AF62" s="36"/>
      <c r="AG62" s="7" t="s">
        <v>48</v>
      </c>
      <c r="AH62" s="7"/>
      <c r="AI62" s="7"/>
      <c r="AJ62" s="7"/>
      <c r="AK62" s="7"/>
    </row>
    <row r="63" spans="1:37" ht="24.75" customHeight="1" x14ac:dyDescent="0.25">
      <c r="A63" s="8">
        <v>41978</v>
      </c>
      <c r="B63" s="3">
        <f>B43</f>
        <v>14.25</v>
      </c>
      <c r="C63" s="3" t="s">
        <v>30</v>
      </c>
      <c r="D63" s="9"/>
      <c r="E63" s="9"/>
      <c r="F63" s="1" t="s">
        <v>31</v>
      </c>
      <c r="G63" s="3"/>
      <c r="H63" s="4">
        <f>0.001*POWER(10,G63/10)</f>
        <v>1E-3</v>
      </c>
      <c r="I63" s="1" t="s">
        <v>31</v>
      </c>
      <c r="J63" s="3">
        <v>47</v>
      </c>
      <c r="K63" s="1" t="s">
        <v>31</v>
      </c>
      <c r="L63" s="4">
        <f>0.001*POWER(10,J63/10)</f>
        <v>50.118723362727295</v>
      </c>
      <c r="M63" s="4"/>
      <c r="N63" s="4"/>
      <c r="O63" s="11"/>
      <c r="P63" s="12"/>
      <c r="Q63" s="13">
        <f>J63-G63</f>
        <v>47</v>
      </c>
      <c r="R63" s="13"/>
      <c r="S63" s="13"/>
      <c r="T63" s="4"/>
      <c r="U63" s="4"/>
      <c r="V63" s="4">
        <f>T63*$Z$7+S63*$Z$9+R63*$Z$11</f>
        <v>0</v>
      </c>
      <c r="W63" s="4">
        <f t="shared" ref="W63:W77" si="19">V63-L63</f>
        <v>-50.118723362727295</v>
      </c>
      <c r="X63" s="14" t="e">
        <f t="shared" ref="X63:X77" si="20">L63/V63</f>
        <v>#DIV/0!</v>
      </c>
      <c r="Y63" s="14" t="e">
        <f t="shared" ref="Y63:Y77" si="21">(L63-H63)/V63</f>
        <v>#DIV/0!</v>
      </c>
      <c r="Z63" s="127" t="s">
        <v>49</v>
      </c>
      <c r="AB63" s="15" t="e">
        <f>AVERAGE(M63:N63)</f>
        <v>#DIV/0!</v>
      </c>
      <c r="AC63" s="7"/>
      <c r="AD63" s="36"/>
      <c r="AE63" s="36"/>
      <c r="AF63" s="7"/>
      <c r="AG63" s="7">
        <v>-30</v>
      </c>
      <c r="AH63" s="15"/>
      <c r="AI63" s="45"/>
      <c r="AJ63" s="7"/>
      <c r="AK63" s="7"/>
    </row>
    <row r="64" spans="1:37" ht="24.75" customHeight="1" x14ac:dyDescent="0.25">
      <c r="A64" s="16"/>
      <c r="B64" s="3"/>
      <c r="C64" s="3"/>
      <c r="D64" s="9">
        <v>42</v>
      </c>
      <c r="E64" s="9">
        <v>57</v>
      </c>
      <c r="F64" s="1" t="s">
        <v>31</v>
      </c>
      <c r="G64" s="3">
        <v>-8.0500000000000007</v>
      </c>
      <c r="H64" s="4">
        <f t="shared" ref="H64:H77" si="22">0.001*POWER(10,G64/10)</f>
        <v>1.5667510701081487E-4</v>
      </c>
      <c r="I64" s="1" t="s">
        <v>31</v>
      </c>
      <c r="J64" s="3">
        <f t="shared" ref="J64:J74" si="23">J63-1</f>
        <v>46</v>
      </c>
      <c r="K64" s="1" t="s">
        <v>31</v>
      </c>
      <c r="L64" s="4">
        <f t="shared" ref="L64:L77" si="24">0.001*POWER(10,J64/10)</f>
        <v>39.810717055349741</v>
      </c>
      <c r="M64" s="4">
        <v>-27.6</v>
      </c>
      <c r="N64" s="4">
        <v>-27.5</v>
      </c>
      <c r="O64" s="11"/>
      <c r="P64" s="12"/>
      <c r="Q64" s="13">
        <f t="shared" ref="Q64:Q77" si="25">J64-G64</f>
        <v>54.05</v>
      </c>
      <c r="R64" s="13">
        <v>0.63900000000000001</v>
      </c>
      <c r="S64" s="13">
        <v>4.8</v>
      </c>
      <c r="T64" s="4">
        <v>6.86</v>
      </c>
      <c r="U64" s="4">
        <v>4.91</v>
      </c>
      <c r="V64" s="4">
        <f t="shared" ref="V64:V77" si="26">T64*$Z$7+S64*$Z$9+R64*$Z$11</f>
        <v>221.297</v>
      </c>
      <c r="W64" s="4">
        <f t="shared" si="19"/>
        <v>181.48628294465027</v>
      </c>
      <c r="X64" s="14">
        <f t="shared" si="20"/>
        <v>0.17989722886143844</v>
      </c>
      <c r="Y64" s="14">
        <f t="shared" si="21"/>
        <v>0.1798965208757585</v>
      </c>
      <c r="Z64" s="128"/>
      <c r="AB64" s="15">
        <f>AVERAGE(M64:N64)</f>
        <v>-27.55</v>
      </c>
      <c r="AC64" s="7"/>
      <c r="AD64" s="36"/>
      <c r="AE64" s="36"/>
      <c r="AF64" s="7"/>
      <c r="AG64" s="7">
        <f>AG63</f>
        <v>-30</v>
      </c>
      <c r="AH64" s="15"/>
      <c r="AI64" s="45"/>
      <c r="AJ64" s="7"/>
      <c r="AK64" s="7"/>
    </row>
    <row r="65" spans="1:37" ht="24.75" customHeight="1" x14ac:dyDescent="0.25">
      <c r="A65" s="1"/>
      <c r="B65" s="3"/>
      <c r="C65" s="3"/>
      <c r="D65" s="9">
        <v>42</v>
      </c>
      <c r="E65" s="9">
        <v>54</v>
      </c>
      <c r="F65" s="1" t="s">
        <v>31</v>
      </c>
      <c r="G65" s="3">
        <v>-10.050000000000001</v>
      </c>
      <c r="H65" s="4">
        <f t="shared" si="22"/>
        <v>9.8855309465693835E-5</v>
      </c>
      <c r="I65" s="1" t="s">
        <v>31</v>
      </c>
      <c r="J65" s="3">
        <f t="shared" si="23"/>
        <v>45</v>
      </c>
      <c r="K65" s="1" t="s">
        <v>31</v>
      </c>
      <c r="L65" s="4">
        <f t="shared" si="24"/>
        <v>31.622776601683839</v>
      </c>
      <c r="M65" s="4">
        <v>-29.6</v>
      </c>
      <c r="N65" s="4">
        <v>-30.6</v>
      </c>
      <c r="O65" s="11"/>
      <c r="P65" s="12"/>
      <c r="Q65" s="13">
        <f t="shared" si="25"/>
        <v>55.05</v>
      </c>
      <c r="R65" s="13">
        <v>0.63400000000000001</v>
      </c>
      <c r="S65" s="13">
        <v>4.7</v>
      </c>
      <c r="T65" s="4">
        <v>5.94</v>
      </c>
      <c r="U65" s="4">
        <v>4.28</v>
      </c>
      <c r="V65" s="4">
        <f t="shared" si="26"/>
        <v>197.78399999999999</v>
      </c>
      <c r="W65" s="4">
        <f t="shared" si="19"/>
        <v>166.16122339831617</v>
      </c>
      <c r="X65" s="14">
        <f t="shared" si="20"/>
        <v>0.15988541338876675</v>
      </c>
      <c r="Y65" s="14">
        <f t="shared" si="21"/>
        <v>0.15988491357427484</v>
      </c>
      <c r="Z65" s="129"/>
      <c r="AB65" s="15">
        <f>AVERAGE(M65:N65)</f>
        <v>-30.1</v>
      </c>
      <c r="AC65" s="7"/>
      <c r="AD65" s="36"/>
      <c r="AE65" s="36"/>
      <c r="AF65" s="7"/>
      <c r="AG65" s="7">
        <f t="shared" ref="AG65:AG70" si="27">AG64</f>
        <v>-30</v>
      </c>
      <c r="AH65" s="15"/>
      <c r="AI65" s="45"/>
      <c r="AJ65" s="7"/>
      <c r="AK65" s="7"/>
    </row>
    <row r="66" spans="1:37" ht="24.75" customHeight="1" x14ac:dyDescent="0.25">
      <c r="A66" s="1"/>
      <c r="B66" s="3"/>
      <c r="C66" s="3"/>
      <c r="D66" s="9">
        <v>41</v>
      </c>
      <c r="E66" s="9">
        <v>52</v>
      </c>
      <c r="F66" s="1" t="s">
        <v>31</v>
      </c>
      <c r="G66" s="3">
        <v>-11.8</v>
      </c>
      <c r="H66" s="4">
        <f t="shared" si="22"/>
        <v>6.6069344800759566E-5</v>
      </c>
      <c r="I66" s="1" t="s">
        <v>31</v>
      </c>
      <c r="J66" s="3">
        <f t="shared" si="23"/>
        <v>44</v>
      </c>
      <c r="K66" s="1" t="s">
        <v>31</v>
      </c>
      <c r="L66" s="4">
        <f t="shared" si="24"/>
        <v>25.118864315095859</v>
      </c>
      <c r="M66" s="4">
        <v>-31.3</v>
      </c>
      <c r="N66" s="4">
        <v>-33.700000000000003</v>
      </c>
      <c r="O66" s="11"/>
      <c r="P66" s="11"/>
      <c r="Q66" s="13">
        <f t="shared" si="25"/>
        <v>55.8</v>
      </c>
      <c r="R66" s="13">
        <v>0.63300000000000001</v>
      </c>
      <c r="S66" s="13">
        <v>4.5999999999999996</v>
      </c>
      <c r="T66" s="4">
        <v>5.3</v>
      </c>
      <c r="U66" s="4">
        <v>3.84</v>
      </c>
      <c r="V66" s="4">
        <f t="shared" si="26"/>
        <v>181.131</v>
      </c>
      <c r="W66" s="4">
        <f t="shared" si="19"/>
        <v>156.01213568490414</v>
      </c>
      <c r="X66" s="14">
        <f t="shared" si="20"/>
        <v>0.13867788680621129</v>
      </c>
      <c r="Y66" s="14">
        <f t="shared" si="21"/>
        <v>0.13867752204620445</v>
      </c>
      <c r="Z66" s="127" t="s">
        <v>45</v>
      </c>
      <c r="AB66" s="15">
        <f t="shared" ref="AB66:AB77" si="28">AVERAGE(M66:N66)</f>
        <v>-32.5</v>
      </c>
      <c r="AC66" s="7"/>
      <c r="AD66" s="36"/>
      <c r="AE66" s="36"/>
      <c r="AF66" s="7"/>
      <c r="AG66" s="7">
        <f t="shared" si="27"/>
        <v>-30</v>
      </c>
      <c r="AH66" s="15"/>
      <c r="AI66" s="45"/>
      <c r="AJ66" s="7"/>
      <c r="AK66" s="7"/>
    </row>
    <row r="67" spans="1:37" ht="23.25" customHeight="1" x14ac:dyDescent="0.25">
      <c r="A67" s="1"/>
      <c r="B67" s="3"/>
      <c r="C67" s="3"/>
      <c r="D67" s="9">
        <v>41</v>
      </c>
      <c r="E67" s="9">
        <v>50</v>
      </c>
      <c r="F67" s="1" t="s">
        <v>31</v>
      </c>
      <c r="G67" s="3">
        <v>-13.2</v>
      </c>
      <c r="H67" s="4">
        <f t="shared" si="22"/>
        <v>4.7863009232263837E-5</v>
      </c>
      <c r="I67" s="1" t="s">
        <v>31</v>
      </c>
      <c r="J67" s="3">
        <f t="shared" si="23"/>
        <v>43</v>
      </c>
      <c r="K67" s="1" t="s">
        <v>31</v>
      </c>
      <c r="L67" s="4">
        <f t="shared" si="24"/>
        <v>19.952623149688794</v>
      </c>
      <c r="M67" s="4">
        <v>-32</v>
      </c>
      <c r="N67" s="4">
        <v>-34</v>
      </c>
      <c r="O67" s="11"/>
      <c r="P67" s="11"/>
      <c r="Q67" s="13">
        <f t="shared" si="25"/>
        <v>56.2</v>
      </c>
      <c r="R67" s="13">
        <v>0.63600000000000001</v>
      </c>
      <c r="S67" s="13">
        <v>4.5</v>
      </c>
      <c r="T67" s="4">
        <v>4.7699999999999996</v>
      </c>
      <c r="U67" s="4">
        <v>3.45</v>
      </c>
      <c r="V67" s="4">
        <f t="shared" si="26"/>
        <v>167.18999999999997</v>
      </c>
      <c r="W67" s="4">
        <f t="shared" si="19"/>
        <v>147.23737685031116</v>
      </c>
      <c r="X67" s="14">
        <f t="shared" si="20"/>
        <v>0.11934100813259643</v>
      </c>
      <c r="Y67" s="14">
        <f t="shared" si="21"/>
        <v>0.11934072185345754</v>
      </c>
      <c r="Z67" s="130"/>
      <c r="AB67" s="15">
        <f t="shared" si="28"/>
        <v>-33</v>
      </c>
      <c r="AC67" s="7"/>
      <c r="AD67" s="36"/>
      <c r="AE67" s="36"/>
      <c r="AF67" s="7"/>
      <c r="AG67" s="7">
        <f t="shared" si="27"/>
        <v>-30</v>
      </c>
      <c r="AH67" s="15"/>
      <c r="AI67" s="45"/>
      <c r="AJ67" s="7"/>
      <c r="AK67" s="7"/>
    </row>
    <row r="68" spans="1:37" ht="24" customHeight="1" x14ac:dyDescent="0.25">
      <c r="A68" s="1"/>
      <c r="B68" s="3"/>
      <c r="C68" s="3"/>
      <c r="D68" s="9">
        <v>40</v>
      </c>
      <c r="E68" s="9">
        <v>47</v>
      </c>
      <c r="F68" s="1" t="s">
        <v>31</v>
      </c>
      <c r="G68" s="3">
        <v>-14.5</v>
      </c>
      <c r="H68" s="4">
        <f t="shared" si="22"/>
        <v>3.5481338923357534E-5</v>
      </c>
      <c r="I68" s="1" t="s">
        <v>31</v>
      </c>
      <c r="J68" s="3">
        <f t="shared" si="23"/>
        <v>42</v>
      </c>
      <c r="K68" s="1" t="s">
        <v>31</v>
      </c>
      <c r="L68" s="4">
        <f t="shared" si="24"/>
        <v>15.848931924611147</v>
      </c>
      <c r="M68" s="4">
        <v>-31</v>
      </c>
      <c r="N68" s="4">
        <v>-33.299999999999997</v>
      </c>
      <c r="O68" s="11"/>
      <c r="P68" s="11"/>
      <c r="Q68" s="13">
        <f t="shared" si="25"/>
        <v>56.5</v>
      </c>
      <c r="R68" s="13">
        <v>0.64100000000000001</v>
      </c>
      <c r="S68" s="13">
        <v>4.5</v>
      </c>
      <c r="T68" s="4">
        <v>4.3499999999999996</v>
      </c>
      <c r="U68" s="4">
        <v>3.41</v>
      </c>
      <c r="V68" s="4">
        <f t="shared" si="26"/>
        <v>156.97699999999998</v>
      </c>
      <c r="W68" s="4">
        <f t="shared" si="19"/>
        <v>141.12806807538882</v>
      </c>
      <c r="X68" s="14">
        <f t="shared" si="20"/>
        <v>0.10096340180160883</v>
      </c>
      <c r="Y68" s="14">
        <f t="shared" si="21"/>
        <v>0.100963175772707</v>
      </c>
      <c r="Z68" s="131"/>
      <c r="AB68" s="15">
        <f t="shared" si="28"/>
        <v>-32.15</v>
      </c>
      <c r="AC68" s="36"/>
      <c r="AD68" s="36"/>
      <c r="AE68" s="7"/>
      <c r="AF68" s="7"/>
      <c r="AG68" s="7">
        <f t="shared" si="27"/>
        <v>-30</v>
      </c>
      <c r="AH68" s="15"/>
      <c r="AI68" s="45"/>
      <c r="AJ68" s="7"/>
      <c r="AK68" s="7"/>
    </row>
    <row r="69" spans="1:37" ht="24.75" customHeight="1" x14ac:dyDescent="0.25">
      <c r="A69" s="1"/>
      <c r="B69" s="3"/>
      <c r="C69" s="3"/>
      <c r="D69" s="9">
        <v>39</v>
      </c>
      <c r="E69" s="9">
        <v>46</v>
      </c>
      <c r="F69" s="1" t="s">
        <v>31</v>
      </c>
      <c r="G69" s="3">
        <v>-15.9</v>
      </c>
      <c r="H69" s="4">
        <f t="shared" si="22"/>
        <v>2.5703957827688628E-5</v>
      </c>
      <c r="I69" s="1" t="s">
        <v>31</v>
      </c>
      <c r="J69" s="3">
        <f t="shared" si="23"/>
        <v>41</v>
      </c>
      <c r="K69" s="1" t="s">
        <v>31</v>
      </c>
      <c r="L69" s="4">
        <f t="shared" si="24"/>
        <v>12.589254117941671</v>
      </c>
      <c r="M69" s="4">
        <v>-33.5</v>
      </c>
      <c r="N69" s="4">
        <v>-34.6</v>
      </c>
      <c r="O69" s="11"/>
      <c r="P69" s="11"/>
      <c r="Q69" s="13">
        <f t="shared" si="25"/>
        <v>56.9</v>
      </c>
      <c r="R69" s="13">
        <v>0.64800000000000002</v>
      </c>
      <c r="S69" s="13">
        <v>4.5</v>
      </c>
      <c r="T69" s="4">
        <v>3.95</v>
      </c>
      <c r="U69" s="4">
        <v>2.84</v>
      </c>
      <c r="V69" s="4">
        <f t="shared" si="26"/>
        <v>147.26599999999999</v>
      </c>
      <c r="W69" s="4">
        <f t="shared" si="19"/>
        <v>134.67674588205833</v>
      </c>
      <c r="X69" s="14">
        <f t="shared" si="20"/>
        <v>8.5486494628370921E-2</v>
      </c>
      <c r="Y69" s="14">
        <f t="shared" si="21"/>
        <v>8.5486320087351075E-2</v>
      </c>
      <c r="Z69" s="136" t="s">
        <v>50</v>
      </c>
      <c r="AB69" s="15">
        <f t="shared" si="28"/>
        <v>-34.049999999999997</v>
      </c>
      <c r="AC69" s="36"/>
      <c r="AD69" s="36"/>
      <c r="AE69" s="7"/>
      <c r="AF69" s="7"/>
      <c r="AG69" s="7">
        <f t="shared" si="27"/>
        <v>-30</v>
      </c>
      <c r="AH69" s="15"/>
      <c r="AI69" s="45"/>
      <c r="AJ69" s="7"/>
      <c r="AK69" s="7"/>
    </row>
    <row r="70" spans="1:37" ht="24.75" customHeight="1" x14ac:dyDescent="0.25">
      <c r="A70" s="1"/>
      <c r="B70" s="3"/>
      <c r="C70" s="3"/>
      <c r="D70" s="9">
        <v>38</v>
      </c>
      <c r="E70" s="9">
        <v>45</v>
      </c>
      <c r="F70" s="1" t="s">
        <v>31</v>
      </c>
      <c r="G70" s="3">
        <v>-17.2</v>
      </c>
      <c r="H70" s="4">
        <f t="shared" si="22"/>
        <v>1.9054607179632464E-5</v>
      </c>
      <c r="I70" s="1" t="s">
        <v>31</v>
      </c>
      <c r="J70" s="3">
        <f t="shared" si="23"/>
        <v>40</v>
      </c>
      <c r="K70" s="1" t="s">
        <v>31</v>
      </c>
      <c r="L70" s="4">
        <f t="shared" si="24"/>
        <v>10</v>
      </c>
      <c r="M70" s="4">
        <v>-34.299999999999997</v>
      </c>
      <c r="N70" s="4">
        <v>-34.5</v>
      </c>
      <c r="O70" s="11"/>
      <c r="P70" s="11"/>
      <c r="Q70" s="13">
        <f t="shared" si="25"/>
        <v>57.2</v>
      </c>
      <c r="R70" s="13">
        <v>0.65300000000000002</v>
      </c>
      <c r="S70" s="13">
        <v>4.5</v>
      </c>
      <c r="T70" s="4">
        <v>3.63</v>
      </c>
      <c r="U70" s="4">
        <v>2.6</v>
      </c>
      <c r="V70" s="4">
        <f t="shared" si="26"/>
        <v>139.49299999999999</v>
      </c>
      <c r="W70" s="4">
        <f t="shared" si="19"/>
        <v>129.49299999999999</v>
      </c>
      <c r="X70" s="14">
        <f t="shared" si="20"/>
        <v>7.1688185070218582E-2</v>
      </c>
      <c r="Y70" s="14">
        <f t="shared" si="21"/>
        <v>7.1688048471197988E-2</v>
      </c>
      <c r="Z70" s="137"/>
      <c r="AB70" s="15">
        <f t="shared" si="28"/>
        <v>-34.4</v>
      </c>
      <c r="AC70" s="36"/>
      <c r="AD70" s="36"/>
      <c r="AE70" s="7"/>
      <c r="AF70" s="36"/>
      <c r="AG70" s="7">
        <f t="shared" si="27"/>
        <v>-30</v>
      </c>
      <c r="AH70" s="15"/>
      <c r="AI70" s="45"/>
      <c r="AJ70" s="7"/>
      <c r="AK70" s="7"/>
    </row>
    <row r="71" spans="1:37" ht="24.75" customHeight="1" x14ac:dyDescent="0.25">
      <c r="A71" s="1"/>
      <c r="B71" s="3"/>
      <c r="C71" s="3"/>
      <c r="D71" s="9">
        <v>38</v>
      </c>
      <c r="E71" s="9">
        <v>44</v>
      </c>
      <c r="F71" s="1" t="s">
        <v>31</v>
      </c>
      <c r="G71" s="3">
        <v>-18.45</v>
      </c>
      <c r="H71" s="4">
        <f t="shared" si="22"/>
        <v>1.4288939585111029E-5</v>
      </c>
      <c r="I71" s="1" t="s">
        <v>31</v>
      </c>
      <c r="J71" s="3">
        <f t="shared" si="23"/>
        <v>39</v>
      </c>
      <c r="K71" s="1" t="s">
        <v>31</v>
      </c>
      <c r="L71" s="4">
        <f t="shared" si="24"/>
        <v>7.9432823472428158</v>
      </c>
      <c r="M71" s="4">
        <v>-33</v>
      </c>
      <c r="N71" s="4">
        <v>-35</v>
      </c>
      <c r="O71" s="11"/>
      <c r="P71" s="11"/>
      <c r="Q71" s="13">
        <f t="shared" si="25"/>
        <v>57.45</v>
      </c>
      <c r="R71" s="13">
        <v>0.65600000000000003</v>
      </c>
      <c r="S71" s="13">
        <v>4.5</v>
      </c>
      <c r="T71" s="4">
        <v>3.36</v>
      </c>
      <c r="U71" s="4">
        <v>2.4</v>
      </c>
      <c r="V71" s="4">
        <f t="shared" si="26"/>
        <v>132.92600000000002</v>
      </c>
      <c r="W71" s="4">
        <f t="shared" si="19"/>
        <v>124.9827176527572</v>
      </c>
      <c r="X71" s="14">
        <f t="shared" si="20"/>
        <v>5.9757175776317763E-2</v>
      </c>
      <c r="Y71" s="14">
        <f t="shared" si="21"/>
        <v>5.9757068280872287E-2</v>
      </c>
      <c r="Z71" s="137"/>
      <c r="AB71" s="15">
        <f t="shared" si="28"/>
        <v>-34</v>
      </c>
      <c r="AC71" s="36"/>
      <c r="AD71" s="36"/>
      <c r="AE71" s="7"/>
      <c r="AF71" s="36"/>
      <c r="AG71" s="7">
        <f>AG69</f>
        <v>-30</v>
      </c>
      <c r="AH71" s="15"/>
      <c r="AI71" s="45"/>
      <c r="AJ71" s="7"/>
      <c r="AK71" s="7"/>
    </row>
    <row r="72" spans="1:37" ht="24.75" customHeight="1" x14ac:dyDescent="0.25">
      <c r="A72" s="1"/>
      <c r="B72" s="3"/>
      <c r="C72" s="3"/>
      <c r="D72" s="9">
        <v>38</v>
      </c>
      <c r="E72" s="9">
        <v>43</v>
      </c>
      <c r="F72" s="1" t="s">
        <v>31</v>
      </c>
      <c r="G72" s="3">
        <v>-19.600000000000001</v>
      </c>
      <c r="H72" s="4">
        <f t="shared" si="22"/>
        <v>1.0964781961431842E-5</v>
      </c>
      <c r="I72" s="1" t="s">
        <v>31</v>
      </c>
      <c r="J72" s="3">
        <f t="shared" si="23"/>
        <v>38</v>
      </c>
      <c r="K72" s="1" t="s">
        <v>31</v>
      </c>
      <c r="L72" s="4">
        <f t="shared" si="24"/>
        <v>6.3095734448019387</v>
      </c>
      <c r="M72" s="4">
        <v>-35</v>
      </c>
      <c r="N72" s="4">
        <v>-36.299999999999997</v>
      </c>
      <c r="O72" s="11"/>
      <c r="P72" s="11"/>
      <c r="Q72" s="13">
        <f t="shared" si="25"/>
        <v>57.6</v>
      </c>
      <c r="R72" s="13">
        <v>0.65800000000000003</v>
      </c>
      <c r="S72" s="13">
        <v>4.5999999999999996</v>
      </c>
      <c r="T72" s="4">
        <v>3.18</v>
      </c>
      <c r="U72" s="4">
        <v>2.2400000000000002</v>
      </c>
      <c r="V72" s="4">
        <f t="shared" si="26"/>
        <v>129.578</v>
      </c>
      <c r="W72" s="4">
        <f t="shared" si="19"/>
        <v>123.26842655519806</v>
      </c>
      <c r="X72" s="14">
        <f t="shared" si="20"/>
        <v>4.8693246112781016E-2</v>
      </c>
      <c r="Y72" s="14">
        <f t="shared" si="21"/>
        <v>4.8693161493617569E-2</v>
      </c>
      <c r="Z72" s="137"/>
      <c r="AB72" s="15">
        <f t="shared" si="28"/>
        <v>-35.65</v>
      </c>
      <c r="AC72" s="36"/>
      <c r="AD72" s="36"/>
      <c r="AE72" s="7"/>
      <c r="AF72" s="36"/>
      <c r="AG72" s="7">
        <f>AG69</f>
        <v>-30</v>
      </c>
      <c r="AH72" s="15"/>
      <c r="AI72" s="45"/>
      <c r="AJ72" s="7"/>
      <c r="AK72" s="7"/>
    </row>
    <row r="73" spans="1:37" ht="24.75" customHeight="1" x14ac:dyDescent="0.25">
      <c r="A73" s="1"/>
      <c r="B73" s="3"/>
      <c r="C73" s="3"/>
      <c r="D73" s="9">
        <v>37</v>
      </c>
      <c r="E73" s="9">
        <v>42</v>
      </c>
      <c r="F73" s="1" t="s">
        <v>31</v>
      </c>
      <c r="G73" s="3">
        <v>-20.9</v>
      </c>
      <c r="H73" s="4">
        <f t="shared" si="22"/>
        <v>8.1283051616409898E-6</v>
      </c>
      <c r="I73" s="1" t="s">
        <v>31</v>
      </c>
      <c r="J73" s="3">
        <f t="shared" si="23"/>
        <v>37</v>
      </c>
      <c r="K73" s="1" t="s">
        <v>31</v>
      </c>
      <c r="L73" s="4">
        <f t="shared" si="24"/>
        <v>5.0118723362727327</v>
      </c>
      <c r="M73" s="4">
        <v>-35</v>
      </c>
      <c r="N73" s="4">
        <v>-37</v>
      </c>
      <c r="O73" s="11"/>
      <c r="P73" s="11"/>
      <c r="Q73" s="13">
        <f t="shared" si="25"/>
        <v>57.9</v>
      </c>
      <c r="R73" s="13">
        <v>0.66</v>
      </c>
      <c r="S73" s="13">
        <v>4.5999999999999996</v>
      </c>
      <c r="T73" s="4">
        <v>3.04</v>
      </c>
      <c r="U73" s="4">
        <v>2.11</v>
      </c>
      <c r="V73" s="4">
        <f t="shared" si="26"/>
        <v>126.17600000000002</v>
      </c>
      <c r="W73" s="4">
        <f t="shared" si="19"/>
        <v>121.16412766372729</v>
      </c>
      <c r="X73" s="14">
        <f t="shared" si="20"/>
        <v>3.9721280879665956E-2</v>
      </c>
      <c r="Y73" s="14">
        <f t="shared" si="21"/>
        <v>3.9721216459291553E-2</v>
      </c>
      <c r="Z73" s="137"/>
      <c r="AB73" s="15">
        <f t="shared" si="28"/>
        <v>-36</v>
      </c>
      <c r="AC73" s="36"/>
      <c r="AD73" s="36"/>
      <c r="AE73" s="7"/>
      <c r="AF73" s="36"/>
      <c r="AG73" s="7">
        <f>AG69</f>
        <v>-30</v>
      </c>
      <c r="AH73" s="15"/>
      <c r="AI73" s="45"/>
      <c r="AJ73" s="7"/>
      <c r="AK73" s="7"/>
    </row>
    <row r="74" spans="1:37" ht="24.75" customHeight="1" x14ac:dyDescent="0.25">
      <c r="A74" s="1"/>
      <c r="B74" s="3"/>
      <c r="C74" s="3"/>
      <c r="D74" s="9">
        <v>37</v>
      </c>
      <c r="E74" s="9">
        <v>42</v>
      </c>
      <c r="F74" s="1" t="s">
        <v>31</v>
      </c>
      <c r="G74" s="3">
        <v>-22</v>
      </c>
      <c r="H74" s="4">
        <f t="shared" si="22"/>
        <v>6.3095734448019254E-6</v>
      </c>
      <c r="I74" s="1" t="s">
        <v>31</v>
      </c>
      <c r="J74" s="3">
        <f t="shared" si="23"/>
        <v>36</v>
      </c>
      <c r="K74" s="1" t="s">
        <v>31</v>
      </c>
      <c r="L74" s="4">
        <f t="shared" si="24"/>
        <v>3.9810717055349771</v>
      </c>
      <c r="M74" s="4">
        <v>-38</v>
      </c>
      <c r="N74" s="4">
        <v>-38</v>
      </c>
      <c r="O74" s="11"/>
      <c r="P74" s="11"/>
      <c r="Q74" s="13">
        <f t="shared" si="25"/>
        <v>58</v>
      </c>
      <c r="R74" s="13">
        <v>0.66100000000000003</v>
      </c>
      <c r="S74" s="13">
        <v>4.5999999999999996</v>
      </c>
      <c r="T74" s="4">
        <v>2.93</v>
      </c>
      <c r="U74" s="4">
        <v>2.0099999999999998</v>
      </c>
      <c r="V74" s="4">
        <f t="shared" si="26"/>
        <v>123.49900000000001</v>
      </c>
      <c r="W74" s="4">
        <f t="shared" si="19"/>
        <v>119.51792829446504</v>
      </c>
      <c r="X74" s="14">
        <f t="shared" si="20"/>
        <v>3.2235659442869796E-2</v>
      </c>
      <c r="Y74" s="14">
        <f t="shared" si="21"/>
        <v>3.2235608352792593E-2</v>
      </c>
      <c r="Z74" s="137"/>
      <c r="AB74" s="15">
        <f t="shared" si="28"/>
        <v>-38</v>
      </c>
      <c r="AC74" s="36"/>
      <c r="AD74" s="36"/>
      <c r="AE74" s="7"/>
      <c r="AF74" s="36"/>
      <c r="AG74" s="7">
        <f>AG69</f>
        <v>-30</v>
      </c>
      <c r="AH74" s="15"/>
      <c r="AI74" s="45"/>
      <c r="AJ74" s="7"/>
      <c r="AK74" s="7"/>
    </row>
    <row r="75" spans="1:37" ht="24.75" customHeight="1" x14ac:dyDescent="0.25">
      <c r="A75" s="1"/>
      <c r="B75" s="3"/>
      <c r="C75" s="3"/>
      <c r="D75" s="9">
        <v>36</v>
      </c>
      <c r="E75" s="9">
        <v>40</v>
      </c>
      <c r="F75" s="1" t="s">
        <v>31</v>
      </c>
      <c r="G75" s="3">
        <v>-25.3</v>
      </c>
      <c r="H75" s="4">
        <f t="shared" si="22"/>
        <v>2.9512092266663837E-6</v>
      </c>
      <c r="I75" s="1" t="s">
        <v>31</v>
      </c>
      <c r="J75" s="3">
        <f>J74-3</f>
        <v>33</v>
      </c>
      <c r="K75" s="1" t="s">
        <v>31</v>
      </c>
      <c r="L75" s="4">
        <f t="shared" si="24"/>
        <v>1.9952623149688804</v>
      </c>
      <c r="M75" s="4">
        <v>-40.299999999999997</v>
      </c>
      <c r="N75" s="4">
        <v>-41</v>
      </c>
      <c r="O75" s="11"/>
      <c r="P75" s="11"/>
      <c r="Q75" s="13">
        <f t="shared" si="25"/>
        <v>58.3</v>
      </c>
      <c r="R75" s="13">
        <v>0.66300000000000003</v>
      </c>
      <c r="S75" s="13">
        <v>4.5999999999999996</v>
      </c>
      <c r="T75" s="4">
        <v>2.77</v>
      </c>
      <c r="U75" s="4">
        <v>1.84</v>
      </c>
      <c r="V75" s="4">
        <f t="shared" si="26"/>
        <v>119.60899999999999</v>
      </c>
      <c r="W75" s="4">
        <f t="shared" si="19"/>
        <v>117.61373768503111</v>
      </c>
      <c r="X75" s="14">
        <f t="shared" si="20"/>
        <v>1.668153997582858E-2</v>
      </c>
      <c r="Y75" s="14">
        <f t="shared" si="21"/>
        <v>1.6681515302022873E-2</v>
      </c>
      <c r="Z75" s="137"/>
      <c r="AB75" s="15">
        <f t="shared" si="28"/>
        <v>-40.65</v>
      </c>
      <c r="AC75" s="36"/>
      <c r="AD75" s="36"/>
      <c r="AE75" s="7"/>
      <c r="AF75" s="36"/>
      <c r="AG75" s="7">
        <f>AG69</f>
        <v>-30</v>
      </c>
      <c r="AH75" s="15"/>
      <c r="AI75" s="45"/>
      <c r="AJ75" s="7"/>
      <c r="AK75" s="7"/>
    </row>
    <row r="76" spans="1:37" ht="24.75" customHeight="1" x14ac:dyDescent="0.25">
      <c r="A76" s="1"/>
      <c r="B76" s="3"/>
      <c r="C76" s="3"/>
      <c r="D76" s="9">
        <v>36</v>
      </c>
      <c r="E76" s="9">
        <v>40</v>
      </c>
      <c r="F76" s="1" t="s">
        <v>31</v>
      </c>
      <c r="G76" s="3">
        <v>-28.7</v>
      </c>
      <c r="H76" s="4">
        <f t="shared" si="22"/>
        <v>1.3489628825916523E-6</v>
      </c>
      <c r="I76" s="1" t="s">
        <v>31</v>
      </c>
      <c r="J76" s="3">
        <f>J75-3</f>
        <v>30</v>
      </c>
      <c r="K76" s="1" t="s">
        <v>31</v>
      </c>
      <c r="L76" s="4">
        <f t="shared" si="24"/>
        <v>1</v>
      </c>
      <c r="M76" s="4">
        <v>-42</v>
      </c>
      <c r="N76" s="4">
        <v>-41</v>
      </c>
      <c r="O76" s="11"/>
      <c r="P76" s="11"/>
      <c r="Q76" s="13">
        <f t="shared" si="25"/>
        <v>58.7</v>
      </c>
      <c r="R76" s="13">
        <v>0.66200000000000003</v>
      </c>
      <c r="S76" s="13">
        <v>4.5999999999999996</v>
      </c>
      <c r="T76" s="4">
        <v>2.76</v>
      </c>
      <c r="U76" s="4">
        <v>1.8</v>
      </c>
      <c r="V76" s="4">
        <f t="shared" si="26"/>
        <v>119.35799999999999</v>
      </c>
      <c r="W76" s="4">
        <f t="shared" si="19"/>
        <v>118.35799999999999</v>
      </c>
      <c r="X76" s="14">
        <f t="shared" si="20"/>
        <v>8.3781564704502424E-3</v>
      </c>
      <c r="Y76" s="14">
        <f t="shared" si="21"/>
        <v>8.3781451686281393E-3</v>
      </c>
      <c r="Z76" s="137"/>
      <c r="AB76" s="15">
        <f t="shared" si="28"/>
        <v>-41.5</v>
      </c>
      <c r="AC76" s="36"/>
      <c r="AD76" s="36"/>
      <c r="AE76" s="7"/>
      <c r="AF76" s="36"/>
      <c r="AG76" s="7">
        <f>AG69</f>
        <v>-30</v>
      </c>
      <c r="AH76" s="15"/>
      <c r="AI76" s="45"/>
      <c r="AJ76" s="7"/>
      <c r="AK76" s="7"/>
    </row>
    <row r="77" spans="1:37" ht="24.75" customHeight="1" x14ac:dyDescent="0.25">
      <c r="A77" s="1"/>
      <c r="B77" s="3"/>
      <c r="C77" s="3"/>
      <c r="D77" s="9">
        <v>36</v>
      </c>
      <c r="E77" s="9">
        <v>40</v>
      </c>
      <c r="F77" s="1" t="s">
        <v>31</v>
      </c>
      <c r="G77" s="3">
        <v>-32.5</v>
      </c>
      <c r="H77" s="4">
        <f t="shared" si="22"/>
        <v>5.6234132519034861E-7</v>
      </c>
      <c r="I77" s="1" t="s">
        <v>31</v>
      </c>
      <c r="J77" s="3">
        <f>J76-3</f>
        <v>27</v>
      </c>
      <c r="K77" s="1" t="s">
        <v>31</v>
      </c>
      <c r="L77" s="4">
        <f t="shared" si="24"/>
        <v>0.50118723362727269</v>
      </c>
      <c r="M77" s="4"/>
      <c r="N77" s="4"/>
      <c r="O77" s="11"/>
      <c r="P77" s="11"/>
      <c r="Q77" s="13">
        <f t="shared" si="25"/>
        <v>59.5</v>
      </c>
      <c r="R77" s="13">
        <v>0.66200000000000003</v>
      </c>
      <c r="S77" s="13">
        <v>4.7</v>
      </c>
      <c r="T77" s="4">
        <v>2.79</v>
      </c>
      <c r="U77" s="4">
        <v>1.73</v>
      </c>
      <c r="V77" s="4">
        <f t="shared" si="26"/>
        <v>121.11999999999999</v>
      </c>
      <c r="W77" s="4">
        <f t="shared" si="19"/>
        <v>120.61881276637271</v>
      </c>
      <c r="X77" s="14">
        <f t="shared" si="20"/>
        <v>4.1379395114537051E-3</v>
      </c>
      <c r="Y77" s="14">
        <f t="shared" si="21"/>
        <v>4.13793486860921E-3</v>
      </c>
      <c r="Z77" s="138"/>
      <c r="AB77" s="15" t="e">
        <f t="shared" si="28"/>
        <v>#DIV/0!</v>
      </c>
      <c r="AC77" s="36"/>
      <c r="AD77" s="36"/>
      <c r="AE77" s="7"/>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43"/>
      <c r="P78" s="43"/>
      <c r="Q78" s="25"/>
      <c r="R78" s="25"/>
      <c r="S78" s="25"/>
      <c r="T78" s="26"/>
      <c r="U78" s="26"/>
      <c r="V78" s="25"/>
      <c r="W78" s="25"/>
      <c r="X78" s="27"/>
      <c r="Y78" s="27"/>
      <c r="Z78" s="28"/>
      <c r="AB78" s="7" t="str">
        <f>CONCATENATE("Cascade Average SRG(dBc) @ ",B79,"GHz")</f>
        <v>Cascade Average SRG(dBc) @ 14.25GHz</v>
      </c>
      <c r="AC78" s="36"/>
      <c r="AD78" s="36"/>
      <c r="AE78" s="36"/>
      <c r="AF78" s="36"/>
      <c r="AG78" s="7" t="s">
        <v>48</v>
      </c>
      <c r="AH78" s="7"/>
      <c r="AI78" s="7"/>
      <c r="AJ78" s="7"/>
      <c r="AK78" s="7"/>
    </row>
    <row r="79" spans="1:37" ht="24.75" customHeight="1" x14ac:dyDescent="0.25">
      <c r="A79" s="8"/>
      <c r="B79" s="3">
        <f>B43</f>
        <v>14.25</v>
      </c>
      <c r="C79" s="3" t="s">
        <v>30</v>
      </c>
      <c r="D79" s="9"/>
      <c r="E79" s="9"/>
      <c r="F79" s="1" t="s">
        <v>31</v>
      </c>
      <c r="G79" s="3"/>
      <c r="H79" s="4">
        <f>0.001*POWER(10,G79/10)</f>
        <v>1E-3</v>
      </c>
      <c r="I79" s="1" t="s">
        <v>31</v>
      </c>
      <c r="J79" s="3"/>
      <c r="K79" s="1" t="s">
        <v>31</v>
      </c>
      <c r="L79" s="4">
        <f>0.001*POWER(10,J79/10)</f>
        <v>1E-3</v>
      </c>
      <c r="M79" s="4"/>
      <c r="N79" s="4"/>
      <c r="O79" s="11"/>
      <c r="P79" s="12"/>
      <c r="Q79" s="13">
        <f>J79-G79</f>
        <v>0</v>
      </c>
      <c r="R79" s="13"/>
      <c r="S79" s="13"/>
      <c r="T79" s="4"/>
      <c r="U79" s="4"/>
      <c r="V79" s="4">
        <f>T79*$Z$7+S79*$Z$9+R79*$Z$11</f>
        <v>0</v>
      </c>
      <c r="W79" s="4">
        <f t="shared" ref="W79:W88" si="29">V79-L79</f>
        <v>-1E-3</v>
      </c>
      <c r="X79" s="14" t="e">
        <f t="shared" ref="X79:X88" si="30">L79/V79</f>
        <v>#DIV/0!</v>
      </c>
      <c r="Y79" s="14" t="e">
        <f t="shared" ref="Y79:Y88" si="31">(L79-H79)/V79</f>
        <v>#DIV/0!</v>
      </c>
      <c r="Z79" s="127" t="s">
        <v>75</v>
      </c>
      <c r="AB79" s="15" t="e">
        <f>AVERAGE(M79:N79)</f>
        <v>#DIV/0!</v>
      </c>
      <c r="AC79" s="7"/>
      <c r="AD79" s="36"/>
      <c r="AE79" s="36"/>
      <c r="AF79" s="7"/>
      <c r="AG79" s="7">
        <v>-30</v>
      </c>
      <c r="AH79" s="15"/>
      <c r="AI79" s="45"/>
      <c r="AJ79" s="7"/>
      <c r="AK79" s="7"/>
    </row>
    <row r="80" spans="1:37" ht="24.75" customHeight="1" x14ac:dyDescent="0.25">
      <c r="A80" s="16"/>
      <c r="B80" s="3"/>
      <c r="C80" s="3"/>
      <c r="D80" s="9"/>
      <c r="E80" s="9"/>
      <c r="F80" s="1" t="s">
        <v>31</v>
      </c>
      <c r="G80" s="3"/>
      <c r="H80" s="4">
        <f t="shared" ref="H80:H85" si="32">0.001*POWER(10,G80/10)</f>
        <v>1E-3</v>
      </c>
      <c r="I80" s="1" t="s">
        <v>31</v>
      </c>
      <c r="J80" s="3"/>
      <c r="K80" s="1" t="s">
        <v>31</v>
      </c>
      <c r="L80" s="4">
        <f t="shared" ref="L80:L85" si="33">0.001*POWER(10,J80/10)</f>
        <v>1E-3</v>
      </c>
      <c r="M80" s="4"/>
      <c r="N80" s="4"/>
      <c r="O80" s="11"/>
      <c r="P80" s="12"/>
      <c r="Q80" s="13">
        <f t="shared" ref="Q80:Q85" si="34">J80-G80</f>
        <v>0</v>
      </c>
      <c r="R80" s="13"/>
      <c r="S80" s="13"/>
      <c r="T80" s="4"/>
      <c r="U80" s="4"/>
      <c r="V80" s="4">
        <f t="shared" ref="V80:V88" si="35">T80*$Z$7+S80*$Z$9+R80*$Z$11</f>
        <v>0</v>
      </c>
      <c r="W80" s="4">
        <f t="shared" si="29"/>
        <v>-1E-3</v>
      </c>
      <c r="X80" s="14" t="e">
        <f t="shared" si="30"/>
        <v>#DIV/0!</v>
      </c>
      <c r="Y80" s="14" t="e">
        <f t="shared" si="31"/>
        <v>#DIV/0!</v>
      </c>
      <c r="Z80" s="128"/>
      <c r="AB80" s="15" t="e">
        <f>AVERAGE(M80:N80)</f>
        <v>#DIV/0!</v>
      </c>
      <c r="AC80" s="7"/>
      <c r="AD80" s="36"/>
      <c r="AE80" s="36"/>
      <c r="AF80" s="7"/>
      <c r="AG80" s="7">
        <f>AG79</f>
        <v>-30</v>
      </c>
      <c r="AH80" s="15"/>
      <c r="AI80" s="45"/>
      <c r="AJ80" s="7"/>
      <c r="AK80" s="7"/>
    </row>
    <row r="81" spans="1:37" ht="24.75" customHeight="1" x14ac:dyDescent="0.25">
      <c r="A81" s="1"/>
      <c r="B81" s="3"/>
      <c r="C81" s="3"/>
      <c r="D81" s="9"/>
      <c r="E81" s="9"/>
      <c r="F81" s="1" t="s">
        <v>31</v>
      </c>
      <c r="G81" s="3"/>
      <c r="H81" s="4">
        <f t="shared" si="32"/>
        <v>1E-3</v>
      </c>
      <c r="I81" s="1" t="s">
        <v>31</v>
      </c>
      <c r="J81" s="3"/>
      <c r="K81" s="1" t="s">
        <v>31</v>
      </c>
      <c r="L81" s="4">
        <f t="shared" si="33"/>
        <v>1E-3</v>
      </c>
      <c r="M81" s="4"/>
      <c r="N81" s="4"/>
      <c r="O81" s="11"/>
      <c r="P81" s="12"/>
      <c r="Q81" s="13">
        <f t="shared" si="34"/>
        <v>0</v>
      </c>
      <c r="R81" s="13"/>
      <c r="S81" s="13"/>
      <c r="T81" s="4"/>
      <c r="U81" s="4"/>
      <c r="V81" s="4">
        <f t="shared" si="35"/>
        <v>0</v>
      </c>
      <c r="W81" s="4">
        <f t="shared" si="29"/>
        <v>-1E-3</v>
      </c>
      <c r="X81" s="14" t="e">
        <f t="shared" si="30"/>
        <v>#DIV/0!</v>
      </c>
      <c r="Y81" s="14" t="e">
        <f t="shared" si="31"/>
        <v>#DIV/0!</v>
      </c>
      <c r="Z81" s="129"/>
      <c r="AB81" s="15" t="e">
        <f>AVERAGE(M81:N81)</f>
        <v>#DIV/0!</v>
      </c>
      <c r="AC81" s="7"/>
      <c r="AD81" s="36"/>
      <c r="AE81" s="36"/>
      <c r="AF81" s="7"/>
      <c r="AG81" s="7">
        <f t="shared" ref="AG81:AG86" si="36">AG80</f>
        <v>-30</v>
      </c>
      <c r="AH81" s="15"/>
      <c r="AI81" s="45"/>
      <c r="AJ81" s="7"/>
      <c r="AK81" s="7"/>
    </row>
    <row r="82" spans="1:37" ht="24.75" customHeight="1" x14ac:dyDescent="0.25">
      <c r="A82" s="1"/>
      <c r="B82" s="3"/>
      <c r="C82" s="3"/>
      <c r="D82" s="9"/>
      <c r="E82" s="9"/>
      <c r="F82" s="1" t="s">
        <v>31</v>
      </c>
      <c r="G82" s="3"/>
      <c r="H82" s="4">
        <f t="shared" si="32"/>
        <v>1E-3</v>
      </c>
      <c r="I82" s="1" t="s">
        <v>31</v>
      </c>
      <c r="J82" s="3"/>
      <c r="K82" s="1" t="s">
        <v>31</v>
      </c>
      <c r="L82" s="4">
        <f t="shared" si="33"/>
        <v>1E-3</v>
      </c>
      <c r="M82" s="4"/>
      <c r="N82" s="4"/>
      <c r="O82" s="11"/>
      <c r="P82" s="11"/>
      <c r="Q82" s="13">
        <f t="shared" si="34"/>
        <v>0</v>
      </c>
      <c r="R82" s="13"/>
      <c r="S82" s="13"/>
      <c r="T82" s="4"/>
      <c r="U82" s="4"/>
      <c r="V82" s="4">
        <f t="shared" si="35"/>
        <v>0</v>
      </c>
      <c r="W82" s="4">
        <f t="shared" si="29"/>
        <v>-1E-3</v>
      </c>
      <c r="X82" s="14" t="e">
        <f t="shared" si="30"/>
        <v>#DIV/0!</v>
      </c>
      <c r="Y82" s="14" t="e">
        <f t="shared" si="31"/>
        <v>#DIV/0!</v>
      </c>
      <c r="Z82" s="127" t="s">
        <v>45</v>
      </c>
      <c r="AB82" s="15" t="e">
        <f t="shared" ref="AB82:AB88" si="37">AVERAGE(M82:N82)</f>
        <v>#DIV/0!</v>
      </c>
      <c r="AC82" s="7"/>
      <c r="AD82" s="36"/>
      <c r="AE82" s="36"/>
      <c r="AF82" s="7"/>
      <c r="AG82" s="7">
        <f t="shared" si="36"/>
        <v>-30</v>
      </c>
      <c r="AH82" s="15"/>
      <c r="AI82" s="45"/>
      <c r="AJ82" s="7"/>
      <c r="AK82" s="7"/>
    </row>
    <row r="83" spans="1:37" ht="23.25" customHeight="1" x14ac:dyDescent="0.25">
      <c r="A83" s="1"/>
      <c r="B83" s="3"/>
      <c r="C83" s="3"/>
      <c r="D83" s="9"/>
      <c r="E83" s="9"/>
      <c r="F83" s="1" t="s">
        <v>31</v>
      </c>
      <c r="G83" s="3"/>
      <c r="H83" s="4">
        <f t="shared" si="32"/>
        <v>1E-3</v>
      </c>
      <c r="I83" s="1" t="s">
        <v>31</v>
      </c>
      <c r="J83" s="3"/>
      <c r="K83" s="1" t="s">
        <v>31</v>
      </c>
      <c r="L83" s="4">
        <f t="shared" si="33"/>
        <v>1E-3</v>
      </c>
      <c r="M83" s="4"/>
      <c r="N83" s="4"/>
      <c r="O83" s="11"/>
      <c r="P83" s="11"/>
      <c r="Q83" s="13">
        <f t="shared" si="34"/>
        <v>0</v>
      </c>
      <c r="R83" s="13"/>
      <c r="S83" s="13"/>
      <c r="T83" s="4"/>
      <c r="U83" s="4"/>
      <c r="V83" s="4">
        <f t="shared" si="35"/>
        <v>0</v>
      </c>
      <c r="W83" s="4">
        <f t="shared" si="29"/>
        <v>-1E-3</v>
      </c>
      <c r="X83" s="14" t="e">
        <f t="shared" si="30"/>
        <v>#DIV/0!</v>
      </c>
      <c r="Y83" s="14" t="e">
        <f t="shared" si="31"/>
        <v>#DIV/0!</v>
      </c>
      <c r="Z83" s="130"/>
      <c r="AB83" s="15" t="e">
        <f t="shared" si="37"/>
        <v>#DIV/0!</v>
      </c>
      <c r="AC83" s="7"/>
      <c r="AD83" s="36"/>
      <c r="AE83" s="36"/>
      <c r="AF83" s="7"/>
      <c r="AG83" s="7">
        <f t="shared" si="36"/>
        <v>-30</v>
      </c>
      <c r="AH83" s="15"/>
      <c r="AI83" s="45"/>
      <c r="AJ83" s="7"/>
      <c r="AK83" s="7"/>
    </row>
    <row r="84" spans="1:37" ht="24" customHeight="1" x14ac:dyDescent="0.25">
      <c r="A84" s="1"/>
      <c r="B84" s="3"/>
      <c r="C84" s="3"/>
      <c r="D84" s="9"/>
      <c r="E84" s="9"/>
      <c r="F84" s="1" t="s">
        <v>31</v>
      </c>
      <c r="G84" s="3"/>
      <c r="H84" s="4">
        <f t="shared" si="32"/>
        <v>1E-3</v>
      </c>
      <c r="I84" s="1" t="s">
        <v>31</v>
      </c>
      <c r="J84" s="3"/>
      <c r="K84" s="1" t="s">
        <v>31</v>
      </c>
      <c r="L84" s="4">
        <f t="shared" si="33"/>
        <v>1E-3</v>
      </c>
      <c r="M84" s="4"/>
      <c r="N84" s="4"/>
      <c r="O84" s="11"/>
      <c r="P84" s="11"/>
      <c r="Q84" s="13">
        <f t="shared" si="34"/>
        <v>0</v>
      </c>
      <c r="R84" s="13"/>
      <c r="S84" s="13"/>
      <c r="T84" s="4"/>
      <c r="U84" s="4"/>
      <c r="V84" s="4">
        <f t="shared" si="35"/>
        <v>0</v>
      </c>
      <c r="W84" s="4">
        <f t="shared" si="29"/>
        <v>-1E-3</v>
      </c>
      <c r="X84" s="14" t="e">
        <f t="shared" si="30"/>
        <v>#DIV/0!</v>
      </c>
      <c r="Y84" s="14" t="e">
        <f t="shared" si="31"/>
        <v>#DIV/0!</v>
      </c>
      <c r="Z84" s="131"/>
      <c r="AB84" s="15" t="e">
        <f t="shared" si="37"/>
        <v>#DIV/0!</v>
      </c>
      <c r="AC84" s="36"/>
      <c r="AD84" s="36"/>
      <c r="AE84" s="7"/>
      <c r="AF84" s="7"/>
      <c r="AG84" s="7">
        <f t="shared" si="36"/>
        <v>-30</v>
      </c>
      <c r="AH84" s="15"/>
      <c r="AI84" s="45"/>
      <c r="AJ84" s="7"/>
      <c r="AK84" s="7"/>
    </row>
    <row r="85" spans="1:37" ht="24.75" customHeight="1" x14ac:dyDescent="0.25">
      <c r="A85" s="1"/>
      <c r="B85" s="3"/>
      <c r="C85" s="3"/>
      <c r="D85" s="9"/>
      <c r="E85" s="9"/>
      <c r="F85" s="1" t="s">
        <v>31</v>
      </c>
      <c r="G85" s="3"/>
      <c r="H85" s="4">
        <f t="shared" si="32"/>
        <v>1E-3</v>
      </c>
      <c r="I85" s="1" t="s">
        <v>31</v>
      </c>
      <c r="J85" s="3"/>
      <c r="K85" s="1" t="s">
        <v>31</v>
      </c>
      <c r="L85" s="4">
        <f t="shared" si="33"/>
        <v>1E-3</v>
      </c>
      <c r="M85" s="4"/>
      <c r="N85" s="4"/>
      <c r="O85" s="11"/>
      <c r="P85" s="11"/>
      <c r="Q85" s="13">
        <f t="shared" si="34"/>
        <v>0</v>
      </c>
      <c r="R85" s="13"/>
      <c r="S85" s="13"/>
      <c r="T85" s="4"/>
      <c r="U85" s="4"/>
      <c r="V85" s="4">
        <f t="shared" si="35"/>
        <v>0</v>
      </c>
      <c r="W85" s="4">
        <f t="shared" si="29"/>
        <v>-1E-3</v>
      </c>
      <c r="X85" s="14" t="e">
        <f t="shared" si="30"/>
        <v>#DIV/0!</v>
      </c>
      <c r="Y85" s="14" t="e">
        <f t="shared" si="31"/>
        <v>#DIV/0!</v>
      </c>
      <c r="Z85" s="3"/>
      <c r="AB85" s="15" t="e">
        <f t="shared" si="37"/>
        <v>#DIV/0!</v>
      </c>
      <c r="AC85" s="36"/>
      <c r="AD85" s="36"/>
      <c r="AE85" s="7"/>
      <c r="AF85" s="7"/>
      <c r="AG85" s="7">
        <f t="shared" si="36"/>
        <v>-30</v>
      </c>
      <c r="AH85" s="15"/>
      <c r="AI85" s="45"/>
      <c r="AJ85" s="7"/>
      <c r="AK85" s="7"/>
    </row>
    <row r="86" spans="1:37" ht="24.75" customHeight="1" x14ac:dyDescent="0.25">
      <c r="A86" s="1"/>
      <c r="B86" s="3"/>
      <c r="C86" s="3"/>
      <c r="D86" s="9"/>
      <c r="E86" s="9"/>
      <c r="F86" s="1" t="s">
        <v>31</v>
      </c>
      <c r="G86" s="3"/>
      <c r="H86" s="4">
        <f>0.001*POWER(10,G86/10)</f>
        <v>1E-3</v>
      </c>
      <c r="I86" s="1" t="s">
        <v>31</v>
      </c>
      <c r="J86" s="3"/>
      <c r="K86" s="1" t="s">
        <v>31</v>
      </c>
      <c r="L86" s="4">
        <f>0.001*POWER(10,J86/10)</f>
        <v>1E-3</v>
      </c>
      <c r="M86" s="4"/>
      <c r="N86" s="4"/>
      <c r="O86" s="11"/>
      <c r="P86" s="11"/>
      <c r="Q86" s="13">
        <f>J86-G86</f>
        <v>0</v>
      </c>
      <c r="R86" s="13"/>
      <c r="S86" s="13"/>
      <c r="T86" s="4"/>
      <c r="U86" s="4"/>
      <c r="V86" s="4">
        <f t="shared" si="35"/>
        <v>0</v>
      </c>
      <c r="W86" s="4">
        <f t="shared" si="29"/>
        <v>-1E-3</v>
      </c>
      <c r="X86" s="14" t="e">
        <f t="shared" si="30"/>
        <v>#DIV/0!</v>
      </c>
      <c r="Y86" s="14" t="e">
        <f t="shared" si="31"/>
        <v>#DIV/0!</v>
      </c>
      <c r="Z86" s="3"/>
      <c r="AB86" s="15" t="e">
        <f t="shared" si="37"/>
        <v>#DIV/0!</v>
      </c>
      <c r="AC86" s="36"/>
      <c r="AD86" s="36"/>
      <c r="AE86" s="7"/>
      <c r="AF86" s="36"/>
      <c r="AG86" s="7">
        <f t="shared" si="36"/>
        <v>-30</v>
      </c>
      <c r="AH86" s="15"/>
      <c r="AI86" s="45"/>
      <c r="AJ86" s="7"/>
      <c r="AK86" s="7"/>
    </row>
    <row r="87" spans="1:37" ht="24.75" customHeight="1" x14ac:dyDescent="0.25">
      <c r="A87" s="1"/>
      <c r="B87" s="3"/>
      <c r="C87" s="3"/>
      <c r="D87" s="9"/>
      <c r="E87" s="9"/>
      <c r="F87" s="1" t="s">
        <v>31</v>
      </c>
      <c r="G87" s="3"/>
      <c r="H87" s="4">
        <f>0.001*POWER(10,G87/10)</f>
        <v>1E-3</v>
      </c>
      <c r="I87" s="1" t="s">
        <v>31</v>
      </c>
      <c r="J87" s="3"/>
      <c r="K87" s="1" t="s">
        <v>31</v>
      </c>
      <c r="L87" s="4">
        <f>0.001*POWER(10,J87/10)</f>
        <v>1E-3</v>
      </c>
      <c r="M87" s="4"/>
      <c r="N87" s="4"/>
      <c r="O87" s="11"/>
      <c r="P87" s="11"/>
      <c r="Q87" s="13">
        <f>J87-G87</f>
        <v>0</v>
      </c>
      <c r="R87" s="13"/>
      <c r="S87" s="13"/>
      <c r="T87" s="4"/>
      <c r="U87" s="4"/>
      <c r="V87" s="4">
        <f t="shared" si="35"/>
        <v>0</v>
      </c>
      <c r="W87" s="4">
        <f t="shared" si="29"/>
        <v>-1E-3</v>
      </c>
      <c r="X87" s="14" t="e">
        <f t="shared" si="30"/>
        <v>#DIV/0!</v>
      </c>
      <c r="Y87" s="14" t="e">
        <f t="shared" si="31"/>
        <v>#DIV/0!</v>
      </c>
      <c r="Z87" s="3"/>
      <c r="AB87" s="15" t="e">
        <f>AVERAGE(M87:N87)</f>
        <v>#DIV/0!</v>
      </c>
      <c r="AC87" s="36"/>
      <c r="AD87" s="36"/>
      <c r="AE87" s="7"/>
      <c r="AF87" s="36"/>
      <c r="AG87" s="7">
        <f>AG85</f>
        <v>-30</v>
      </c>
      <c r="AH87" s="15"/>
      <c r="AI87" s="45"/>
      <c r="AJ87" s="7"/>
      <c r="AK87" s="7"/>
    </row>
    <row r="88" spans="1:37" ht="24.75" customHeight="1" x14ac:dyDescent="0.25">
      <c r="A88" s="1"/>
      <c r="B88" s="3"/>
      <c r="C88" s="3"/>
      <c r="D88" s="9"/>
      <c r="E88" s="9"/>
      <c r="F88" s="1" t="s">
        <v>31</v>
      </c>
      <c r="G88" s="3"/>
      <c r="H88" s="4">
        <f>0.001*POWER(10,G88/10)</f>
        <v>1E-3</v>
      </c>
      <c r="I88" s="1" t="s">
        <v>31</v>
      </c>
      <c r="J88" s="3"/>
      <c r="K88" s="1" t="s">
        <v>31</v>
      </c>
      <c r="L88" s="4">
        <f>0.001*POWER(10,J88/10)</f>
        <v>1E-3</v>
      </c>
      <c r="M88" s="4"/>
      <c r="N88" s="4"/>
      <c r="O88" s="11"/>
      <c r="P88" s="11"/>
      <c r="Q88" s="13">
        <f>J88-G88</f>
        <v>0</v>
      </c>
      <c r="R88" s="13"/>
      <c r="S88" s="13"/>
      <c r="T88" s="4"/>
      <c r="U88" s="4"/>
      <c r="V88" s="4">
        <f t="shared" si="35"/>
        <v>0</v>
      </c>
      <c r="W88" s="4">
        <f t="shared" si="29"/>
        <v>-1E-3</v>
      </c>
      <c r="X88" s="14" t="e">
        <f t="shared" si="30"/>
        <v>#DIV/0!</v>
      </c>
      <c r="Y88" s="14" t="e">
        <f t="shared" si="31"/>
        <v>#DIV/0!</v>
      </c>
      <c r="Z88" s="3"/>
      <c r="AB88" s="15" t="e">
        <f t="shared" si="37"/>
        <v>#DIV/0!</v>
      </c>
      <c r="AC88" s="36"/>
      <c r="AD88" s="36"/>
      <c r="AE88" s="7"/>
      <c r="AF88" s="36"/>
      <c r="AG88" s="7">
        <f>AG86</f>
        <v>-30</v>
      </c>
      <c r="AH88" s="15"/>
      <c r="AI88" s="45"/>
      <c r="AJ88" s="7"/>
      <c r="AK88" s="7"/>
    </row>
    <row r="89" spans="1:37" ht="24.75" customHeight="1" x14ac:dyDescent="0.25">
      <c r="A89" s="21"/>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c r="AC89" s="36"/>
      <c r="AD89" s="36"/>
      <c r="AE89" s="7"/>
      <c r="AF89" s="36"/>
      <c r="AG89" s="7"/>
      <c r="AH89" s="7"/>
      <c r="AI89" s="7"/>
      <c r="AJ89" s="7"/>
      <c r="AK89" s="7"/>
    </row>
    <row r="90" spans="1:37" ht="24.75" customHeight="1" x14ac:dyDescent="0.25">
      <c r="A90" s="8"/>
      <c r="B90" s="3">
        <f>B79</f>
        <v>14.25</v>
      </c>
      <c r="C90" s="3" t="s">
        <v>30</v>
      </c>
      <c r="D90" s="9"/>
      <c r="E90" s="9"/>
      <c r="F90" s="1" t="s">
        <v>31</v>
      </c>
      <c r="G90" s="4"/>
      <c r="H90" s="4">
        <f t="shared" ref="H90:H99" si="38">0.001*POWER(10,G90/10)</f>
        <v>1E-3</v>
      </c>
      <c r="I90" s="1" t="s">
        <v>31</v>
      </c>
      <c r="J90" s="2"/>
      <c r="K90" s="1" t="s">
        <v>31</v>
      </c>
      <c r="L90" s="4">
        <f t="shared" ref="L90:L99" si="39">0.001*POWER(10,J90/10)</f>
        <v>1E-3</v>
      </c>
      <c r="M90" s="46"/>
      <c r="N90" s="46"/>
      <c r="O90" s="11"/>
      <c r="P90" s="12"/>
      <c r="Q90" s="13">
        <f t="shared" ref="Q90:Q99" si="40">J90-G90</f>
        <v>0</v>
      </c>
      <c r="R90" s="13"/>
      <c r="S90" s="13"/>
      <c r="T90" s="4"/>
      <c r="U90" s="4"/>
      <c r="V90" s="4">
        <f>T90*$Z$7+S90*$Z$9+R90*$Z$11</f>
        <v>0</v>
      </c>
      <c r="W90" s="4">
        <f t="shared" ref="W90:W99" si="41">V90-L90</f>
        <v>-1E-3</v>
      </c>
      <c r="X90" s="14" t="e">
        <f t="shared" ref="X90:X99" si="42">L90/V90</f>
        <v>#DIV/0!</v>
      </c>
      <c r="Y90" s="14" t="e">
        <f t="shared" ref="Y90:Y99" si="43">(L90-H90)/V90</f>
        <v>#DIV/0!</v>
      </c>
      <c r="Z90" s="127" t="s">
        <v>51</v>
      </c>
      <c r="AB90" s="15" t="e">
        <f>AVERAGE(M90:N90)</f>
        <v>#DIV/0!</v>
      </c>
      <c r="AC90" s="36"/>
      <c r="AD90" s="36"/>
      <c r="AE90" s="7"/>
      <c r="AF90" s="36"/>
      <c r="AG90" s="7"/>
      <c r="AH90" s="7"/>
      <c r="AI90" s="7"/>
      <c r="AJ90" s="7"/>
      <c r="AK90" s="7"/>
    </row>
    <row r="91" spans="1:37" ht="24.75" customHeight="1" x14ac:dyDescent="0.25">
      <c r="A91" s="16"/>
      <c r="B91" s="3"/>
      <c r="C91" s="3"/>
      <c r="D91" s="9"/>
      <c r="E91" s="9"/>
      <c r="F91" s="1" t="s">
        <v>31</v>
      </c>
      <c r="G91" s="4"/>
      <c r="H91" s="4">
        <f t="shared" si="38"/>
        <v>1E-3</v>
      </c>
      <c r="I91" s="1" t="s">
        <v>31</v>
      </c>
      <c r="J91" s="2"/>
      <c r="K91" s="1" t="s">
        <v>31</v>
      </c>
      <c r="L91" s="4">
        <f t="shared" si="39"/>
        <v>1E-3</v>
      </c>
      <c r="M91" s="46"/>
      <c r="N91" s="46"/>
      <c r="O91" s="11"/>
      <c r="P91" s="12"/>
      <c r="Q91" s="13">
        <f t="shared" si="40"/>
        <v>0</v>
      </c>
      <c r="R91" s="13"/>
      <c r="S91" s="13"/>
      <c r="T91" s="4"/>
      <c r="U91" s="4"/>
      <c r="V91" s="4">
        <f t="shared" ref="V91:V99" si="44">T91*$Z$7+S91*$Z$9+R91*$Z$11</f>
        <v>0</v>
      </c>
      <c r="W91" s="4">
        <f t="shared" si="41"/>
        <v>-1E-3</v>
      </c>
      <c r="X91" s="14" t="e">
        <f t="shared" si="42"/>
        <v>#DIV/0!</v>
      </c>
      <c r="Y91" s="14" t="e">
        <f t="shared" si="43"/>
        <v>#DIV/0!</v>
      </c>
      <c r="Z91" s="128"/>
      <c r="AB91" s="15" t="e">
        <f>AVERAGE(M91:N91)</f>
        <v>#DIV/0!</v>
      </c>
      <c r="AC91" s="44"/>
      <c r="AD91" s="36"/>
      <c r="AE91" s="7"/>
      <c r="AF91" s="36"/>
      <c r="AG91" s="7"/>
      <c r="AH91" s="7"/>
      <c r="AI91" s="7"/>
      <c r="AJ91" s="7"/>
      <c r="AK91" s="7"/>
    </row>
    <row r="92" spans="1:37" ht="24.75" customHeight="1" x14ac:dyDescent="0.25">
      <c r="A92" s="1"/>
      <c r="B92" s="3"/>
      <c r="C92" s="3"/>
      <c r="D92" s="9"/>
      <c r="E92" s="9"/>
      <c r="F92" s="1" t="s">
        <v>31</v>
      </c>
      <c r="G92" s="4"/>
      <c r="H92" s="4">
        <f t="shared" si="38"/>
        <v>1E-3</v>
      </c>
      <c r="I92" s="1" t="s">
        <v>31</v>
      </c>
      <c r="J92" s="2"/>
      <c r="K92" s="1" t="s">
        <v>31</v>
      </c>
      <c r="L92" s="4">
        <f t="shared" si="39"/>
        <v>1E-3</v>
      </c>
      <c r="M92" s="46"/>
      <c r="N92" s="46"/>
      <c r="O92" s="11"/>
      <c r="P92" s="12"/>
      <c r="Q92" s="13">
        <f t="shared" si="40"/>
        <v>0</v>
      </c>
      <c r="R92" s="13"/>
      <c r="S92" s="13"/>
      <c r="T92" s="4"/>
      <c r="U92" s="4"/>
      <c r="V92" s="4">
        <f t="shared" si="44"/>
        <v>0</v>
      </c>
      <c r="W92" s="4">
        <f t="shared" si="41"/>
        <v>-1E-3</v>
      </c>
      <c r="X92" s="14" t="e">
        <f t="shared" si="42"/>
        <v>#DIV/0!</v>
      </c>
      <c r="Y92" s="14" t="e">
        <f t="shared" si="43"/>
        <v>#DIV/0!</v>
      </c>
      <c r="Z92" s="129"/>
      <c r="AB92" s="15" t="e">
        <f>AVERAGE(M92:N92)</f>
        <v>#DIV/0!</v>
      </c>
      <c r="AC92" s="7"/>
      <c r="AD92" s="36"/>
      <c r="AE92" s="36"/>
      <c r="AF92" s="36"/>
      <c r="AG92" s="7"/>
      <c r="AH92" s="7"/>
      <c r="AI92" s="7"/>
      <c r="AJ92" s="7"/>
      <c r="AK92" s="7"/>
    </row>
    <row r="93" spans="1:37" ht="24.75" customHeight="1" x14ac:dyDescent="0.25">
      <c r="A93" s="1"/>
      <c r="B93" s="3"/>
      <c r="C93" s="3"/>
      <c r="D93" s="9"/>
      <c r="E93" s="9"/>
      <c r="F93" s="1" t="s">
        <v>31</v>
      </c>
      <c r="G93" s="4"/>
      <c r="H93" s="4">
        <f t="shared" si="38"/>
        <v>1E-3</v>
      </c>
      <c r="I93" s="1" t="s">
        <v>31</v>
      </c>
      <c r="J93" s="2"/>
      <c r="K93" s="1" t="s">
        <v>31</v>
      </c>
      <c r="L93" s="4">
        <f t="shared" si="39"/>
        <v>1E-3</v>
      </c>
      <c r="M93" s="46"/>
      <c r="N93" s="46"/>
      <c r="O93" s="11"/>
      <c r="P93" s="11"/>
      <c r="Q93" s="13">
        <f t="shared" si="40"/>
        <v>0</v>
      </c>
      <c r="R93" s="13"/>
      <c r="S93" s="13"/>
      <c r="T93" s="4"/>
      <c r="U93" s="4"/>
      <c r="V93" s="4">
        <f t="shared" si="44"/>
        <v>0</v>
      </c>
      <c r="W93" s="4">
        <f t="shared" si="41"/>
        <v>-1E-3</v>
      </c>
      <c r="X93" s="14" t="e">
        <f t="shared" si="42"/>
        <v>#DIV/0!</v>
      </c>
      <c r="Y93" s="14" t="e">
        <f t="shared" si="43"/>
        <v>#DIV/0!</v>
      </c>
      <c r="Z93" s="127" t="s">
        <v>45</v>
      </c>
      <c r="AB93" s="15" t="e">
        <f t="shared" ref="AB93:AB99" si="45">AVERAGE(M93:N93)</f>
        <v>#DIV/0!</v>
      </c>
      <c r="AC93" s="7"/>
      <c r="AD93" s="36"/>
      <c r="AE93" s="36"/>
      <c r="AF93" s="36"/>
    </row>
    <row r="94" spans="1:37" ht="23.25" customHeight="1" x14ac:dyDescent="0.25">
      <c r="A94" s="1"/>
      <c r="B94" s="3"/>
      <c r="C94" s="3"/>
      <c r="D94" s="9"/>
      <c r="E94" s="9"/>
      <c r="F94" s="1" t="s">
        <v>31</v>
      </c>
      <c r="G94" s="4"/>
      <c r="H94" s="4">
        <f t="shared" si="38"/>
        <v>1E-3</v>
      </c>
      <c r="I94" s="1" t="s">
        <v>31</v>
      </c>
      <c r="J94" s="2"/>
      <c r="K94" s="1" t="s">
        <v>31</v>
      </c>
      <c r="L94" s="4">
        <f t="shared" si="39"/>
        <v>1E-3</v>
      </c>
      <c r="M94" s="46"/>
      <c r="N94" s="46"/>
      <c r="O94" s="11"/>
      <c r="P94" s="11"/>
      <c r="Q94" s="13">
        <f t="shared" si="40"/>
        <v>0</v>
      </c>
      <c r="R94" s="13"/>
      <c r="S94" s="13"/>
      <c r="T94" s="4"/>
      <c r="U94" s="4"/>
      <c r="V94" s="4">
        <f t="shared" si="44"/>
        <v>0</v>
      </c>
      <c r="W94" s="4">
        <f t="shared" si="41"/>
        <v>-1E-3</v>
      </c>
      <c r="X94" s="14" t="e">
        <f t="shared" si="42"/>
        <v>#DIV/0!</v>
      </c>
      <c r="Y94" s="14" t="e">
        <f t="shared" si="43"/>
        <v>#DIV/0!</v>
      </c>
      <c r="Z94" s="130"/>
      <c r="AB94" s="15" t="e">
        <f t="shared" si="45"/>
        <v>#DIV/0!</v>
      </c>
      <c r="AC94" s="7"/>
      <c r="AD94" s="36"/>
      <c r="AE94" s="36"/>
      <c r="AF94" s="36"/>
    </row>
    <row r="95" spans="1:37" ht="24" customHeight="1" x14ac:dyDescent="0.25">
      <c r="A95" s="1"/>
      <c r="B95" s="3"/>
      <c r="C95" s="3"/>
      <c r="D95" s="9"/>
      <c r="E95" s="9"/>
      <c r="F95" s="1" t="s">
        <v>31</v>
      </c>
      <c r="G95" s="4"/>
      <c r="H95" s="4">
        <f t="shared" si="38"/>
        <v>1E-3</v>
      </c>
      <c r="I95" s="1" t="s">
        <v>31</v>
      </c>
      <c r="J95" s="2"/>
      <c r="K95" s="1" t="s">
        <v>31</v>
      </c>
      <c r="L95" s="4">
        <f t="shared" si="39"/>
        <v>1E-3</v>
      </c>
      <c r="M95" s="46"/>
      <c r="N95" s="46"/>
      <c r="O95" s="11"/>
      <c r="P95" s="11"/>
      <c r="Q95" s="13">
        <f t="shared" si="40"/>
        <v>0</v>
      </c>
      <c r="R95" s="13"/>
      <c r="S95" s="13"/>
      <c r="T95" s="4"/>
      <c r="U95" s="4"/>
      <c r="V95" s="4">
        <f t="shared" si="44"/>
        <v>0</v>
      </c>
      <c r="W95" s="4">
        <f t="shared" si="41"/>
        <v>-1E-3</v>
      </c>
      <c r="X95" s="14" t="e">
        <f t="shared" si="42"/>
        <v>#DIV/0!</v>
      </c>
      <c r="Y95" s="14" t="e">
        <f t="shared" si="43"/>
        <v>#DIV/0!</v>
      </c>
      <c r="Z95" s="131"/>
      <c r="AB95" s="15" t="e">
        <f t="shared" si="45"/>
        <v>#DIV/0!</v>
      </c>
      <c r="AC95" s="7"/>
      <c r="AD95" s="36"/>
      <c r="AE95" s="36"/>
      <c r="AF95" s="36"/>
    </row>
    <row r="96" spans="1:37" ht="24.75" customHeight="1" x14ac:dyDescent="0.25">
      <c r="A96" s="1"/>
      <c r="B96" s="3"/>
      <c r="C96" s="3"/>
      <c r="D96" s="9"/>
      <c r="E96" s="9"/>
      <c r="F96" s="1" t="s">
        <v>31</v>
      </c>
      <c r="G96" s="4"/>
      <c r="H96" s="4">
        <f t="shared" si="38"/>
        <v>1E-3</v>
      </c>
      <c r="I96" s="1" t="s">
        <v>31</v>
      </c>
      <c r="J96" s="2"/>
      <c r="K96" s="1" t="s">
        <v>31</v>
      </c>
      <c r="L96" s="4">
        <f t="shared" si="39"/>
        <v>1E-3</v>
      </c>
      <c r="M96" s="46"/>
      <c r="N96" s="46"/>
      <c r="O96" s="11"/>
      <c r="P96" s="11"/>
      <c r="Q96" s="13">
        <f t="shared" si="40"/>
        <v>0</v>
      </c>
      <c r="R96" s="13"/>
      <c r="S96" s="13"/>
      <c r="T96" s="4"/>
      <c r="U96" s="4"/>
      <c r="V96" s="4">
        <f t="shared" si="44"/>
        <v>0</v>
      </c>
      <c r="W96" s="4">
        <f t="shared" si="41"/>
        <v>-1E-3</v>
      </c>
      <c r="X96" s="14" t="e">
        <f t="shared" si="42"/>
        <v>#DIV/0!</v>
      </c>
      <c r="Y96" s="14" t="e">
        <f t="shared" si="43"/>
        <v>#DIV/0!</v>
      </c>
      <c r="Z96" s="3"/>
      <c r="AB96" s="15" t="e">
        <f t="shared" si="45"/>
        <v>#DIV/0!</v>
      </c>
      <c r="AC96" s="7"/>
      <c r="AD96" s="36"/>
      <c r="AE96" s="36"/>
      <c r="AF96" s="36"/>
    </row>
    <row r="97" spans="1:34" ht="24.75" customHeight="1" x14ac:dyDescent="0.25">
      <c r="A97" s="1"/>
      <c r="B97" s="3"/>
      <c r="C97" s="3"/>
      <c r="D97" s="9"/>
      <c r="E97" s="9"/>
      <c r="F97" s="1" t="s">
        <v>31</v>
      </c>
      <c r="G97" s="4"/>
      <c r="H97" s="4">
        <f t="shared" si="38"/>
        <v>1E-3</v>
      </c>
      <c r="I97" s="1" t="s">
        <v>31</v>
      </c>
      <c r="J97" s="2"/>
      <c r="K97" s="1" t="s">
        <v>31</v>
      </c>
      <c r="L97" s="4">
        <f t="shared" si="39"/>
        <v>1E-3</v>
      </c>
      <c r="M97" s="46"/>
      <c r="N97" s="46"/>
      <c r="O97" s="11"/>
      <c r="P97" s="11"/>
      <c r="Q97" s="13">
        <f t="shared" si="40"/>
        <v>0</v>
      </c>
      <c r="R97" s="13"/>
      <c r="S97" s="13"/>
      <c r="T97" s="4"/>
      <c r="U97" s="4"/>
      <c r="V97" s="4">
        <f t="shared" si="44"/>
        <v>0</v>
      </c>
      <c r="W97" s="4">
        <f t="shared" si="41"/>
        <v>-1E-3</v>
      </c>
      <c r="X97" s="14" t="e">
        <f t="shared" si="42"/>
        <v>#DIV/0!</v>
      </c>
      <c r="Y97" s="14" t="e">
        <f t="shared" si="43"/>
        <v>#DIV/0!</v>
      </c>
      <c r="Z97" s="3"/>
      <c r="AB97" s="15" t="e">
        <f t="shared" si="45"/>
        <v>#DIV/0!</v>
      </c>
      <c r="AC97" s="7"/>
      <c r="AD97" s="36"/>
      <c r="AE97" s="36"/>
      <c r="AF97" s="36"/>
    </row>
    <row r="98" spans="1:34" ht="24.75" customHeight="1" x14ac:dyDescent="0.25">
      <c r="A98" s="1"/>
      <c r="B98" s="3"/>
      <c r="C98" s="3"/>
      <c r="D98" s="9"/>
      <c r="E98" s="9"/>
      <c r="F98" s="1" t="s">
        <v>31</v>
      </c>
      <c r="G98" s="4"/>
      <c r="H98" s="4">
        <f>0.001*POWER(10,G98/10)</f>
        <v>1E-3</v>
      </c>
      <c r="I98" s="1" t="s">
        <v>31</v>
      </c>
      <c r="J98" s="2"/>
      <c r="K98" s="1" t="s">
        <v>31</v>
      </c>
      <c r="L98" s="4">
        <f>0.001*POWER(10,J98/10)</f>
        <v>1E-3</v>
      </c>
      <c r="M98" s="46"/>
      <c r="N98" s="46"/>
      <c r="O98" s="11"/>
      <c r="P98" s="11"/>
      <c r="Q98" s="13">
        <f>J98-G98</f>
        <v>0</v>
      </c>
      <c r="R98" s="13"/>
      <c r="S98" s="13"/>
      <c r="T98" s="4"/>
      <c r="U98" s="4"/>
      <c r="V98" s="4">
        <f t="shared" si="44"/>
        <v>0</v>
      </c>
      <c r="W98" s="4">
        <f t="shared" si="41"/>
        <v>-1E-3</v>
      </c>
      <c r="X98" s="14" t="e">
        <f t="shared" si="42"/>
        <v>#DIV/0!</v>
      </c>
      <c r="Y98" s="14" t="e">
        <f t="shared" si="43"/>
        <v>#DIV/0!</v>
      </c>
      <c r="Z98" s="3"/>
      <c r="AB98" s="15" t="e">
        <f>AVERAGE(M98:N98)</f>
        <v>#DIV/0!</v>
      </c>
      <c r="AC98" s="7"/>
      <c r="AD98" s="36"/>
      <c r="AE98" s="36"/>
      <c r="AF98" s="36"/>
    </row>
    <row r="99" spans="1:34" ht="24.75" customHeight="1" x14ac:dyDescent="0.25">
      <c r="A99" s="1"/>
      <c r="B99" s="3"/>
      <c r="C99" s="3"/>
      <c r="D99" s="9"/>
      <c r="E99" s="9"/>
      <c r="F99" s="1" t="s">
        <v>31</v>
      </c>
      <c r="G99" s="4"/>
      <c r="H99" s="4">
        <f t="shared" si="38"/>
        <v>1E-3</v>
      </c>
      <c r="I99" s="1" t="s">
        <v>31</v>
      </c>
      <c r="J99" s="2"/>
      <c r="K99" s="1" t="s">
        <v>31</v>
      </c>
      <c r="L99" s="4">
        <f t="shared" si="39"/>
        <v>1E-3</v>
      </c>
      <c r="M99" s="46"/>
      <c r="N99" s="46"/>
      <c r="O99" s="11"/>
      <c r="P99" s="11"/>
      <c r="Q99" s="13">
        <f t="shared" si="40"/>
        <v>0</v>
      </c>
      <c r="R99" s="13"/>
      <c r="S99" s="13"/>
      <c r="T99" s="4"/>
      <c r="U99" s="4"/>
      <c r="V99" s="4">
        <f t="shared" si="44"/>
        <v>0</v>
      </c>
      <c r="W99" s="4">
        <f t="shared" si="41"/>
        <v>-1E-3</v>
      </c>
      <c r="X99" s="14" t="e">
        <f t="shared" si="42"/>
        <v>#DIV/0!</v>
      </c>
      <c r="Y99" s="14" t="e">
        <f t="shared" si="43"/>
        <v>#DIV/0!</v>
      </c>
      <c r="Z99" s="3"/>
      <c r="AB99" s="15" t="e">
        <f t="shared" si="45"/>
        <v>#DIV/0!</v>
      </c>
      <c r="AC99" s="7"/>
      <c r="AD99" s="36"/>
      <c r="AE99" s="36"/>
      <c r="AF99" s="36"/>
    </row>
    <row r="100" spans="1:34"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34" ht="24.75" customHeight="1" x14ac:dyDescent="0.25">
      <c r="A101" s="8"/>
      <c r="B101" s="3">
        <f>B90</f>
        <v>14.25</v>
      </c>
      <c r="C101" s="3" t="s">
        <v>30</v>
      </c>
      <c r="D101" s="9"/>
      <c r="E101" s="9"/>
      <c r="F101" s="1" t="s">
        <v>31</v>
      </c>
      <c r="G101" s="4"/>
      <c r="H101" s="4">
        <f t="shared" ref="H101:H110" si="46">0.001*POWER(10,G101/10)</f>
        <v>1E-3</v>
      </c>
      <c r="I101" s="1" t="s">
        <v>31</v>
      </c>
      <c r="J101" s="2"/>
      <c r="K101" s="1" t="s">
        <v>31</v>
      </c>
      <c r="L101" s="4">
        <f t="shared" ref="L101:L110" si="47">0.001*POWER(10,J101/10)</f>
        <v>1E-3</v>
      </c>
      <c r="M101" s="46"/>
      <c r="N101" s="48"/>
      <c r="O101" s="11"/>
      <c r="P101" s="12"/>
      <c r="Q101" s="13">
        <f t="shared" ref="Q101:Q110" si="48">J101-G101</f>
        <v>0</v>
      </c>
      <c r="R101" s="13"/>
      <c r="S101" s="13"/>
      <c r="T101" s="4"/>
      <c r="U101" s="4"/>
      <c r="V101" s="4">
        <f>T101*$Z$7+S101*$Z$9+R101*$Z$11</f>
        <v>0</v>
      </c>
      <c r="W101" s="4">
        <f t="shared" ref="W101:W110" si="49">V101-L101</f>
        <v>-1E-3</v>
      </c>
      <c r="X101" s="14" t="e">
        <f t="shared" ref="X101:X110" si="50">L101/V101</f>
        <v>#DIV/0!</v>
      </c>
      <c r="Y101" s="14" t="e">
        <f t="shared" ref="Y101:Y110" si="51">(L101-H101)/V101</f>
        <v>#DIV/0!</v>
      </c>
      <c r="Z101" s="127" t="s">
        <v>52</v>
      </c>
      <c r="AB101" s="15" t="e">
        <f>AVERAGE(M101:N101)</f>
        <v>#DIV/0!</v>
      </c>
      <c r="AC101" s="7"/>
      <c r="AD101" s="36"/>
      <c r="AE101" s="36"/>
      <c r="AF101" s="36"/>
      <c r="AG101" s="7"/>
      <c r="AH101" s="7"/>
    </row>
    <row r="102" spans="1:34" ht="24.75" customHeight="1" x14ac:dyDescent="0.25">
      <c r="A102" s="16"/>
      <c r="B102" s="3"/>
      <c r="C102" s="3"/>
      <c r="D102" s="9"/>
      <c r="E102" s="9"/>
      <c r="F102" s="1" t="s">
        <v>31</v>
      </c>
      <c r="G102" s="4"/>
      <c r="H102" s="4">
        <f t="shared" si="46"/>
        <v>1E-3</v>
      </c>
      <c r="I102" s="1" t="s">
        <v>31</v>
      </c>
      <c r="J102" s="2"/>
      <c r="K102" s="1" t="s">
        <v>31</v>
      </c>
      <c r="L102" s="4">
        <f t="shared" si="47"/>
        <v>1E-3</v>
      </c>
      <c r="M102" s="46"/>
      <c r="N102" s="48"/>
      <c r="O102" s="11"/>
      <c r="P102" s="12"/>
      <c r="Q102" s="13">
        <f t="shared" si="48"/>
        <v>0</v>
      </c>
      <c r="R102" s="13"/>
      <c r="S102" s="13"/>
      <c r="T102" s="4"/>
      <c r="U102" s="4"/>
      <c r="V102" s="4">
        <f t="shared" ref="V102:V110" si="52">T102*$Z$7+S102*$Z$9+R102*$Z$11</f>
        <v>0</v>
      </c>
      <c r="W102" s="4">
        <f t="shared" si="49"/>
        <v>-1E-3</v>
      </c>
      <c r="X102" s="14" t="e">
        <f t="shared" si="50"/>
        <v>#DIV/0!</v>
      </c>
      <c r="Y102" s="14" t="e">
        <f t="shared" si="51"/>
        <v>#DIV/0!</v>
      </c>
      <c r="Z102" s="128"/>
      <c r="AB102" s="15" t="e">
        <f>AVERAGE(M102:N102)</f>
        <v>#DIV/0!</v>
      </c>
      <c r="AC102" s="7"/>
      <c r="AD102" s="36"/>
      <c r="AE102" s="36"/>
      <c r="AF102" s="36"/>
      <c r="AG102" s="7"/>
      <c r="AH102" s="7"/>
    </row>
    <row r="103" spans="1:34" ht="24.75" customHeight="1" x14ac:dyDescent="0.25">
      <c r="A103" s="1"/>
      <c r="B103" s="3"/>
      <c r="C103" s="3"/>
      <c r="D103" s="9"/>
      <c r="E103" s="9"/>
      <c r="F103" s="1" t="s">
        <v>31</v>
      </c>
      <c r="G103" s="4"/>
      <c r="H103" s="4">
        <f t="shared" si="46"/>
        <v>1E-3</v>
      </c>
      <c r="I103" s="1" t="s">
        <v>31</v>
      </c>
      <c r="J103" s="2"/>
      <c r="K103" s="1" t="s">
        <v>31</v>
      </c>
      <c r="L103" s="4">
        <f t="shared" si="47"/>
        <v>1E-3</v>
      </c>
      <c r="M103" s="46"/>
      <c r="N103" s="48"/>
      <c r="O103" s="11"/>
      <c r="P103" s="12"/>
      <c r="Q103" s="13">
        <f t="shared" si="48"/>
        <v>0</v>
      </c>
      <c r="R103" s="13"/>
      <c r="S103" s="13"/>
      <c r="T103" s="4"/>
      <c r="U103" s="4"/>
      <c r="V103" s="4">
        <f t="shared" si="52"/>
        <v>0</v>
      </c>
      <c r="W103" s="4">
        <f t="shared" si="49"/>
        <v>-1E-3</v>
      </c>
      <c r="X103" s="14" t="e">
        <f t="shared" si="50"/>
        <v>#DIV/0!</v>
      </c>
      <c r="Y103" s="14" t="e">
        <f t="shared" si="51"/>
        <v>#DIV/0!</v>
      </c>
      <c r="Z103" s="129"/>
      <c r="AB103" s="15" t="e">
        <f>AVERAGE(M103:N103)</f>
        <v>#DIV/0!</v>
      </c>
      <c r="AC103" s="7"/>
      <c r="AD103" s="36"/>
      <c r="AE103" s="36"/>
      <c r="AF103" s="36"/>
    </row>
    <row r="104" spans="1:34" ht="24.75" customHeight="1" x14ac:dyDescent="0.25">
      <c r="A104" s="1"/>
      <c r="B104" s="3"/>
      <c r="C104" s="3"/>
      <c r="D104" s="9"/>
      <c r="E104" s="9"/>
      <c r="F104" s="1" t="s">
        <v>31</v>
      </c>
      <c r="G104" s="4"/>
      <c r="H104" s="4">
        <f t="shared" si="46"/>
        <v>1E-3</v>
      </c>
      <c r="I104" s="1" t="s">
        <v>31</v>
      </c>
      <c r="J104" s="2"/>
      <c r="K104" s="1" t="s">
        <v>31</v>
      </c>
      <c r="L104" s="4">
        <f t="shared" si="47"/>
        <v>1E-3</v>
      </c>
      <c r="M104" s="46"/>
      <c r="N104" s="46"/>
      <c r="O104" s="11"/>
      <c r="P104" s="11"/>
      <c r="Q104" s="13">
        <f t="shared" si="48"/>
        <v>0</v>
      </c>
      <c r="R104" s="13"/>
      <c r="S104" s="13"/>
      <c r="T104" s="4"/>
      <c r="U104" s="4"/>
      <c r="V104" s="4">
        <f t="shared" si="52"/>
        <v>0</v>
      </c>
      <c r="W104" s="4">
        <f t="shared" si="49"/>
        <v>-1E-3</v>
      </c>
      <c r="X104" s="14" t="e">
        <f t="shared" si="50"/>
        <v>#DIV/0!</v>
      </c>
      <c r="Y104" s="14" t="e">
        <f t="shared" si="51"/>
        <v>#DIV/0!</v>
      </c>
      <c r="Z104" s="127" t="s">
        <v>45</v>
      </c>
      <c r="AB104" s="15" t="e">
        <f t="shared" ref="AB104:AB110" si="53">AVERAGE(M104:N104)</f>
        <v>#DIV/0!</v>
      </c>
      <c r="AC104" s="7"/>
      <c r="AD104" s="36"/>
      <c r="AE104" s="36"/>
      <c r="AF104" s="36"/>
    </row>
    <row r="105" spans="1:34" ht="23.25" customHeight="1" x14ac:dyDescent="0.25">
      <c r="A105" s="1"/>
      <c r="B105" s="3"/>
      <c r="C105" s="3"/>
      <c r="D105" s="9"/>
      <c r="E105" s="9"/>
      <c r="F105" s="1" t="s">
        <v>31</v>
      </c>
      <c r="G105" s="4"/>
      <c r="H105" s="4">
        <f t="shared" si="46"/>
        <v>1E-3</v>
      </c>
      <c r="I105" s="1" t="s">
        <v>31</v>
      </c>
      <c r="J105" s="2"/>
      <c r="K105" s="1" t="s">
        <v>31</v>
      </c>
      <c r="L105" s="4">
        <f t="shared" si="47"/>
        <v>1E-3</v>
      </c>
      <c r="M105" s="46"/>
      <c r="N105" s="46"/>
      <c r="O105" s="11"/>
      <c r="P105" s="11"/>
      <c r="Q105" s="13">
        <f t="shared" si="48"/>
        <v>0</v>
      </c>
      <c r="R105" s="13"/>
      <c r="S105" s="13"/>
      <c r="T105" s="4"/>
      <c r="U105" s="4"/>
      <c r="V105" s="4">
        <f t="shared" si="52"/>
        <v>0</v>
      </c>
      <c r="W105" s="4">
        <f t="shared" si="49"/>
        <v>-1E-3</v>
      </c>
      <c r="X105" s="14" t="e">
        <f t="shared" si="50"/>
        <v>#DIV/0!</v>
      </c>
      <c r="Y105" s="14" t="e">
        <f t="shared" si="51"/>
        <v>#DIV/0!</v>
      </c>
      <c r="Z105" s="130"/>
      <c r="AB105" s="15" t="e">
        <f t="shared" si="53"/>
        <v>#DIV/0!</v>
      </c>
      <c r="AC105" s="7"/>
      <c r="AD105" s="36"/>
      <c r="AE105" s="36"/>
      <c r="AF105" s="36"/>
    </row>
    <row r="106" spans="1:34" ht="24" customHeight="1" x14ac:dyDescent="0.25">
      <c r="A106" s="1"/>
      <c r="B106" s="3"/>
      <c r="C106" s="3"/>
      <c r="D106" s="9"/>
      <c r="E106" s="9"/>
      <c r="F106" s="1" t="s">
        <v>31</v>
      </c>
      <c r="G106" s="4"/>
      <c r="H106" s="4">
        <f t="shared" si="46"/>
        <v>1E-3</v>
      </c>
      <c r="I106" s="1" t="s">
        <v>31</v>
      </c>
      <c r="J106" s="2"/>
      <c r="K106" s="1" t="s">
        <v>31</v>
      </c>
      <c r="L106" s="4">
        <f t="shared" si="47"/>
        <v>1E-3</v>
      </c>
      <c r="M106" s="46"/>
      <c r="N106" s="46"/>
      <c r="O106" s="11"/>
      <c r="P106" s="11"/>
      <c r="Q106" s="13">
        <f t="shared" si="48"/>
        <v>0</v>
      </c>
      <c r="R106" s="13"/>
      <c r="S106" s="13"/>
      <c r="T106" s="4"/>
      <c r="U106" s="4"/>
      <c r="V106" s="4">
        <f t="shared" si="52"/>
        <v>0</v>
      </c>
      <c r="W106" s="4">
        <f t="shared" si="49"/>
        <v>-1E-3</v>
      </c>
      <c r="X106" s="14" t="e">
        <f t="shared" si="50"/>
        <v>#DIV/0!</v>
      </c>
      <c r="Y106" s="14" t="e">
        <f t="shared" si="51"/>
        <v>#DIV/0!</v>
      </c>
      <c r="Z106" s="131"/>
      <c r="AB106" s="15" t="e">
        <f t="shared" si="53"/>
        <v>#DIV/0!</v>
      </c>
      <c r="AC106" s="7"/>
      <c r="AD106" s="36"/>
      <c r="AE106" s="36"/>
      <c r="AF106" s="36"/>
    </row>
    <row r="107" spans="1:34" ht="24.75" customHeight="1" x14ac:dyDescent="0.25">
      <c r="A107" s="1"/>
      <c r="B107" s="3"/>
      <c r="C107" s="3"/>
      <c r="D107" s="9"/>
      <c r="E107" s="9"/>
      <c r="F107" s="1" t="s">
        <v>31</v>
      </c>
      <c r="G107" s="4"/>
      <c r="H107" s="4">
        <f t="shared" si="46"/>
        <v>1E-3</v>
      </c>
      <c r="I107" s="1" t="s">
        <v>31</v>
      </c>
      <c r="J107" s="2"/>
      <c r="K107" s="1" t="s">
        <v>31</v>
      </c>
      <c r="L107" s="4">
        <f t="shared" si="47"/>
        <v>1E-3</v>
      </c>
      <c r="M107" s="46"/>
      <c r="N107" s="46"/>
      <c r="O107" s="11"/>
      <c r="P107" s="11"/>
      <c r="Q107" s="13">
        <f t="shared" si="48"/>
        <v>0</v>
      </c>
      <c r="R107" s="13"/>
      <c r="S107" s="13"/>
      <c r="T107" s="4"/>
      <c r="U107" s="4"/>
      <c r="V107" s="4">
        <f t="shared" si="52"/>
        <v>0</v>
      </c>
      <c r="W107" s="4">
        <f t="shared" si="49"/>
        <v>-1E-3</v>
      </c>
      <c r="X107" s="14" t="e">
        <f t="shared" si="50"/>
        <v>#DIV/0!</v>
      </c>
      <c r="Y107" s="14" t="e">
        <f t="shared" si="51"/>
        <v>#DIV/0!</v>
      </c>
      <c r="Z107" s="3"/>
      <c r="AB107" s="15" t="e">
        <f t="shared" si="53"/>
        <v>#DIV/0!</v>
      </c>
      <c r="AC107" s="7"/>
      <c r="AD107" s="36"/>
      <c r="AE107" s="36"/>
      <c r="AF107" s="36"/>
    </row>
    <row r="108" spans="1:34" ht="24.75" customHeight="1" x14ac:dyDescent="0.25">
      <c r="A108" s="1"/>
      <c r="B108" s="3"/>
      <c r="C108" s="3"/>
      <c r="D108" s="9"/>
      <c r="E108" s="9"/>
      <c r="F108" s="1" t="s">
        <v>31</v>
      </c>
      <c r="G108" s="4"/>
      <c r="H108" s="4">
        <f t="shared" si="46"/>
        <v>1E-3</v>
      </c>
      <c r="I108" s="1" t="s">
        <v>31</v>
      </c>
      <c r="J108" s="2"/>
      <c r="K108" s="1" t="s">
        <v>31</v>
      </c>
      <c r="L108" s="4">
        <f t="shared" si="47"/>
        <v>1E-3</v>
      </c>
      <c r="M108" s="46"/>
      <c r="N108" s="46"/>
      <c r="O108" s="11"/>
      <c r="P108" s="11"/>
      <c r="Q108" s="13">
        <f t="shared" si="48"/>
        <v>0</v>
      </c>
      <c r="R108" s="13"/>
      <c r="S108" s="13"/>
      <c r="T108" s="4"/>
      <c r="U108" s="4"/>
      <c r="V108" s="4">
        <f t="shared" si="52"/>
        <v>0</v>
      </c>
      <c r="W108" s="4">
        <f t="shared" si="49"/>
        <v>-1E-3</v>
      </c>
      <c r="X108" s="14" t="e">
        <f t="shared" si="50"/>
        <v>#DIV/0!</v>
      </c>
      <c r="Y108" s="14" t="e">
        <f t="shared" si="51"/>
        <v>#DIV/0!</v>
      </c>
      <c r="Z108" s="3"/>
      <c r="AB108" s="15" t="e">
        <f t="shared" si="53"/>
        <v>#DIV/0!</v>
      </c>
      <c r="AC108" s="7"/>
      <c r="AD108" s="36"/>
      <c r="AE108" s="36"/>
      <c r="AF108" s="36"/>
    </row>
    <row r="109" spans="1:34" ht="24.75" customHeight="1" x14ac:dyDescent="0.25">
      <c r="A109" s="1"/>
      <c r="B109" s="3"/>
      <c r="C109" s="3"/>
      <c r="D109" s="9"/>
      <c r="E109" s="9"/>
      <c r="F109" s="1" t="s">
        <v>31</v>
      </c>
      <c r="G109" s="4"/>
      <c r="H109" s="4">
        <f>0.001*POWER(10,G109/10)</f>
        <v>1E-3</v>
      </c>
      <c r="I109" s="1" t="s">
        <v>31</v>
      </c>
      <c r="J109" s="2"/>
      <c r="K109" s="1" t="s">
        <v>31</v>
      </c>
      <c r="L109" s="4">
        <f>0.001*POWER(10,J109/10)</f>
        <v>1E-3</v>
      </c>
      <c r="M109" s="46"/>
      <c r="N109" s="46"/>
      <c r="O109" s="11"/>
      <c r="P109" s="11"/>
      <c r="Q109" s="13">
        <f>J109-G109</f>
        <v>0</v>
      </c>
      <c r="R109" s="13"/>
      <c r="S109" s="13"/>
      <c r="T109" s="4"/>
      <c r="U109" s="4"/>
      <c r="V109" s="4">
        <f t="shared" si="52"/>
        <v>0</v>
      </c>
      <c r="W109" s="4">
        <f t="shared" si="49"/>
        <v>-1E-3</v>
      </c>
      <c r="X109" s="14" t="e">
        <f t="shared" si="50"/>
        <v>#DIV/0!</v>
      </c>
      <c r="Y109" s="14" t="e">
        <f t="shared" si="51"/>
        <v>#DIV/0!</v>
      </c>
      <c r="Z109" s="3"/>
      <c r="AB109" s="15" t="e">
        <f>AVERAGE(M109:N109)</f>
        <v>#DIV/0!</v>
      </c>
      <c r="AC109" s="7"/>
      <c r="AD109" s="36"/>
      <c r="AE109" s="36"/>
      <c r="AF109" s="36"/>
    </row>
    <row r="110" spans="1:34" ht="24.75" customHeight="1" x14ac:dyDescent="0.25">
      <c r="A110" s="1"/>
      <c r="B110" s="3"/>
      <c r="C110" s="3"/>
      <c r="D110" s="9"/>
      <c r="E110" s="9"/>
      <c r="F110" s="1" t="s">
        <v>31</v>
      </c>
      <c r="G110" s="4"/>
      <c r="H110" s="4">
        <f t="shared" si="46"/>
        <v>1E-3</v>
      </c>
      <c r="I110" s="1" t="s">
        <v>31</v>
      </c>
      <c r="J110" s="2"/>
      <c r="K110" s="1" t="s">
        <v>31</v>
      </c>
      <c r="L110" s="4">
        <f t="shared" si="47"/>
        <v>1E-3</v>
      </c>
      <c r="M110" s="46"/>
      <c r="N110" s="46"/>
      <c r="O110" s="11"/>
      <c r="P110" s="11"/>
      <c r="Q110" s="13">
        <f t="shared" si="48"/>
        <v>0</v>
      </c>
      <c r="R110" s="13"/>
      <c r="S110" s="13"/>
      <c r="T110" s="4"/>
      <c r="U110" s="4"/>
      <c r="V110" s="4">
        <f t="shared" si="52"/>
        <v>0</v>
      </c>
      <c r="W110" s="4">
        <f t="shared" si="49"/>
        <v>-1E-3</v>
      </c>
      <c r="X110" s="14" t="e">
        <f t="shared" si="50"/>
        <v>#DIV/0!</v>
      </c>
      <c r="Y110" s="14" t="e">
        <f t="shared" si="51"/>
        <v>#DIV/0!</v>
      </c>
      <c r="Z110" s="3"/>
      <c r="AB110" s="15" t="e">
        <f t="shared" si="53"/>
        <v>#DIV/0!</v>
      </c>
      <c r="AC110" s="7"/>
      <c r="AD110" s="36"/>
      <c r="AE110" s="36"/>
      <c r="AF110" s="36"/>
    </row>
    <row r="111" spans="1:34"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34" ht="24.75" customHeight="1" x14ac:dyDescent="0.25">
      <c r="A112" s="8"/>
      <c r="B112" s="3">
        <f>B101</f>
        <v>14.25</v>
      </c>
      <c r="C112" s="3" t="s">
        <v>30</v>
      </c>
      <c r="D112" s="9"/>
      <c r="E112" s="9"/>
      <c r="F112" s="1" t="s">
        <v>31</v>
      </c>
      <c r="G112" s="4"/>
      <c r="H112" s="4">
        <f>0.001*POWER(10,G112/10)</f>
        <v>1E-3</v>
      </c>
      <c r="I112" s="1" t="s">
        <v>31</v>
      </c>
      <c r="J112" s="2"/>
      <c r="K112" s="1" t="s">
        <v>31</v>
      </c>
      <c r="L112" s="4">
        <f>0.001*POWER(10,J112/10)</f>
        <v>1E-3</v>
      </c>
      <c r="M112" s="46"/>
      <c r="N112" s="48"/>
      <c r="O112" s="11"/>
      <c r="P112" s="12"/>
      <c r="Q112" s="13">
        <f>J112-G112</f>
        <v>0</v>
      </c>
      <c r="R112" s="13"/>
      <c r="S112" s="13"/>
      <c r="T112" s="4"/>
      <c r="U112" s="4"/>
      <c r="V112" s="4">
        <f>T112*$Z$7+S112*$Z$9+R112*$Z$11</f>
        <v>0</v>
      </c>
      <c r="W112" s="4">
        <f t="shared" ref="W112:W121" si="54">V112-L112</f>
        <v>-1E-3</v>
      </c>
      <c r="X112" s="14" t="e">
        <f t="shared" ref="X112:X121" si="55">L112/V112</f>
        <v>#DIV/0!</v>
      </c>
      <c r="Y112" s="14" t="e">
        <f t="shared" ref="Y112:Y121" si="56">(L112-H112)/V112</f>
        <v>#DIV/0!</v>
      </c>
      <c r="Z112" s="127" t="s">
        <v>53</v>
      </c>
      <c r="AB112" s="15" t="e">
        <f>AVERAGE(M112:N112)</f>
        <v>#DIV/0!</v>
      </c>
      <c r="AC112" s="7"/>
      <c r="AD112" s="36"/>
      <c r="AE112" s="36"/>
      <c r="AF112" s="36"/>
    </row>
    <row r="113" spans="1:32" ht="24.75" customHeight="1" x14ac:dyDescent="0.25">
      <c r="A113" s="16"/>
      <c r="B113" s="3"/>
      <c r="C113" s="3"/>
      <c r="D113" s="9"/>
      <c r="E113" s="9"/>
      <c r="F113" s="1" t="s">
        <v>31</v>
      </c>
      <c r="G113" s="4"/>
      <c r="H113" s="4">
        <f t="shared" ref="H113:H118" si="57">0.001*POWER(10,G113/10)</f>
        <v>1E-3</v>
      </c>
      <c r="I113" s="1" t="s">
        <v>31</v>
      </c>
      <c r="J113" s="2"/>
      <c r="K113" s="1" t="s">
        <v>31</v>
      </c>
      <c r="L113" s="4">
        <f t="shared" ref="L113:L118" si="58">0.001*POWER(10,J113/10)</f>
        <v>1E-3</v>
      </c>
      <c r="M113" s="46"/>
      <c r="N113" s="48"/>
      <c r="O113" s="11"/>
      <c r="P113" s="12"/>
      <c r="Q113" s="13">
        <f t="shared" ref="Q113:Q118" si="59">J113-G113</f>
        <v>0</v>
      </c>
      <c r="R113" s="13"/>
      <c r="S113" s="13"/>
      <c r="T113" s="4"/>
      <c r="U113" s="4"/>
      <c r="V113" s="4">
        <f t="shared" ref="V113:V121" si="60">T113*$Z$7+S113*$Z$9+R113*$Z$11</f>
        <v>0</v>
      </c>
      <c r="W113" s="4">
        <f t="shared" si="54"/>
        <v>-1E-3</v>
      </c>
      <c r="X113" s="14" t="e">
        <f t="shared" si="55"/>
        <v>#DIV/0!</v>
      </c>
      <c r="Y113" s="14" t="e">
        <f t="shared" si="56"/>
        <v>#DIV/0!</v>
      </c>
      <c r="Z113" s="128"/>
      <c r="AB113" s="15" t="e">
        <f>AVERAGE(M113:N113)</f>
        <v>#DIV/0!</v>
      </c>
      <c r="AC113" s="7"/>
      <c r="AD113" s="36"/>
      <c r="AE113" s="36"/>
      <c r="AF113" s="36"/>
    </row>
    <row r="114" spans="1:32" ht="24.75" customHeight="1" x14ac:dyDescent="0.25">
      <c r="A114" s="1"/>
      <c r="B114" s="3"/>
      <c r="C114" s="3"/>
      <c r="D114" s="9"/>
      <c r="E114" s="9"/>
      <c r="F114" s="1" t="s">
        <v>31</v>
      </c>
      <c r="G114" s="4"/>
      <c r="H114" s="4">
        <f t="shared" si="57"/>
        <v>1E-3</v>
      </c>
      <c r="I114" s="1" t="s">
        <v>31</v>
      </c>
      <c r="J114" s="2"/>
      <c r="K114" s="1" t="s">
        <v>31</v>
      </c>
      <c r="L114" s="4">
        <f t="shared" si="58"/>
        <v>1E-3</v>
      </c>
      <c r="M114" s="46"/>
      <c r="N114" s="48"/>
      <c r="O114" s="11"/>
      <c r="P114" s="12"/>
      <c r="Q114" s="13">
        <f t="shared" si="59"/>
        <v>0</v>
      </c>
      <c r="R114" s="13"/>
      <c r="S114" s="13"/>
      <c r="T114" s="4"/>
      <c r="U114" s="4"/>
      <c r="V114" s="4">
        <f t="shared" si="60"/>
        <v>0</v>
      </c>
      <c r="W114" s="4">
        <f t="shared" si="54"/>
        <v>-1E-3</v>
      </c>
      <c r="X114" s="14" t="e">
        <f t="shared" si="55"/>
        <v>#DIV/0!</v>
      </c>
      <c r="Y114" s="14" t="e">
        <f t="shared" si="56"/>
        <v>#DIV/0!</v>
      </c>
      <c r="Z114" s="129"/>
      <c r="AB114" s="15" t="e">
        <f>AVERAGE(M114:N114)</f>
        <v>#DIV/0!</v>
      </c>
      <c r="AC114" s="7"/>
      <c r="AD114" s="36"/>
      <c r="AE114" s="36"/>
      <c r="AF114" s="36"/>
    </row>
    <row r="115" spans="1:32" ht="24.75" customHeight="1" x14ac:dyDescent="0.25">
      <c r="A115" s="1"/>
      <c r="B115" s="3"/>
      <c r="C115" s="3"/>
      <c r="D115" s="9"/>
      <c r="E115" s="9"/>
      <c r="F115" s="1" t="s">
        <v>31</v>
      </c>
      <c r="G115" s="4"/>
      <c r="H115" s="4">
        <f t="shared" si="57"/>
        <v>1E-3</v>
      </c>
      <c r="I115" s="1" t="s">
        <v>31</v>
      </c>
      <c r="J115" s="2"/>
      <c r="K115" s="1" t="s">
        <v>31</v>
      </c>
      <c r="L115" s="4">
        <f t="shared" si="58"/>
        <v>1E-3</v>
      </c>
      <c r="M115" s="46"/>
      <c r="N115" s="46"/>
      <c r="O115" s="11"/>
      <c r="P115" s="11"/>
      <c r="Q115" s="13">
        <f t="shared" si="59"/>
        <v>0</v>
      </c>
      <c r="R115" s="13"/>
      <c r="S115" s="13"/>
      <c r="T115" s="4"/>
      <c r="U115" s="4"/>
      <c r="V115" s="4">
        <f t="shared" si="60"/>
        <v>0</v>
      </c>
      <c r="W115" s="4">
        <f t="shared" si="54"/>
        <v>-1E-3</v>
      </c>
      <c r="X115" s="14" t="e">
        <f t="shared" si="55"/>
        <v>#DIV/0!</v>
      </c>
      <c r="Y115" s="14" t="e">
        <f t="shared" si="56"/>
        <v>#DIV/0!</v>
      </c>
      <c r="Z115" s="127" t="s">
        <v>45</v>
      </c>
      <c r="AB115" s="15" t="e">
        <f t="shared" ref="AB115:AB121" si="61">AVERAGE(M115:N115)</f>
        <v>#DIV/0!</v>
      </c>
      <c r="AC115" s="7"/>
      <c r="AD115" s="36"/>
      <c r="AE115" s="36"/>
      <c r="AF115" s="36"/>
    </row>
    <row r="116" spans="1:32" ht="23.25" customHeight="1" x14ac:dyDescent="0.25">
      <c r="A116" s="1"/>
      <c r="B116" s="3"/>
      <c r="C116" s="3"/>
      <c r="D116" s="9"/>
      <c r="E116" s="9"/>
      <c r="F116" s="1" t="s">
        <v>31</v>
      </c>
      <c r="G116" s="4"/>
      <c r="H116" s="4">
        <f t="shared" si="57"/>
        <v>1E-3</v>
      </c>
      <c r="I116" s="1" t="s">
        <v>31</v>
      </c>
      <c r="J116" s="2"/>
      <c r="K116" s="1" t="s">
        <v>31</v>
      </c>
      <c r="L116" s="4">
        <f t="shared" si="58"/>
        <v>1E-3</v>
      </c>
      <c r="M116" s="46"/>
      <c r="N116" s="46"/>
      <c r="O116" s="11"/>
      <c r="P116" s="11"/>
      <c r="Q116" s="13">
        <f t="shared" si="59"/>
        <v>0</v>
      </c>
      <c r="R116" s="13"/>
      <c r="S116" s="13"/>
      <c r="T116" s="4"/>
      <c r="U116" s="4"/>
      <c r="V116" s="4">
        <f t="shared" si="60"/>
        <v>0</v>
      </c>
      <c r="W116" s="4">
        <f t="shared" si="54"/>
        <v>-1E-3</v>
      </c>
      <c r="X116" s="14" t="e">
        <f t="shared" si="55"/>
        <v>#DIV/0!</v>
      </c>
      <c r="Y116" s="14" t="e">
        <f t="shared" si="56"/>
        <v>#DIV/0!</v>
      </c>
      <c r="Z116" s="130"/>
      <c r="AB116" s="15" t="e">
        <f t="shared" si="61"/>
        <v>#DIV/0!</v>
      </c>
      <c r="AC116" s="7"/>
      <c r="AD116" s="36"/>
      <c r="AE116" s="36"/>
      <c r="AF116" s="36"/>
    </row>
    <row r="117" spans="1:32" ht="24" customHeight="1" x14ac:dyDescent="0.25">
      <c r="A117" s="1"/>
      <c r="B117" s="3"/>
      <c r="C117" s="3"/>
      <c r="D117" s="9"/>
      <c r="E117" s="9"/>
      <c r="F117" s="1" t="s">
        <v>31</v>
      </c>
      <c r="G117" s="4"/>
      <c r="H117" s="4">
        <f t="shared" si="57"/>
        <v>1E-3</v>
      </c>
      <c r="I117" s="1" t="s">
        <v>31</v>
      </c>
      <c r="J117" s="2"/>
      <c r="K117" s="1" t="s">
        <v>31</v>
      </c>
      <c r="L117" s="4">
        <f t="shared" si="58"/>
        <v>1E-3</v>
      </c>
      <c r="M117" s="46"/>
      <c r="N117" s="46"/>
      <c r="O117" s="11"/>
      <c r="P117" s="11"/>
      <c r="Q117" s="13">
        <f t="shared" si="59"/>
        <v>0</v>
      </c>
      <c r="R117" s="13"/>
      <c r="S117" s="13"/>
      <c r="T117" s="4"/>
      <c r="U117" s="4"/>
      <c r="V117" s="4">
        <f t="shared" si="60"/>
        <v>0</v>
      </c>
      <c r="W117" s="4">
        <f t="shared" si="54"/>
        <v>-1E-3</v>
      </c>
      <c r="X117" s="14" t="e">
        <f t="shared" si="55"/>
        <v>#DIV/0!</v>
      </c>
      <c r="Y117" s="14" t="e">
        <f t="shared" si="56"/>
        <v>#DIV/0!</v>
      </c>
      <c r="Z117" s="131"/>
      <c r="AB117" s="15" t="e">
        <f t="shared" si="61"/>
        <v>#DIV/0!</v>
      </c>
      <c r="AC117" s="7"/>
      <c r="AD117" s="36"/>
      <c r="AE117" s="36"/>
      <c r="AF117" s="36"/>
    </row>
    <row r="118" spans="1:32" ht="24.75" customHeight="1" x14ac:dyDescent="0.25">
      <c r="A118" s="1"/>
      <c r="B118" s="3"/>
      <c r="C118" s="3"/>
      <c r="D118" s="9"/>
      <c r="E118" s="9"/>
      <c r="F118" s="1" t="s">
        <v>31</v>
      </c>
      <c r="G118" s="4"/>
      <c r="H118" s="4">
        <f t="shared" si="57"/>
        <v>1E-3</v>
      </c>
      <c r="I118" s="1" t="s">
        <v>31</v>
      </c>
      <c r="J118" s="2"/>
      <c r="K118" s="1" t="s">
        <v>31</v>
      </c>
      <c r="L118" s="4">
        <f t="shared" si="58"/>
        <v>1E-3</v>
      </c>
      <c r="M118" s="46"/>
      <c r="N118" s="46"/>
      <c r="O118" s="11"/>
      <c r="P118" s="11"/>
      <c r="Q118" s="13">
        <f t="shared" si="59"/>
        <v>0</v>
      </c>
      <c r="R118" s="13"/>
      <c r="S118" s="13"/>
      <c r="T118" s="4"/>
      <c r="U118" s="4"/>
      <c r="V118" s="4">
        <f t="shared" si="60"/>
        <v>0</v>
      </c>
      <c r="W118" s="4">
        <f t="shared" si="54"/>
        <v>-1E-3</v>
      </c>
      <c r="X118" s="14" t="e">
        <f t="shared" si="55"/>
        <v>#DIV/0!</v>
      </c>
      <c r="Y118" s="14" t="e">
        <f t="shared" si="56"/>
        <v>#DIV/0!</v>
      </c>
      <c r="Z118" s="3"/>
      <c r="AB118" s="15" t="e">
        <f t="shared" si="61"/>
        <v>#DIV/0!</v>
      </c>
      <c r="AC118" s="7"/>
      <c r="AD118" s="36"/>
      <c r="AE118" s="36"/>
      <c r="AF118" s="36"/>
    </row>
    <row r="119" spans="1:32" ht="24.75" customHeight="1" x14ac:dyDescent="0.25">
      <c r="A119" s="1"/>
      <c r="B119" s="3"/>
      <c r="C119" s="3"/>
      <c r="D119" s="9"/>
      <c r="E119" s="9"/>
      <c r="F119" s="1" t="s">
        <v>31</v>
      </c>
      <c r="G119" s="4"/>
      <c r="H119" s="4">
        <f>0.001*POWER(10,G119/10)</f>
        <v>1E-3</v>
      </c>
      <c r="I119" s="1" t="s">
        <v>31</v>
      </c>
      <c r="J119" s="2"/>
      <c r="K119" s="1" t="s">
        <v>31</v>
      </c>
      <c r="L119" s="4">
        <f>0.001*POWER(10,J119/10)</f>
        <v>1E-3</v>
      </c>
      <c r="M119" s="46"/>
      <c r="N119" s="46"/>
      <c r="O119" s="11"/>
      <c r="P119" s="11"/>
      <c r="Q119" s="13">
        <f>J119-G119</f>
        <v>0</v>
      </c>
      <c r="R119" s="13"/>
      <c r="S119" s="13"/>
      <c r="T119" s="4"/>
      <c r="U119" s="4"/>
      <c r="V119" s="4">
        <f t="shared" si="60"/>
        <v>0</v>
      </c>
      <c r="W119" s="4">
        <f t="shared" si="54"/>
        <v>-1E-3</v>
      </c>
      <c r="X119" s="14" t="e">
        <f t="shared" si="55"/>
        <v>#DIV/0!</v>
      </c>
      <c r="Y119" s="14" t="e">
        <f t="shared" si="56"/>
        <v>#DIV/0!</v>
      </c>
      <c r="Z119" s="3"/>
      <c r="AB119" s="15" t="e">
        <f t="shared" si="61"/>
        <v>#DIV/0!</v>
      </c>
      <c r="AC119" s="7"/>
      <c r="AD119" s="36"/>
      <c r="AE119" s="36"/>
      <c r="AF119" s="36"/>
    </row>
    <row r="120" spans="1:32" ht="24.75" customHeight="1" x14ac:dyDescent="0.25">
      <c r="A120" s="1"/>
      <c r="B120" s="3"/>
      <c r="C120" s="3"/>
      <c r="D120" s="9"/>
      <c r="E120" s="9"/>
      <c r="F120" s="1" t="s">
        <v>31</v>
      </c>
      <c r="G120" s="4"/>
      <c r="H120" s="4">
        <f>0.001*POWER(10,G120/10)</f>
        <v>1E-3</v>
      </c>
      <c r="I120" s="1" t="s">
        <v>31</v>
      </c>
      <c r="J120" s="2"/>
      <c r="K120" s="1" t="s">
        <v>31</v>
      </c>
      <c r="L120" s="4">
        <f>0.001*POWER(10,J120/10)</f>
        <v>1E-3</v>
      </c>
      <c r="M120" s="46"/>
      <c r="N120" s="46"/>
      <c r="O120" s="11"/>
      <c r="P120" s="11"/>
      <c r="Q120" s="13">
        <f>J120-G120</f>
        <v>0</v>
      </c>
      <c r="R120" s="13"/>
      <c r="S120" s="13"/>
      <c r="T120" s="4"/>
      <c r="U120" s="4"/>
      <c r="V120" s="4">
        <f t="shared" si="60"/>
        <v>0</v>
      </c>
      <c r="W120" s="4">
        <f t="shared" si="54"/>
        <v>-1E-3</v>
      </c>
      <c r="X120" s="14" t="e">
        <f t="shared" si="55"/>
        <v>#DIV/0!</v>
      </c>
      <c r="Y120" s="14" t="e">
        <f t="shared" si="56"/>
        <v>#DIV/0!</v>
      </c>
      <c r="Z120" s="3"/>
      <c r="AB120" s="15" t="e">
        <f>AVERAGE(M120:N120)</f>
        <v>#DIV/0!</v>
      </c>
      <c r="AC120" s="7"/>
      <c r="AD120" s="36"/>
      <c r="AE120" s="36"/>
      <c r="AF120" s="36"/>
    </row>
    <row r="121" spans="1:32" ht="24.75" customHeight="1" x14ac:dyDescent="0.25">
      <c r="A121" s="1"/>
      <c r="B121" s="3"/>
      <c r="C121" s="3"/>
      <c r="D121" s="9"/>
      <c r="E121" s="9"/>
      <c r="F121" s="1" t="s">
        <v>31</v>
      </c>
      <c r="G121" s="4"/>
      <c r="H121" s="4">
        <f>0.001*POWER(10,G121/10)</f>
        <v>1E-3</v>
      </c>
      <c r="I121" s="1" t="s">
        <v>31</v>
      </c>
      <c r="J121" s="2"/>
      <c r="K121" s="1" t="s">
        <v>31</v>
      </c>
      <c r="L121" s="4">
        <f>0.001*POWER(10,J121/10)</f>
        <v>1E-3</v>
      </c>
      <c r="M121" s="46"/>
      <c r="N121" s="46"/>
      <c r="O121" s="11"/>
      <c r="P121" s="11"/>
      <c r="Q121" s="13">
        <f>J121-G121</f>
        <v>0</v>
      </c>
      <c r="R121" s="13"/>
      <c r="S121" s="13"/>
      <c r="T121" s="4"/>
      <c r="U121" s="4"/>
      <c r="V121" s="4">
        <f t="shared" si="60"/>
        <v>0</v>
      </c>
      <c r="W121" s="4">
        <f t="shared" si="54"/>
        <v>-1E-3</v>
      </c>
      <c r="X121" s="14" t="e">
        <f t="shared" si="55"/>
        <v>#DIV/0!</v>
      </c>
      <c r="Y121" s="14" t="e">
        <f t="shared" si="56"/>
        <v>#DIV/0!</v>
      </c>
      <c r="Z121" s="3"/>
      <c r="AB121" s="15" t="e">
        <f t="shared" si="61"/>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44" t="s">
        <v>54</v>
      </c>
      <c r="J124" s="144"/>
      <c r="K124" s="144"/>
      <c r="L124" s="144"/>
      <c r="M124" s="144"/>
      <c r="N124" s="144"/>
      <c r="O124" s="144"/>
      <c r="P124" s="144"/>
      <c r="Q124" s="144"/>
      <c r="R124" s="40"/>
      <c r="S124" s="40"/>
      <c r="T124" s="64"/>
      <c r="U124" s="64"/>
      <c r="V124" s="62"/>
      <c r="W124" s="62"/>
      <c r="X124" s="63"/>
      <c r="Y124" s="63"/>
    </row>
    <row r="125" spans="1:32" ht="15" customHeight="1" x14ac:dyDescent="0.25">
      <c r="A125" t="s">
        <v>55</v>
      </c>
      <c r="C125" s="59"/>
      <c r="D125" s="60"/>
      <c r="E125" s="59"/>
      <c r="I125" s="145" t="s">
        <v>2</v>
      </c>
      <c r="J125" s="143" t="s">
        <v>56</v>
      </c>
      <c r="K125" s="143" t="s">
        <v>57</v>
      </c>
      <c r="L125" s="143" t="s">
        <v>58</v>
      </c>
      <c r="M125" s="143" t="s">
        <v>59</v>
      </c>
      <c r="N125" s="4"/>
      <c r="O125" s="142" t="s">
        <v>60</v>
      </c>
      <c r="P125" s="143" t="s">
        <v>61</v>
      </c>
      <c r="Q125" s="143" t="s">
        <v>62</v>
      </c>
      <c r="R125" s="65"/>
      <c r="S125" s="65"/>
      <c r="T125" s="7"/>
      <c r="U125" s="7"/>
      <c r="V125" s="62"/>
      <c r="W125" s="62"/>
      <c r="X125" s="63"/>
      <c r="Y125" s="63"/>
    </row>
    <row r="126" spans="1:32" x14ac:dyDescent="0.25">
      <c r="A126" t="s">
        <v>63</v>
      </c>
      <c r="C126" s="59"/>
      <c r="D126" s="60"/>
      <c r="E126" s="59"/>
      <c r="I126" s="142"/>
      <c r="J126" s="143"/>
      <c r="K126" s="143"/>
      <c r="L126" s="143"/>
      <c r="M126" s="143"/>
      <c r="N126" s="4"/>
      <c r="O126" s="142"/>
      <c r="P126" s="143"/>
      <c r="Q126" s="143"/>
      <c r="R126" s="65"/>
      <c r="S126" s="65"/>
      <c r="T126" s="7"/>
      <c r="U126" s="7"/>
      <c r="V126" s="62"/>
      <c r="W126" s="62"/>
      <c r="X126" s="63"/>
      <c r="Y126" s="63"/>
    </row>
    <row r="127" spans="1:32" x14ac:dyDescent="0.25">
      <c r="A127" t="s">
        <v>64</v>
      </c>
      <c r="C127" s="59"/>
      <c r="D127" s="60"/>
      <c r="E127" s="59"/>
      <c r="I127" s="66">
        <v>13.75</v>
      </c>
      <c r="J127" s="66"/>
      <c r="K127" s="66"/>
      <c r="L127" s="67"/>
      <c r="M127" s="19">
        <f>J127-K127-L127</f>
        <v>0</v>
      </c>
      <c r="N127" s="68"/>
      <c r="O127" s="69"/>
      <c r="P127" s="68"/>
      <c r="Q127" s="67"/>
      <c r="R127" s="70"/>
      <c r="S127" s="70"/>
      <c r="T127" s="7"/>
      <c r="U127" s="7"/>
      <c r="V127" s="62"/>
      <c r="W127" s="62"/>
      <c r="X127" s="63"/>
      <c r="Y127" s="63"/>
    </row>
    <row r="128" spans="1:32" x14ac:dyDescent="0.25">
      <c r="A128" t="s">
        <v>65</v>
      </c>
      <c r="C128" s="59"/>
      <c r="D128" s="60"/>
      <c r="E128" s="59"/>
      <c r="I128" s="66">
        <v>14</v>
      </c>
      <c r="J128" s="66"/>
      <c r="K128" s="66"/>
      <c r="L128" s="67"/>
      <c r="M128" s="19">
        <f>J128-K128-L128</f>
        <v>0</v>
      </c>
      <c r="N128" s="68"/>
      <c r="O128" s="69"/>
      <c r="P128" s="68"/>
      <c r="Q128" s="67"/>
      <c r="R128" s="70"/>
      <c r="S128" s="70"/>
      <c r="T128" s="7"/>
      <c r="U128" s="7"/>
      <c r="V128" s="62"/>
      <c r="W128" s="62"/>
      <c r="X128" s="63"/>
      <c r="Y128" s="63"/>
    </row>
    <row r="129" spans="1:25" x14ac:dyDescent="0.25">
      <c r="A129" t="s">
        <v>66</v>
      </c>
      <c r="C129" s="59"/>
      <c r="D129" s="60"/>
      <c r="E129" s="59"/>
      <c r="I129" s="66">
        <v>14.25</v>
      </c>
      <c r="J129" s="66"/>
      <c r="K129" s="66"/>
      <c r="L129" s="67"/>
      <c r="M129" s="19">
        <f>J129-K129-L129</f>
        <v>0</v>
      </c>
      <c r="N129" s="68"/>
      <c r="O129" s="66"/>
      <c r="P129" s="68"/>
      <c r="Q129" s="67"/>
      <c r="R129" s="70"/>
      <c r="S129" s="70"/>
      <c r="T129" s="7"/>
      <c r="U129" s="7"/>
      <c r="V129" s="62"/>
      <c r="W129" s="62"/>
      <c r="X129" s="63"/>
      <c r="Y129" s="63"/>
    </row>
    <row r="130" spans="1:25" x14ac:dyDescent="0.25">
      <c r="A130" t="s">
        <v>67</v>
      </c>
      <c r="I130" s="66">
        <v>14.5</v>
      </c>
      <c r="J130" s="66"/>
      <c r="K130" s="66"/>
      <c r="L130" s="67"/>
      <c r="M130" s="19">
        <f>J130-K130-L130</f>
        <v>0</v>
      </c>
      <c r="N130" s="68"/>
      <c r="O130" s="68"/>
      <c r="P130" s="68"/>
      <c r="Q130" s="67"/>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48">
    <mergeCell ref="A1:Z1"/>
    <mergeCell ref="Z3:Z5"/>
    <mergeCell ref="Z12:Z21"/>
    <mergeCell ref="AY16:AY22"/>
    <mergeCell ref="BA16:BA22"/>
    <mergeCell ref="BI16:BI22"/>
    <mergeCell ref="AU20:AU23"/>
    <mergeCell ref="AV20:AV23"/>
    <mergeCell ref="AW20:AW23"/>
    <mergeCell ref="AL21:AM21"/>
    <mergeCell ref="AO21:AP21"/>
    <mergeCell ref="AR21:AS21"/>
    <mergeCell ref="AX21:AX22"/>
    <mergeCell ref="AZ21:AZ22"/>
    <mergeCell ref="BB21:BB22"/>
    <mergeCell ref="BE16:BE22"/>
    <mergeCell ref="BC21:BC22"/>
    <mergeCell ref="BD21:BD22"/>
    <mergeCell ref="BF21:BF22"/>
    <mergeCell ref="BH21:BH22"/>
    <mergeCell ref="Z23:Z26"/>
    <mergeCell ref="Z27:Z29"/>
    <mergeCell ref="AU39:AU41"/>
    <mergeCell ref="AV39:AV41"/>
    <mergeCell ref="AL41:AM41"/>
    <mergeCell ref="AN41:AO41"/>
    <mergeCell ref="Z112:Z114"/>
    <mergeCell ref="Z43:Z46"/>
    <mergeCell ref="Z47:Z49"/>
    <mergeCell ref="Z63:Z65"/>
    <mergeCell ref="Z66:Z68"/>
    <mergeCell ref="Z69:Z77"/>
    <mergeCell ref="Z79:Z81"/>
    <mergeCell ref="Z82:Z84"/>
    <mergeCell ref="Z90:Z92"/>
    <mergeCell ref="Z93:Z95"/>
    <mergeCell ref="Z101:Z103"/>
    <mergeCell ref="Z104:Z106"/>
    <mergeCell ref="Z115:Z117"/>
    <mergeCell ref="I124:Q124"/>
    <mergeCell ref="I125:I126"/>
    <mergeCell ref="J125:J126"/>
    <mergeCell ref="K125:K126"/>
    <mergeCell ref="L125:L126"/>
    <mergeCell ref="M125:M126"/>
    <mergeCell ref="O125:O126"/>
    <mergeCell ref="P125:P126"/>
    <mergeCell ref="Q125:Q126"/>
  </mergeCells>
  <pageMargins left="0.7" right="0.7" top="0.75" bottom="0.75" header="0.3" footer="0.3"/>
  <pageSetup paperSize="17" scale="1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K135"/>
  <sheetViews>
    <sheetView topLeftCell="C15" zoomScale="60" zoomScaleNormal="60" workbookViewId="0">
      <selection activeCell="AD7" sqref="AD7:AD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35" ht="17.25" customHeight="1" x14ac:dyDescent="0.35">
      <c r="A1" s="134" t="s">
        <v>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35" ht="96" customHeight="1" x14ac:dyDescent="0.25">
      <c r="A2" s="1" t="s">
        <v>1</v>
      </c>
      <c r="B2" s="2" t="s">
        <v>2</v>
      </c>
      <c r="C2" s="3" t="s">
        <v>3</v>
      </c>
      <c r="D2" s="3" t="s">
        <v>4</v>
      </c>
      <c r="E2" s="3" t="s">
        <v>5</v>
      </c>
      <c r="F2" s="3" t="s">
        <v>6</v>
      </c>
      <c r="G2" s="3" t="s">
        <v>7</v>
      </c>
      <c r="H2" s="4" t="s">
        <v>8</v>
      </c>
      <c r="I2" s="4" t="s">
        <v>9</v>
      </c>
      <c r="J2" s="4" t="s">
        <v>10</v>
      </c>
      <c r="K2" s="4" t="s">
        <v>11</v>
      </c>
      <c r="L2" s="3" t="s">
        <v>12</v>
      </c>
      <c r="M2" s="3" t="s">
        <v>13</v>
      </c>
      <c r="N2" s="3" t="s">
        <v>14</v>
      </c>
      <c r="O2" s="5" t="s">
        <v>15</v>
      </c>
      <c r="P2" s="5" t="s">
        <v>16</v>
      </c>
      <c r="Q2" s="6" t="s">
        <v>17</v>
      </c>
      <c r="R2" s="6" t="s">
        <v>18</v>
      </c>
      <c r="S2" s="6" t="s">
        <v>19</v>
      </c>
      <c r="T2" s="6" t="s">
        <v>20</v>
      </c>
      <c r="U2" s="6" t="s">
        <v>21</v>
      </c>
      <c r="V2" s="6" t="s">
        <v>22</v>
      </c>
      <c r="W2" s="6" t="s">
        <v>23</v>
      </c>
      <c r="X2" s="6" t="s">
        <v>24</v>
      </c>
      <c r="Y2" s="6" t="s">
        <v>25</v>
      </c>
      <c r="Z2" s="3" t="s">
        <v>26</v>
      </c>
      <c r="AB2" s="7"/>
      <c r="AC2" s="7"/>
      <c r="AD2" s="7"/>
      <c r="AE2" s="7"/>
      <c r="AF2" s="7"/>
      <c r="AG2" s="7"/>
      <c r="AH2" s="7"/>
      <c r="AI2" s="7"/>
    </row>
    <row r="3" spans="1:35" ht="24.75" customHeight="1" x14ac:dyDescent="0.25">
      <c r="A3" s="8">
        <v>41976</v>
      </c>
      <c r="B3" s="3">
        <v>14.5</v>
      </c>
      <c r="C3" s="3" t="s">
        <v>30</v>
      </c>
      <c r="D3" s="9">
        <v>46</v>
      </c>
      <c r="E3" s="3">
        <v>62</v>
      </c>
      <c r="F3" s="1" t="s">
        <v>31</v>
      </c>
      <c r="G3" s="4">
        <v>-6.17</v>
      </c>
      <c r="H3" s="10">
        <f t="shared" ref="H3:H21" si="0">0.001*POWER(10,G3/10)</f>
        <v>2.41546083444494E-4</v>
      </c>
      <c r="I3" s="1" t="s">
        <v>31</v>
      </c>
      <c r="J3" s="3">
        <v>47</v>
      </c>
      <c r="K3" s="1" t="s">
        <v>31</v>
      </c>
      <c r="L3" s="4">
        <f t="shared" ref="L3:L21" si="1">0.001*POWER(10,J3/10)</f>
        <v>50.118723362727295</v>
      </c>
      <c r="M3" s="4"/>
      <c r="N3" s="4"/>
      <c r="O3" s="11"/>
      <c r="P3" s="12"/>
      <c r="Q3" s="13">
        <f t="shared" ref="Q3:Q21" si="2">J3-G3</f>
        <v>53.17</v>
      </c>
      <c r="R3" s="13">
        <v>0.65900000000000003</v>
      </c>
      <c r="S3" s="13">
        <v>5.2</v>
      </c>
      <c r="T3" s="4">
        <v>7.89</v>
      </c>
      <c r="U3" s="4">
        <v>5.6</v>
      </c>
      <c r="V3" s="4">
        <f t="shared" ref="V3:V21" si="3">T3*$Z$7+S3*$Z$9+R3*$Z$11</f>
        <v>250.68899999999999</v>
      </c>
      <c r="W3" s="4">
        <f t="shared" ref="W3:W21" si="4">V3-L3</f>
        <v>200.57027663727268</v>
      </c>
      <c r="X3" s="14">
        <f t="shared" ref="X3:X21" si="5">L3/V3</f>
        <v>0.1999239031737623</v>
      </c>
      <c r="Y3" s="14">
        <f t="shared" ref="Y3:Y21" si="6">(L3-H3)/V3</f>
        <v>0.19992293964491403</v>
      </c>
      <c r="Z3" s="127" t="s">
        <v>32</v>
      </c>
      <c r="AA3" t="s">
        <v>33</v>
      </c>
      <c r="AB3" s="7"/>
      <c r="AC3" s="15"/>
      <c r="AD3" t="str">
        <f>CONCATENATE("50W Toshiba Cascade Gain (dB) @ ",B3,"GHz")</f>
        <v>50W Toshiba Cascade Gain (dB) @ 14.5GHz</v>
      </c>
      <c r="AG3" s="7"/>
      <c r="AH3" s="7"/>
      <c r="AI3" s="7"/>
    </row>
    <row r="4" spans="1:35" ht="24.75" customHeight="1" x14ac:dyDescent="0.25">
      <c r="A4" s="16"/>
      <c r="B4" s="3"/>
      <c r="C4" s="3"/>
      <c r="D4" s="9">
        <v>45</v>
      </c>
      <c r="E4" s="3">
        <v>60</v>
      </c>
      <c r="F4" s="1" t="s">
        <v>31</v>
      </c>
      <c r="G4" s="4">
        <v>-7.3</v>
      </c>
      <c r="H4" s="10">
        <f t="shared" si="0"/>
        <v>1.8620871366628673E-4</v>
      </c>
      <c r="I4" s="1" t="s">
        <v>31</v>
      </c>
      <c r="J4" s="3">
        <v>46.4</v>
      </c>
      <c r="K4" s="1" t="s">
        <v>31</v>
      </c>
      <c r="L4" s="4">
        <f t="shared" si="1"/>
        <v>43.651583224016598</v>
      </c>
      <c r="M4" s="4"/>
      <c r="N4" s="4"/>
      <c r="O4" s="11"/>
      <c r="P4" s="12"/>
      <c r="Q4" s="13">
        <f t="shared" si="2"/>
        <v>53.699999999999996</v>
      </c>
      <c r="R4" s="13">
        <v>0.65900000000000003</v>
      </c>
      <c r="S4" s="13">
        <v>5.0999999999999996</v>
      </c>
      <c r="T4" s="4">
        <v>7.25</v>
      </c>
      <c r="U4" s="4">
        <v>5.0999999999999996</v>
      </c>
      <c r="V4" s="4">
        <f t="shared" si="3"/>
        <v>234.04299999999998</v>
      </c>
      <c r="W4" s="4">
        <f t="shared" si="4"/>
        <v>190.39141677598337</v>
      </c>
      <c r="X4" s="14">
        <f t="shared" si="5"/>
        <v>0.18651095407261317</v>
      </c>
      <c r="Y4" s="14">
        <f t="shared" si="6"/>
        <v>0.18651015845508279</v>
      </c>
      <c r="Z4" s="130"/>
      <c r="AA4" t="s">
        <v>34</v>
      </c>
      <c r="AB4" s="7"/>
      <c r="AC4" s="17">
        <v>-3.75</v>
      </c>
      <c r="AD4" t="str">
        <f>CONCATENATE("50W Toshiba Output FET Temp (C) @ ",B3,"GHz")</f>
        <v>50W Toshiba Output FET Temp (C) @ 14.5GHz</v>
      </c>
      <c r="AG4" s="7"/>
      <c r="AH4" s="7"/>
      <c r="AI4" s="7"/>
    </row>
    <row r="5" spans="1:35" ht="24.75" customHeight="1" x14ac:dyDescent="0.25">
      <c r="A5" s="1"/>
      <c r="B5" s="3"/>
      <c r="C5" s="3"/>
      <c r="D5" s="9">
        <v>45</v>
      </c>
      <c r="E5" s="3">
        <v>59</v>
      </c>
      <c r="F5" s="1" t="s">
        <v>31</v>
      </c>
      <c r="G5" s="4">
        <v>-8.19</v>
      </c>
      <c r="H5" s="10">
        <f t="shared" si="0"/>
        <v>1.5170503674593363E-4</v>
      </c>
      <c r="I5" s="1" t="s">
        <v>31</v>
      </c>
      <c r="J5" s="3">
        <v>46</v>
      </c>
      <c r="K5" s="1" t="s">
        <v>31</v>
      </c>
      <c r="L5" s="4">
        <f t="shared" si="1"/>
        <v>39.810717055349741</v>
      </c>
      <c r="M5" s="4"/>
      <c r="N5" s="4"/>
      <c r="O5" s="11"/>
      <c r="P5" s="12"/>
      <c r="Q5" s="13">
        <f t="shared" si="2"/>
        <v>54.19</v>
      </c>
      <c r="R5" s="13">
        <v>0.65200000000000002</v>
      </c>
      <c r="S5" s="13">
        <v>5</v>
      </c>
      <c r="T5" s="4">
        <v>6.84</v>
      </c>
      <c r="U5" s="4">
        <v>4.97</v>
      </c>
      <c r="V5" s="4">
        <f t="shared" si="3"/>
        <v>222.95999999999998</v>
      </c>
      <c r="W5" s="4">
        <f t="shared" si="4"/>
        <v>183.14928294465022</v>
      </c>
      <c r="X5" s="14">
        <f t="shared" si="5"/>
        <v>0.17855542274555861</v>
      </c>
      <c r="Y5" s="14">
        <f t="shared" si="6"/>
        <v>0.17855474233186672</v>
      </c>
      <c r="Z5" s="131"/>
      <c r="AA5" t="s">
        <v>35</v>
      </c>
      <c r="AB5" s="7"/>
      <c r="AC5" s="17">
        <v>-3.75</v>
      </c>
      <c r="AD5" t="str">
        <f>CONCATENATE("50W Toshiba Driver FET Temp (C) @ ",B3,"GHz")</f>
        <v>50W Toshiba Driver FET Temp (C) @ 14.5GHz</v>
      </c>
      <c r="AG5" s="7"/>
      <c r="AH5" s="7"/>
      <c r="AI5" s="7"/>
    </row>
    <row r="6" spans="1:35" ht="24.75" customHeight="1" x14ac:dyDescent="0.25">
      <c r="A6" s="1"/>
      <c r="B6" s="3"/>
      <c r="C6" s="3"/>
      <c r="D6" s="9">
        <v>44</v>
      </c>
      <c r="E6" s="3">
        <v>56</v>
      </c>
      <c r="F6" s="1" t="s">
        <v>31</v>
      </c>
      <c r="G6" s="4">
        <v>-10</v>
      </c>
      <c r="H6" s="10">
        <f t="shared" si="0"/>
        <v>1E-4</v>
      </c>
      <c r="I6" s="1" t="s">
        <v>31</v>
      </c>
      <c r="J6" s="3">
        <f>J5-1</f>
        <v>45</v>
      </c>
      <c r="K6" s="1" t="s">
        <v>31</v>
      </c>
      <c r="L6" s="4">
        <f t="shared" si="1"/>
        <v>31.622776601683839</v>
      </c>
      <c r="M6" s="4"/>
      <c r="N6" s="4"/>
      <c r="O6" s="11"/>
      <c r="P6" s="11"/>
      <c r="Q6" s="13">
        <f t="shared" si="2"/>
        <v>55</v>
      </c>
      <c r="R6" s="13">
        <v>0.64500000000000002</v>
      </c>
      <c r="S6" s="13">
        <v>4.8</v>
      </c>
      <c r="T6" s="4">
        <v>6</v>
      </c>
      <c r="U6" s="4">
        <v>4.41</v>
      </c>
      <c r="V6" s="4">
        <f t="shared" si="3"/>
        <v>200.35499999999996</v>
      </c>
      <c r="W6" s="4">
        <f t="shared" si="4"/>
        <v>168.73222339831614</v>
      </c>
      <c r="X6" s="14">
        <f t="shared" si="5"/>
        <v>0.15783372814096899</v>
      </c>
      <c r="Y6" s="14">
        <f t="shared" si="6"/>
        <v>0.15783322902689648</v>
      </c>
      <c r="Z6" s="3" t="s">
        <v>36</v>
      </c>
      <c r="AA6" s="20" t="s">
        <v>37</v>
      </c>
      <c r="AB6" s="7"/>
      <c r="AC6" s="17">
        <v>-1.1859999999999999</v>
      </c>
      <c r="AD6" t="str">
        <f>CONCATENATE("50W Toshiba Cascade PAE (%) @ ",B3,"GHz")</f>
        <v>50W Toshiba Cascade PAE (%) @ 14.5GHz</v>
      </c>
      <c r="AG6" s="7"/>
      <c r="AH6" s="7"/>
      <c r="AI6" s="7"/>
    </row>
    <row r="7" spans="1:35" ht="24.75" customHeight="1" x14ac:dyDescent="0.25">
      <c r="A7" s="1"/>
      <c r="B7" s="3"/>
      <c r="C7" s="3"/>
      <c r="D7" s="9">
        <v>42</v>
      </c>
      <c r="E7" s="9">
        <v>54</v>
      </c>
      <c r="F7" s="1" t="s">
        <v>31</v>
      </c>
      <c r="G7" s="4">
        <v>-11.1</v>
      </c>
      <c r="H7" s="10">
        <f t="shared" si="0"/>
        <v>7.7624711662869166E-5</v>
      </c>
      <c r="I7" s="1" t="s">
        <v>31</v>
      </c>
      <c r="J7" s="3">
        <v>44</v>
      </c>
      <c r="K7" s="1" t="s">
        <v>31</v>
      </c>
      <c r="L7" s="4">
        <f t="shared" si="1"/>
        <v>25.118864315095859</v>
      </c>
      <c r="M7" s="4"/>
      <c r="N7" s="4"/>
      <c r="O7" s="11"/>
      <c r="P7" s="11"/>
      <c r="Q7" s="13">
        <f t="shared" si="2"/>
        <v>55.1</v>
      </c>
      <c r="R7" s="18">
        <v>0.64200000000000002</v>
      </c>
      <c r="S7" s="13">
        <v>4.7</v>
      </c>
      <c r="T7" s="19">
        <v>5.37</v>
      </c>
      <c r="U7" s="19">
        <v>3.94</v>
      </c>
      <c r="V7" s="4">
        <f t="shared" si="3"/>
        <v>183.93199999999999</v>
      </c>
      <c r="W7" s="4">
        <f t="shared" si="4"/>
        <v>158.81313568490413</v>
      </c>
      <c r="X7" s="14">
        <f t="shared" si="5"/>
        <v>0.13656603698701619</v>
      </c>
      <c r="Y7" s="14">
        <f t="shared" si="6"/>
        <v>0.13656561495761585</v>
      </c>
      <c r="Z7" s="3">
        <v>24.4</v>
      </c>
      <c r="AA7" s="20" t="s">
        <v>38</v>
      </c>
      <c r="AB7" s="7"/>
      <c r="AC7" s="17">
        <v>-0.93400000000000005</v>
      </c>
      <c r="AD7" t="str">
        <f>CONCATENATE("50W Toshiba Cascade Dissipated Power (W) @ ",B3,"GHz")</f>
        <v>50W Toshiba Cascade Dissipated Power (W) @ 14.5GHz</v>
      </c>
      <c r="AG7" s="7"/>
      <c r="AH7" s="7"/>
      <c r="AI7" s="7"/>
    </row>
    <row r="8" spans="1:35" ht="24.75" customHeight="1" x14ac:dyDescent="0.25">
      <c r="A8" s="1"/>
      <c r="B8" s="3"/>
      <c r="C8" s="3"/>
      <c r="D8" s="9">
        <v>42</v>
      </c>
      <c r="E8" s="9">
        <v>52</v>
      </c>
      <c r="F8" s="1" t="s">
        <v>31</v>
      </c>
      <c r="G8" s="4">
        <v>-12.2</v>
      </c>
      <c r="H8" s="10">
        <f t="shared" si="0"/>
        <v>6.0255958607435745E-5</v>
      </c>
      <c r="I8" s="1" t="s">
        <v>31</v>
      </c>
      <c r="J8" s="3">
        <f t="shared" ref="J8:J18" si="7">J7-1</f>
        <v>43</v>
      </c>
      <c r="K8" s="1" t="s">
        <v>31</v>
      </c>
      <c r="L8" s="4">
        <f t="shared" si="1"/>
        <v>19.952623149688794</v>
      </c>
      <c r="M8" s="4"/>
      <c r="N8" s="4"/>
      <c r="O8" s="11"/>
      <c r="P8" s="11"/>
      <c r="Q8" s="13">
        <f t="shared" si="2"/>
        <v>55.2</v>
      </c>
      <c r="R8" s="18">
        <v>0.64100000000000001</v>
      </c>
      <c r="S8" s="13">
        <v>4.5999999999999996</v>
      </c>
      <c r="T8" s="19">
        <v>4.8600000000000003</v>
      </c>
      <c r="U8" s="19">
        <v>3.54</v>
      </c>
      <c r="V8" s="4">
        <f t="shared" si="3"/>
        <v>170.45099999999999</v>
      </c>
      <c r="W8" s="4">
        <f t="shared" si="4"/>
        <v>150.49837685031119</v>
      </c>
      <c r="X8" s="14">
        <f t="shared" si="5"/>
        <v>0.11705782394757903</v>
      </c>
      <c r="Y8" s="14">
        <f t="shared" si="6"/>
        <v>0.11705747043860222</v>
      </c>
      <c r="Z8" s="3" t="s">
        <v>39</v>
      </c>
      <c r="AA8" s="20" t="s">
        <v>40</v>
      </c>
      <c r="AB8" s="7"/>
      <c r="AC8" s="17">
        <v>-0.26600000000000001</v>
      </c>
      <c r="AD8" t="str">
        <f>CONCATENATE("50W Toshiba Cascade DC Power (W) @ ",B3,"GHz")</f>
        <v>50W Toshiba Cascade DC Power (W) @ 14.5GHz</v>
      </c>
      <c r="AG8" s="7"/>
      <c r="AH8" s="7"/>
      <c r="AI8" s="7"/>
    </row>
    <row r="9" spans="1:35" ht="24.75" customHeight="1" x14ac:dyDescent="0.25">
      <c r="A9" s="1"/>
      <c r="B9" s="3"/>
      <c r="C9" s="3"/>
      <c r="D9" s="9">
        <v>41</v>
      </c>
      <c r="E9" s="9">
        <v>50</v>
      </c>
      <c r="F9" s="1" t="s">
        <v>31</v>
      </c>
      <c r="G9" s="4">
        <v>-13.6</v>
      </c>
      <c r="H9" s="10">
        <f t="shared" si="0"/>
        <v>4.3651583224016607E-5</v>
      </c>
      <c r="I9" s="1" t="s">
        <v>31</v>
      </c>
      <c r="J9" s="3">
        <f t="shared" si="7"/>
        <v>42</v>
      </c>
      <c r="K9" s="1" t="s">
        <v>31</v>
      </c>
      <c r="L9" s="4">
        <f t="shared" si="1"/>
        <v>15.848931924611147</v>
      </c>
      <c r="M9" s="4"/>
      <c r="N9" s="4"/>
      <c r="O9" s="11"/>
      <c r="P9" s="11"/>
      <c r="Q9" s="13">
        <f t="shared" si="2"/>
        <v>55.6</v>
      </c>
      <c r="R9" s="18">
        <v>0.64500000000000002</v>
      </c>
      <c r="S9" s="13">
        <v>4.5999999999999996</v>
      </c>
      <c r="T9" s="19">
        <v>4.3499999999999996</v>
      </c>
      <c r="U9" s="19">
        <v>3.19</v>
      </c>
      <c r="V9" s="4">
        <f t="shared" si="3"/>
        <v>158.03499999999997</v>
      </c>
      <c r="W9" s="4">
        <f t="shared" si="4"/>
        <v>142.18606807538882</v>
      </c>
      <c r="X9" s="14">
        <f t="shared" si="5"/>
        <v>0.1002874801443424</v>
      </c>
      <c r="Y9" s="14">
        <f t="shared" si="6"/>
        <v>0.10028720392968599</v>
      </c>
      <c r="Z9" s="3">
        <v>10.3</v>
      </c>
      <c r="AB9" s="7"/>
      <c r="AC9" s="15"/>
      <c r="AG9" s="7"/>
      <c r="AH9" s="7"/>
      <c r="AI9" s="7"/>
    </row>
    <row r="10" spans="1:35" ht="24.75" customHeight="1" x14ac:dyDescent="0.25">
      <c r="A10" s="1"/>
      <c r="B10" s="3"/>
      <c r="C10" s="3"/>
      <c r="D10" s="9">
        <v>41</v>
      </c>
      <c r="E10" s="9">
        <v>49</v>
      </c>
      <c r="F10" s="1" t="s">
        <v>31</v>
      </c>
      <c r="G10" s="4">
        <v>-14.9</v>
      </c>
      <c r="H10" s="10">
        <f t="shared" si="0"/>
        <v>3.2359365692962816E-5</v>
      </c>
      <c r="I10" s="1" t="s">
        <v>31</v>
      </c>
      <c r="J10" s="3">
        <f t="shared" si="7"/>
        <v>41</v>
      </c>
      <c r="K10" s="1" t="s">
        <v>31</v>
      </c>
      <c r="L10" s="4">
        <f t="shared" si="1"/>
        <v>12.589254117941671</v>
      </c>
      <c r="M10" s="4"/>
      <c r="N10" s="4"/>
      <c r="O10" s="11"/>
      <c r="P10" s="11"/>
      <c r="Q10" s="13">
        <f t="shared" si="2"/>
        <v>55.9</v>
      </c>
      <c r="R10" s="18">
        <v>0.65100000000000002</v>
      </c>
      <c r="S10" s="13">
        <v>4.5999999999999996</v>
      </c>
      <c r="T10" s="19">
        <v>3.95</v>
      </c>
      <c r="U10" s="19">
        <v>2.9</v>
      </c>
      <c r="V10" s="4">
        <f t="shared" si="3"/>
        <v>148.31699999999998</v>
      </c>
      <c r="W10" s="4">
        <f t="shared" si="4"/>
        <v>135.72774588205831</v>
      </c>
      <c r="X10" s="14">
        <f t="shared" si="5"/>
        <v>8.4880722492645305E-2</v>
      </c>
      <c r="Y10" s="14">
        <f t="shared" si="6"/>
        <v>8.4880504315594157E-2</v>
      </c>
      <c r="Z10" s="3" t="s">
        <v>41</v>
      </c>
      <c r="AB10" s="7"/>
      <c r="AC10" s="15"/>
      <c r="AD10" s="7"/>
      <c r="AE10" s="7"/>
      <c r="AF10" s="7"/>
      <c r="AG10" s="7"/>
      <c r="AH10" s="7"/>
      <c r="AI10" s="7"/>
    </row>
    <row r="11" spans="1:35" ht="24.75" customHeight="1" x14ac:dyDescent="0.25">
      <c r="A11" s="1"/>
      <c r="B11" s="3"/>
      <c r="C11" s="3"/>
      <c r="D11" s="9">
        <v>41</v>
      </c>
      <c r="E11" s="9">
        <v>48</v>
      </c>
      <c r="F11" s="1" t="s">
        <v>31</v>
      </c>
      <c r="G11" s="4">
        <v>-16</v>
      </c>
      <c r="H11" s="10">
        <f t="shared" si="0"/>
        <v>2.5118864315095781E-5</v>
      </c>
      <c r="I11" s="1" t="s">
        <v>31</v>
      </c>
      <c r="J11" s="3">
        <f t="shared" si="7"/>
        <v>40</v>
      </c>
      <c r="K11" s="1" t="s">
        <v>31</v>
      </c>
      <c r="L11" s="4">
        <f t="shared" si="1"/>
        <v>10</v>
      </c>
      <c r="M11" s="4"/>
      <c r="N11" s="4"/>
      <c r="O11" s="11"/>
      <c r="P11" s="11"/>
      <c r="Q11" s="13">
        <f t="shared" si="2"/>
        <v>56</v>
      </c>
      <c r="R11" s="18">
        <v>0.65500000000000003</v>
      </c>
      <c r="S11" s="13">
        <v>4.5999999999999996</v>
      </c>
      <c r="T11" s="19">
        <v>3.61</v>
      </c>
      <c r="U11" s="19">
        <v>2.64</v>
      </c>
      <c r="V11" s="4">
        <f t="shared" si="3"/>
        <v>140.04900000000001</v>
      </c>
      <c r="W11" s="4">
        <f t="shared" si="4"/>
        <v>130.04900000000001</v>
      </c>
      <c r="X11" s="14">
        <f t="shared" si="5"/>
        <v>7.1403580175510004E-2</v>
      </c>
      <c r="Y11" s="14">
        <f t="shared" si="6"/>
        <v>7.1403400817825799E-2</v>
      </c>
      <c r="Z11" s="3">
        <v>7</v>
      </c>
      <c r="AB11" s="7"/>
      <c r="AC11" s="15"/>
      <c r="AD11" s="7"/>
      <c r="AE11" s="7"/>
      <c r="AF11" s="7"/>
      <c r="AG11" s="7"/>
      <c r="AH11" s="7"/>
      <c r="AI11" s="7"/>
    </row>
    <row r="12" spans="1:35" ht="24.75" customHeight="1" x14ac:dyDescent="0.25">
      <c r="A12" s="1"/>
      <c r="B12" s="3"/>
      <c r="C12" s="3"/>
      <c r="D12" s="9">
        <v>40</v>
      </c>
      <c r="E12" s="9">
        <v>47</v>
      </c>
      <c r="F12" s="1" t="s">
        <v>31</v>
      </c>
      <c r="G12" s="4">
        <v>-17.3</v>
      </c>
      <c r="H12" s="10">
        <f t="shared" si="0"/>
        <v>1.8620871366628671E-5</v>
      </c>
      <c r="I12" s="1" t="s">
        <v>31</v>
      </c>
      <c r="J12" s="3">
        <f t="shared" si="7"/>
        <v>39</v>
      </c>
      <c r="K12" s="1" t="s">
        <v>31</v>
      </c>
      <c r="L12" s="4">
        <f t="shared" si="1"/>
        <v>7.9432823472428158</v>
      </c>
      <c r="M12" s="4"/>
      <c r="N12" s="4"/>
      <c r="O12" s="11"/>
      <c r="P12" s="11"/>
      <c r="Q12" s="13">
        <f t="shared" si="2"/>
        <v>56.3</v>
      </c>
      <c r="R12" s="18">
        <v>0.66</v>
      </c>
      <c r="S12" s="13">
        <v>4.5999999999999996</v>
      </c>
      <c r="T12" s="19">
        <v>3.36</v>
      </c>
      <c r="U12" s="19">
        <v>2.4300000000000002</v>
      </c>
      <c r="V12" s="4">
        <f t="shared" si="3"/>
        <v>133.98400000000001</v>
      </c>
      <c r="W12" s="4">
        <f t="shared" si="4"/>
        <v>126.04071765275719</v>
      </c>
      <c r="X12" s="14">
        <f t="shared" si="5"/>
        <v>5.9285305314386909E-2</v>
      </c>
      <c r="Y12" s="14">
        <f t="shared" si="6"/>
        <v>5.9285166336065863E-2</v>
      </c>
      <c r="Z12" s="141" t="s">
        <v>77</v>
      </c>
      <c r="AB12" s="7"/>
      <c r="AC12" s="15"/>
      <c r="AD12" s="7"/>
      <c r="AE12" s="7"/>
      <c r="AF12" s="7"/>
      <c r="AG12" s="7"/>
      <c r="AH12" s="7"/>
      <c r="AI12" s="7"/>
    </row>
    <row r="13" spans="1:35" ht="24.75" customHeight="1" x14ac:dyDescent="0.25">
      <c r="A13" s="1"/>
      <c r="B13" s="3"/>
      <c r="C13" s="3"/>
      <c r="D13" s="9">
        <v>40</v>
      </c>
      <c r="E13" s="9">
        <v>46</v>
      </c>
      <c r="F13" s="1" t="s">
        <v>31</v>
      </c>
      <c r="G13" s="4">
        <v>-18.399999999999999</v>
      </c>
      <c r="H13" s="10">
        <f t="shared" si="0"/>
        <v>1.4454397707459273E-5</v>
      </c>
      <c r="I13" s="1" t="s">
        <v>31</v>
      </c>
      <c r="J13" s="3">
        <f t="shared" si="7"/>
        <v>38</v>
      </c>
      <c r="K13" s="1" t="s">
        <v>31</v>
      </c>
      <c r="L13" s="4">
        <f t="shared" si="1"/>
        <v>6.3095734448019387</v>
      </c>
      <c r="M13" s="4"/>
      <c r="N13" s="4"/>
      <c r="O13" s="11"/>
      <c r="P13" s="11"/>
      <c r="Q13" s="13">
        <f t="shared" si="2"/>
        <v>56.4</v>
      </c>
      <c r="R13" s="18">
        <v>0.66</v>
      </c>
      <c r="S13" s="13">
        <v>4.5999999999999996</v>
      </c>
      <c r="T13" s="19">
        <v>3.17</v>
      </c>
      <c r="U13" s="19">
        <v>2.2599999999999998</v>
      </c>
      <c r="V13" s="4">
        <f t="shared" si="3"/>
        <v>129.34800000000001</v>
      </c>
      <c r="W13" s="4">
        <f t="shared" si="4"/>
        <v>123.03842655519807</v>
      </c>
      <c r="X13" s="14">
        <f t="shared" si="5"/>
        <v>4.8779829953319247E-2</v>
      </c>
      <c r="Y13" s="14">
        <f t="shared" si="6"/>
        <v>4.8779718205184702E-2</v>
      </c>
      <c r="Z13" s="141"/>
      <c r="AB13" s="7"/>
      <c r="AC13" s="15"/>
      <c r="AD13" s="7"/>
      <c r="AE13" s="7"/>
      <c r="AF13" s="7"/>
      <c r="AG13" s="7"/>
      <c r="AH13" s="7"/>
      <c r="AI13" s="7"/>
    </row>
    <row r="14" spans="1:35" ht="24.75" customHeight="1" x14ac:dyDescent="0.25">
      <c r="A14" s="1"/>
      <c r="B14" s="3"/>
      <c r="C14" s="3"/>
      <c r="D14" s="9">
        <v>40</v>
      </c>
      <c r="E14" s="9">
        <v>45</v>
      </c>
      <c r="F14" s="1" t="s">
        <v>31</v>
      </c>
      <c r="G14" s="4">
        <v>-19.5</v>
      </c>
      <c r="H14" s="10">
        <f t="shared" si="0"/>
        <v>1.1220184543019633E-5</v>
      </c>
      <c r="I14" s="1" t="s">
        <v>31</v>
      </c>
      <c r="J14" s="3">
        <f t="shared" si="7"/>
        <v>37</v>
      </c>
      <c r="K14" s="1" t="s">
        <v>31</v>
      </c>
      <c r="L14" s="4">
        <f t="shared" si="1"/>
        <v>5.0118723362727327</v>
      </c>
      <c r="M14" s="4"/>
      <c r="N14" s="4"/>
      <c r="O14" s="11"/>
      <c r="P14" s="11"/>
      <c r="Q14" s="13">
        <f t="shared" si="2"/>
        <v>56.5</v>
      </c>
      <c r="R14" s="18">
        <v>0.66200000000000003</v>
      </c>
      <c r="S14" s="13">
        <v>4.5999999999999996</v>
      </c>
      <c r="T14" s="19">
        <v>3.02</v>
      </c>
      <c r="U14" s="19">
        <v>2.12</v>
      </c>
      <c r="V14" s="4">
        <f t="shared" si="3"/>
        <v>125.70200000000001</v>
      </c>
      <c r="W14" s="4">
        <f t="shared" si="4"/>
        <v>120.69012766372728</v>
      </c>
      <c r="X14" s="14">
        <f t="shared" si="5"/>
        <v>3.9871062801488694E-2</v>
      </c>
      <c r="Y14" s="14">
        <f t="shared" si="6"/>
        <v>3.9870973541297587E-2</v>
      </c>
      <c r="Z14" s="141"/>
      <c r="AB14" s="7"/>
      <c r="AC14" s="15"/>
      <c r="AD14" s="7"/>
      <c r="AE14" s="7"/>
      <c r="AF14" s="7"/>
      <c r="AG14" s="7"/>
      <c r="AH14" s="7"/>
      <c r="AI14" s="7"/>
    </row>
    <row r="15" spans="1:35" ht="24.75" customHeight="1" x14ac:dyDescent="0.25">
      <c r="A15" s="1"/>
      <c r="B15" s="3"/>
      <c r="C15" s="3"/>
      <c r="D15" s="9">
        <v>40</v>
      </c>
      <c r="E15" s="9">
        <v>45</v>
      </c>
      <c r="F15" s="1" t="s">
        <v>31</v>
      </c>
      <c r="G15" s="4">
        <v>-20.6</v>
      </c>
      <c r="H15" s="10">
        <f t="shared" si="0"/>
        <v>8.7096358995608005E-6</v>
      </c>
      <c r="I15" s="1" t="s">
        <v>31</v>
      </c>
      <c r="J15" s="3">
        <f t="shared" si="7"/>
        <v>36</v>
      </c>
      <c r="K15" s="1" t="s">
        <v>31</v>
      </c>
      <c r="L15" s="4">
        <f t="shared" si="1"/>
        <v>3.9810717055349771</v>
      </c>
      <c r="M15" s="4"/>
      <c r="N15" s="4"/>
      <c r="O15" s="11"/>
      <c r="P15" s="11"/>
      <c r="Q15" s="13">
        <f t="shared" si="2"/>
        <v>56.6</v>
      </c>
      <c r="R15" s="18">
        <v>0.66400000000000003</v>
      </c>
      <c r="S15" s="13">
        <v>4.5999999999999996</v>
      </c>
      <c r="T15" s="19">
        <v>2.9</v>
      </c>
      <c r="U15" s="19">
        <v>2</v>
      </c>
      <c r="V15" s="4">
        <f t="shared" si="3"/>
        <v>122.78799999999998</v>
      </c>
      <c r="W15" s="4">
        <f t="shared" si="4"/>
        <v>118.80692829446501</v>
      </c>
      <c r="X15" s="14">
        <f t="shared" si="5"/>
        <v>3.2422319001327311E-2</v>
      </c>
      <c r="Y15" s="14">
        <f t="shared" si="6"/>
        <v>3.2422248069022039E-2</v>
      </c>
      <c r="Z15" s="141"/>
      <c r="AB15" s="7"/>
      <c r="AC15" s="15"/>
      <c r="AD15" s="7"/>
      <c r="AE15" s="7"/>
      <c r="AF15" s="7"/>
      <c r="AG15" s="7"/>
      <c r="AH15" s="7"/>
      <c r="AI15" s="7"/>
    </row>
    <row r="16" spans="1:35" ht="24.75" customHeight="1" x14ac:dyDescent="0.25">
      <c r="A16" s="1"/>
      <c r="B16" s="3"/>
      <c r="C16" s="3"/>
      <c r="D16" s="9">
        <v>40</v>
      </c>
      <c r="E16" s="9">
        <v>45</v>
      </c>
      <c r="F16" s="1" t="s">
        <v>31</v>
      </c>
      <c r="G16" s="4">
        <v>-21.7</v>
      </c>
      <c r="H16" s="10">
        <f t="shared" si="0"/>
        <v>6.7608297539198129E-6</v>
      </c>
      <c r="I16" s="1" t="s">
        <v>31</v>
      </c>
      <c r="J16" s="3">
        <f t="shared" si="7"/>
        <v>35</v>
      </c>
      <c r="K16" s="1" t="s">
        <v>31</v>
      </c>
      <c r="L16" s="4">
        <f t="shared" si="1"/>
        <v>3.1622776601683804</v>
      </c>
      <c r="M16" s="4"/>
      <c r="N16" s="4"/>
      <c r="O16" s="11"/>
      <c r="P16" s="11"/>
      <c r="Q16" s="13">
        <f t="shared" si="2"/>
        <v>56.7</v>
      </c>
      <c r="R16" s="18">
        <v>0.66500000000000004</v>
      </c>
      <c r="S16" s="13">
        <v>4.5999999999999996</v>
      </c>
      <c r="T16" s="19">
        <v>2.82</v>
      </c>
      <c r="U16" s="19">
        <v>1.92</v>
      </c>
      <c r="V16" s="4">
        <f t="shared" si="3"/>
        <v>120.84299999999999</v>
      </c>
      <c r="W16" s="4">
        <f t="shared" si="4"/>
        <v>117.6807223398316</v>
      </c>
      <c r="X16" s="14">
        <f t="shared" si="5"/>
        <v>2.6168480260903657E-2</v>
      </c>
      <c r="Y16" s="14">
        <f t="shared" si="6"/>
        <v>2.6168424313684921E-2</v>
      </c>
      <c r="Z16" s="141"/>
      <c r="AB16" s="7"/>
      <c r="AC16" s="15"/>
      <c r="AD16" s="7"/>
      <c r="AE16" s="7"/>
      <c r="AF16" s="7"/>
      <c r="AG16" s="7"/>
      <c r="AH16" s="7"/>
      <c r="AI16" s="7"/>
    </row>
    <row r="17" spans="1:35" ht="24.75" customHeight="1" x14ac:dyDescent="0.25">
      <c r="A17" s="1"/>
      <c r="B17" s="3"/>
      <c r="C17" s="3"/>
      <c r="D17" s="9">
        <v>40</v>
      </c>
      <c r="E17" s="9">
        <v>44</v>
      </c>
      <c r="F17" s="1" t="s">
        <v>31</v>
      </c>
      <c r="G17" s="4">
        <v>-22.7</v>
      </c>
      <c r="H17" s="10">
        <f t="shared" si="0"/>
        <v>5.3703179637025242E-6</v>
      </c>
      <c r="I17" s="1" t="s">
        <v>31</v>
      </c>
      <c r="J17" s="3">
        <f t="shared" si="7"/>
        <v>34</v>
      </c>
      <c r="K17" s="1" t="s">
        <v>31</v>
      </c>
      <c r="L17" s="4">
        <f t="shared" si="1"/>
        <v>2.511886431509581</v>
      </c>
      <c r="M17" s="4"/>
      <c r="N17" s="4"/>
      <c r="O17" s="11"/>
      <c r="P17" s="11"/>
      <c r="Q17" s="13">
        <f t="shared" si="2"/>
        <v>56.7</v>
      </c>
      <c r="R17" s="18">
        <v>0.66500000000000004</v>
      </c>
      <c r="S17" s="13">
        <v>4.5999999999999996</v>
      </c>
      <c r="T17" s="19">
        <v>2.76</v>
      </c>
      <c r="U17" s="19">
        <v>1.86</v>
      </c>
      <c r="V17" s="4">
        <f t="shared" si="3"/>
        <v>119.37899999999999</v>
      </c>
      <c r="W17" s="4">
        <f t="shared" si="4"/>
        <v>116.86711356849041</v>
      </c>
      <c r="X17" s="14">
        <f t="shared" si="5"/>
        <v>2.1041275530114853E-2</v>
      </c>
      <c r="Y17" s="14">
        <f t="shared" si="6"/>
        <v>2.1041230544665456E-2</v>
      </c>
      <c r="Z17" s="141"/>
      <c r="AB17" s="7"/>
      <c r="AC17" s="15"/>
      <c r="AD17" s="7"/>
      <c r="AE17" s="7"/>
      <c r="AF17" s="7"/>
      <c r="AG17" s="7"/>
      <c r="AH17" s="7"/>
      <c r="AI17" s="7"/>
    </row>
    <row r="18" spans="1:35" ht="24.75" customHeight="1" x14ac:dyDescent="0.25">
      <c r="A18" s="1"/>
      <c r="B18" s="3"/>
      <c r="C18" s="3"/>
      <c r="D18" s="9">
        <v>40</v>
      </c>
      <c r="E18" s="9">
        <v>44</v>
      </c>
      <c r="F18" s="1" t="s">
        <v>31</v>
      </c>
      <c r="G18" s="4">
        <v>-23.8</v>
      </c>
      <c r="H18" s="10">
        <f t="shared" si="0"/>
        <v>4.1686938347033532E-6</v>
      </c>
      <c r="I18" s="1" t="s">
        <v>31</v>
      </c>
      <c r="J18" s="3">
        <f t="shared" si="7"/>
        <v>33</v>
      </c>
      <c r="K18" s="1" t="s">
        <v>31</v>
      </c>
      <c r="L18" s="4">
        <f t="shared" si="1"/>
        <v>1.9952623149688804</v>
      </c>
      <c r="M18" s="4"/>
      <c r="N18" s="4"/>
      <c r="O18" s="11"/>
      <c r="P18" s="11"/>
      <c r="Q18" s="13">
        <f t="shared" si="2"/>
        <v>56.8</v>
      </c>
      <c r="R18" s="18">
        <v>0.66649999999999998</v>
      </c>
      <c r="S18" s="13">
        <v>4.5999999999999996</v>
      </c>
      <c r="T18" s="19">
        <v>2.72</v>
      </c>
      <c r="U18" s="19">
        <v>1.82</v>
      </c>
      <c r="V18" s="4">
        <f t="shared" si="3"/>
        <v>118.41349999999998</v>
      </c>
      <c r="W18" s="4">
        <f t="shared" si="4"/>
        <v>116.4182376850311</v>
      </c>
      <c r="X18" s="14">
        <f t="shared" si="5"/>
        <v>1.6849956423624676E-2</v>
      </c>
      <c r="Y18" s="14">
        <f t="shared" si="6"/>
        <v>1.6849921219075914E-2</v>
      </c>
      <c r="Z18" s="141"/>
      <c r="AB18" s="7"/>
      <c r="AC18" s="15"/>
      <c r="AD18" s="7"/>
      <c r="AE18" s="7"/>
      <c r="AF18" s="7"/>
      <c r="AG18" s="7"/>
      <c r="AH18" s="7"/>
      <c r="AI18" s="7"/>
    </row>
    <row r="19" spans="1:35" ht="24.75" customHeight="1" x14ac:dyDescent="0.25">
      <c r="A19" s="1"/>
      <c r="B19" s="3"/>
      <c r="C19" s="3"/>
      <c r="D19" s="9">
        <v>40</v>
      </c>
      <c r="E19" s="9">
        <v>44</v>
      </c>
      <c r="F19" s="1" t="s">
        <v>31</v>
      </c>
      <c r="G19" s="4">
        <v>-26.9</v>
      </c>
      <c r="H19" s="10">
        <f t="shared" si="0"/>
        <v>2.0417379446695294E-6</v>
      </c>
      <c r="I19" s="1" t="s">
        <v>31</v>
      </c>
      <c r="J19" s="3">
        <f>J18-3</f>
        <v>30</v>
      </c>
      <c r="K19" s="1" t="s">
        <v>31</v>
      </c>
      <c r="L19" s="4">
        <f t="shared" si="1"/>
        <v>1</v>
      </c>
      <c r="M19" s="4"/>
      <c r="N19" s="4"/>
      <c r="O19" s="11"/>
      <c r="P19" s="11"/>
      <c r="Q19" s="13">
        <f t="shared" si="2"/>
        <v>56.9</v>
      </c>
      <c r="R19" s="18">
        <v>0.66600000000000004</v>
      </c>
      <c r="S19" s="13">
        <v>4.5999999999999996</v>
      </c>
      <c r="T19" s="19">
        <v>2.7</v>
      </c>
      <c r="U19" s="19">
        <v>1.78</v>
      </c>
      <c r="V19" s="4">
        <f t="shared" si="3"/>
        <v>117.922</v>
      </c>
      <c r="W19" s="4">
        <f t="shared" si="4"/>
        <v>116.922</v>
      </c>
      <c r="X19" s="14">
        <f t="shared" si="5"/>
        <v>8.4801818150981156E-3</v>
      </c>
      <c r="Y19" s="14">
        <f t="shared" si="6"/>
        <v>8.4801645007891256E-3</v>
      </c>
      <c r="Z19" s="141"/>
      <c r="AB19" s="7"/>
      <c r="AC19" s="15"/>
      <c r="AD19" s="7"/>
      <c r="AE19" s="7"/>
      <c r="AF19" s="7"/>
      <c r="AG19" s="7"/>
      <c r="AH19" s="7"/>
      <c r="AI19" s="7"/>
    </row>
    <row r="20" spans="1:35" ht="24.75" customHeight="1" x14ac:dyDescent="0.25">
      <c r="A20" s="1"/>
      <c r="B20" s="3"/>
      <c r="C20" s="3"/>
      <c r="D20" s="9">
        <v>40</v>
      </c>
      <c r="E20" s="9">
        <v>44</v>
      </c>
      <c r="F20" s="1" t="s">
        <v>31</v>
      </c>
      <c r="G20" s="4">
        <v>-30</v>
      </c>
      <c r="H20" s="10">
        <f t="shared" si="0"/>
        <v>9.9999999999999995E-7</v>
      </c>
      <c r="I20" s="1" t="s">
        <v>31</v>
      </c>
      <c r="J20" s="3">
        <f>J19-3</f>
        <v>27</v>
      </c>
      <c r="K20" s="1" t="s">
        <v>31</v>
      </c>
      <c r="L20" s="4">
        <f t="shared" si="1"/>
        <v>0.50118723362727269</v>
      </c>
      <c r="M20" s="4"/>
      <c r="N20" s="4"/>
      <c r="O20" s="11"/>
      <c r="P20" s="11"/>
      <c r="Q20" s="13">
        <f t="shared" si="2"/>
        <v>57</v>
      </c>
      <c r="R20" s="18">
        <v>0.66600000000000004</v>
      </c>
      <c r="S20" s="13">
        <v>4.5999999999999996</v>
      </c>
      <c r="T20" s="19">
        <v>2.72</v>
      </c>
      <c r="U20" s="19">
        <v>1.79</v>
      </c>
      <c r="V20" s="4">
        <f t="shared" si="3"/>
        <v>118.41</v>
      </c>
      <c r="W20" s="4">
        <f t="shared" si="4"/>
        <v>117.90881276637272</v>
      </c>
      <c r="X20" s="14">
        <f t="shared" si="5"/>
        <v>4.2326427972913831E-3</v>
      </c>
      <c r="Y20" s="14">
        <f t="shared" si="6"/>
        <v>4.2326343520587171E-3</v>
      </c>
      <c r="Z20" s="141"/>
      <c r="AB20" s="7"/>
      <c r="AC20" s="15"/>
      <c r="AD20" s="7"/>
      <c r="AE20" s="7"/>
      <c r="AF20" s="7"/>
      <c r="AG20" s="7"/>
      <c r="AH20" s="7"/>
      <c r="AI20" s="7"/>
    </row>
    <row r="21" spans="1:35" ht="24.75" customHeight="1" x14ac:dyDescent="0.25">
      <c r="A21" s="1"/>
      <c r="B21" s="3"/>
      <c r="C21" s="3"/>
      <c r="D21" s="9">
        <v>40</v>
      </c>
      <c r="E21" s="9">
        <v>45</v>
      </c>
      <c r="F21" s="1" t="s">
        <v>31</v>
      </c>
      <c r="G21" s="4">
        <v>-33.6</v>
      </c>
      <c r="H21" s="10">
        <f t="shared" si="0"/>
        <v>4.365158322401653E-7</v>
      </c>
      <c r="I21" s="1" t="s">
        <v>31</v>
      </c>
      <c r="J21" s="3">
        <f>J20-3</f>
        <v>24</v>
      </c>
      <c r="K21" s="1" t="s">
        <v>31</v>
      </c>
      <c r="L21" s="4">
        <f t="shared" si="1"/>
        <v>0.25118864315095807</v>
      </c>
      <c r="M21" s="4"/>
      <c r="N21" s="4"/>
      <c r="O21" s="11"/>
      <c r="P21" s="11"/>
      <c r="Q21" s="13">
        <f t="shared" si="2"/>
        <v>57.6</v>
      </c>
      <c r="R21" s="18">
        <v>0.66600000000000004</v>
      </c>
      <c r="S21" s="13">
        <v>4.5999999999999996</v>
      </c>
      <c r="T21" s="19">
        <v>2.74</v>
      </c>
      <c r="U21" s="19">
        <v>1.8</v>
      </c>
      <c r="V21" s="4">
        <f t="shared" si="3"/>
        <v>118.898</v>
      </c>
      <c r="W21" s="4">
        <f t="shared" si="4"/>
        <v>118.64681135684904</v>
      </c>
      <c r="X21" s="14">
        <f t="shared" si="5"/>
        <v>2.1126397681286318E-3</v>
      </c>
      <c r="Y21" s="14">
        <f t="shared" si="6"/>
        <v>2.1126360967814919E-3</v>
      </c>
      <c r="Z21" s="141"/>
      <c r="AB21" s="7"/>
      <c r="AC21" s="15"/>
      <c r="AD21" s="7"/>
      <c r="AE21" s="7"/>
      <c r="AF21" s="7"/>
      <c r="AG21" s="7"/>
      <c r="AH21" s="7"/>
      <c r="AI21" s="7"/>
    </row>
    <row r="22" spans="1:35" ht="24.75" customHeight="1" x14ac:dyDescent="0.25">
      <c r="A22" s="21"/>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CONCATENATE("50W Toshiba Cascade Average IMD(dBc) @ ",B23,"GHz")</f>
        <v>50W Toshiba Cascade Average IMD(dBc) @ 14.5GHz</v>
      </c>
      <c r="AC22" s="7"/>
      <c r="AD22" s="7"/>
      <c r="AE22" s="7"/>
      <c r="AF22" s="7"/>
      <c r="AG22" s="7" t="s">
        <v>43</v>
      </c>
      <c r="AH22" s="7"/>
      <c r="AI22" s="7"/>
    </row>
    <row r="23" spans="1:35" ht="24.75" customHeight="1" x14ac:dyDescent="0.25">
      <c r="A23" s="8">
        <v>41975</v>
      </c>
      <c r="B23" s="3">
        <f>B3</f>
        <v>14.5</v>
      </c>
      <c r="C23" s="3"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35" ht="24.75" customHeight="1" x14ac:dyDescent="0.25">
      <c r="A24" s="16"/>
      <c r="B24" s="3"/>
      <c r="C24" s="3"/>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row>
    <row r="25" spans="1:35" ht="24.75" customHeight="1" x14ac:dyDescent="0.25">
      <c r="A25" s="16"/>
      <c r="B25" s="3"/>
      <c r="C25" s="3"/>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row>
    <row r="26" spans="1:35" ht="24.75" customHeight="1" x14ac:dyDescent="0.25">
      <c r="A26" s="1"/>
      <c r="B26" s="3"/>
      <c r="C26" s="3"/>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row>
    <row r="27" spans="1:35" ht="24.75" customHeight="1" x14ac:dyDescent="0.25">
      <c r="A27" s="1"/>
      <c r="B27" s="3"/>
      <c r="C27" s="3"/>
      <c r="D27" s="9">
        <v>43</v>
      </c>
      <c r="E27" s="3">
        <v>56</v>
      </c>
      <c r="F27" s="4">
        <v>-11.3</v>
      </c>
      <c r="G27" s="1" t="s">
        <v>31</v>
      </c>
      <c r="H27" s="10">
        <f t="shared" ref="H27:H41" si="8">0.001*POWER(10,F27/10)</f>
        <v>7.4131024130091736E-5</v>
      </c>
      <c r="I27" s="3">
        <v>44</v>
      </c>
      <c r="J27" s="1" t="s">
        <v>31</v>
      </c>
      <c r="K27" s="1" t="s">
        <v>31</v>
      </c>
      <c r="L27" s="10">
        <f t="shared" ref="L27:L41" si="9">0.001*POWER(10,I27/10)</f>
        <v>25.118864315095859</v>
      </c>
      <c r="M27" s="4"/>
      <c r="N27" s="4"/>
      <c r="O27" s="11">
        <v>-19.399999999999999</v>
      </c>
      <c r="P27" s="11">
        <v>-20</v>
      </c>
      <c r="Q27" s="13">
        <f t="shared" ref="Q27:Q41" si="10">I27-F27</f>
        <v>55.3</v>
      </c>
      <c r="R27" s="13">
        <v>0.65</v>
      </c>
      <c r="S27" s="13">
        <v>4.9000000000000004</v>
      </c>
      <c r="T27" s="4">
        <v>60.2</v>
      </c>
      <c r="U27" s="4">
        <v>4.33</v>
      </c>
      <c r="V27" s="4">
        <f t="shared" ref="V27:V41" si="11">T27*$Z$7+S27*$Z$9+R27*$Z$11</f>
        <v>1523.8999999999999</v>
      </c>
      <c r="W27" s="31"/>
      <c r="X27" s="35"/>
      <c r="Y27" s="35"/>
      <c r="Z27" s="127" t="s">
        <v>45</v>
      </c>
      <c r="AB27" s="15">
        <f t="shared" ref="AB27:AB61" si="12">AVERAGE(O27:P27)</f>
        <v>-19.7</v>
      </c>
      <c r="AC27" s="36"/>
      <c r="AD27" s="36"/>
      <c r="AE27" s="36"/>
      <c r="AF27" s="36"/>
      <c r="AG27" s="7">
        <v>-25</v>
      </c>
      <c r="AH27" s="7"/>
      <c r="AI27" s="7"/>
    </row>
    <row r="28" spans="1:35" ht="23.25" customHeight="1" x14ac:dyDescent="0.25">
      <c r="A28" s="1"/>
      <c r="B28" s="3"/>
      <c r="C28" s="3"/>
      <c r="D28" s="9">
        <v>42</v>
      </c>
      <c r="E28" s="3">
        <v>54</v>
      </c>
      <c r="F28" s="4">
        <v>-12.75</v>
      </c>
      <c r="G28" s="1" t="s">
        <v>31</v>
      </c>
      <c r="H28" s="10">
        <f t="shared" si="8"/>
        <v>5.3088444423098824E-5</v>
      </c>
      <c r="I28" s="3">
        <f t="shared" ref="I28:I38" si="13">I27-1</f>
        <v>43</v>
      </c>
      <c r="J28" s="1" t="s">
        <v>31</v>
      </c>
      <c r="K28" s="1" t="s">
        <v>31</v>
      </c>
      <c r="L28" s="10">
        <f t="shared" si="9"/>
        <v>19.952623149688794</v>
      </c>
      <c r="M28" s="4"/>
      <c r="N28" s="4"/>
      <c r="O28" s="11">
        <v>-21.8</v>
      </c>
      <c r="P28" s="11">
        <v>-23.1</v>
      </c>
      <c r="Q28" s="13">
        <f t="shared" si="10"/>
        <v>55.75</v>
      </c>
      <c r="R28" s="13">
        <v>0.64500000000000002</v>
      </c>
      <c r="S28" s="13">
        <v>4.7</v>
      </c>
      <c r="T28" s="4">
        <v>5.48</v>
      </c>
      <c r="U28" s="4">
        <v>3.95</v>
      </c>
      <c r="V28" s="4">
        <f t="shared" si="11"/>
        <v>186.637</v>
      </c>
      <c r="W28" s="31"/>
      <c r="X28" s="35"/>
      <c r="Y28" s="35"/>
      <c r="Z28" s="130"/>
      <c r="AB28" s="15">
        <f t="shared" si="12"/>
        <v>-22.450000000000003</v>
      </c>
      <c r="AC28" s="36"/>
      <c r="AD28" s="36"/>
      <c r="AE28" s="36"/>
      <c r="AF28" s="36"/>
      <c r="AG28" s="7">
        <v>-25</v>
      </c>
      <c r="AH28" s="7"/>
      <c r="AI28" s="7"/>
    </row>
    <row r="29" spans="1:35" ht="24" customHeight="1" x14ac:dyDescent="0.25">
      <c r="A29" s="1"/>
      <c r="B29" s="3"/>
      <c r="C29" s="3"/>
      <c r="D29" s="9">
        <v>42</v>
      </c>
      <c r="E29" s="3">
        <v>53</v>
      </c>
      <c r="F29" s="4">
        <v>-14.12</v>
      </c>
      <c r="G29" s="1" t="s">
        <v>31</v>
      </c>
      <c r="H29" s="10">
        <f t="shared" si="8"/>
        <v>3.8725764492161727E-5</v>
      </c>
      <c r="I29" s="3">
        <f t="shared" si="13"/>
        <v>42</v>
      </c>
      <c r="J29" s="1" t="s">
        <v>31</v>
      </c>
      <c r="K29" s="1" t="s">
        <v>31</v>
      </c>
      <c r="L29" s="10">
        <f t="shared" si="9"/>
        <v>15.848931924611147</v>
      </c>
      <c r="M29" s="4"/>
      <c r="N29" s="4"/>
      <c r="O29" s="11">
        <v>-23.7</v>
      </c>
      <c r="P29" s="11">
        <v>-25.9</v>
      </c>
      <c r="Q29" s="13">
        <f t="shared" si="10"/>
        <v>56.12</v>
      </c>
      <c r="R29" s="13">
        <v>0.64200000000000002</v>
      </c>
      <c r="S29" s="13">
        <v>4.7</v>
      </c>
      <c r="T29" s="4">
        <v>5</v>
      </c>
      <c r="U29" s="4">
        <v>3.64</v>
      </c>
      <c r="V29" s="4">
        <f t="shared" si="11"/>
        <v>174.904</v>
      </c>
      <c r="W29" s="31"/>
      <c r="X29" s="35"/>
      <c r="Y29" s="35"/>
      <c r="Z29" s="131"/>
      <c r="AB29" s="15">
        <f t="shared" si="12"/>
        <v>-24.799999999999997</v>
      </c>
      <c r="AC29" s="36"/>
      <c r="AD29" s="36"/>
      <c r="AE29" s="36"/>
      <c r="AF29" s="36"/>
      <c r="AG29" s="7">
        <v>-25</v>
      </c>
      <c r="AH29" s="7"/>
      <c r="AI29" s="7"/>
    </row>
    <row r="30" spans="1:35" ht="24.75" customHeight="1" x14ac:dyDescent="0.25">
      <c r="A30" s="1"/>
      <c r="B30" s="3"/>
      <c r="C30" s="3"/>
      <c r="D30" s="9">
        <v>41</v>
      </c>
      <c r="E30" s="3">
        <v>51</v>
      </c>
      <c r="F30" s="4">
        <v>-15.3</v>
      </c>
      <c r="G30" s="1" t="s">
        <v>31</v>
      </c>
      <c r="H30" s="10">
        <f t="shared" si="8"/>
        <v>2.9512092266663844E-5</v>
      </c>
      <c r="I30" s="3">
        <f t="shared" si="13"/>
        <v>41</v>
      </c>
      <c r="J30" s="1" t="s">
        <v>31</v>
      </c>
      <c r="K30" s="1" t="s">
        <v>31</v>
      </c>
      <c r="L30" s="10">
        <f t="shared" si="9"/>
        <v>12.589254117941671</v>
      </c>
      <c r="M30" s="4"/>
      <c r="N30" s="4"/>
      <c r="O30" s="11">
        <v>-25</v>
      </c>
      <c r="P30" s="11">
        <v>-27.8</v>
      </c>
      <c r="Q30" s="13">
        <f t="shared" si="10"/>
        <v>56.3</v>
      </c>
      <c r="R30" s="13">
        <v>0.64200000000000002</v>
      </c>
      <c r="S30" s="13">
        <v>4.5999999999999996</v>
      </c>
      <c r="T30" s="4">
        <v>4.5999999999999996</v>
      </c>
      <c r="U30" s="4">
        <v>3.35</v>
      </c>
      <c r="V30" s="4">
        <f t="shared" si="11"/>
        <v>164.11399999999998</v>
      </c>
      <c r="W30" s="31"/>
      <c r="X30" s="35"/>
      <c r="Y30" s="35"/>
      <c r="Z30" s="3" t="s">
        <v>46</v>
      </c>
      <c r="AB30" s="15">
        <f t="shared" si="12"/>
        <v>-26.4</v>
      </c>
      <c r="AC30" s="36"/>
      <c r="AD30" s="36"/>
      <c r="AE30" s="36"/>
      <c r="AF30" s="36"/>
      <c r="AG30" s="7">
        <v>-25</v>
      </c>
      <c r="AH30" s="7"/>
      <c r="AI30" s="7"/>
    </row>
    <row r="31" spans="1:35" ht="24.75" customHeight="1" x14ac:dyDescent="0.25">
      <c r="A31" s="1"/>
      <c r="B31" s="3"/>
      <c r="C31" s="3"/>
      <c r="D31" s="9">
        <v>40</v>
      </c>
      <c r="E31" s="3">
        <v>49</v>
      </c>
      <c r="F31" s="4">
        <v>-16.600000000000001</v>
      </c>
      <c r="G31" s="1" t="s">
        <v>31</v>
      </c>
      <c r="H31" s="10">
        <f t="shared" si="8"/>
        <v>2.1877616239495512E-5</v>
      </c>
      <c r="I31" s="3">
        <f t="shared" si="13"/>
        <v>40</v>
      </c>
      <c r="J31" s="1" t="s">
        <v>31</v>
      </c>
      <c r="K31" s="1" t="s">
        <v>31</v>
      </c>
      <c r="L31" s="10">
        <f t="shared" si="9"/>
        <v>10</v>
      </c>
      <c r="M31" s="4"/>
      <c r="N31" s="4"/>
      <c r="O31" s="11">
        <v>-25.9</v>
      </c>
      <c r="P31" s="11">
        <v>-29.1</v>
      </c>
      <c r="Q31" s="13">
        <f t="shared" si="10"/>
        <v>56.6</v>
      </c>
      <c r="R31" s="13">
        <v>0.64300000000000002</v>
      </c>
      <c r="S31" s="13">
        <v>4.5999999999999996</v>
      </c>
      <c r="T31" s="4">
        <v>4.2</v>
      </c>
      <c r="U31" s="4">
        <v>3.07</v>
      </c>
      <c r="V31" s="4">
        <f t="shared" si="11"/>
        <v>154.36100000000002</v>
      </c>
      <c r="W31" s="31"/>
      <c r="X31" s="35"/>
      <c r="Y31" s="35"/>
      <c r="Z31" s="39"/>
      <c r="AB31" s="15">
        <f t="shared" si="12"/>
        <v>-27.5</v>
      </c>
      <c r="AC31" s="36"/>
      <c r="AD31" s="36"/>
      <c r="AE31" s="36"/>
      <c r="AF31" s="36"/>
      <c r="AG31" s="7">
        <v>-25</v>
      </c>
      <c r="AH31" s="7"/>
      <c r="AI31" s="7"/>
    </row>
    <row r="32" spans="1:35" ht="24.75" customHeight="1" x14ac:dyDescent="0.25">
      <c r="A32" s="1"/>
      <c r="B32" s="3"/>
      <c r="C32" s="3"/>
      <c r="D32" s="9">
        <v>40</v>
      </c>
      <c r="E32" s="3">
        <v>48</v>
      </c>
      <c r="F32" s="4">
        <v>-17.600000000000001</v>
      </c>
      <c r="G32" s="1" t="s">
        <v>31</v>
      </c>
      <c r="H32" s="10">
        <f t="shared" si="8"/>
        <v>1.7378008287493737E-5</v>
      </c>
      <c r="I32" s="3">
        <f t="shared" si="13"/>
        <v>39</v>
      </c>
      <c r="J32" s="1" t="s">
        <v>31</v>
      </c>
      <c r="K32" s="1" t="s">
        <v>31</v>
      </c>
      <c r="L32" s="10">
        <f t="shared" si="9"/>
        <v>7.9432823472428158</v>
      </c>
      <c r="M32" s="4"/>
      <c r="N32" s="4"/>
      <c r="O32" s="11">
        <v>-26.6</v>
      </c>
      <c r="P32" s="11">
        <v>-29.8</v>
      </c>
      <c r="Q32" s="13">
        <f t="shared" si="10"/>
        <v>56.6</v>
      </c>
      <c r="R32" s="13">
        <v>0.64700000000000002</v>
      </c>
      <c r="S32" s="13">
        <v>4.5999999999999996</v>
      </c>
      <c r="T32" s="4">
        <v>3.89</v>
      </c>
      <c r="U32" s="4">
        <v>2.84</v>
      </c>
      <c r="V32" s="4">
        <f t="shared" si="11"/>
        <v>146.82499999999999</v>
      </c>
      <c r="W32" s="31"/>
      <c r="X32" s="35"/>
      <c r="Y32" s="35"/>
      <c r="Z32" s="39"/>
      <c r="AB32" s="15">
        <f t="shared" si="12"/>
        <v>-28.200000000000003</v>
      </c>
      <c r="AC32" s="36"/>
      <c r="AD32" s="36"/>
      <c r="AE32" s="36"/>
      <c r="AF32" s="36"/>
      <c r="AG32" s="7">
        <v>-25</v>
      </c>
      <c r="AH32" s="7"/>
      <c r="AI32" s="7"/>
    </row>
    <row r="33" spans="1:35" ht="24.75" customHeight="1" x14ac:dyDescent="0.25">
      <c r="A33" s="1"/>
      <c r="B33" s="3"/>
      <c r="C33" s="3"/>
      <c r="D33" s="9">
        <v>39</v>
      </c>
      <c r="E33" s="3">
        <v>47</v>
      </c>
      <c r="F33" s="4">
        <v>-18.7</v>
      </c>
      <c r="G33" s="1" t="s">
        <v>31</v>
      </c>
      <c r="H33" s="10">
        <f t="shared" si="8"/>
        <v>1.3489628825916536E-5</v>
      </c>
      <c r="I33" s="3">
        <f t="shared" si="13"/>
        <v>38</v>
      </c>
      <c r="J33" s="1" t="s">
        <v>31</v>
      </c>
      <c r="K33" s="1" t="s">
        <v>31</v>
      </c>
      <c r="L33" s="10">
        <f t="shared" si="9"/>
        <v>6.3095734448019387</v>
      </c>
      <c r="M33" s="4"/>
      <c r="N33" s="4"/>
      <c r="O33" s="11">
        <v>-27.1</v>
      </c>
      <c r="P33" s="11">
        <v>-30.1</v>
      </c>
      <c r="Q33" s="13">
        <f t="shared" si="10"/>
        <v>56.7</v>
      </c>
      <c r="R33" s="13">
        <v>0.65300000000000002</v>
      </c>
      <c r="S33" s="13">
        <v>4.5999999999999996</v>
      </c>
      <c r="T33" s="4">
        <v>3.63</v>
      </c>
      <c r="U33" s="4">
        <v>2.64</v>
      </c>
      <c r="V33" s="4">
        <f t="shared" si="11"/>
        <v>140.523</v>
      </c>
      <c r="W33" s="31"/>
      <c r="X33" s="35"/>
      <c r="Y33" s="35"/>
      <c r="Z33" s="39"/>
      <c r="AB33" s="15">
        <f t="shared" si="12"/>
        <v>-28.6</v>
      </c>
      <c r="AC33" s="36"/>
      <c r="AD33" s="36"/>
      <c r="AE33" s="36"/>
      <c r="AF33" s="36"/>
      <c r="AG33" s="7">
        <v>-25</v>
      </c>
      <c r="AH33" s="7"/>
      <c r="AI33" s="7"/>
    </row>
    <row r="34" spans="1:35" ht="24.75" customHeight="1" x14ac:dyDescent="0.25">
      <c r="A34" s="1"/>
      <c r="B34" s="3"/>
      <c r="C34" s="3"/>
      <c r="D34" s="9">
        <v>39</v>
      </c>
      <c r="E34" s="3">
        <v>46</v>
      </c>
      <c r="F34" s="4">
        <v>-19.899999999999999</v>
      </c>
      <c r="G34" s="1" t="s">
        <v>31</v>
      </c>
      <c r="H34" s="10">
        <f t="shared" si="8"/>
        <v>1.0232929922807545E-5</v>
      </c>
      <c r="I34" s="3">
        <f t="shared" si="13"/>
        <v>37</v>
      </c>
      <c r="J34" s="1" t="s">
        <v>31</v>
      </c>
      <c r="K34" s="1" t="s">
        <v>31</v>
      </c>
      <c r="L34" s="10">
        <f t="shared" si="9"/>
        <v>5.0118723362727327</v>
      </c>
      <c r="M34" s="4"/>
      <c r="N34" s="4"/>
      <c r="O34" s="11">
        <v>-27.8</v>
      </c>
      <c r="P34" s="11">
        <v>-30.4</v>
      </c>
      <c r="Q34" s="13">
        <f t="shared" si="10"/>
        <v>56.9</v>
      </c>
      <c r="R34" s="13">
        <v>0.65800000000000003</v>
      </c>
      <c r="S34" s="13">
        <v>4.5999999999999996</v>
      </c>
      <c r="T34" s="4">
        <v>3.38</v>
      </c>
      <c r="U34" s="4">
        <v>2.44</v>
      </c>
      <c r="V34" s="4">
        <f t="shared" si="11"/>
        <v>134.458</v>
      </c>
      <c r="W34" s="31"/>
      <c r="X34" s="35"/>
      <c r="Y34" s="35"/>
      <c r="Z34" s="39"/>
      <c r="AB34" s="15">
        <f t="shared" si="12"/>
        <v>-29.1</v>
      </c>
      <c r="AC34" s="36"/>
      <c r="AD34" s="36"/>
      <c r="AE34" s="36"/>
      <c r="AF34" s="36"/>
      <c r="AG34" s="7">
        <v>-25</v>
      </c>
      <c r="AH34" s="7"/>
      <c r="AI34" s="7"/>
    </row>
    <row r="35" spans="1:35" ht="24.75" customHeight="1" x14ac:dyDescent="0.25">
      <c r="A35" s="1"/>
      <c r="B35" s="3"/>
      <c r="C35" s="3"/>
      <c r="D35" s="9">
        <v>39</v>
      </c>
      <c r="E35" s="3">
        <v>46</v>
      </c>
      <c r="F35" s="4">
        <v>-21</v>
      </c>
      <c r="G35" s="1" t="s">
        <v>31</v>
      </c>
      <c r="H35" s="10">
        <f t="shared" si="8"/>
        <v>7.9432823472428116E-6</v>
      </c>
      <c r="I35" s="3">
        <f t="shared" si="13"/>
        <v>36</v>
      </c>
      <c r="J35" s="1" t="s">
        <v>31</v>
      </c>
      <c r="K35" s="1" t="s">
        <v>31</v>
      </c>
      <c r="L35" s="10">
        <f t="shared" si="9"/>
        <v>3.9810717055349771</v>
      </c>
      <c r="M35" s="4"/>
      <c r="N35" s="4"/>
      <c r="O35" s="11">
        <v>-28.8</v>
      </c>
      <c r="P35" s="11">
        <v>-31.3</v>
      </c>
      <c r="Q35" s="13">
        <f t="shared" si="10"/>
        <v>57</v>
      </c>
      <c r="R35" s="13">
        <v>0.66100000000000003</v>
      </c>
      <c r="S35" s="13">
        <v>4.5999999999999996</v>
      </c>
      <c r="T35" s="4">
        <v>3.19</v>
      </c>
      <c r="U35" s="4">
        <v>2.29</v>
      </c>
      <c r="V35" s="4">
        <f t="shared" si="11"/>
        <v>129.84300000000002</v>
      </c>
      <c r="W35" s="31"/>
      <c r="X35" s="35"/>
      <c r="Y35" s="35"/>
      <c r="Z35" s="39"/>
      <c r="AB35" s="15">
        <f t="shared" si="12"/>
        <v>-30.05</v>
      </c>
      <c r="AC35" s="36"/>
      <c r="AD35" s="36"/>
      <c r="AE35" s="36"/>
      <c r="AF35" s="36"/>
      <c r="AG35" s="7">
        <v>-25</v>
      </c>
      <c r="AH35" s="7"/>
      <c r="AI35" s="7"/>
    </row>
    <row r="36" spans="1:35" ht="24.75" customHeight="1" x14ac:dyDescent="0.25">
      <c r="A36" s="1"/>
      <c r="B36" s="3"/>
      <c r="C36" s="3"/>
      <c r="D36" s="9">
        <v>39</v>
      </c>
      <c r="E36" s="3">
        <v>45</v>
      </c>
      <c r="F36" s="4">
        <v>-22.1</v>
      </c>
      <c r="G36" s="1" t="s">
        <v>31</v>
      </c>
      <c r="H36" s="10">
        <f t="shared" si="8"/>
        <v>6.1659500186148194E-6</v>
      </c>
      <c r="I36" s="3">
        <f t="shared" si="13"/>
        <v>35</v>
      </c>
      <c r="J36" s="1" t="s">
        <v>31</v>
      </c>
      <c r="K36" s="1" t="s">
        <v>31</v>
      </c>
      <c r="L36" s="10">
        <f t="shared" si="9"/>
        <v>3.1622776601683804</v>
      </c>
      <c r="M36" s="4"/>
      <c r="N36" s="4"/>
      <c r="O36" s="11">
        <v>-29.7</v>
      </c>
      <c r="P36" s="11">
        <v>-32</v>
      </c>
      <c r="Q36" s="13">
        <f t="shared" si="10"/>
        <v>57.1</v>
      </c>
      <c r="R36" s="13">
        <v>0.66600000000000004</v>
      </c>
      <c r="S36" s="13">
        <v>4.5999999999999996</v>
      </c>
      <c r="T36" s="4">
        <v>3.05</v>
      </c>
      <c r="U36" s="4">
        <v>2.16</v>
      </c>
      <c r="V36" s="4">
        <f t="shared" si="11"/>
        <v>126.46199999999999</v>
      </c>
      <c r="W36" s="31"/>
      <c r="X36" s="35"/>
      <c r="Y36" s="35"/>
      <c r="Z36" s="39"/>
      <c r="AB36" s="15">
        <f t="shared" si="12"/>
        <v>-30.85</v>
      </c>
      <c r="AC36" s="36"/>
      <c r="AD36" s="36"/>
      <c r="AE36" s="36"/>
      <c r="AF36" s="36"/>
      <c r="AG36" s="7">
        <v>-25</v>
      </c>
      <c r="AH36" s="7"/>
      <c r="AI36" s="7"/>
    </row>
    <row r="37" spans="1:35" ht="24.75" customHeight="1" x14ac:dyDescent="0.25">
      <c r="A37" s="1"/>
      <c r="B37" s="3"/>
      <c r="C37" s="3"/>
      <c r="D37" s="9">
        <v>39</v>
      </c>
      <c r="E37" s="3">
        <v>45</v>
      </c>
      <c r="F37" s="4">
        <v>-23.1</v>
      </c>
      <c r="G37" s="1" t="s">
        <v>31</v>
      </c>
      <c r="H37" s="10">
        <f t="shared" si="8"/>
        <v>4.8977881936844566E-6</v>
      </c>
      <c r="I37" s="3">
        <f t="shared" si="13"/>
        <v>34</v>
      </c>
      <c r="J37" s="1" t="s">
        <v>31</v>
      </c>
      <c r="K37" s="1" t="s">
        <v>31</v>
      </c>
      <c r="L37" s="10">
        <f t="shared" si="9"/>
        <v>2.511886431509581</v>
      </c>
      <c r="M37" s="4"/>
      <c r="N37" s="4"/>
      <c r="O37" s="11">
        <v>-30.7</v>
      </c>
      <c r="P37" s="11">
        <v>-32.5</v>
      </c>
      <c r="Q37" s="13">
        <f t="shared" si="10"/>
        <v>57.1</v>
      </c>
      <c r="R37" s="13">
        <v>0.66600000000000004</v>
      </c>
      <c r="S37" s="13">
        <v>4.5999999999999996</v>
      </c>
      <c r="T37" s="4">
        <v>2.93</v>
      </c>
      <c r="U37" s="4">
        <v>2.0499999999999998</v>
      </c>
      <c r="V37" s="4">
        <f t="shared" si="11"/>
        <v>123.53400000000002</v>
      </c>
      <c r="W37" s="31"/>
      <c r="X37" s="35"/>
      <c r="Y37" s="35"/>
      <c r="Z37" s="39"/>
      <c r="AB37" s="15">
        <f t="shared" si="12"/>
        <v>-31.6</v>
      </c>
      <c r="AC37" s="36"/>
      <c r="AD37" s="36"/>
      <c r="AE37" s="36"/>
      <c r="AF37" s="36"/>
      <c r="AG37" s="7">
        <v>-25</v>
      </c>
      <c r="AH37" s="7"/>
      <c r="AI37" s="7"/>
    </row>
    <row r="38" spans="1:35" ht="24.75" customHeight="1" x14ac:dyDescent="0.25">
      <c r="A38" s="1"/>
      <c r="B38" s="3"/>
      <c r="C38" s="3"/>
      <c r="D38" s="9">
        <v>39</v>
      </c>
      <c r="E38" s="3">
        <v>44</v>
      </c>
      <c r="F38" s="4">
        <v>-24.4</v>
      </c>
      <c r="G38" s="1" t="s">
        <v>31</v>
      </c>
      <c r="H38" s="10">
        <f t="shared" si="8"/>
        <v>3.6307805477010111E-6</v>
      </c>
      <c r="I38" s="3">
        <f t="shared" si="13"/>
        <v>33</v>
      </c>
      <c r="J38" s="1" t="s">
        <v>31</v>
      </c>
      <c r="K38" s="1" t="s">
        <v>31</v>
      </c>
      <c r="L38" s="10">
        <f t="shared" si="9"/>
        <v>1.9952623149688804</v>
      </c>
      <c r="M38" s="4"/>
      <c r="N38" s="4"/>
      <c r="O38" s="11">
        <v>-31.8</v>
      </c>
      <c r="P38" s="11">
        <v>-33.6</v>
      </c>
      <c r="Q38" s="13">
        <f t="shared" si="10"/>
        <v>57.4</v>
      </c>
      <c r="R38" s="13">
        <v>0.66600000000000004</v>
      </c>
      <c r="S38" s="13">
        <v>4.5999999999999996</v>
      </c>
      <c r="T38" s="4">
        <v>2.86</v>
      </c>
      <c r="U38" s="4">
        <v>1.97</v>
      </c>
      <c r="V38" s="4">
        <f t="shared" si="11"/>
        <v>121.82599999999999</v>
      </c>
      <c r="W38" s="31"/>
      <c r="X38" s="35"/>
      <c r="Y38" s="35"/>
      <c r="Z38" s="39"/>
      <c r="AB38" s="15">
        <f t="shared" si="12"/>
        <v>-32.700000000000003</v>
      </c>
      <c r="AC38" s="36"/>
      <c r="AD38" s="36"/>
      <c r="AE38" s="36"/>
      <c r="AF38" s="36"/>
      <c r="AG38" s="7">
        <v>-25</v>
      </c>
      <c r="AH38" s="7"/>
      <c r="AI38" s="7"/>
    </row>
    <row r="39" spans="1:35" ht="24.75" customHeight="1" x14ac:dyDescent="0.25">
      <c r="A39" s="1"/>
      <c r="B39" s="3"/>
      <c r="C39" s="3"/>
      <c r="D39" s="9">
        <v>39</v>
      </c>
      <c r="E39" s="3">
        <v>44</v>
      </c>
      <c r="F39" s="4">
        <v>-27.4</v>
      </c>
      <c r="G39" s="1" t="s">
        <v>31</v>
      </c>
      <c r="H39" s="10">
        <f t="shared" si="8"/>
        <v>1.8197008586099826E-6</v>
      </c>
      <c r="I39" s="3">
        <f>I38-3</f>
        <v>30</v>
      </c>
      <c r="J39" s="1" t="s">
        <v>31</v>
      </c>
      <c r="K39" s="1" t="s">
        <v>31</v>
      </c>
      <c r="L39" s="10">
        <f t="shared" si="9"/>
        <v>1</v>
      </c>
      <c r="M39" s="4"/>
      <c r="N39" s="4"/>
      <c r="O39" s="11">
        <v>-36.299999999999997</v>
      </c>
      <c r="P39" s="11">
        <v>-37.6</v>
      </c>
      <c r="Q39" s="13">
        <f t="shared" si="10"/>
        <v>57.4</v>
      </c>
      <c r="R39" s="13">
        <v>0.66700000000000004</v>
      </c>
      <c r="S39" s="13">
        <v>4.5999999999999996</v>
      </c>
      <c r="T39" s="4">
        <v>2.73</v>
      </c>
      <c r="U39" s="4">
        <v>1.83</v>
      </c>
      <c r="V39" s="4">
        <f t="shared" si="11"/>
        <v>118.66099999999999</v>
      </c>
      <c r="W39" s="31"/>
      <c r="X39" s="35"/>
      <c r="Y39" s="35"/>
      <c r="Z39" s="39"/>
      <c r="AB39" s="15">
        <f t="shared" si="12"/>
        <v>-36.950000000000003</v>
      </c>
      <c r="AC39" s="36"/>
      <c r="AD39" s="36"/>
      <c r="AE39" s="36"/>
      <c r="AF39" s="36"/>
      <c r="AG39" s="7">
        <v>-25</v>
      </c>
      <c r="AH39" s="7"/>
      <c r="AI39" s="7"/>
    </row>
    <row r="40" spans="1:35" ht="24.75" customHeight="1" x14ac:dyDescent="0.25">
      <c r="A40" s="1"/>
      <c r="B40" s="3"/>
      <c r="C40" s="3"/>
      <c r="D40" s="9">
        <v>39</v>
      </c>
      <c r="E40" s="3">
        <v>44</v>
      </c>
      <c r="F40" s="4">
        <v>-30.7</v>
      </c>
      <c r="G40" s="1" t="s">
        <v>31</v>
      </c>
      <c r="H40" s="10">
        <f t="shared" si="8"/>
        <v>8.5113803820237651E-7</v>
      </c>
      <c r="I40" s="3">
        <f>I39-3</f>
        <v>27</v>
      </c>
      <c r="J40" s="1" t="s">
        <v>31</v>
      </c>
      <c r="K40" s="1" t="s">
        <v>31</v>
      </c>
      <c r="L40" s="10">
        <f t="shared" si="9"/>
        <v>0.50118723362727269</v>
      </c>
      <c r="M40" s="4"/>
      <c r="N40" s="4"/>
      <c r="O40" s="11">
        <v>-43.7</v>
      </c>
      <c r="P40" s="11">
        <v>-45.5</v>
      </c>
      <c r="Q40" s="13">
        <f t="shared" si="10"/>
        <v>57.7</v>
      </c>
      <c r="R40" s="13">
        <v>0.66700000000000004</v>
      </c>
      <c r="S40" s="13">
        <v>4.5999999999999996</v>
      </c>
      <c r="T40" s="4">
        <v>2.71</v>
      </c>
      <c r="U40" s="4">
        <v>1.79</v>
      </c>
      <c r="V40" s="4">
        <f t="shared" si="11"/>
        <v>118.17299999999999</v>
      </c>
      <c r="W40" s="31"/>
      <c r="X40" s="35"/>
      <c r="Y40" s="35"/>
      <c r="Z40" s="39"/>
      <c r="AB40" s="15">
        <f t="shared" si="12"/>
        <v>-44.6</v>
      </c>
      <c r="AC40" s="36"/>
      <c r="AD40" s="36"/>
      <c r="AE40" s="36"/>
      <c r="AF40" s="36"/>
      <c r="AG40" s="7">
        <v>-25</v>
      </c>
      <c r="AH40" s="7"/>
      <c r="AI40" s="7"/>
    </row>
    <row r="41" spans="1:35" ht="24.75" customHeight="1" x14ac:dyDescent="0.25">
      <c r="A41" s="1"/>
      <c r="B41" s="3"/>
      <c r="C41" s="3"/>
      <c r="D41" s="9">
        <v>40</v>
      </c>
      <c r="E41" s="3">
        <v>45</v>
      </c>
      <c r="F41" s="4">
        <v>-34</v>
      </c>
      <c r="G41" s="1" t="s">
        <v>31</v>
      </c>
      <c r="H41" s="10">
        <f t="shared" si="8"/>
        <v>3.9810717055349708E-7</v>
      </c>
      <c r="I41" s="3">
        <f>I40-3</f>
        <v>24</v>
      </c>
      <c r="J41" s="1" t="s">
        <v>31</v>
      </c>
      <c r="K41" s="1" t="s">
        <v>31</v>
      </c>
      <c r="L41" s="10">
        <f t="shared" si="9"/>
        <v>0.25118864315095807</v>
      </c>
      <c r="M41" s="4"/>
      <c r="N41" s="4"/>
      <c r="O41" s="11"/>
      <c r="P41" s="11"/>
      <c r="Q41" s="13">
        <f t="shared" si="10"/>
        <v>58</v>
      </c>
      <c r="R41" s="13">
        <v>0.66700000000000004</v>
      </c>
      <c r="S41" s="13">
        <v>4.5999999999999996</v>
      </c>
      <c r="T41" s="4">
        <v>2.73</v>
      </c>
      <c r="U41" s="4">
        <v>1.8</v>
      </c>
      <c r="V41" s="4">
        <f t="shared" si="11"/>
        <v>118.66099999999999</v>
      </c>
      <c r="W41" s="31"/>
      <c r="X41" s="35"/>
      <c r="Y41" s="35"/>
      <c r="Z41" s="39"/>
      <c r="AB41" s="15"/>
      <c r="AC41" s="36"/>
      <c r="AD41" s="36"/>
      <c r="AE41" s="36"/>
      <c r="AF41" s="36"/>
      <c r="AG41" s="7">
        <v>-25</v>
      </c>
      <c r="AH41" s="7"/>
      <c r="AI41" s="7"/>
    </row>
    <row r="42" spans="1:35" ht="24.75" customHeight="1" x14ac:dyDescent="0.25">
      <c r="A42" s="21"/>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35" ht="24.75" customHeight="1" x14ac:dyDescent="0.25">
      <c r="A43" s="8">
        <v>41976</v>
      </c>
      <c r="B43" s="3">
        <f>B23</f>
        <v>14.5</v>
      </c>
      <c r="C43" s="3"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35" ht="24.75" customHeight="1" x14ac:dyDescent="0.25">
      <c r="A44" s="8"/>
      <c r="B44" s="3"/>
      <c r="C44" s="3"/>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35" ht="24.75" customHeight="1" x14ac:dyDescent="0.25">
      <c r="A45" s="16"/>
      <c r="B45" s="3"/>
      <c r="C45" s="3"/>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c r="AI45" s="7"/>
    </row>
    <row r="46" spans="1:35" ht="24.75" customHeight="1" x14ac:dyDescent="0.25">
      <c r="A46" s="1"/>
      <c r="B46" s="3"/>
      <c r="C46" s="3"/>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row>
    <row r="47" spans="1:35" ht="24.75" customHeight="1" x14ac:dyDescent="0.25">
      <c r="A47" s="1"/>
      <c r="B47" s="3"/>
      <c r="C47" s="3"/>
      <c r="D47" s="9">
        <v>44</v>
      </c>
      <c r="E47" s="3">
        <v>56</v>
      </c>
      <c r="F47" s="4">
        <v>-11.1</v>
      </c>
      <c r="G47" s="1" t="s">
        <v>31</v>
      </c>
      <c r="H47" s="10">
        <f t="shared" ref="H47:H61" si="14">0.001*POWER(10,F47/10)</f>
        <v>7.7624711662869166E-5</v>
      </c>
      <c r="I47" s="3">
        <v>44</v>
      </c>
      <c r="J47" s="1" t="s">
        <v>31</v>
      </c>
      <c r="K47" s="1" t="s">
        <v>31</v>
      </c>
      <c r="L47" s="10">
        <f t="shared" ref="L47:L61" si="15">0.001*POWER(10,I47/10)</f>
        <v>25.118864315095859</v>
      </c>
      <c r="M47" s="4"/>
      <c r="N47" s="4"/>
      <c r="O47" s="11">
        <v>-20.7</v>
      </c>
      <c r="P47" s="11">
        <v>-20.6</v>
      </c>
      <c r="Q47" s="13">
        <f t="shared" ref="Q47:Q61" si="16">I47-F47</f>
        <v>55.1</v>
      </c>
      <c r="R47" s="13">
        <v>0.64900000000000002</v>
      </c>
      <c r="S47" s="13">
        <v>4.8</v>
      </c>
      <c r="T47" s="4">
        <v>6.02</v>
      </c>
      <c r="U47" s="4">
        <v>4.3</v>
      </c>
      <c r="V47" s="4">
        <f t="shared" ref="V47:V61" si="17">T47*$Z$7+S47*$Z$9+R47*$Z$11</f>
        <v>200.87099999999998</v>
      </c>
      <c r="W47" s="31"/>
      <c r="X47" s="35"/>
      <c r="Y47" s="35"/>
      <c r="Z47" s="127" t="s">
        <v>45</v>
      </c>
      <c r="AB47" s="15">
        <f t="shared" si="12"/>
        <v>-20.65</v>
      </c>
      <c r="AC47" s="36"/>
      <c r="AD47" s="36"/>
      <c r="AE47" s="44"/>
      <c r="AF47" s="36"/>
      <c r="AG47" s="7"/>
      <c r="AH47" s="7"/>
    </row>
    <row r="48" spans="1:35" ht="23.25" customHeight="1" x14ac:dyDescent="0.25">
      <c r="A48" s="1"/>
      <c r="B48" s="3"/>
      <c r="C48" s="3"/>
      <c r="D48" s="9">
        <v>43</v>
      </c>
      <c r="E48" s="3">
        <v>55</v>
      </c>
      <c r="F48" s="4">
        <v>-12.2</v>
      </c>
      <c r="G48" s="1" t="s">
        <v>31</v>
      </c>
      <c r="H48" s="10">
        <f t="shared" si="14"/>
        <v>6.0255958607435745E-5</v>
      </c>
      <c r="I48" s="3">
        <f t="shared" ref="I48:I58" si="18">I47-1</f>
        <v>43</v>
      </c>
      <c r="J48" s="1" t="s">
        <v>31</v>
      </c>
      <c r="K48" s="1" t="s">
        <v>31</v>
      </c>
      <c r="L48" s="10">
        <f t="shared" si="15"/>
        <v>19.952623149688794</v>
      </c>
      <c r="M48" s="4"/>
      <c r="N48" s="4"/>
      <c r="O48" s="11">
        <v>-23.2</v>
      </c>
      <c r="P48" s="11">
        <v>-22.8</v>
      </c>
      <c r="Q48" s="13">
        <f t="shared" si="16"/>
        <v>55.2</v>
      </c>
      <c r="R48" s="13">
        <v>0.64500000000000002</v>
      </c>
      <c r="S48" s="13">
        <v>4.7</v>
      </c>
      <c r="T48" s="4">
        <v>5.62</v>
      </c>
      <c r="U48" s="4">
        <v>4.05</v>
      </c>
      <c r="V48" s="4">
        <f t="shared" si="17"/>
        <v>190.053</v>
      </c>
      <c r="W48" s="31"/>
      <c r="X48" s="35"/>
      <c r="Y48" s="35"/>
      <c r="Z48" s="130"/>
      <c r="AB48" s="15">
        <f t="shared" si="12"/>
        <v>-23</v>
      </c>
      <c r="AC48" s="36"/>
      <c r="AD48" s="36"/>
      <c r="AE48" s="44"/>
      <c r="AF48" s="36"/>
      <c r="AG48" s="7"/>
      <c r="AH48" s="7"/>
    </row>
    <row r="49" spans="1:37" ht="24" customHeight="1" x14ac:dyDescent="0.25">
      <c r="A49" s="1"/>
      <c r="B49" s="3"/>
      <c r="C49" s="3"/>
      <c r="D49" s="9">
        <v>42</v>
      </c>
      <c r="E49" s="3">
        <v>53</v>
      </c>
      <c r="F49" s="4">
        <v>-13.6</v>
      </c>
      <c r="G49" s="1" t="s">
        <v>31</v>
      </c>
      <c r="H49" s="10">
        <f t="shared" si="14"/>
        <v>4.3651583224016607E-5</v>
      </c>
      <c r="I49" s="3">
        <f t="shared" si="18"/>
        <v>42</v>
      </c>
      <c r="J49" s="1" t="s">
        <v>31</v>
      </c>
      <c r="K49" s="1" t="s">
        <v>31</v>
      </c>
      <c r="L49" s="10">
        <f t="shared" si="15"/>
        <v>15.848931924611147</v>
      </c>
      <c r="M49" s="4"/>
      <c r="N49" s="4"/>
      <c r="O49" s="11">
        <v>-26.2</v>
      </c>
      <c r="P49" s="11">
        <v>-25.4</v>
      </c>
      <c r="Q49" s="13">
        <f t="shared" si="16"/>
        <v>55.6</v>
      </c>
      <c r="R49" s="13">
        <v>0.64200000000000002</v>
      </c>
      <c r="S49" s="13">
        <v>4.5999999999999996</v>
      </c>
      <c r="T49" s="4">
        <v>5.0599999999999996</v>
      </c>
      <c r="U49" s="4">
        <v>3.65</v>
      </c>
      <c r="V49" s="4">
        <f t="shared" si="17"/>
        <v>175.33799999999999</v>
      </c>
      <c r="W49" s="31"/>
      <c r="X49" s="35"/>
      <c r="Y49" s="35"/>
      <c r="Z49" s="131"/>
      <c r="AB49" s="15">
        <f t="shared" si="12"/>
        <v>-25.799999999999997</v>
      </c>
      <c r="AC49" s="36"/>
      <c r="AD49" s="36"/>
      <c r="AE49" s="44"/>
      <c r="AF49" s="36"/>
      <c r="AG49" s="7"/>
      <c r="AH49" s="7"/>
    </row>
    <row r="50" spans="1:37" ht="24.75" customHeight="1" x14ac:dyDescent="0.25">
      <c r="A50" s="1"/>
      <c r="B50" s="3"/>
      <c r="C50" s="3"/>
      <c r="D50" s="9">
        <v>41</v>
      </c>
      <c r="E50" s="3">
        <v>51</v>
      </c>
      <c r="F50" s="4">
        <v>-14.9</v>
      </c>
      <c r="G50" s="1" t="s">
        <v>31</v>
      </c>
      <c r="H50" s="10">
        <f t="shared" si="14"/>
        <v>3.2359365692962816E-5</v>
      </c>
      <c r="I50" s="3">
        <f t="shared" si="18"/>
        <v>41</v>
      </c>
      <c r="J50" s="1" t="s">
        <v>31</v>
      </c>
      <c r="K50" s="1" t="s">
        <v>31</v>
      </c>
      <c r="L50" s="10">
        <f t="shared" si="15"/>
        <v>12.589254117941671</v>
      </c>
      <c r="M50" s="4"/>
      <c r="N50" s="4"/>
      <c r="O50" s="11">
        <v>-27.9</v>
      </c>
      <c r="P50" s="11">
        <v>-27.1</v>
      </c>
      <c r="Q50" s="13">
        <f t="shared" si="16"/>
        <v>55.9</v>
      </c>
      <c r="R50" s="13">
        <v>0.64100000000000001</v>
      </c>
      <c r="S50" s="13">
        <v>4.5</v>
      </c>
      <c r="T50" s="4">
        <v>4.67</v>
      </c>
      <c r="U50" s="4">
        <v>3.39</v>
      </c>
      <c r="V50" s="4">
        <f t="shared" si="17"/>
        <v>164.785</v>
      </c>
      <c r="W50" s="31"/>
      <c r="X50" s="35"/>
      <c r="Y50" s="35"/>
      <c r="Z50" s="3" t="s">
        <v>46</v>
      </c>
      <c r="AB50" s="15">
        <f t="shared" si="12"/>
        <v>-27.5</v>
      </c>
      <c r="AC50" s="36"/>
      <c r="AD50" s="36"/>
      <c r="AE50" s="44"/>
      <c r="AF50" s="36"/>
      <c r="AG50" s="7"/>
      <c r="AH50" s="7"/>
    </row>
    <row r="51" spans="1:37" ht="24.75" customHeight="1" x14ac:dyDescent="0.25">
      <c r="A51" s="1"/>
      <c r="B51" s="3"/>
      <c r="C51" s="3"/>
      <c r="D51" s="9">
        <v>41</v>
      </c>
      <c r="E51" s="3">
        <v>50</v>
      </c>
      <c r="F51" s="4">
        <v>-16</v>
      </c>
      <c r="G51" s="1" t="s">
        <v>31</v>
      </c>
      <c r="H51" s="10">
        <f t="shared" si="14"/>
        <v>2.5118864315095781E-5</v>
      </c>
      <c r="I51" s="3">
        <f t="shared" si="18"/>
        <v>40</v>
      </c>
      <c r="J51" s="1" t="s">
        <v>31</v>
      </c>
      <c r="K51" s="1" t="s">
        <v>31</v>
      </c>
      <c r="L51" s="10">
        <f t="shared" si="15"/>
        <v>10</v>
      </c>
      <c r="M51" s="4"/>
      <c r="N51" s="4"/>
      <c r="O51" s="11">
        <v>-28.9</v>
      </c>
      <c r="P51" s="11">
        <v>-28.2</v>
      </c>
      <c r="Q51" s="13">
        <f t="shared" si="16"/>
        <v>56</v>
      </c>
      <c r="R51" s="13">
        <v>0.64200000000000002</v>
      </c>
      <c r="S51" s="13">
        <v>4.5</v>
      </c>
      <c r="T51" s="4">
        <v>4.25</v>
      </c>
      <c r="U51" s="4">
        <v>3.07</v>
      </c>
      <c r="V51" s="4">
        <f t="shared" si="17"/>
        <v>154.54399999999998</v>
      </c>
      <c r="W51" s="31"/>
      <c r="X51" s="35"/>
      <c r="Y51" s="35"/>
      <c r="Z51" s="3"/>
      <c r="AB51" s="15">
        <f t="shared" si="12"/>
        <v>-28.549999999999997</v>
      </c>
      <c r="AC51" s="36"/>
      <c r="AD51" s="36"/>
      <c r="AE51" s="44"/>
      <c r="AF51" s="36"/>
      <c r="AG51" s="7"/>
      <c r="AH51" s="7"/>
    </row>
    <row r="52" spans="1:37" ht="24.75" customHeight="1" x14ac:dyDescent="0.25">
      <c r="A52" s="1"/>
      <c r="B52" s="3"/>
      <c r="C52" s="3"/>
      <c r="D52" s="9">
        <v>41</v>
      </c>
      <c r="E52" s="3">
        <v>48</v>
      </c>
      <c r="F52" s="4">
        <v>-17.3</v>
      </c>
      <c r="G52" s="1" t="s">
        <v>31</v>
      </c>
      <c r="H52" s="10">
        <f t="shared" si="14"/>
        <v>1.8620871366628671E-5</v>
      </c>
      <c r="I52" s="3">
        <f t="shared" si="18"/>
        <v>39</v>
      </c>
      <c r="J52" s="1" t="s">
        <v>31</v>
      </c>
      <c r="K52" s="1" t="s">
        <v>31</v>
      </c>
      <c r="L52" s="10">
        <f t="shared" si="15"/>
        <v>7.9432823472428158</v>
      </c>
      <c r="M52" s="4"/>
      <c r="N52" s="4"/>
      <c r="O52" s="11">
        <v>-29.7</v>
      </c>
      <c r="P52" s="11">
        <v>-29.2</v>
      </c>
      <c r="Q52" s="13">
        <f t="shared" si="16"/>
        <v>56.3</v>
      </c>
      <c r="R52" s="13">
        <v>0.64500000000000002</v>
      </c>
      <c r="S52" s="13">
        <v>4.5</v>
      </c>
      <c r="T52" s="4">
        <v>3.91</v>
      </c>
      <c r="U52" s="4">
        <v>2.83</v>
      </c>
      <c r="V52" s="4">
        <f t="shared" si="17"/>
        <v>146.26900000000001</v>
      </c>
      <c r="W52" s="31"/>
      <c r="X52" s="35"/>
      <c r="Y52" s="35"/>
      <c r="Z52" s="3"/>
      <c r="AB52" s="15">
        <f t="shared" si="12"/>
        <v>-29.45</v>
      </c>
      <c r="AC52" s="36"/>
      <c r="AD52" s="36"/>
      <c r="AE52" s="44"/>
      <c r="AF52" s="36"/>
      <c r="AG52" s="7"/>
      <c r="AH52" s="7"/>
      <c r="AI52" s="7"/>
      <c r="AJ52" s="7"/>
      <c r="AK52" s="7"/>
    </row>
    <row r="53" spans="1:37" ht="24.75" customHeight="1" x14ac:dyDescent="0.25">
      <c r="A53" s="1"/>
      <c r="B53" s="3"/>
      <c r="C53" s="3"/>
      <c r="D53" s="9">
        <v>40</v>
      </c>
      <c r="E53" s="3">
        <v>47</v>
      </c>
      <c r="F53" s="4">
        <v>-18.399999999999999</v>
      </c>
      <c r="G53" s="1" t="s">
        <v>31</v>
      </c>
      <c r="H53" s="10">
        <f t="shared" si="14"/>
        <v>1.4454397707459273E-5</v>
      </c>
      <c r="I53" s="3">
        <f t="shared" si="18"/>
        <v>38</v>
      </c>
      <c r="J53" s="1" t="s">
        <v>31</v>
      </c>
      <c r="K53" s="1" t="s">
        <v>31</v>
      </c>
      <c r="L53" s="10">
        <f t="shared" si="15"/>
        <v>6.3095734448019387</v>
      </c>
      <c r="M53" s="4"/>
      <c r="N53" s="4"/>
      <c r="O53" s="11">
        <v>-30.1</v>
      </c>
      <c r="P53" s="11">
        <v>-30</v>
      </c>
      <c r="Q53" s="13">
        <f t="shared" si="16"/>
        <v>56.4</v>
      </c>
      <c r="R53" s="13">
        <v>0.65</v>
      </c>
      <c r="S53" s="13">
        <v>4.5</v>
      </c>
      <c r="T53" s="4">
        <v>3.61</v>
      </c>
      <c r="U53" s="4">
        <v>2.61</v>
      </c>
      <c r="V53" s="4">
        <f t="shared" si="17"/>
        <v>138.98400000000001</v>
      </c>
      <c r="W53" s="31"/>
      <c r="X53" s="35"/>
      <c r="Y53" s="35"/>
      <c r="Z53" s="3"/>
      <c r="AB53" s="15">
        <f t="shared" si="12"/>
        <v>-30.05</v>
      </c>
      <c r="AC53" s="36"/>
      <c r="AD53" s="36"/>
      <c r="AE53" s="44"/>
      <c r="AF53" s="36"/>
      <c r="AG53" s="7"/>
      <c r="AH53" s="7"/>
      <c r="AI53" s="7"/>
      <c r="AJ53" s="7"/>
      <c r="AK53" s="7"/>
    </row>
    <row r="54" spans="1:37" ht="24.75" customHeight="1" x14ac:dyDescent="0.25">
      <c r="A54" s="1"/>
      <c r="B54" s="3"/>
      <c r="C54" s="3"/>
      <c r="D54" s="9">
        <v>40</v>
      </c>
      <c r="E54" s="3">
        <v>46</v>
      </c>
      <c r="F54" s="4">
        <v>-49.5</v>
      </c>
      <c r="G54" s="1" t="s">
        <v>31</v>
      </c>
      <c r="H54" s="10">
        <f t="shared" si="14"/>
        <v>1.1220184543019627E-8</v>
      </c>
      <c r="I54" s="3">
        <f t="shared" si="18"/>
        <v>37</v>
      </c>
      <c r="J54" s="1" t="s">
        <v>31</v>
      </c>
      <c r="K54" s="1" t="s">
        <v>31</v>
      </c>
      <c r="L54" s="10">
        <f t="shared" si="15"/>
        <v>5.0118723362727327</v>
      </c>
      <c r="M54" s="4"/>
      <c r="N54" s="4"/>
      <c r="O54" s="11">
        <v>-29.9</v>
      </c>
      <c r="P54" s="11">
        <v>-29.9</v>
      </c>
      <c r="Q54" s="13">
        <f t="shared" si="16"/>
        <v>86.5</v>
      </c>
      <c r="R54" s="13">
        <v>0.65500000000000003</v>
      </c>
      <c r="S54" s="13">
        <v>4.5</v>
      </c>
      <c r="T54" s="4">
        <v>3.38</v>
      </c>
      <c r="U54" s="4">
        <v>2.4300000000000002</v>
      </c>
      <c r="V54" s="4">
        <f t="shared" si="17"/>
        <v>133.40700000000001</v>
      </c>
      <c r="W54" s="31"/>
      <c r="X54" s="35"/>
      <c r="Y54" s="35"/>
      <c r="Z54" s="3"/>
      <c r="AB54" s="15">
        <f t="shared" si="12"/>
        <v>-29.9</v>
      </c>
      <c r="AC54" s="36"/>
      <c r="AD54" s="36"/>
      <c r="AE54" s="44"/>
      <c r="AF54" s="36"/>
      <c r="AG54" s="7"/>
      <c r="AH54" s="7"/>
      <c r="AI54" s="7"/>
      <c r="AJ54" s="7"/>
      <c r="AK54" s="7"/>
    </row>
    <row r="55" spans="1:37" ht="24.75" customHeight="1" x14ac:dyDescent="0.25">
      <c r="A55" s="1"/>
      <c r="B55" s="3"/>
      <c r="C55" s="3"/>
      <c r="D55" s="9">
        <v>40</v>
      </c>
      <c r="E55" s="3">
        <v>46</v>
      </c>
      <c r="F55" s="4">
        <v>-20.6</v>
      </c>
      <c r="G55" s="1" t="s">
        <v>31</v>
      </c>
      <c r="H55" s="10">
        <f t="shared" si="14"/>
        <v>8.7096358995608005E-6</v>
      </c>
      <c r="I55" s="3">
        <f t="shared" si="18"/>
        <v>36</v>
      </c>
      <c r="J55" s="1" t="s">
        <v>31</v>
      </c>
      <c r="K55" s="1" t="s">
        <v>31</v>
      </c>
      <c r="L55" s="10">
        <f t="shared" si="15"/>
        <v>3.9810717055349771</v>
      </c>
      <c r="M55" s="4"/>
      <c r="N55" s="4"/>
      <c r="O55" s="11">
        <v>-30.7</v>
      </c>
      <c r="P55" s="11">
        <v>-30.9</v>
      </c>
      <c r="Q55" s="13">
        <f t="shared" si="16"/>
        <v>56.6</v>
      </c>
      <c r="R55" s="13">
        <v>0.66</v>
      </c>
      <c r="S55" s="13">
        <v>4.5</v>
      </c>
      <c r="T55" s="4">
        <v>3.18</v>
      </c>
      <c r="U55" s="4">
        <v>2.2799999999999998</v>
      </c>
      <c r="V55" s="4">
        <f t="shared" si="17"/>
        <v>128.56200000000001</v>
      </c>
      <c r="W55" s="31"/>
      <c r="X55" s="35"/>
      <c r="Y55" s="35"/>
      <c r="Z55" s="3"/>
      <c r="AB55" s="15">
        <f t="shared" si="12"/>
        <v>-30.799999999999997</v>
      </c>
      <c r="AC55" s="36"/>
      <c r="AD55" s="36"/>
      <c r="AE55" s="44"/>
      <c r="AF55" s="36"/>
      <c r="AG55" s="7"/>
      <c r="AH55" s="7"/>
      <c r="AI55" s="7"/>
      <c r="AJ55" s="7"/>
      <c r="AK55" s="7"/>
    </row>
    <row r="56" spans="1:37" ht="24.75" customHeight="1" x14ac:dyDescent="0.25">
      <c r="A56" s="1"/>
      <c r="B56" s="3"/>
      <c r="C56" s="3"/>
      <c r="D56" s="9">
        <v>40</v>
      </c>
      <c r="E56" s="3">
        <v>45</v>
      </c>
      <c r="F56" s="4">
        <v>-21.7</v>
      </c>
      <c r="G56" s="1" t="s">
        <v>31</v>
      </c>
      <c r="H56" s="10">
        <f t="shared" si="14"/>
        <v>6.7608297539198129E-6</v>
      </c>
      <c r="I56" s="3">
        <f t="shared" si="18"/>
        <v>35</v>
      </c>
      <c r="J56" s="1" t="s">
        <v>31</v>
      </c>
      <c r="K56" s="1" t="s">
        <v>31</v>
      </c>
      <c r="L56" s="10">
        <f t="shared" si="15"/>
        <v>3.1622776601683804</v>
      </c>
      <c r="M56" s="4"/>
      <c r="N56" s="4"/>
      <c r="O56" s="11">
        <v>-31.3</v>
      </c>
      <c r="P56" s="11">
        <v>-31.4</v>
      </c>
      <c r="Q56" s="13">
        <f t="shared" si="16"/>
        <v>56.7</v>
      </c>
      <c r="R56" s="13">
        <v>0.66100000000000003</v>
      </c>
      <c r="S56" s="13">
        <v>4.5999999999999996</v>
      </c>
      <c r="T56" s="4">
        <v>3.03</v>
      </c>
      <c r="U56" s="4">
        <v>2.15</v>
      </c>
      <c r="V56" s="4">
        <f t="shared" si="17"/>
        <v>125.93899999999998</v>
      </c>
      <c r="W56" s="31"/>
      <c r="X56" s="35"/>
      <c r="Y56" s="35"/>
      <c r="Z56" s="3"/>
      <c r="AB56" s="15">
        <f t="shared" si="12"/>
        <v>-31.35</v>
      </c>
      <c r="AC56" s="36"/>
      <c r="AD56" s="36"/>
      <c r="AE56" s="44"/>
      <c r="AF56" s="36"/>
      <c r="AG56" s="7"/>
      <c r="AH56" s="7"/>
      <c r="AI56" s="7"/>
      <c r="AJ56" s="7"/>
      <c r="AK56" s="7"/>
    </row>
    <row r="57" spans="1:37" ht="24.75" customHeight="1" x14ac:dyDescent="0.25">
      <c r="A57" s="1"/>
      <c r="B57" s="3"/>
      <c r="C57" s="3"/>
      <c r="D57" s="9">
        <v>40</v>
      </c>
      <c r="E57" s="3">
        <v>45</v>
      </c>
      <c r="F57" s="4">
        <v>-22.7</v>
      </c>
      <c r="G57" s="1" t="s">
        <v>31</v>
      </c>
      <c r="H57" s="10">
        <f t="shared" si="14"/>
        <v>5.3703179637025242E-6</v>
      </c>
      <c r="I57" s="3">
        <f t="shared" si="18"/>
        <v>34</v>
      </c>
      <c r="J57" s="1" t="s">
        <v>31</v>
      </c>
      <c r="K57" s="1" t="s">
        <v>31</v>
      </c>
      <c r="L57" s="10">
        <f t="shared" si="15"/>
        <v>2.511886431509581</v>
      </c>
      <c r="M57" s="4"/>
      <c r="N57" s="4"/>
      <c r="O57" s="11">
        <v>-31.8</v>
      </c>
      <c r="P57" s="11">
        <v>-32</v>
      </c>
      <c r="Q57" s="13">
        <f t="shared" si="16"/>
        <v>56.7</v>
      </c>
      <c r="R57" s="13">
        <v>0.66300000000000003</v>
      </c>
      <c r="S57" s="13">
        <v>4.5999999999999996</v>
      </c>
      <c r="T57" s="4">
        <v>2.92</v>
      </c>
      <c r="U57" s="4">
        <v>2.0499999999999998</v>
      </c>
      <c r="V57" s="4">
        <f t="shared" si="17"/>
        <v>123.26899999999999</v>
      </c>
      <c r="W57" s="31"/>
      <c r="X57" s="35"/>
      <c r="Y57" s="35"/>
      <c r="Z57" s="3"/>
      <c r="AB57" s="15">
        <f t="shared" si="12"/>
        <v>-31.9</v>
      </c>
      <c r="AC57" s="36"/>
      <c r="AD57" s="36"/>
      <c r="AE57" s="44"/>
      <c r="AF57" s="36"/>
      <c r="AG57" s="7"/>
      <c r="AH57" s="7"/>
      <c r="AI57" s="7"/>
      <c r="AJ57" s="7"/>
      <c r="AK57" s="7"/>
    </row>
    <row r="58" spans="1:37" ht="24.75" customHeight="1" x14ac:dyDescent="0.25">
      <c r="A58" s="1"/>
      <c r="B58" s="3"/>
      <c r="C58" s="3"/>
      <c r="D58" s="9">
        <v>40</v>
      </c>
      <c r="E58" s="3">
        <v>44</v>
      </c>
      <c r="F58" s="4">
        <v>-23.8</v>
      </c>
      <c r="G58" s="1" t="s">
        <v>31</v>
      </c>
      <c r="H58" s="10">
        <f t="shared" si="14"/>
        <v>4.1686938347033532E-6</v>
      </c>
      <c r="I58" s="3">
        <f t="shared" si="18"/>
        <v>33</v>
      </c>
      <c r="J58" s="1" t="s">
        <v>31</v>
      </c>
      <c r="K58" s="1" t="s">
        <v>31</v>
      </c>
      <c r="L58" s="10">
        <f t="shared" si="15"/>
        <v>1.9952623149688804</v>
      </c>
      <c r="M58" s="4"/>
      <c r="N58" s="4"/>
      <c r="O58" s="11">
        <v>-32.5</v>
      </c>
      <c r="P58" s="11">
        <v>-32.799999999999997</v>
      </c>
      <c r="Q58" s="13">
        <f t="shared" si="16"/>
        <v>56.8</v>
      </c>
      <c r="R58" s="13">
        <v>0.66400000000000003</v>
      </c>
      <c r="S58" s="13">
        <v>4.5999999999999996</v>
      </c>
      <c r="T58" s="4">
        <v>2.83</v>
      </c>
      <c r="U58" s="4">
        <v>1.96</v>
      </c>
      <c r="V58" s="4">
        <f t="shared" si="17"/>
        <v>121.07999999999998</v>
      </c>
      <c r="W58" s="31"/>
      <c r="X58" s="35"/>
      <c r="Y58" s="35"/>
      <c r="Z58" s="3"/>
      <c r="AB58" s="15">
        <f t="shared" si="12"/>
        <v>-32.65</v>
      </c>
      <c r="AC58" s="36"/>
      <c r="AD58" s="36"/>
      <c r="AE58" s="44"/>
      <c r="AF58" s="36"/>
      <c r="AG58" s="7"/>
      <c r="AH58" s="7"/>
      <c r="AI58" s="7"/>
      <c r="AJ58" s="7"/>
      <c r="AK58" s="7"/>
    </row>
    <row r="59" spans="1:37" ht="24.75" customHeight="1" x14ac:dyDescent="0.25">
      <c r="A59" s="1"/>
      <c r="B59" s="3"/>
      <c r="C59" s="3"/>
      <c r="D59" s="9">
        <v>40</v>
      </c>
      <c r="E59" s="3">
        <v>44</v>
      </c>
      <c r="F59" s="4">
        <v>-26.9</v>
      </c>
      <c r="G59" s="1" t="s">
        <v>31</v>
      </c>
      <c r="H59" s="10">
        <f t="shared" si="14"/>
        <v>2.0417379446695294E-6</v>
      </c>
      <c r="I59" s="3">
        <f>I58-3</f>
        <v>30</v>
      </c>
      <c r="J59" s="1" t="s">
        <v>31</v>
      </c>
      <c r="K59" s="1" t="s">
        <v>31</v>
      </c>
      <c r="L59" s="10">
        <f t="shared" si="15"/>
        <v>1</v>
      </c>
      <c r="M59" s="4"/>
      <c r="N59" s="4"/>
      <c r="O59" s="11">
        <v>-36.700000000000003</v>
      </c>
      <c r="P59" s="11">
        <v>-37</v>
      </c>
      <c r="Q59" s="13">
        <f t="shared" si="16"/>
        <v>56.9</v>
      </c>
      <c r="R59" s="13">
        <v>0.66600000000000004</v>
      </c>
      <c r="S59" s="13">
        <v>4.5999999999999996</v>
      </c>
      <c r="T59" s="4">
        <v>2.69</v>
      </c>
      <c r="U59" s="4">
        <v>1.8</v>
      </c>
      <c r="V59" s="4">
        <f t="shared" si="17"/>
        <v>117.678</v>
      </c>
      <c r="W59" s="31"/>
      <c r="X59" s="35"/>
      <c r="Y59" s="35"/>
      <c r="Z59" s="3"/>
      <c r="AB59" s="15">
        <f t="shared" si="12"/>
        <v>-36.85</v>
      </c>
      <c r="AC59" s="36"/>
      <c r="AD59" s="36"/>
      <c r="AE59" s="44"/>
      <c r="AF59" s="36"/>
      <c r="AG59" s="7"/>
      <c r="AH59" s="7"/>
      <c r="AI59" s="7"/>
      <c r="AJ59" s="7"/>
      <c r="AK59" s="7"/>
    </row>
    <row r="60" spans="1:37" ht="24.75" customHeight="1" x14ac:dyDescent="0.25">
      <c r="A60" s="1"/>
      <c r="B60" s="3"/>
      <c r="C60" s="3"/>
      <c r="D60" s="9">
        <v>40</v>
      </c>
      <c r="E60" s="3">
        <v>44</v>
      </c>
      <c r="F60" s="4">
        <v>-30</v>
      </c>
      <c r="G60" s="1" t="s">
        <v>31</v>
      </c>
      <c r="H60" s="10">
        <f t="shared" si="14"/>
        <v>9.9999999999999995E-7</v>
      </c>
      <c r="I60" s="3">
        <f>I59-3</f>
        <v>27</v>
      </c>
      <c r="J60" s="1" t="s">
        <v>31</v>
      </c>
      <c r="K60" s="1" t="s">
        <v>31</v>
      </c>
      <c r="L60" s="10">
        <f t="shared" si="15"/>
        <v>0.50118723362727269</v>
      </c>
      <c r="M60" s="4"/>
      <c r="N60" s="4"/>
      <c r="O60" s="11">
        <v>-44.6</v>
      </c>
      <c r="P60" s="11">
        <v>-44.6</v>
      </c>
      <c r="Q60" s="13">
        <f t="shared" si="16"/>
        <v>57</v>
      </c>
      <c r="R60" s="13">
        <v>0.66600000000000004</v>
      </c>
      <c r="S60" s="13">
        <v>4.5999999999999996</v>
      </c>
      <c r="T60" s="4">
        <v>2.66</v>
      </c>
      <c r="U60" s="4">
        <v>1.75</v>
      </c>
      <c r="V60" s="4">
        <f t="shared" si="17"/>
        <v>116.946</v>
      </c>
      <c r="W60" s="31"/>
      <c r="X60" s="35"/>
      <c r="Y60" s="35"/>
      <c r="Z60" s="3"/>
      <c r="AB60" s="15">
        <f t="shared" si="12"/>
        <v>-44.6</v>
      </c>
      <c r="AC60" s="36"/>
      <c r="AD60" s="36"/>
      <c r="AE60" s="44"/>
      <c r="AF60" s="36"/>
      <c r="AG60" s="7"/>
      <c r="AH60" s="7"/>
      <c r="AI60" s="7"/>
      <c r="AJ60" s="7"/>
      <c r="AK60" s="7"/>
    </row>
    <row r="61" spans="1:37" ht="24.75" customHeight="1" x14ac:dyDescent="0.25">
      <c r="A61" s="1"/>
      <c r="B61" s="3"/>
      <c r="C61" s="3"/>
      <c r="D61" s="9">
        <v>40</v>
      </c>
      <c r="E61" s="3">
        <v>45</v>
      </c>
      <c r="F61" s="4">
        <v>-33.6</v>
      </c>
      <c r="G61" s="1" t="s">
        <v>31</v>
      </c>
      <c r="H61" s="10">
        <f t="shared" si="14"/>
        <v>4.365158322401653E-7</v>
      </c>
      <c r="I61" s="3">
        <f>I60-3</f>
        <v>24</v>
      </c>
      <c r="J61" s="1" t="s">
        <v>31</v>
      </c>
      <c r="K61" s="1" t="s">
        <v>31</v>
      </c>
      <c r="L61" s="10">
        <f t="shared" si="15"/>
        <v>0.25118864315095807</v>
      </c>
      <c r="M61" s="4"/>
      <c r="N61" s="4"/>
      <c r="O61" s="11">
        <v>-50.7</v>
      </c>
      <c r="P61" s="11">
        <v>-51</v>
      </c>
      <c r="Q61" s="13">
        <f t="shared" si="16"/>
        <v>57.6</v>
      </c>
      <c r="R61" s="13">
        <v>0.66600000000000004</v>
      </c>
      <c r="S61" s="13">
        <v>4.5999999999999996</v>
      </c>
      <c r="T61" s="4">
        <v>2.69</v>
      </c>
      <c r="U61" s="4">
        <v>1.77</v>
      </c>
      <c r="V61" s="4">
        <f t="shared" si="17"/>
        <v>117.678</v>
      </c>
      <c r="W61" s="31"/>
      <c r="X61" s="35"/>
      <c r="Y61" s="35"/>
      <c r="Z61" s="3"/>
      <c r="AB61" s="15">
        <f t="shared" si="12"/>
        <v>-50.85</v>
      </c>
      <c r="AC61" s="36"/>
      <c r="AD61" s="36"/>
      <c r="AE61" s="44"/>
      <c r="AF61" s="36"/>
      <c r="AG61" s="7"/>
      <c r="AH61" s="7"/>
      <c r="AI61" s="7"/>
      <c r="AJ61" s="7"/>
      <c r="AK61" s="7"/>
    </row>
    <row r="62" spans="1:37" ht="24.75" customHeight="1" x14ac:dyDescent="0.25">
      <c r="A62" s="21"/>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CONCATENATE("50W Toshiba Cascade Average SRG(dBc) @ ",B63,"GHz")</f>
        <v>50W Toshiba Cascade Average SRG(dBc) @ 14.5GHz</v>
      </c>
      <c r="AC62" s="36"/>
      <c r="AD62" s="36"/>
      <c r="AE62" s="36"/>
      <c r="AF62" s="36"/>
      <c r="AG62" s="7" t="s">
        <v>48</v>
      </c>
      <c r="AH62" s="7"/>
      <c r="AI62" s="7"/>
      <c r="AJ62" s="7"/>
      <c r="AK62" s="7"/>
    </row>
    <row r="63" spans="1:37" ht="24.75" customHeight="1" x14ac:dyDescent="0.25">
      <c r="A63" s="8">
        <v>41978</v>
      </c>
      <c r="B63" s="3">
        <f>B43</f>
        <v>14.5</v>
      </c>
      <c r="C63" s="3" t="s">
        <v>30</v>
      </c>
      <c r="D63" s="9"/>
      <c r="E63" s="9"/>
      <c r="F63" s="1" t="s">
        <v>31</v>
      </c>
      <c r="G63" s="3"/>
      <c r="H63" s="4">
        <f>0.001*POWER(10,G63/10)</f>
        <v>1E-3</v>
      </c>
      <c r="I63" s="1" t="s">
        <v>31</v>
      </c>
      <c r="J63" s="3">
        <v>47</v>
      </c>
      <c r="K63" s="1" t="s">
        <v>31</v>
      </c>
      <c r="L63" s="4">
        <f>0.001*POWER(10,J63/10)</f>
        <v>50.118723362727295</v>
      </c>
      <c r="M63" s="4"/>
      <c r="N63" s="4"/>
      <c r="O63" s="11"/>
      <c r="P63" s="12"/>
      <c r="Q63" s="13">
        <f>J63-G63</f>
        <v>47</v>
      </c>
      <c r="R63" s="13"/>
      <c r="S63" s="13"/>
      <c r="T63" s="4"/>
      <c r="U63" s="4"/>
      <c r="V63" s="4">
        <f>T63*$Z$7+S63*$Z$9+R63*$Z$11</f>
        <v>0</v>
      </c>
      <c r="W63" s="4">
        <f t="shared" ref="W63:W77" si="19">V63-L63</f>
        <v>-50.118723362727295</v>
      </c>
      <c r="X63" s="14" t="e">
        <f t="shared" ref="X63:X77" si="20">L63/V63</f>
        <v>#DIV/0!</v>
      </c>
      <c r="Y63" s="14" t="e">
        <f t="shared" ref="Y63:Y77" si="21">(L63-H63)/V63</f>
        <v>#DIV/0!</v>
      </c>
      <c r="Z63" s="127" t="s">
        <v>49</v>
      </c>
      <c r="AB63" s="15" t="e">
        <f>AVERAGE(M63:N63)</f>
        <v>#DIV/0!</v>
      </c>
      <c r="AC63" s="7"/>
      <c r="AD63" s="36"/>
      <c r="AE63" s="36"/>
      <c r="AF63" s="7"/>
      <c r="AG63" s="7">
        <v>-30</v>
      </c>
      <c r="AH63" s="15"/>
      <c r="AI63" s="45"/>
      <c r="AJ63" s="7"/>
      <c r="AK63" s="7"/>
    </row>
    <row r="64" spans="1:37" ht="24.75" customHeight="1" x14ac:dyDescent="0.25">
      <c r="A64" s="16"/>
      <c r="B64" s="3"/>
      <c r="C64" s="3"/>
      <c r="D64" s="9">
        <v>42</v>
      </c>
      <c r="E64" s="9">
        <v>56</v>
      </c>
      <c r="F64" s="1" t="s">
        <v>31</v>
      </c>
      <c r="G64" s="3">
        <v>-8.0500000000000007</v>
      </c>
      <c r="H64" s="4">
        <f t="shared" ref="H64:H77" si="22">0.001*POWER(10,G64/10)</f>
        <v>1.5667510701081487E-4</v>
      </c>
      <c r="I64" s="1" t="s">
        <v>31</v>
      </c>
      <c r="J64" s="3">
        <f t="shared" ref="J64:J74" si="23">J63-1</f>
        <v>46</v>
      </c>
      <c r="K64" s="1" t="s">
        <v>31</v>
      </c>
      <c r="L64" s="4">
        <f t="shared" ref="L64:L77" si="24">0.001*POWER(10,J64/10)</f>
        <v>39.810717055349741</v>
      </c>
      <c r="M64" s="4">
        <v>-27.6</v>
      </c>
      <c r="N64" s="4">
        <v>-27.6</v>
      </c>
      <c r="O64" s="11"/>
      <c r="P64" s="12"/>
      <c r="Q64" s="13">
        <f t="shared" ref="Q64:Q77" si="25">J64-G64</f>
        <v>54.05</v>
      </c>
      <c r="R64" s="13">
        <v>0.65</v>
      </c>
      <c r="S64" s="13">
        <v>4.9000000000000004</v>
      </c>
      <c r="T64" s="4">
        <v>6.53</v>
      </c>
      <c r="U64" s="4">
        <v>4.71</v>
      </c>
      <c r="V64" s="4">
        <f t="shared" ref="V64:V77" si="26">T64*$Z$7+S64*$Z$9+R64*$Z$11</f>
        <v>214.352</v>
      </c>
      <c r="W64" s="4">
        <f t="shared" si="19"/>
        <v>174.54128294465028</v>
      </c>
      <c r="X64" s="14">
        <f t="shared" si="20"/>
        <v>0.18572589504809725</v>
      </c>
      <c r="Y64" s="14">
        <f t="shared" si="21"/>
        <v>0.18572516412369713</v>
      </c>
      <c r="Z64" s="128"/>
      <c r="AB64" s="15">
        <f>AVERAGE(M64:N64)</f>
        <v>-27.6</v>
      </c>
      <c r="AC64" s="7"/>
      <c r="AD64" s="36"/>
      <c r="AE64" s="36"/>
      <c r="AF64" s="7"/>
      <c r="AG64" s="7">
        <f>AG63</f>
        <v>-30</v>
      </c>
      <c r="AH64" s="15"/>
      <c r="AI64" s="45"/>
      <c r="AJ64" s="7"/>
      <c r="AK64" s="7"/>
    </row>
    <row r="65" spans="1:37" ht="24.75" customHeight="1" x14ac:dyDescent="0.25">
      <c r="A65" s="1"/>
      <c r="B65" s="3"/>
      <c r="C65" s="3"/>
      <c r="D65" s="9">
        <v>41</v>
      </c>
      <c r="E65" s="9">
        <v>54</v>
      </c>
      <c r="F65" s="1" t="s">
        <v>31</v>
      </c>
      <c r="G65" s="3">
        <v>-9.8000000000000007</v>
      </c>
      <c r="H65" s="4">
        <f t="shared" si="22"/>
        <v>1.0471285480508991E-4</v>
      </c>
      <c r="I65" s="1" t="s">
        <v>31</v>
      </c>
      <c r="J65" s="3">
        <f t="shared" si="23"/>
        <v>45</v>
      </c>
      <c r="K65" s="1" t="s">
        <v>31</v>
      </c>
      <c r="L65" s="4">
        <f t="shared" si="24"/>
        <v>31.622776601683839</v>
      </c>
      <c r="M65" s="4">
        <v>-30.8</v>
      </c>
      <c r="N65" s="4">
        <v>-30.8</v>
      </c>
      <c r="O65" s="11"/>
      <c r="P65" s="12"/>
      <c r="Q65" s="13">
        <f t="shared" si="25"/>
        <v>54.8</v>
      </c>
      <c r="R65" s="13">
        <v>0.64300000000000002</v>
      </c>
      <c r="S65" s="13">
        <v>4.8</v>
      </c>
      <c r="T65" s="4">
        <v>5.82</v>
      </c>
      <c r="U65" s="4">
        <v>4.2300000000000004</v>
      </c>
      <c r="V65" s="4">
        <f t="shared" si="26"/>
        <v>195.94900000000001</v>
      </c>
      <c r="W65" s="4">
        <f t="shared" si="19"/>
        <v>164.32622339831619</v>
      </c>
      <c r="X65" s="14">
        <f t="shared" si="20"/>
        <v>0.16138268938184852</v>
      </c>
      <c r="Y65" s="14">
        <f t="shared" si="21"/>
        <v>0.16138215499353928</v>
      </c>
      <c r="Z65" s="129"/>
      <c r="AB65" s="15">
        <f>AVERAGE(M65:N65)</f>
        <v>-30.8</v>
      </c>
      <c r="AC65" s="7"/>
      <c r="AD65" s="36"/>
      <c r="AE65" s="36"/>
      <c r="AF65" s="7"/>
      <c r="AG65" s="7">
        <f t="shared" ref="AG65:AG70" si="27">AG64</f>
        <v>-30</v>
      </c>
      <c r="AH65" s="15"/>
      <c r="AI65" s="45"/>
      <c r="AJ65" s="7"/>
      <c r="AK65" s="7"/>
    </row>
    <row r="66" spans="1:37" ht="24.75" customHeight="1" x14ac:dyDescent="0.25">
      <c r="A66" s="1"/>
      <c r="B66" s="3"/>
      <c r="C66" s="3"/>
      <c r="D66" s="9">
        <v>41</v>
      </c>
      <c r="E66" s="9">
        <v>50</v>
      </c>
      <c r="F66" s="1" t="s">
        <v>31</v>
      </c>
      <c r="G66" s="3">
        <v>-11.2</v>
      </c>
      <c r="H66" s="4">
        <f t="shared" si="22"/>
        <v>7.5857757502918385E-5</v>
      </c>
      <c r="I66" s="1" t="s">
        <v>31</v>
      </c>
      <c r="J66" s="3">
        <f t="shared" si="23"/>
        <v>44</v>
      </c>
      <c r="K66" s="1" t="s">
        <v>31</v>
      </c>
      <c r="L66" s="4">
        <f t="shared" si="24"/>
        <v>25.118864315095859</v>
      </c>
      <c r="M66" s="4">
        <v>-33.299999999999997</v>
      </c>
      <c r="N66" s="4">
        <v>-34.299999999999997</v>
      </c>
      <c r="O66" s="11"/>
      <c r="P66" s="11"/>
      <c r="Q66" s="13">
        <f t="shared" si="25"/>
        <v>55.2</v>
      </c>
      <c r="R66" s="13">
        <v>0.64100000000000001</v>
      </c>
      <c r="S66" s="13">
        <v>4.7</v>
      </c>
      <c r="T66" s="4">
        <v>5.2</v>
      </c>
      <c r="U66" s="4">
        <v>3.79</v>
      </c>
      <c r="V66" s="4">
        <f t="shared" si="26"/>
        <v>179.77699999999999</v>
      </c>
      <c r="W66" s="4">
        <f t="shared" si="19"/>
        <v>154.65813568490412</v>
      </c>
      <c r="X66" s="14">
        <f t="shared" si="20"/>
        <v>0.1397223466577808</v>
      </c>
      <c r="Y66" s="14">
        <f t="shared" si="21"/>
        <v>0.13972192470303965</v>
      </c>
      <c r="Z66" s="127" t="s">
        <v>45</v>
      </c>
      <c r="AB66" s="15">
        <f t="shared" ref="AB66:AB77" si="28">AVERAGE(M66:N66)</f>
        <v>-33.799999999999997</v>
      </c>
      <c r="AC66" s="7"/>
      <c r="AD66" s="36"/>
      <c r="AE66" s="36"/>
      <c r="AF66" s="7"/>
      <c r="AG66" s="7">
        <f t="shared" si="27"/>
        <v>-30</v>
      </c>
      <c r="AH66" s="15"/>
      <c r="AI66" s="45"/>
      <c r="AJ66" s="7"/>
      <c r="AK66" s="7"/>
    </row>
    <row r="67" spans="1:37" ht="23.25" customHeight="1" x14ac:dyDescent="0.25">
      <c r="A67" s="1"/>
      <c r="B67" s="3"/>
      <c r="C67" s="3"/>
      <c r="D67" s="9">
        <v>40</v>
      </c>
      <c r="E67" s="9">
        <v>49</v>
      </c>
      <c r="F67" s="1" t="s">
        <v>31</v>
      </c>
      <c r="G67" s="3">
        <v>-12.6</v>
      </c>
      <c r="H67" s="4">
        <f t="shared" si="22"/>
        <v>5.4954087385762434E-5</v>
      </c>
      <c r="I67" s="1" t="s">
        <v>31</v>
      </c>
      <c r="J67" s="3">
        <f t="shared" si="23"/>
        <v>43</v>
      </c>
      <c r="K67" s="1" t="s">
        <v>31</v>
      </c>
      <c r="L67" s="4">
        <f t="shared" si="24"/>
        <v>19.952623149688794</v>
      </c>
      <c r="M67" s="4">
        <v>-32.799999999999997</v>
      </c>
      <c r="N67" s="4">
        <v>-35.799999999999997</v>
      </c>
      <c r="O67" s="11"/>
      <c r="P67" s="11"/>
      <c r="Q67" s="13">
        <f t="shared" si="25"/>
        <v>55.6</v>
      </c>
      <c r="R67" s="13">
        <v>0.64200000000000002</v>
      </c>
      <c r="S67" s="13">
        <v>4.5999999999999996</v>
      </c>
      <c r="T67" s="4">
        <v>4.67</v>
      </c>
      <c r="U67" s="4">
        <v>3.43</v>
      </c>
      <c r="V67" s="4">
        <f t="shared" si="26"/>
        <v>165.822</v>
      </c>
      <c r="W67" s="4">
        <f t="shared" si="19"/>
        <v>145.8693768503112</v>
      </c>
      <c r="X67" s="14">
        <f t="shared" si="20"/>
        <v>0.12032554877934649</v>
      </c>
      <c r="Y67" s="14">
        <f t="shared" si="21"/>
        <v>0.1203252173752663</v>
      </c>
      <c r="Z67" s="130"/>
      <c r="AB67" s="15">
        <f t="shared" si="28"/>
        <v>-34.299999999999997</v>
      </c>
      <c r="AC67" s="7"/>
      <c r="AD67" s="36"/>
      <c r="AE67" s="36"/>
      <c r="AF67" s="7"/>
      <c r="AG67" s="7">
        <f t="shared" si="27"/>
        <v>-30</v>
      </c>
      <c r="AH67" s="15"/>
      <c r="AI67" s="45"/>
      <c r="AJ67" s="7"/>
      <c r="AK67" s="7"/>
    </row>
    <row r="68" spans="1:37" ht="24" customHeight="1" x14ac:dyDescent="0.25">
      <c r="A68" s="1"/>
      <c r="B68" s="3"/>
      <c r="C68" s="3"/>
      <c r="D68" s="9">
        <v>39</v>
      </c>
      <c r="E68" s="9">
        <v>48</v>
      </c>
      <c r="F68" s="1" t="s">
        <v>31</v>
      </c>
      <c r="G68" s="3">
        <v>-13.86</v>
      </c>
      <c r="H68" s="4">
        <f t="shared" si="22"/>
        <v>4.1114972110452234E-5</v>
      </c>
      <c r="I68" s="1" t="s">
        <v>31</v>
      </c>
      <c r="J68" s="3">
        <f t="shared" si="23"/>
        <v>42</v>
      </c>
      <c r="K68" s="1" t="s">
        <v>31</v>
      </c>
      <c r="L68" s="4">
        <f t="shared" si="24"/>
        <v>15.848931924611147</v>
      </c>
      <c r="M68" s="4">
        <v>-34</v>
      </c>
      <c r="N68" s="4">
        <v>-37</v>
      </c>
      <c r="O68" s="11"/>
      <c r="P68" s="11"/>
      <c r="Q68" s="13">
        <f t="shared" si="25"/>
        <v>55.86</v>
      </c>
      <c r="R68" s="13">
        <v>0.64400000000000002</v>
      </c>
      <c r="S68" s="13">
        <v>4.5999999999999996</v>
      </c>
      <c r="T68" s="4">
        <v>4.26</v>
      </c>
      <c r="U68" s="4">
        <v>3.07</v>
      </c>
      <c r="V68" s="4">
        <f t="shared" si="26"/>
        <v>155.83199999999999</v>
      </c>
      <c r="W68" s="4">
        <f t="shared" si="19"/>
        <v>139.98306807538884</v>
      </c>
      <c r="X68" s="14">
        <f t="shared" si="20"/>
        <v>0.10170524619212452</v>
      </c>
      <c r="Y68" s="14">
        <f t="shared" si="21"/>
        <v>0.10170498235047383</v>
      </c>
      <c r="Z68" s="131"/>
      <c r="AB68" s="15">
        <f t="shared" si="28"/>
        <v>-35.5</v>
      </c>
      <c r="AC68" s="36"/>
      <c r="AD68" s="36"/>
      <c r="AE68" s="7"/>
      <c r="AF68" s="7"/>
      <c r="AG68" s="7">
        <f t="shared" si="27"/>
        <v>-30</v>
      </c>
      <c r="AH68" s="15"/>
      <c r="AI68" s="45"/>
      <c r="AJ68" s="7"/>
      <c r="AK68" s="7"/>
    </row>
    <row r="69" spans="1:37" ht="24.75" customHeight="1" x14ac:dyDescent="0.25">
      <c r="A69" s="1"/>
      <c r="B69" s="3"/>
      <c r="C69" s="3"/>
      <c r="D69" s="9">
        <v>39</v>
      </c>
      <c r="E69" s="9">
        <v>47</v>
      </c>
      <c r="F69" s="1" t="s">
        <v>31</v>
      </c>
      <c r="G69" s="3">
        <v>-15.11</v>
      </c>
      <c r="H69" s="4">
        <f t="shared" si="22"/>
        <v>3.0831879502493542E-5</v>
      </c>
      <c r="I69" s="1" t="s">
        <v>31</v>
      </c>
      <c r="J69" s="3">
        <f t="shared" si="23"/>
        <v>41</v>
      </c>
      <c r="K69" s="1" t="s">
        <v>31</v>
      </c>
      <c r="L69" s="4">
        <f t="shared" si="24"/>
        <v>12.589254117941671</v>
      </c>
      <c r="M69" s="4">
        <v>-35</v>
      </c>
      <c r="N69" s="4">
        <v>-36.5</v>
      </c>
      <c r="O69" s="11"/>
      <c r="P69" s="11"/>
      <c r="Q69" s="13">
        <f t="shared" si="25"/>
        <v>56.11</v>
      </c>
      <c r="R69" s="13">
        <v>0.64800000000000002</v>
      </c>
      <c r="S69" s="13">
        <v>4.5999999999999996</v>
      </c>
      <c r="T69" s="4">
        <v>3.87</v>
      </c>
      <c r="U69" s="4">
        <v>2.82</v>
      </c>
      <c r="V69" s="4">
        <f t="shared" si="26"/>
        <v>146.34399999999999</v>
      </c>
      <c r="W69" s="4">
        <f t="shared" si="19"/>
        <v>133.75474588205833</v>
      </c>
      <c r="X69" s="14">
        <f t="shared" si="20"/>
        <v>8.6025078704570546E-2</v>
      </c>
      <c r="Y69" s="14">
        <f t="shared" si="21"/>
        <v>8.6024868023712411E-2</v>
      </c>
      <c r="Z69" s="136" t="s">
        <v>50</v>
      </c>
      <c r="AB69" s="15">
        <f t="shared" si="28"/>
        <v>-35.75</v>
      </c>
      <c r="AC69" s="36"/>
      <c r="AD69" s="36"/>
      <c r="AE69" s="7"/>
      <c r="AF69" s="7"/>
      <c r="AG69" s="7">
        <f t="shared" si="27"/>
        <v>-30</v>
      </c>
      <c r="AH69" s="15"/>
      <c r="AI69" s="45"/>
      <c r="AJ69" s="7"/>
      <c r="AK69" s="7"/>
    </row>
    <row r="70" spans="1:37" ht="24.75" customHeight="1" x14ac:dyDescent="0.25">
      <c r="A70" s="1"/>
      <c r="B70" s="3"/>
      <c r="C70" s="3"/>
      <c r="D70" s="9">
        <v>38</v>
      </c>
      <c r="E70" s="9">
        <v>45</v>
      </c>
      <c r="F70" s="1" t="s">
        <v>31</v>
      </c>
      <c r="G70" s="3">
        <v>-16.46</v>
      </c>
      <c r="H70" s="4">
        <f t="shared" si="22"/>
        <v>2.2594357702209765E-5</v>
      </c>
      <c r="I70" s="1" t="s">
        <v>31</v>
      </c>
      <c r="J70" s="3">
        <f t="shared" si="23"/>
        <v>40</v>
      </c>
      <c r="K70" s="1" t="s">
        <v>31</v>
      </c>
      <c r="L70" s="4">
        <f t="shared" si="24"/>
        <v>10</v>
      </c>
      <c r="M70" s="4">
        <v>-36</v>
      </c>
      <c r="N70" s="4">
        <v>-37.299999999999997</v>
      </c>
      <c r="O70" s="11"/>
      <c r="P70" s="11"/>
      <c r="Q70" s="13">
        <f t="shared" si="25"/>
        <v>56.46</v>
      </c>
      <c r="R70" s="13">
        <v>0.65400000000000003</v>
      </c>
      <c r="S70" s="13">
        <v>4.5999999999999996</v>
      </c>
      <c r="T70" s="4">
        <v>3.58</v>
      </c>
      <c r="U70" s="4">
        <v>2.58</v>
      </c>
      <c r="V70" s="4">
        <f t="shared" si="26"/>
        <v>139.31</v>
      </c>
      <c r="W70" s="4">
        <f t="shared" si="19"/>
        <v>129.31</v>
      </c>
      <c r="X70" s="14">
        <f t="shared" si="20"/>
        <v>7.178235589692053E-2</v>
      </c>
      <c r="Y70" s="14">
        <f t="shared" si="21"/>
        <v>7.1782193709297948E-2</v>
      </c>
      <c r="Z70" s="137"/>
      <c r="AB70" s="15">
        <f t="shared" si="28"/>
        <v>-36.65</v>
      </c>
      <c r="AC70" s="36"/>
      <c r="AD70" s="36"/>
      <c r="AE70" s="7"/>
      <c r="AF70" s="36"/>
      <c r="AG70" s="7">
        <f t="shared" si="27"/>
        <v>-30</v>
      </c>
      <c r="AH70" s="15"/>
      <c r="AI70" s="45"/>
      <c r="AJ70" s="7"/>
      <c r="AK70" s="7"/>
    </row>
    <row r="71" spans="1:37" ht="24.75" customHeight="1" x14ac:dyDescent="0.25">
      <c r="A71" s="1"/>
      <c r="B71" s="3"/>
      <c r="C71" s="3"/>
      <c r="D71" s="9">
        <v>37</v>
      </c>
      <c r="E71" s="9">
        <v>43</v>
      </c>
      <c r="F71" s="1" t="s">
        <v>31</v>
      </c>
      <c r="G71" s="3">
        <v>-17.600000000000001</v>
      </c>
      <c r="H71" s="4">
        <f t="shared" si="22"/>
        <v>1.7378008287493737E-5</v>
      </c>
      <c r="I71" s="1" t="s">
        <v>31</v>
      </c>
      <c r="J71" s="3">
        <f t="shared" si="23"/>
        <v>39</v>
      </c>
      <c r="K71" s="1" t="s">
        <v>31</v>
      </c>
      <c r="L71" s="4">
        <f t="shared" si="24"/>
        <v>7.9432823472428158</v>
      </c>
      <c r="M71" s="4">
        <v>-36.799999999999997</v>
      </c>
      <c r="N71" s="4">
        <v>-37.5</v>
      </c>
      <c r="O71" s="11"/>
      <c r="P71" s="11"/>
      <c r="Q71" s="13">
        <f t="shared" si="25"/>
        <v>56.6</v>
      </c>
      <c r="R71" s="13">
        <v>0.65800000000000003</v>
      </c>
      <c r="S71" s="13">
        <v>4.5999999999999996</v>
      </c>
      <c r="T71" s="4">
        <v>3.33</v>
      </c>
      <c r="U71" s="4">
        <v>2.4</v>
      </c>
      <c r="V71" s="4">
        <f t="shared" si="26"/>
        <v>133.238</v>
      </c>
      <c r="W71" s="4">
        <f t="shared" si="19"/>
        <v>125.29471765275719</v>
      </c>
      <c r="X71" s="14">
        <f t="shared" si="20"/>
        <v>5.9617243933733736E-2</v>
      </c>
      <c r="Y71" s="14">
        <f t="shared" si="21"/>
        <v>5.9617113505415334E-2</v>
      </c>
      <c r="Z71" s="137"/>
      <c r="AB71" s="15">
        <f t="shared" si="28"/>
        <v>-37.15</v>
      </c>
      <c r="AC71" s="36"/>
      <c r="AD71" s="36"/>
      <c r="AE71" s="7"/>
      <c r="AF71" s="36"/>
      <c r="AG71" s="7">
        <f>AG69</f>
        <v>-30</v>
      </c>
      <c r="AH71" s="15"/>
      <c r="AI71" s="45"/>
      <c r="AJ71" s="7"/>
      <c r="AK71" s="7"/>
    </row>
    <row r="72" spans="1:37" ht="24.75" customHeight="1" x14ac:dyDescent="0.25">
      <c r="A72" s="1"/>
      <c r="B72" s="3"/>
      <c r="C72" s="3"/>
      <c r="D72" s="9">
        <v>37</v>
      </c>
      <c r="E72" s="9">
        <v>43</v>
      </c>
      <c r="F72" s="1" t="s">
        <v>31</v>
      </c>
      <c r="G72" s="3">
        <v>-18.7</v>
      </c>
      <c r="H72" s="4">
        <f t="shared" si="22"/>
        <v>1.3489628825916536E-5</v>
      </c>
      <c r="I72" s="1" t="s">
        <v>31</v>
      </c>
      <c r="J72" s="3">
        <f t="shared" si="23"/>
        <v>38</v>
      </c>
      <c r="K72" s="1" t="s">
        <v>31</v>
      </c>
      <c r="L72" s="4">
        <f t="shared" si="24"/>
        <v>6.3095734448019387</v>
      </c>
      <c r="M72" s="4">
        <v>-36.299999999999997</v>
      </c>
      <c r="N72" s="4">
        <v>-37.5</v>
      </c>
      <c r="O72" s="11"/>
      <c r="P72" s="11"/>
      <c r="Q72" s="13">
        <f t="shared" si="25"/>
        <v>56.7</v>
      </c>
      <c r="R72" s="13">
        <v>0.66</v>
      </c>
      <c r="S72" s="13">
        <v>4.5999999999999996</v>
      </c>
      <c r="T72" s="4">
        <v>3.16</v>
      </c>
      <c r="U72" s="4">
        <v>2.25</v>
      </c>
      <c r="V72" s="4">
        <f t="shared" si="26"/>
        <v>129.10400000000001</v>
      </c>
      <c r="W72" s="4">
        <f t="shared" si="19"/>
        <v>122.79442655519807</v>
      </c>
      <c r="X72" s="14">
        <f t="shared" si="20"/>
        <v>4.8872021353342558E-2</v>
      </c>
      <c r="Y72" s="14">
        <f t="shared" si="21"/>
        <v>4.8871916866813671E-2</v>
      </c>
      <c r="Z72" s="137"/>
      <c r="AB72" s="15">
        <f t="shared" si="28"/>
        <v>-36.9</v>
      </c>
      <c r="AC72" s="36"/>
      <c r="AD72" s="36"/>
      <c r="AE72" s="7"/>
      <c r="AF72" s="36"/>
      <c r="AG72" s="7">
        <f>AG69</f>
        <v>-30</v>
      </c>
      <c r="AH72" s="15"/>
      <c r="AI72" s="45"/>
      <c r="AJ72" s="7"/>
      <c r="AK72" s="7"/>
    </row>
    <row r="73" spans="1:37" ht="24.75" customHeight="1" x14ac:dyDescent="0.25">
      <c r="A73" s="1"/>
      <c r="B73" s="3"/>
      <c r="C73" s="3"/>
      <c r="D73" s="9">
        <v>37</v>
      </c>
      <c r="E73" s="9">
        <v>42</v>
      </c>
      <c r="F73" s="1" t="s">
        <v>31</v>
      </c>
      <c r="G73" s="3">
        <v>-19.8</v>
      </c>
      <c r="H73" s="4">
        <f t="shared" si="22"/>
        <v>1.0471285480508989E-5</v>
      </c>
      <c r="I73" s="1" t="s">
        <v>31</v>
      </c>
      <c r="J73" s="3">
        <f t="shared" si="23"/>
        <v>37</v>
      </c>
      <c r="K73" s="1" t="s">
        <v>31</v>
      </c>
      <c r="L73" s="4">
        <f t="shared" si="24"/>
        <v>5.0118723362727327</v>
      </c>
      <c r="M73" s="4">
        <v>-40</v>
      </c>
      <c r="N73" s="4">
        <v>-40.5</v>
      </c>
      <c r="O73" s="11"/>
      <c r="P73" s="11"/>
      <c r="Q73" s="13">
        <f t="shared" si="25"/>
        <v>56.8</v>
      </c>
      <c r="R73" s="13">
        <v>0.66</v>
      </c>
      <c r="S73" s="13">
        <v>4.5999999999999996</v>
      </c>
      <c r="T73" s="4">
        <v>3.01</v>
      </c>
      <c r="U73" s="4">
        <v>2.11</v>
      </c>
      <c r="V73" s="4">
        <f t="shared" si="26"/>
        <v>125.44399999999999</v>
      </c>
      <c r="W73" s="4">
        <f t="shared" si="19"/>
        <v>120.43212766372726</v>
      </c>
      <c r="X73" s="14">
        <f t="shared" si="20"/>
        <v>3.9953065401874405E-2</v>
      </c>
      <c r="Y73" s="14">
        <f t="shared" si="21"/>
        <v>3.9952981928089444E-2</v>
      </c>
      <c r="Z73" s="137"/>
      <c r="AB73" s="15">
        <f t="shared" si="28"/>
        <v>-40.25</v>
      </c>
      <c r="AC73" s="36"/>
      <c r="AD73" s="36"/>
      <c r="AE73" s="7"/>
      <c r="AF73" s="36"/>
      <c r="AG73" s="7">
        <f>AG69</f>
        <v>-30</v>
      </c>
      <c r="AH73" s="15"/>
      <c r="AI73" s="45"/>
      <c r="AJ73" s="7"/>
      <c r="AK73" s="7"/>
    </row>
    <row r="74" spans="1:37" ht="24.75" customHeight="1" x14ac:dyDescent="0.25">
      <c r="A74" s="1"/>
      <c r="B74" s="3"/>
      <c r="C74" s="3"/>
      <c r="D74" s="9">
        <v>36</v>
      </c>
      <c r="E74" s="9">
        <v>41</v>
      </c>
      <c r="F74" s="1" t="s">
        <v>31</v>
      </c>
      <c r="G74" s="3">
        <v>-21</v>
      </c>
      <c r="H74" s="4">
        <f t="shared" si="22"/>
        <v>7.9432823472428116E-6</v>
      </c>
      <c r="I74" s="1" t="s">
        <v>31</v>
      </c>
      <c r="J74" s="3">
        <f t="shared" si="23"/>
        <v>36</v>
      </c>
      <c r="K74" s="1" t="s">
        <v>31</v>
      </c>
      <c r="L74" s="4">
        <f t="shared" si="24"/>
        <v>3.9810717055349771</v>
      </c>
      <c r="M74" s="4">
        <v>-38.299999999999997</v>
      </c>
      <c r="N74" s="4">
        <v>-38.299999999999997</v>
      </c>
      <c r="O74" s="11"/>
      <c r="P74" s="11"/>
      <c r="Q74" s="13">
        <f t="shared" si="25"/>
        <v>57</v>
      </c>
      <c r="R74" s="13">
        <v>0.66200000000000003</v>
      </c>
      <c r="S74" s="13">
        <v>4.5999999999999996</v>
      </c>
      <c r="T74" s="4">
        <v>2.92</v>
      </c>
      <c r="U74" s="4">
        <v>2</v>
      </c>
      <c r="V74" s="4">
        <f t="shared" si="26"/>
        <v>123.26199999999999</v>
      </c>
      <c r="W74" s="4">
        <f t="shared" si="19"/>
        <v>119.28092829446501</v>
      </c>
      <c r="X74" s="14">
        <f t="shared" si="20"/>
        <v>3.2297640031274666E-2</v>
      </c>
      <c r="Y74" s="14">
        <f t="shared" si="21"/>
        <v>3.2297575589010648E-2</v>
      </c>
      <c r="Z74" s="137"/>
      <c r="AB74" s="15">
        <f t="shared" si="28"/>
        <v>-38.299999999999997</v>
      </c>
      <c r="AC74" s="36"/>
      <c r="AD74" s="36"/>
      <c r="AE74" s="7"/>
      <c r="AF74" s="36"/>
      <c r="AG74" s="7">
        <f>AG69</f>
        <v>-30</v>
      </c>
      <c r="AH74" s="15"/>
      <c r="AI74" s="45"/>
      <c r="AJ74" s="7"/>
      <c r="AK74" s="7"/>
    </row>
    <row r="75" spans="1:37" ht="24.75" customHeight="1" x14ac:dyDescent="0.25">
      <c r="A75" s="1"/>
      <c r="B75" s="3"/>
      <c r="C75" s="3"/>
      <c r="D75" s="9">
        <v>36</v>
      </c>
      <c r="E75" s="9">
        <v>40</v>
      </c>
      <c r="F75" s="1" t="s">
        <v>31</v>
      </c>
      <c r="G75" s="3">
        <v>-24.3</v>
      </c>
      <c r="H75" s="4">
        <f t="shared" si="22"/>
        <v>3.7153522909717225E-6</v>
      </c>
      <c r="I75" s="1" t="s">
        <v>31</v>
      </c>
      <c r="J75" s="3">
        <f>J74-3</f>
        <v>33</v>
      </c>
      <c r="K75" s="1" t="s">
        <v>31</v>
      </c>
      <c r="L75" s="4">
        <f t="shared" si="24"/>
        <v>1.9952623149688804</v>
      </c>
      <c r="M75" s="4">
        <v>-42</v>
      </c>
      <c r="N75" s="4">
        <v>-42</v>
      </c>
      <c r="O75" s="11"/>
      <c r="P75" s="11"/>
      <c r="Q75" s="13">
        <f t="shared" si="25"/>
        <v>57.3</v>
      </c>
      <c r="R75" s="13">
        <v>0.66400000000000003</v>
      </c>
      <c r="S75" s="13">
        <v>4.5999999999999996</v>
      </c>
      <c r="T75" s="4">
        <v>2.77</v>
      </c>
      <c r="U75" s="4">
        <v>1.84</v>
      </c>
      <c r="V75" s="4">
        <f t="shared" si="26"/>
        <v>119.61599999999999</v>
      </c>
      <c r="W75" s="4">
        <f t="shared" si="19"/>
        <v>117.6207376850311</v>
      </c>
      <c r="X75" s="14">
        <f t="shared" si="20"/>
        <v>1.6680563762112768E-2</v>
      </c>
      <c r="Y75" s="14">
        <f t="shared" si="21"/>
        <v>1.6680532701449553E-2</v>
      </c>
      <c r="Z75" s="137"/>
      <c r="AB75" s="15">
        <f t="shared" si="28"/>
        <v>-42</v>
      </c>
      <c r="AC75" s="36"/>
      <c r="AD75" s="36"/>
      <c r="AE75" s="7"/>
      <c r="AF75" s="36"/>
      <c r="AG75" s="7">
        <f>AG69</f>
        <v>-30</v>
      </c>
      <c r="AH75" s="15"/>
      <c r="AI75" s="45"/>
      <c r="AJ75" s="7"/>
      <c r="AK75" s="7"/>
    </row>
    <row r="76" spans="1:37" ht="24.75" customHeight="1" x14ac:dyDescent="0.25">
      <c r="A76" s="1"/>
      <c r="B76" s="3"/>
      <c r="C76" s="3"/>
      <c r="D76" s="9">
        <v>36</v>
      </c>
      <c r="E76" s="9">
        <v>40</v>
      </c>
      <c r="F76" s="1" t="s">
        <v>31</v>
      </c>
      <c r="G76" s="3">
        <v>-27.7</v>
      </c>
      <c r="H76" s="4">
        <f t="shared" si="22"/>
        <v>1.6982436524617425E-6</v>
      </c>
      <c r="I76" s="1" t="s">
        <v>31</v>
      </c>
      <c r="J76" s="3">
        <f>J75-3</f>
        <v>30</v>
      </c>
      <c r="K76" s="1" t="s">
        <v>31</v>
      </c>
      <c r="L76" s="4">
        <f t="shared" si="24"/>
        <v>1</v>
      </c>
      <c r="M76" s="4"/>
      <c r="N76" s="4"/>
      <c r="O76" s="11"/>
      <c r="P76" s="11"/>
      <c r="Q76" s="13">
        <f t="shared" si="25"/>
        <v>57.7</v>
      </c>
      <c r="R76" s="13">
        <v>0.66400000000000003</v>
      </c>
      <c r="S76" s="13">
        <v>4.5999999999999996</v>
      </c>
      <c r="T76" s="4">
        <v>2.76</v>
      </c>
      <c r="U76" s="4">
        <v>1.8</v>
      </c>
      <c r="V76" s="4">
        <f t="shared" si="26"/>
        <v>119.37199999999999</v>
      </c>
      <c r="W76" s="4">
        <f t="shared" si="19"/>
        <v>118.37199999999999</v>
      </c>
      <c r="X76" s="14">
        <f t="shared" si="20"/>
        <v>8.377173876620984E-3</v>
      </c>
      <c r="Y76" s="14">
        <f t="shared" si="21"/>
        <v>8.3771596501386221E-3</v>
      </c>
      <c r="Z76" s="137"/>
      <c r="AB76" s="15" t="e">
        <f t="shared" si="28"/>
        <v>#DIV/0!</v>
      </c>
      <c r="AC76" s="36"/>
      <c r="AD76" s="36"/>
      <c r="AE76" s="7"/>
      <c r="AF76" s="36"/>
      <c r="AG76" s="7">
        <f>AG69</f>
        <v>-30</v>
      </c>
      <c r="AH76" s="15"/>
      <c r="AI76" s="45"/>
      <c r="AJ76" s="7"/>
      <c r="AK76" s="7"/>
    </row>
    <row r="77" spans="1:37" ht="24.75" customHeight="1" x14ac:dyDescent="0.25">
      <c r="A77" s="1"/>
      <c r="B77" s="3"/>
      <c r="C77" s="3"/>
      <c r="D77" s="9">
        <v>36</v>
      </c>
      <c r="E77" s="9">
        <v>39</v>
      </c>
      <c r="F77" s="1" t="s">
        <v>31</v>
      </c>
      <c r="G77" s="3">
        <v>-31.5</v>
      </c>
      <c r="H77" s="4">
        <f t="shared" si="22"/>
        <v>7.079457843841378E-7</v>
      </c>
      <c r="I77" s="1" t="s">
        <v>31</v>
      </c>
      <c r="J77" s="3">
        <f>J76-3</f>
        <v>27</v>
      </c>
      <c r="K77" s="1" t="s">
        <v>31</v>
      </c>
      <c r="L77" s="4">
        <f t="shared" si="24"/>
        <v>0.50118723362727269</v>
      </c>
      <c r="M77" s="4"/>
      <c r="N77" s="4"/>
      <c r="O77" s="11"/>
      <c r="P77" s="11"/>
      <c r="Q77" s="13">
        <f t="shared" si="25"/>
        <v>58.5</v>
      </c>
      <c r="R77" s="13">
        <v>0.66400000000000003</v>
      </c>
      <c r="S77" s="13">
        <v>4.7</v>
      </c>
      <c r="T77" s="4">
        <v>2.81</v>
      </c>
      <c r="U77" s="4">
        <v>1.81</v>
      </c>
      <c r="V77" s="4">
        <f t="shared" si="26"/>
        <v>121.62199999999999</v>
      </c>
      <c r="W77" s="4">
        <f t="shared" si="19"/>
        <v>121.12081276637271</v>
      </c>
      <c r="X77" s="14">
        <f t="shared" si="20"/>
        <v>4.1208599893709421E-3</v>
      </c>
      <c r="Y77" s="14">
        <f t="shared" si="21"/>
        <v>4.1208541685014907E-3</v>
      </c>
      <c r="Z77" s="138"/>
      <c r="AB77" s="15" t="e">
        <f t="shared" si="28"/>
        <v>#DIV/0!</v>
      </c>
      <c r="AC77" s="36"/>
      <c r="AD77" s="36"/>
      <c r="AE77" s="7"/>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43"/>
      <c r="P78" s="43"/>
      <c r="Q78" s="25"/>
      <c r="R78" s="25"/>
      <c r="S78" s="25"/>
      <c r="T78" s="26"/>
      <c r="U78" s="26"/>
      <c r="V78" s="25"/>
      <c r="W78" s="25"/>
      <c r="X78" s="27"/>
      <c r="Y78" s="27"/>
      <c r="Z78" s="28"/>
      <c r="AB78" s="7" t="str">
        <f>CONCATENATE("Cascade Average SRG(dBc) @ ",B79,"GHz")</f>
        <v>Cascade Average SRG(dBc) @ 14.5GHz</v>
      </c>
      <c r="AC78" s="36"/>
      <c r="AD78" s="36"/>
      <c r="AE78" s="36"/>
      <c r="AF78" s="36"/>
      <c r="AG78" s="7" t="s">
        <v>48</v>
      </c>
      <c r="AH78" s="7"/>
      <c r="AI78" s="7"/>
      <c r="AJ78" s="7"/>
      <c r="AK78" s="7"/>
    </row>
    <row r="79" spans="1:37" ht="24.75" customHeight="1" x14ac:dyDescent="0.25">
      <c r="A79" s="8"/>
      <c r="B79" s="3">
        <f>B43</f>
        <v>14.5</v>
      </c>
      <c r="C79" s="3" t="s">
        <v>30</v>
      </c>
      <c r="D79" s="9"/>
      <c r="E79" s="9"/>
      <c r="F79" s="1" t="s">
        <v>31</v>
      </c>
      <c r="G79" s="3"/>
      <c r="H79" s="4">
        <f>0.001*POWER(10,G79/10)</f>
        <v>1E-3</v>
      </c>
      <c r="I79" s="1" t="s">
        <v>31</v>
      </c>
      <c r="J79" s="3"/>
      <c r="K79" s="1" t="s">
        <v>31</v>
      </c>
      <c r="L79" s="4">
        <f>0.001*POWER(10,J79/10)</f>
        <v>1E-3</v>
      </c>
      <c r="M79" s="4"/>
      <c r="N79" s="4"/>
      <c r="O79" s="11"/>
      <c r="P79" s="12"/>
      <c r="Q79" s="13">
        <f>J79-G79</f>
        <v>0</v>
      </c>
      <c r="R79" s="13"/>
      <c r="S79" s="13"/>
      <c r="T79" s="4"/>
      <c r="U79" s="4"/>
      <c r="V79" s="4">
        <f>T79*$Z$7+S79*$Z$9+R79*$Z$11</f>
        <v>0</v>
      </c>
      <c r="W79" s="4">
        <f t="shared" ref="W79:W88" si="29">V79-L79</f>
        <v>-1E-3</v>
      </c>
      <c r="X79" s="14" t="e">
        <f t="shared" ref="X79:X88" si="30">L79/V79</f>
        <v>#DIV/0!</v>
      </c>
      <c r="Y79" s="14" t="e">
        <f t="shared" ref="Y79:Y88" si="31">(L79-H79)/V79</f>
        <v>#DIV/0!</v>
      </c>
      <c r="Z79" s="127" t="s">
        <v>75</v>
      </c>
      <c r="AB79" s="15" t="e">
        <f>AVERAGE(M79:N79)</f>
        <v>#DIV/0!</v>
      </c>
      <c r="AC79" s="7"/>
      <c r="AD79" s="36"/>
      <c r="AE79" s="36"/>
      <c r="AF79" s="7"/>
      <c r="AG79" s="7">
        <v>-30</v>
      </c>
      <c r="AH79" s="15"/>
      <c r="AI79" s="45"/>
      <c r="AJ79" s="7"/>
      <c r="AK79" s="7"/>
    </row>
    <row r="80" spans="1:37" ht="24.75" customHeight="1" x14ac:dyDescent="0.25">
      <c r="A80" s="16"/>
      <c r="B80" s="3"/>
      <c r="C80" s="3"/>
      <c r="D80" s="9"/>
      <c r="E80" s="9"/>
      <c r="F80" s="1" t="s">
        <v>31</v>
      </c>
      <c r="G80" s="3"/>
      <c r="H80" s="4">
        <f t="shared" ref="H80:H85" si="32">0.001*POWER(10,G80/10)</f>
        <v>1E-3</v>
      </c>
      <c r="I80" s="1" t="s">
        <v>31</v>
      </c>
      <c r="J80" s="3"/>
      <c r="K80" s="1" t="s">
        <v>31</v>
      </c>
      <c r="L80" s="4">
        <f t="shared" ref="L80:L85" si="33">0.001*POWER(10,J80/10)</f>
        <v>1E-3</v>
      </c>
      <c r="M80" s="4"/>
      <c r="N80" s="4"/>
      <c r="O80" s="11"/>
      <c r="P80" s="12"/>
      <c r="Q80" s="13">
        <f t="shared" ref="Q80:Q85" si="34">J80-G80</f>
        <v>0</v>
      </c>
      <c r="R80" s="13"/>
      <c r="S80" s="13"/>
      <c r="T80" s="4"/>
      <c r="U80" s="4"/>
      <c r="V80" s="4">
        <f t="shared" ref="V80:V88" si="35">T80*$Z$7+S80*$Z$9+R80*$Z$11</f>
        <v>0</v>
      </c>
      <c r="W80" s="4">
        <f t="shared" si="29"/>
        <v>-1E-3</v>
      </c>
      <c r="X80" s="14" t="e">
        <f t="shared" si="30"/>
        <v>#DIV/0!</v>
      </c>
      <c r="Y80" s="14" t="e">
        <f t="shared" si="31"/>
        <v>#DIV/0!</v>
      </c>
      <c r="Z80" s="128"/>
      <c r="AB80" s="15" t="e">
        <f>AVERAGE(M80:N80)</f>
        <v>#DIV/0!</v>
      </c>
      <c r="AC80" s="7"/>
      <c r="AD80" s="36"/>
      <c r="AE80" s="36"/>
      <c r="AF80" s="7"/>
      <c r="AG80" s="7">
        <f>AG79</f>
        <v>-30</v>
      </c>
      <c r="AH80" s="15"/>
      <c r="AI80" s="45"/>
      <c r="AJ80" s="7"/>
      <c r="AK80" s="7"/>
    </row>
    <row r="81" spans="1:37" ht="24.75" customHeight="1" x14ac:dyDescent="0.25">
      <c r="A81" s="1"/>
      <c r="B81" s="3"/>
      <c r="C81" s="3"/>
      <c r="D81" s="9"/>
      <c r="E81" s="9"/>
      <c r="F81" s="1" t="s">
        <v>31</v>
      </c>
      <c r="G81" s="3"/>
      <c r="H81" s="4">
        <f t="shared" si="32"/>
        <v>1E-3</v>
      </c>
      <c r="I81" s="1" t="s">
        <v>31</v>
      </c>
      <c r="J81" s="3"/>
      <c r="K81" s="1" t="s">
        <v>31</v>
      </c>
      <c r="L81" s="4">
        <f t="shared" si="33"/>
        <v>1E-3</v>
      </c>
      <c r="M81" s="4"/>
      <c r="N81" s="4"/>
      <c r="O81" s="11"/>
      <c r="P81" s="12"/>
      <c r="Q81" s="13">
        <f t="shared" si="34"/>
        <v>0</v>
      </c>
      <c r="R81" s="13"/>
      <c r="S81" s="13"/>
      <c r="T81" s="4"/>
      <c r="U81" s="4"/>
      <c r="V81" s="4">
        <f t="shared" si="35"/>
        <v>0</v>
      </c>
      <c r="W81" s="4">
        <f t="shared" si="29"/>
        <v>-1E-3</v>
      </c>
      <c r="X81" s="14" t="e">
        <f t="shared" si="30"/>
        <v>#DIV/0!</v>
      </c>
      <c r="Y81" s="14" t="e">
        <f t="shared" si="31"/>
        <v>#DIV/0!</v>
      </c>
      <c r="Z81" s="129"/>
      <c r="AB81" s="15" t="e">
        <f>AVERAGE(M81:N81)</f>
        <v>#DIV/0!</v>
      </c>
      <c r="AC81" s="7"/>
      <c r="AD81" s="36"/>
      <c r="AE81" s="36"/>
      <c r="AF81" s="7"/>
      <c r="AG81" s="7">
        <f t="shared" ref="AG81:AG86" si="36">AG80</f>
        <v>-30</v>
      </c>
      <c r="AH81" s="15"/>
      <c r="AI81" s="45"/>
      <c r="AJ81" s="7"/>
      <c r="AK81" s="7"/>
    </row>
    <row r="82" spans="1:37" ht="24.75" customHeight="1" x14ac:dyDescent="0.25">
      <c r="A82" s="1"/>
      <c r="B82" s="3"/>
      <c r="C82" s="3"/>
      <c r="D82" s="9"/>
      <c r="E82" s="9"/>
      <c r="F82" s="1" t="s">
        <v>31</v>
      </c>
      <c r="G82" s="3"/>
      <c r="H82" s="4">
        <f t="shared" si="32"/>
        <v>1E-3</v>
      </c>
      <c r="I82" s="1" t="s">
        <v>31</v>
      </c>
      <c r="J82" s="3"/>
      <c r="K82" s="1" t="s">
        <v>31</v>
      </c>
      <c r="L82" s="4">
        <f t="shared" si="33"/>
        <v>1E-3</v>
      </c>
      <c r="M82" s="4"/>
      <c r="N82" s="4"/>
      <c r="O82" s="11"/>
      <c r="P82" s="11"/>
      <c r="Q82" s="13">
        <f t="shared" si="34"/>
        <v>0</v>
      </c>
      <c r="R82" s="13"/>
      <c r="S82" s="13"/>
      <c r="T82" s="4"/>
      <c r="U82" s="4"/>
      <c r="V82" s="4">
        <f t="shared" si="35"/>
        <v>0</v>
      </c>
      <c r="W82" s="4">
        <f t="shared" si="29"/>
        <v>-1E-3</v>
      </c>
      <c r="X82" s="14" t="e">
        <f t="shared" si="30"/>
        <v>#DIV/0!</v>
      </c>
      <c r="Y82" s="14" t="e">
        <f t="shared" si="31"/>
        <v>#DIV/0!</v>
      </c>
      <c r="Z82" s="127" t="s">
        <v>45</v>
      </c>
      <c r="AB82" s="15" t="e">
        <f t="shared" ref="AB82:AB88" si="37">AVERAGE(M82:N82)</f>
        <v>#DIV/0!</v>
      </c>
      <c r="AC82" s="7"/>
      <c r="AD82" s="36"/>
      <c r="AE82" s="36"/>
      <c r="AF82" s="7"/>
      <c r="AG82" s="7">
        <f t="shared" si="36"/>
        <v>-30</v>
      </c>
      <c r="AH82" s="15"/>
      <c r="AI82" s="45"/>
      <c r="AJ82" s="7"/>
      <c r="AK82" s="7"/>
    </row>
    <row r="83" spans="1:37" ht="23.25" customHeight="1" x14ac:dyDescent="0.25">
      <c r="A83" s="1"/>
      <c r="B83" s="3"/>
      <c r="C83" s="3"/>
      <c r="D83" s="9"/>
      <c r="E83" s="9"/>
      <c r="F83" s="1" t="s">
        <v>31</v>
      </c>
      <c r="G83" s="3"/>
      <c r="H83" s="4">
        <f t="shared" si="32"/>
        <v>1E-3</v>
      </c>
      <c r="I83" s="1" t="s">
        <v>31</v>
      </c>
      <c r="J83" s="3"/>
      <c r="K83" s="1" t="s">
        <v>31</v>
      </c>
      <c r="L83" s="4">
        <f t="shared" si="33"/>
        <v>1E-3</v>
      </c>
      <c r="M83" s="4"/>
      <c r="N83" s="4"/>
      <c r="O83" s="11"/>
      <c r="P83" s="11"/>
      <c r="Q83" s="13">
        <f t="shared" si="34"/>
        <v>0</v>
      </c>
      <c r="R83" s="13"/>
      <c r="S83" s="13"/>
      <c r="T83" s="4"/>
      <c r="U83" s="4"/>
      <c r="V83" s="4">
        <f t="shared" si="35"/>
        <v>0</v>
      </c>
      <c r="W83" s="4">
        <f t="shared" si="29"/>
        <v>-1E-3</v>
      </c>
      <c r="X83" s="14" t="e">
        <f t="shared" si="30"/>
        <v>#DIV/0!</v>
      </c>
      <c r="Y83" s="14" t="e">
        <f t="shared" si="31"/>
        <v>#DIV/0!</v>
      </c>
      <c r="Z83" s="130"/>
      <c r="AB83" s="15" t="e">
        <f t="shared" si="37"/>
        <v>#DIV/0!</v>
      </c>
      <c r="AC83" s="7"/>
      <c r="AD83" s="36"/>
      <c r="AE83" s="36"/>
      <c r="AF83" s="7"/>
      <c r="AG83" s="7">
        <f t="shared" si="36"/>
        <v>-30</v>
      </c>
      <c r="AH83" s="15"/>
      <c r="AI83" s="45"/>
      <c r="AJ83" s="7"/>
      <c r="AK83" s="7"/>
    </row>
    <row r="84" spans="1:37" ht="24" customHeight="1" x14ac:dyDescent="0.25">
      <c r="A84" s="1"/>
      <c r="B84" s="3"/>
      <c r="C84" s="3"/>
      <c r="D84" s="9"/>
      <c r="E84" s="9"/>
      <c r="F84" s="1" t="s">
        <v>31</v>
      </c>
      <c r="G84" s="3"/>
      <c r="H84" s="4">
        <f t="shared" si="32"/>
        <v>1E-3</v>
      </c>
      <c r="I84" s="1" t="s">
        <v>31</v>
      </c>
      <c r="J84" s="3"/>
      <c r="K84" s="1" t="s">
        <v>31</v>
      </c>
      <c r="L84" s="4">
        <f t="shared" si="33"/>
        <v>1E-3</v>
      </c>
      <c r="M84" s="4"/>
      <c r="N84" s="4"/>
      <c r="O84" s="11"/>
      <c r="P84" s="11"/>
      <c r="Q84" s="13">
        <f t="shared" si="34"/>
        <v>0</v>
      </c>
      <c r="R84" s="13"/>
      <c r="S84" s="13"/>
      <c r="T84" s="4"/>
      <c r="U84" s="4"/>
      <c r="V84" s="4">
        <f t="shared" si="35"/>
        <v>0</v>
      </c>
      <c r="W84" s="4">
        <f t="shared" si="29"/>
        <v>-1E-3</v>
      </c>
      <c r="X84" s="14" t="e">
        <f t="shared" si="30"/>
        <v>#DIV/0!</v>
      </c>
      <c r="Y84" s="14" t="e">
        <f t="shared" si="31"/>
        <v>#DIV/0!</v>
      </c>
      <c r="Z84" s="131"/>
      <c r="AB84" s="15" t="e">
        <f t="shared" si="37"/>
        <v>#DIV/0!</v>
      </c>
      <c r="AC84" s="36"/>
      <c r="AD84" s="36"/>
      <c r="AE84" s="7"/>
      <c r="AF84" s="7"/>
      <c r="AG84" s="7">
        <f t="shared" si="36"/>
        <v>-30</v>
      </c>
      <c r="AH84" s="15"/>
      <c r="AI84" s="45"/>
      <c r="AJ84" s="7"/>
      <c r="AK84" s="7"/>
    </row>
    <row r="85" spans="1:37" ht="24.75" customHeight="1" x14ac:dyDescent="0.25">
      <c r="A85" s="1"/>
      <c r="B85" s="3"/>
      <c r="C85" s="3"/>
      <c r="D85" s="9"/>
      <c r="E85" s="9"/>
      <c r="F85" s="1" t="s">
        <v>31</v>
      </c>
      <c r="G85" s="3"/>
      <c r="H85" s="4">
        <f t="shared" si="32"/>
        <v>1E-3</v>
      </c>
      <c r="I85" s="1" t="s">
        <v>31</v>
      </c>
      <c r="J85" s="3"/>
      <c r="K85" s="1" t="s">
        <v>31</v>
      </c>
      <c r="L85" s="4">
        <f t="shared" si="33"/>
        <v>1E-3</v>
      </c>
      <c r="M85" s="4"/>
      <c r="N85" s="4"/>
      <c r="O85" s="11"/>
      <c r="P85" s="11"/>
      <c r="Q85" s="13">
        <f t="shared" si="34"/>
        <v>0</v>
      </c>
      <c r="R85" s="13"/>
      <c r="S85" s="13"/>
      <c r="T85" s="4"/>
      <c r="U85" s="4"/>
      <c r="V85" s="4">
        <f t="shared" si="35"/>
        <v>0</v>
      </c>
      <c r="W85" s="4">
        <f t="shared" si="29"/>
        <v>-1E-3</v>
      </c>
      <c r="X85" s="14" t="e">
        <f t="shared" si="30"/>
        <v>#DIV/0!</v>
      </c>
      <c r="Y85" s="14" t="e">
        <f t="shared" si="31"/>
        <v>#DIV/0!</v>
      </c>
      <c r="Z85" s="3"/>
      <c r="AB85" s="15" t="e">
        <f t="shared" si="37"/>
        <v>#DIV/0!</v>
      </c>
      <c r="AC85" s="36"/>
      <c r="AD85" s="36"/>
      <c r="AE85" s="7"/>
      <c r="AF85" s="7"/>
      <c r="AG85" s="7">
        <f t="shared" si="36"/>
        <v>-30</v>
      </c>
      <c r="AH85" s="15"/>
      <c r="AI85" s="45"/>
      <c r="AJ85" s="7"/>
      <c r="AK85" s="7"/>
    </row>
    <row r="86" spans="1:37" ht="24.75" customHeight="1" x14ac:dyDescent="0.25">
      <c r="A86" s="1"/>
      <c r="B86" s="3"/>
      <c r="C86" s="3"/>
      <c r="D86" s="9"/>
      <c r="E86" s="9"/>
      <c r="F86" s="1" t="s">
        <v>31</v>
      </c>
      <c r="G86" s="3"/>
      <c r="H86" s="4">
        <f>0.001*POWER(10,G86/10)</f>
        <v>1E-3</v>
      </c>
      <c r="I86" s="1" t="s">
        <v>31</v>
      </c>
      <c r="J86" s="3"/>
      <c r="K86" s="1" t="s">
        <v>31</v>
      </c>
      <c r="L86" s="4">
        <f>0.001*POWER(10,J86/10)</f>
        <v>1E-3</v>
      </c>
      <c r="M86" s="4"/>
      <c r="N86" s="4"/>
      <c r="O86" s="11"/>
      <c r="P86" s="11"/>
      <c r="Q86" s="13">
        <f>J86-G86</f>
        <v>0</v>
      </c>
      <c r="R86" s="13"/>
      <c r="S86" s="13"/>
      <c r="T86" s="4"/>
      <c r="U86" s="4"/>
      <c r="V86" s="4">
        <f t="shared" si="35"/>
        <v>0</v>
      </c>
      <c r="W86" s="4">
        <f t="shared" si="29"/>
        <v>-1E-3</v>
      </c>
      <c r="X86" s="14" t="e">
        <f t="shared" si="30"/>
        <v>#DIV/0!</v>
      </c>
      <c r="Y86" s="14" t="e">
        <f t="shared" si="31"/>
        <v>#DIV/0!</v>
      </c>
      <c r="Z86" s="3"/>
      <c r="AB86" s="15" t="e">
        <f t="shared" si="37"/>
        <v>#DIV/0!</v>
      </c>
      <c r="AC86" s="36"/>
      <c r="AD86" s="36"/>
      <c r="AE86" s="7"/>
      <c r="AF86" s="36"/>
      <c r="AG86" s="7">
        <f t="shared" si="36"/>
        <v>-30</v>
      </c>
      <c r="AH86" s="15"/>
      <c r="AI86" s="45"/>
      <c r="AJ86" s="7"/>
      <c r="AK86" s="7"/>
    </row>
    <row r="87" spans="1:37" ht="24.75" customHeight="1" x14ac:dyDescent="0.25">
      <c r="A87" s="1"/>
      <c r="B87" s="3"/>
      <c r="C87" s="3"/>
      <c r="D87" s="9"/>
      <c r="E87" s="9"/>
      <c r="F87" s="1" t="s">
        <v>31</v>
      </c>
      <c r="G87" s="3"/>
      <c r="H87" s="4">
        <f>0.001*POWER(10,G87/10)</f>
        <v>1E-3</v>
      </c>
      <c r="I87" s="1" t="s">
        <v>31</v>
      </c>
      <c r="J87" s="3"/>
      <c r="K87" s="1" t="s">
        <v>31</v>
      </c>
      <c r="L87" s="4">
        <f>0.001*POWER(10,J87/10)</f>
        <v>1E-3</v>
      </c>
      <c r="M87" s="4"/>
      <c r="N87" s="4"/>
      <c r="O87" s="11"/>
      <c r="P87" s="11"/>
      <c r="Q87" s="13">
        <f>J87-G87</f>
        <v>0</v>
      </c>
      <c r="R87" s="13"/>
      <c r="S87" s="13"/>
      <c r="T87" s="4"/>
      <c r="U87" s="4"/>
      <c r="V87" s="4">
        <f t="shared" si="35"/>
        <v>0</v>
      </c>
      <c r="W87" s="4">
        <f t="shared" si="29"/>
        <v>-1E-3</v>
      </c>
      <c r="X87" s="14" t="e">
        <f t="shared" si="30"/>
        <v>#DIV/0!</v>
      </c>
      <c r="Y87" s="14" t="e">
        <f t="shared" si="31"/>
        <v>#DIV/0!</v>
      </c>
      <c r="Z87" s="3"/>
      <c r="AB87" s="15" t="e">
        <f>AVERAGE(M87:N87)</f>
        <v>#DIV/0!</v>
      </c>
      <c r="AC87" s="36"/>
      <c r="AD87" s="36"/>
      <c r="AE87" s="7"/>
      <c r="AF87" s="36"/>
      <c r="AG87" s="7">
        <f>AG85</f>
        <v>-30</v>
      </c>
      <c r="AH87" s="15"/>
      <c r="AI87" s="45"/>
      <c r="AJ87" s="7"/>
      <c r="AK87" s="7"/>
    </row>
    <row r="88" spans="1:37" ht="24.75" customHeight="1" x14ac:dyDescent="0.25">
      <c r="A88" s="1"/>
      <c r="B88" s="3"/>
      <c r="C88" s="3"/>
      <c r="D88" s="9"/>
      <c r="E88" s="9"/>
      <c r="F88" s="1" t="s">
        <v>31</v>
      </c>
      <c r="G88" s="3"/>
      <c r="H88" s="4">
        <f>0.001*POWER(10,G88/10)</f>
        <v>1E-3</v>
      </c>
      <c r="I88" s="1" t="s">
        <v>31</v>
      </c>
      <c r="J88" s="3"/>
      <c r="K88" s="1" t="s">
        <v>31</v>
      </c>
      <c r="L88" s="4">
        <f>0.001*POWER(10,J88/10)</f>
        <v>1E-3</v>
      </c>
      <c r="M88" s="4"/>
      <c r="N88" s="4"/>
      <c r="O88" s="11"/>
      <c r="P88" s="11"/>
      <c r="Q88" s="13">
        <f>J88-G88</f>
        <v>0</v>
      </c>
      <c r="R88" s="13"/>
      <c r="S88" s="13"/>
      <c r="T88" s="4"/>
      <c r="U88" s="4"/>
      <c r="V88" s="4">
        <f t="shared" si="35"/>
        <v>0</v>
      </c>
      <c r="W88" s="4">
        <f t="shared" si="29"/>
        <v>-1E-3</v>
      </c>
      <c r="X88" s="14" t="e">
        <f t="shared" si="30"/>
        <v>#DIV/0!</v>
      </c>
      <c r="Y88" s="14" t="e">
        <f t="shared" si="31"/>
        <v>#DIV/0!</v>
      </c>
      <c r="Z88" s="3"/>
      <c r="AB88" s="15" t="e">
        <f t="shared" si="37"/>
        <v>#DIV/0!</v>
      </c>
      <c r="AC88" s="36"/>
      <c r="AD88" s="36"/>
      <c r="AE88" s="7"/>
      <c r="AF88" s="36"/>
      <c r="AG88" s="7">
        <f>AG86</f>
        <v>-30</v>
      </c>
      <c r="AH88" s="15"/>
      <c r="AI88" s="45"/>
      <c r="AJ88" s="7"/>
      <c r="AK88" s="7"/>
    </row>
    <row r="89" spans="1:37" ht="24.75" customHeight="1" x14ac:dyDescent="0.25">
      <c r="A89" s="21"/>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c r="AC89" s="36"/>
      <c r="AD89" s="36"/>
      <c r="AE89" s="7"/>
      <c r="AF89" s="36"/>
      <c r="AG89" s="7"/>
      <c r="AH89" s="7"/>
      <c r="AI89" s="7"/>
      <c r="AJ89" s="7"/>
      <c r="AK89" s="7"/>
    </row>
    <row r="90" spans="1:37" ht="24.75" customHeight="1" x14ac:dyDescent="0.25">
      <c r="A90" s="8"/>
      <c r="B90" s="3">
        <f>B79</f>
        <v>14.5</v>
      </c>
      <c r="C90" s="3" t="s">
        <v>30</v>
      </c>
      <c r="D90" s="9"/>
      <c r="E90" s="9"/>
      <c r="F90" s="1" t="s">
        <v>31</v>
      </c>
      <c r="G90" s="4"/>
      <c r="H90" s="4">
        <f t="shared" ref="H90:H99" si="38">0.001*POWER(10,G90/10)</f>
        <v>1E-3</v>
      </c>
      <c r="I90" s="1" t="s">
        <v>31</v>
      </c>
      <c r="J90" s="2"/>
      <c r="K90" s="1" t="s">
        <v>31</v>
      </c>
      <c r="L90" s="4">
        <f t="shared" ref="L90:L99" si="39">0.001*POWER(10,J90/10)</f>
        <v>1E-3</v>
      </c>
      <c r="M90" s="46"/>
      <c r="N90" s="46"/>
      <c r="O90" s="11"/>
      <c r="P90" s="12"/>
      <c r="Q90" s="13">
        <f t="shared" ref="Q90:Q99" si="40">J90-G90</f>
        <v>0</v>
      </c>
      <c r="R90" s="13"/>
      <c r="S90" s="13"/>
      <c r="T90" s="4"/>
      <c r="U90" s="4"/>
      <c r="V90" s="4">
        <f>T90*$Z$7+S90*$Z$9+R90*$Z$11</f>
        <v>0</v>
      </c>
      <c r="W90" s="4">
        <f t="shared" ref="W90:W99" si="41">V90-L90</f>
        <v>-1E-3</v>
      </c>
      <c r="X90" s="14" t="e">
        <f t="shared" ref="X90:X99" si="42">L90/V90</f>
        <v>#DIV/0!</v>
      </c>
      <c r="Y90" s="14" t="e">
        <f t="shared" ref="Y90:Y99" si="43">(L90-H90)/V90</f>
        <v>#DIV/0!</v>
      </c>
      <c r="Z90" s="127" t="s">
        <v>51</v>
      </c>
      <c r="AB90" s="15" t="e">
        <f>AVERAGE(M90:N90)</f>
        <v>#DIV/0!</v>
      </c>
      <c r="AC90" s="36"/>
      <c r="AD90" s="36"/>
      <c r="AE90" s="7"/>
      <c r="AF90" s="36"/>
      <c r="AG90" s="7"/>
      <c r="AH90" s="7"/>
      <c r="AI90" s="7"/>
      <c r="AJ90" s="7"/>
      <c r="AK90" s="7"/>
    </row>
    <row r="91" spans="1:37" ht="24.75" customHeight="1" x14ac:dyDescent="0.25">
      <c r="A91" s="16"/>
      <c r="B91" s="3"/>
      <c r="C91" s="3"/>
      <c r="D91" s="9"/>
      <c r="E91" s="9"/>
      <c r="F91" s="1" t="s">
        <v>31</v>
      </c>
      <c r="G91" s="4"/>
      <c r="H91" s="4">
        <f t="shared" si="38"/>
        <v>1E-3</v>
      </c>
      <c r="I91" s="1" t="s">
        <v>31</v>
      </c>
      <c r="J91" s="2"/>
      <c r="K91" s="1" t="s">
        <v>31</v>
      </c>
      <c r="L91" s="4">
        <f t="shared" si="39"/>
        <v>1E-3</v>
      </c>
      <c r="M91" s="46"/>
      <c r="N91" s="46"/>
      <c r="O91" s="11"/>
      <c r="P91" s="12"/>
      <c r="Q91" s="13">
        <f t="shared" si="40"/>
        <v>0</v>
      </c>
      <c r="R91" s="13"/>
      <c r="S91" s="13"/>
      <c r="T91" s="4"/>
      <c r="U91" s="4"/>
      <c r="V91" s="4">
        <f t="shared" ref="V91:V99" si="44">T91*$Z$7+S91*$Z$9+R91*$Z$11</f>
        <v>0</v>
      </c>
      <c r="W91" s="4">
        <f t="shared" si="41"/>
        <v>-1E-3</v>
      </c>
      <c r="X91" s="14" t="e">
        <f t="shared" si="42"/>
        <v>#DIV/0!</v>
      </c>
      <c r="Y91" s="14" t="e">
        <f t="shared" si="43"/>
        <v>#DIV/0!</v>
      </c>
      <c r="Z91" s="128"/>
      <c r="AB91" s="15" t="e">
        <f>AVERAGE(M91:N91)</f>
        <v>#DIV/0!</v>
      </c>
      <c r="AC91" s="44"/>
      <c r="AD91" s="36"/>
      <c r="AE91" s="7"/>
      <c r="AF91" s="36"/>
      <c r="AG91" s="7"/>
      <c r="AH91" s="7"/>
      <c r="AI91" s="7"/>
      <c r="AJ91" s="7"/>
      <c r="AK91" s="7"/>
    </row>
    <row r="92" spans="1:37" ht="24.75" customHeight="1" x14ac:dyDescent="0.25">
      <c r="A92" s="1"/>
      <c r="B92" s="3"/>
      <c r="C92" s="3"/>
      <c r="D92" s="9"/>
      <c r="E92" s="9"/>
      <c r="F92" s="1" t="s">
        <v>31</v>
      </c>
      <c r="G92" s="4"/>
      <c r="H92" s="4">
        <f t="shared" si="38"/>
        <v>1E-3</v>
      </c>
      <c r="I92" s="1" t="s">
        <v>31</v>
      </c>
      <c r="J92" s="2"/>
      <c r="K92" s="1" t="s">
        <v>31</v>
      </c>
      <c r="L92" s="4">
        <f t="shared" si="39"/>
        <v>1E-3</v>
      </c>
      <c r="M92" s="46"/>
      <c r="N92" s="46"/>
      <c r="O92" s="11"/>
      <c r="P92" s="12"/>
      <c r="Q92" s="13">
        <f t="shared" si="40"/>
        <v>0</v>
      </c>
      <c r="R92" s="13"/>
      <c r="S92" s="13"/>
      <c r="T92" s="4"/>
      <c r="U92" s="4"/>
      <c r="V92" s="4">
        <f t="shared" si="44"/>
        <v>0</v>
      </c>
      <c r="W92" s="4">
        <f t="shared" si="41"/>
        <v>-1E-3</v>
      </c>
      <c r="X92" s="14" t="e">
        <f t="shared" si="42"/>
        <v>#DIV/0!</v>
      </c>
      <c r="Y92" s="14" t="e">
        <f t="shared" si="43"/>
        <v>#DIV/0!</v>
      </c>
      <c r="Z92" s="129"/>
      <c r="AB92" s="15" t="e">
        <f>AVERAGE(M92:N92)</f>
        <v>#DIV/0!</v>
      </c>
      <c r="AC92" s="7"/>
      <c r="AD92" s="36"/>
      <c r="AE92" s="36"/>
      <c r="AF92" s="36"/>
      <c r="AG92" s="7"/>
      <c r="AH92" s="7"/>
      <c r="AI92" s="7"/>
      <c r="AJ92" s="7"/>
      <c r="AK92" s="7"/>
    </row>
    <row r="93" spans="1:37" ht="24.75" customHeight="1" x14ac:dyDescent="0.25">
      <c r="A93" s="1"/>
      <c r="B93" s="3"/>
      <c r="C93" s="3"/>
      <c r="D93" s="9"/>
      <c r="E93" s="9"/>
      <c r="F93" s="1" t="s">
        <v>31</v>
      </c>
      <c r="G93" s="4"/>
      <c r="H93" s="4">
        <f t="shared" si="38"/>
        <v>1E-3</v>
      </c>
      <c r="I93" s="1" t="s">
        <v>31</v>
      </c>
      <c r="J93" s="2"/>
      <c r="K93" s="1" t="s">
        <v>31</v>
      </c>
      <c r="L93" s="4">
        <f t="shared" si="39"/>
        <v>1E-3</v>
      </c>
      <c r="M93" s="46"/>
      <c r="N93" s="46"/>
      <c r="O93" s="11"/>
      <c r="P93" s="11"/>
      <c r="Q93" s="13">
        <f t="shared" si="40"/>
        <v>0</v>
      </c>
      <c r="R93" s="13"/>
      <c r="S93" s="13"/>
      <c r="T93" s="4"/>
      <c r="U93" s="4"/>
      <c r="V93" s="4">
        <f t="shared" si="44"/>
        <v>0</v>
      </c>
      <c r="W93" s="4">
        <f t="shared" si="41"/>
        <v>-1E-3</v>
      </c>
      <c r="X93" s="14" t="e">
        <f t="shared" si="42"/>
        <v>#DIV/0!</v>
      </c>
      <c r="Y93" s="14" t="e">
        <f t="shared" si="43"/>
        <v>#DIV/0!</v>
      </c>
      <c r="Z93" s="127" t="s">
        <v>45</v>
      </c>
      <c r="AB93" s="15" t="e">
        <f t="shared" ref="AB93:AB99" si="45">AVERAGE(M93:N93)</f>
        <v>#DIV/0!</v>
      </c>
      <c r="AC93" s="7"/>
      <c r="AD93" s="36"/>
      <c r="AE93" s="36"/>
      <c r="AF93" s="36"/>
    </row>
    <row r="94" spans="1:37" ht="23.25" customHeight="1" x14ac:dyDescent="0.25">
      <c r="A94" s="1"/>
      <c r="B94" s="3"/>
      <c r="C94" s="3"/>
      <c r="D94" s="9"/>
      <c r="E94" s="9"/>
      <c r="F94" s="1" t="s">
        <v>31</v>
      </c>
      <c r="G94" s="4"/>
      <c r="H94" s="4">
        <f t="shared" si="38"/>
        <v>1E-3</v>
      </c>
      <c r="I94" s="1" t="s">
        <v>31</v>
      </c>
      <c r="J94" s="2"/>
      <c r="K94" s="1" t="s">
        <v>31</v>
      </c>
      <c r="L94" s="4">
        <f t="shared" si="39"/>
        <v>1E-3</v>
      </c>
      <c r="M94" s="46"/>
      <c r="N94" s="46"/>
      <c r="O94" s="11"/>
      <c r="P94" s="11"/>
      <c r="Q94" s="13">
        <f t="shared" si="40"/>
        <v>0</v>
      </c>
      <c r="R94" s="13"/>
      <c r="S94" s="13"/>
      <c r="T94" s="4"/>
      <c r="U94" s="4"/>
      <c r="V94" s="4">
        <f t="shared" si="44"/>
        <v>0</v>
      </c>
      <c r="W94" s="4">
        <f t="shared" si="41"/>
        <v>-1E-3</v>
      </c>
      <c r="X94" s="14" t="e">
        <f t="shared" si="42"/>
        <v>#DIV/0!</v>
      </c>
      <c r="Y94" s="14" t="e">
        <f t="shared" si="43"/>
        <v>#DIV/0!</v>
      </c>
      <c r="Z94" s="130"/>
      <c r="AB94" s="15" t="e">
        <f t="shared" si="45"/>
        <v>#DIV/0!</v>
      </c>
      <c r="AC94" s="7"/>
      <c r="AD94" s="36"/>
      <c r="AE94" s="36"/>
      <c r="AF94" s="36"/>
    </row>
    <row r="95" spans="1:37" ht="24" customHeight="1" x14ac:dyDescent="0.25">
      <c r="A95" s="1"/>
      <c r="B95" s="3"/>
      <c r="C95" s="3"/>
      <c r="D95" s="9"/>
      <c r="E95" s="9"/>
      <c r="F95" s="1" t="s">
        <v>31</v>
      </c>
      <c r="G95" s="4"/>
      <c r="H95" s="4">
        <f t="shared" si="38"/>
        <v>1E-3</v>
      </c>
      <c r="I95" s="1" t="s">
        <v>31</v>
      </c>
      <c r="J95" s="2"/>
      <c r="K95" s="1" t="s">
        <v>31</v>
      </c>
      <c r="L95" s="4">
        <f t="shared" si="39"/>
        <v>1E-3</v>
      </c>
      <c r="M95" s="46"/>
      <c r="N95" s="46"/>
      <c r="O95" s="11"/>
      <c r="P95" s="11"/>
      <c r="Q95" s="13">
        <f t="shared" si="40"/>
        <v>0</v>
      </c>
      <c r="R95" s="13"/>
      <c r="S95" s="13"/>
      <c r="T95" s="4"/>
      <c r="U95" s="4"/>
      <c r="V95" s="4">
        <f t="shared" si="44"/>
        <v>0</v>
      </c>
      <c r="W95" s="4">
        <f t="shared" si="41"/>
        <v>-1E-3</v>
      </c>
      <c r="X95" s="14" t="e">
        <f t="shared" si="42"/>
        <v>#DIV/0!</v>
      </c>
      <c r="Y95" s="14" t="e">
        <f t="shared" si="43"/>
        <v>#DIV/0!</v>
      </c>
      <c r="Z95" s="131"/>
      <c r="AB95" s="15" t="e">
        <f t="shared" si="45"/>
        <v>#DIV/0!</v>
      </c>
      <c r="AC95" s="7"/>
      <c r="AD95" s="36"/>
      <c r="AE95" s="36"/>
      <c r="AF95" s="36"/>
    </row>
    <row r="96" spans="1:37" ht="24.75" customHeight="1" x14ac:dyDescent="0.25">
      <c r="A96" s="1"/>
      <c r="B96" s="3"/>
      <c r="C96" s="3"/>
      <c r="D96" s="9"/>
      <c r="E96" s="9"/>
      <c r="F96" s="1" t="s">
        <v>31</v>
      </c>
      <c r="G96" s="4"/>
      <c r="H96" s="4">
        <f t="shared" si="38"/>
        <v>1E-3</v>
      </c>
      <c r="I96" s="1" t="s">
        <v>31</v>
      </c>
      <c r="J96" s="2"/>
      <c r="K96" s="1" t="s">
        <v>31</v>
      </c>
      <c r="L96" s="4">
        <f t="shared" si="39"/>
        <v>1E-3</v>
      </c>
      <c r="M96" s="46"/>
      <c r="N96" s="46"/>
      <c r="O96" s="11"/>
      <c r="P96" s="11"/>
      <c r="Q96" s="13">
        <f t="shared" si="40"/>
        <v>0</v>
      </c>
      <c r="R96" s="13"/>
      <c r="S96" s="13"/>
      <c r="T96" s="4"/>
      <c r="U96" s="4"/>
      <c r="V96" s="4">
        <f t="shared" si="44"/>
        <v>0</v>
      </c>
      <c r="W96" s="4">
        <f t="shared" si="41"/>
        <v>-1E-3</v>
      </c>
      <c r="X96" s="14" t="e">
        <f t="shared" si="42"/>
        <v>#DIV/0!</v>
      </c>
      <c r="Y96" s="14" t="e">
        <f t="shared" si="43"/>
        <v>#DIV/0!</v>
      </c>
      <c r="Z96" s="3"/>
      <c r="AB96" s="15" t="e">
        <f t="shared" si="45"/>
        <v>#DIV/0!</v>
      </c>
      <c r="AC96" s="7"/>
      <c r="AD96" s="36"/>
      <c r="AE96" s="36"/>
      <c r="AF96" s="36"/>
    </row>
    <row r="97" spans="1:34" ht="24.75" customHeight="1" x14ac:dyDescent="0.25">
      <c r="A97" s="1"/>
      <c r="B97" s="3"/>
      <c r="C97" s="3"/>
      <c r="D97" s="9"/>
      <c r="E97" s="9"/>
      <c r="F97" s="1" t="s">
        <v>31</v>
      </c>
      <c r="G97" s="4"/>
      <c r="H97" s="4">
        <f t="shared" si="38"/>
        <v>1E-3</v>
      </c>
      <c r="I97" s="1" t="s">
        <v>31</v>
      </c>
      <c r="J97" s="2"/>
      <c r="K97" s="1" t="s">
        <v>31</v>
      </c>
      <c r="L97" s="4">
        <f t="shared" si="39"/>
        <v>1E-3</v>
      </c>
      <c r="M97" s="46"/>
      <c r="N97" s="46"/>
      <c r="O97" s="11"/>
      <c r="P97" s="11"/>
      <c r="Q97" s="13">
        <f t="shared" si="40"/>
        <v>0</v>
      </c>
      <c r="R97" s="13"/>
      <c r="S97" s="13"/>
      <c r="T97" s="4"/>
      <c r="U97" s="4"/>
      <c r="V97" s="4">
        <f t="shared" si="44"/>
        <v>0</v>
      </c>
      <c r="W97" s="4">
        <f t="shared" si="41"/>
        <v>-1E-3</v>
      </c>
      <c r="X97" s="14" t="e">
        <f t="shared" si="42"/>
        <v>#DIV/0!</v>
      </c>
      <c r="Y97" s="14" t="e">
        <f t="shared" si="43"/>
        <v>#DIV/0!</v>
      </c>
      <c r="Z97" s="3"/>
      <c r="AB97" s="15" t="e">
        <f t="shared" si="45"/>
        <v>#DIV/0!</v>
      </c>
      <c r="AC97" s="7"/>
      <c r="AD97" s="36"/>
      <c r="AE97" s="36"/>
      <c r="AF97" s="36"/>
    </row>
    <row r="98" spans="1:34" ht="24.75" customHeight="1" x14ac:dyDescent="0.25">
      <c r="A98" s="1"/>
      <c r="B98" s="3"/>
      <c r="C98" s="3"/>
      <c r="D98" s="9"/>
      <c r="E98" s="9"/>
      <c r="F98" s="1" t="s">
        <v>31</v>
      </c>
      <c r="G98" s="4"/>
      <c r="H98" s="4">
        <f>0.001*POWER(10,G98/10)</f>
        <v>1E-3</v>
      </c>
      <c r="I98" s="1" t="s">
        <v>31</v>
      </c>
      <c r="J98" s="2"/>
      <c r="K98" s="1" t="s">
        <v>31</v>
      </c>
      <c r="L98" s="4">
        <f>0.001*POWER(10,J98/10)</f>
        <v>1E-3</v>
      </c>
      <c r="M98" s="46"/>
      <c r="N98" s="46"/>
      <c r="O98" s="11"/>
      <c r="P98" s="11"/>
      <c r="Q98" s="13">
        <f>J98-G98</f>
        <v>0</v>
      </c>
      <c r="R98" s="13"/>
      <c r="S98" s="13"/>
      <c r="T98" s="4"/>
      <c r="U98" s="4"/>
      <c r="V98" s="4">
        <f t="shared" si="44"/>
        <v>0</v>
      </c>
      <c r="W98" s="4">
        <f t="shared" si="41"/>
        <v>-1E-3</v>
      </c>
      <c r="X98" s="14" t="e">
        <f t="shared" si="42"/>
        <v>#DIV/0!</v>
      </c>
      <c r="Y98" s="14" t="e">
        <f t="shared" si="43"/>
        <v>#DIV/0!</v>
      </c>
      <c r="Z98" s="3"/>
      <c r="AB98" s="15" t="e">
        <f>AVERAGE(M98:N98)</f>
        <v>#DIV/0!</v>
      </c>
      <c r="AC98" s="7"/>
      <c r="AD98" s="36"/>
      <c r="AE98" s="36"/>
      <c r="AF98" s="36"/>
    </row>
    <row r="99" spans="1:34" ht="24.75" customHeight="1" x14ac:dyDescent="0.25">
      <c r="A99" s="1"/>
      <c r="B99" s="3"/>
      <c r="C99" s="3"/>
      <c r="D99" s="9"/>
      <c r="E99" s="9"/>
      <c r="F99" s="1" t="s">
        <v>31</v>
      </c>
      <c r="G99" s="4"/>
      <c r="H99" s="4">
        <f t="shared" si="38"/>
        <v>1E-3</v>
      </c>
      <c r="I99" s="1" t="s">
        <v>31</v>
      </c>
      <c r="J99" s="2"/>
      <c r="K99" s="1" t="s">
        <v>31</v>
      </c>
      <c r="L99" s="4">
        <f t="shared" si="39"/>
        <v>1E-3</v>
      </c>
      <c r="M99" s="46"/>
      <c r="N99" s="46"/>
      <c r="O99" s="11"/>
      <c r="P99" s="11"/>
      <c r="Q99" s="13">
        <f t="shared" si="40"/>
        <v>0</v>
      </c>
      <c r="R99" s="13"/>
      <c r="S99" s="13"/>
      <c r="T99" s="4"/>
      <c r="U99" s="4"/>
      <c r="V99" s="4">
        <f t="shared" si="44"/>
        <v>0</v>
      </c>
      <c r="W99" s="4">
        <f t="shared" si="41"/>
        <v>-1E-3</v>
      </c>
      <c r="X99" s="14" t="e">
        <f t="shared" si="42"/>
        <v>#DIV/0!</v>
      </c>
      <c r="Y99" s="14" t="e">
        <f t="shared" si="43"/>
        <v>#DIV/0!</v>
      </c>
      <c r="Z99" s="3"/>
      <c r="AB99" s="15" t="e">
        <f t="shared" si="45"/>
        <v>#DIV/0!</v>
      </c>
      <c r="AC99" s="7"/>
      <c r="AD99" s="36"/>
      <c r="AE99" s="36"/>
      <c r="AF99" s="36"/>
    </row>
    <row r="100" spans="1:34"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34" ht="24.75" customHeight="1" x14ac:dyDescent="0.25">
      <c r="A101" s="8"/>
      <c r="B101" s="3">
        <f>B90</f>
        <v>14.5</v>
      </c>
      <c r="C101" s="3" t="s">
        <v>30</v>
      </c>
      <c r="D101" s="9"/>
      <c r="E101" s="9"/>
      <c r="F101" s="1" t="s">
        <v>31</v>
      </c>
      <c r="G101" s="4"/>
      <c r="H101" s="4">
        <f t="shared" ref="H101:H110" si="46">0.001*POWER(10,G101/10)</f>
        <v>1E-3</v>
      </c>
      <c r="I101" s="1" t="s">
        <v>31</v>
      </c>
      <c r="J101" s="2"/>
      <c r="K101" s="1" t="s">
        <v>31</v>
      </c>
      <c r="L101" s="4">
        <f t="shared" ref="L101:L110" si="47">0.001*POWER(10,J101/10)</f>
        <v>1E-3</v>
      </c>
      <c r="M101" s="46"/>
      <c r="N101" s="48"/>
      <c r="O101" s="11"/>
      <c r="P101" s="12"/>
      <c r="Q101" s="13">
        <f t="shared" ref="Q101:Q110" si="48">J101-G101</f>
        <v>0</v>
      </c>
      <c r="R101" s="13"/>
      <c r="S101" s="13"/>
      <c r="T101" s="4"/>
      <c r="U101" s="4"/>
      <c r="V101" s="4">
        <f>T101*$Z$7+S101*$Z$9+R101*$Z$11</f>
        <v>0</v>
      </c>
      <c r="W101" s="4">
        <f t="shared" ref="W101:W110" si="49">V101-L101</f>
        <v>-1E-3</v>
      </c>
      <c r="X101" s="14" t="e">
        <f t="shared" ref="X101:X110" si="50">L101/V101</f>
        <v>#DIV/0!</v>
      </c>
      <c r="Y101" s="14" t="e">
        <f t="shared" ref="Y101:Y110" si="51">(L101-H101)/V101</f>
        <v>#DIV/0!</v>
      </c>
      <c r="Z101" s="127" t="s">
        <v>52</v>
      </c>
      <c r="AB101" s="15" t="e">
        <f>AVERAGE(M101:N101)</f>
        <v>#DIV/0!</v>
      </c>
      <c r="AC101" s="7"/>
      <c r="AD101" s="36"/>
      <c r="AE101" s="36"/>
      <c r="AF101" s="36"/>
      <c r="AG101" s="7"/>
      <c r="AH101" s="7"/>
    </row>
    <row r="102" spans="1:34" ht="24.75" customHeight="1" x14ac:dyDescent="0.25">
      <c r="A102" s="16"/>
      <c r="B102" s="3"/>
      <c r="C102" s="3"/>
      <c r="D102" s="9"/>
      <c r="E102" s="9"/>
      <c r="F102" s="1" t="s">
        <v>31</v>
      </c>
      <c r="G102" s="4"/>
      <c r="H102" s="4">
        <f t="shared" si="46"/>
        <v>1E-3</v>
      </c>
      <c r="I102" s="1" t="s">
        <v>31</v>
      </c>
      <c r="J102" s="2"/>
      <c r="K102" s="1" t="s">
        <v>31</v>
      </c>
      <c r="L102" s="4">
        <f t="shared" si="47"/>
        <v>1E-3</v>
      </c>
      <c r="M102" s="46"/>
      <c r="N102" s="48"/>
      <c r="O102" s="11"/>
      <c r="P102" s="12"/>
      <c r="Q102" s="13">
        <f t="shared" si="48"/>
        <v>0</v>
      </c>
      <c r="R102" s="13"/>
      <c r="S102" s="13"/>
      <c r="T102" s="4"/>
      <c r="U102" s="4"/>
      <c r="V102" s="4">
        <f t="shared" ref="V102:V110" si="52">T102*$Z$7+S102*$Z$9+R102*$Z$11</f>
        <v>0</v>
      </c>
      <c r="W102" s="4">
        <f t="shared" si="49"/>
        <v>-1E-3</v>
      </c>
      <c r="X102" s="14" t="e">
        <f t="shared" si="50"/>
        <v>#DIV/0!</v>
      </c>
      <c r="Y102" s="14" t="e">
        <f t="shared" si="51"/>
        <v>#DIV/0!</v>
      </c>
      <c r="Z102" s="128"/>
      <c r="AB102" s="15" t="e">
        <f>AVERAGE(M102:N102)</f>
        <v>#DIV/0!</v>
      </c>
      <c r="AC102" s="7"/>
      <c r="AD102" s="36"/>
      <c r="AE102" s="36"/>
      <c r="AF102" s="36"/>
      <c r="AG102" s="7"/>
      <c r="AH102" s="7"/>
    </row>
    <row r="103" spans="1:34" ht="24.75" customHeight="1" x14ac:dyDescent="0.25">
      <c r="A103" s="1"/>
      <c r="B103" s="3"/>
      <c r="C103" s="3"/>
      <c r="D103" s="9"/>
      <c r="E103" s="9"/>
      <c r="F103" s="1" t="s">
        <v>31</v>
      </c>
      <c r="G103" s="4"/>
      <c r="H103" s="4">
        <f t="shared" si="46"/>
        <v>1E-3</v>
      </c>
      <c r="I103" s="1" t="s">
        <v>31</v>
      </c>
      <c r="J103" s="2"/>
      <c r="K103" s="1" t="s">
        <v>31</v>
      </c>
      <c r="L103" s="4">
        <f t="shared" si="47"/>
        <v>1E-3</v>
      </c>
      <c r="M103" s="46"/>
      <c r="N103" s="48"/>
      <c r="O103" s="11"/>
      <c r="P103" s="12"/>
      <c r="Q103" s="13">
        <f t="shared" si="48"/>
        <v>0</v>
      </c>
      <c r="R103" s="13"/>
      <c r="S103" s="13"/>
      <c r="T103" s="4"/>
      <c r="U103" s="4"/>
      <c r="V103" s="4">
        <f t="shared" si="52"/>
        <v>0</v>
      </c>
      <c r="W103" s="4">
        <f t="shared" si="49"/>
        <v>-1E-3</v>
      </c>
      <c r="X103" s="14" t="e">
        <f t="shared" si="50"/>
        <v>#DIV/0!</v>
      </c>
      <c r="Y103" s="14" t="e">
        <f t="shared" si="51"/>
        <v>#DIV/0!</v>
      </c>
      <c r="Z103" s="129"/>
      <c r="AB103" s="15" t="e">
        <f>AVERAGE(M103:N103)</f>
        <v>#DIV/0!</v>
      </c>
      <c r="AC103" s="7"/>
      <c r="AD103" s="36"/>
      <c r="AE103" s="36"/>
      <c r="AF103" s="36"/>
    </row>
    <row r="104" spans="1:34" ht="24.75" customHeight="1" x14ac:dyDescent="0.25">
      <c r="A104" s="1"/>
      <c r="B104" s="3"/>
      <c r="C104" s="3"/>
      <c r="D104" s="9"/>
      <c r="E104" s="9"/>
      <c r="F104" s="1" t="s">
        <v>31</v>
      </c>
      <c r="G104" s="4"/>
      <c r="H104" s="4">
        <f t="shared" si="46"/>
        <v>1E-3</v>
      </c>
      <c r="I104" s="1" t="s">
        <v>31</v>
      </c>
      <c r="J104" s="2"/>
      <c r="K104" s="1" t="s">
        <v>31</v>
      </c>
      <c r="L104" s="4">
        <f t="shared" si="47"/>
        <v>1E-3</v>
      </c>
      <c r="M104" s="46"/>
      <c r="N104" s="46"/>
      <c r="O104" s="11"/>
      <c r="P104" s="11"/>
      <c r="Q104" s="13">
        <f t="shared" si="48"/>
        <v>0</v>
      </c>
      <c r="R104" s="13"/>
      <c r="S104" s="13"/>
      <c r="T104" s="4"/>
      <c r="U104" s="4"/>
      <c r="V104" s="4">
        <f t="shared" si="52"/>
        <v>0</v>
      </c>
      <c r="W104" s="4">
        <f t="shared" si="49"/>
        <v>-1E-3</v>
      </c>
      <c r="X104" s="14" t="e">
        <f t="shared" si="50"/>
        <v>#DIV/0!</v>
      </c>
      <c r="Y104" s="14" t="e">
        <f t="shared" si="51"/>
        <v>#DIV/0!</v>
      </c>
      <c r="Z104" s="127" t="s">
        <v>45</v>
      </c>
      <c r="AB104" s="15" t="e">
        <f t="shared" ref="AB104:AB110" si="53">AVERAGE(M104:N104)</f>
        <v>#DIV/0!</v>
      </c>
      <c r="AC104" s="7"/>
      <c r="AD104" s="36"/>
      <c r="AE104" s="36"/>
      <c r="AF104" s="36"/>
    </row>
    <row r="105" spans="1:34" ht="23.25" customHeight="1" x14ac:dyDescent="0.25">
      <c r="A105" s="1"/>
      <c r="B105" s="3"/>
      <c r="C105" s="3"/>
      <c r="D105" s="9"/>
      <c r="E105" s="9"/>
      <c r="F105" s="1" t="s">
        <v>31</v>
      </c>
      <c r="G105" s="4"/>
      <c r="H105" s="4">
        <f t="shared" si="46"/>
        <v>1E-3</v>
      </c>
      <c r="I105" s="1" t="s">
        <v>31</v>
      </c>
      <c r="J105" s="2"/>
      <c r="K105" s="1" t="s">
        <v>31</v>
      </c>
      <c r="L105" s="4">
        <f t="shared" si="47"/>
        <v>1E-3</v>
      </c>
      <c r="M105" s="46"/>
      <c r="N105" s="46"/>
      <c r="O105" s="11"/>
      <c r="P105" s="11"/>
      <c r="Q105" s="13">
        <f t="shared" si="48"/>
        <v>0</v>
      </c>
      <c r="R105" s="13"/>
      <c r="S105" s="13"/>
      <c r="T105" s="4"/>
      <c r="U105" s="4"/>
      <c r="V105" s="4">
        <f t="shared" si="52"/>
        <v>0</v>
      </c>
      <c r="W105" s="4">
        <f t="shared" si="49"/>
        <v>-1E-3</v>
      </c>
      <c r="X105" s="14" t="e">
        <f t="shared" si="50"/>
        <v>#DIV/0!</v>
      </c>
      <c r="Y105" s="14" t="e">
        <f t="shared" si="51"/>
        <v>#DIV/0!</v>
      </c>
      <c r="Z105" s="130"/>
      <c r="AB105" s="15" t="e">
        <f t="shared" si="53"/>
        <v>#DIV/0!</v>
      </c>
      <c r="AC105" s="7"/>
      <c r="AD105" s="36"/>
      <c r="AE105" s="36"/>
      <c r="AF105" s="36"/>
    </row>
    <row r="106" spans="1:34" ht="24" customHeight="1" x14ac:dyDescent="0.25">
      <c r="A106" s="1"/>
      <c r="B106" s="3"/>
      <c r="C106" s="3"/>
      <c r="D106" s="9"/>
      <c r="E106" s="9"/>
      <c r="F106" s="1" t="s">
        <v>31</v>
      </c>
      <c r="G106" s="4"/>
      <c r="H106" s="4">
        <f t="shared" si="46"/>
        <v>1E-3</v>
      </c>
      <c r="I106" s="1" t="s">
        <v>31</v>
      </c>
      <c r="J106" s="2"/>
      <c r="K106" s="1" t="s">
        <v>31</v>
      </c>
      <c r="L106" s="4">
        <f t="shared" si="47"/>
        <v>1E-3</v>
      </c>
      <c r="M106" s="46"/>
      <c r="N106" s="46"/>
      <c r="O106" s="11"/>
      <c r="P106" s="11"/>
      <c r="Q106" s="13">
        <f t="shared" si="48"/>
        <v>0</v>
      </c>
      <c r="R106" s="13"/>
      <c r="S106" s="13"/>
      <c r="T106" s="4"/>
      <c r="U106" s="4"/>
      <c r="V106" s="4">
        <f t="shared" si="52"/>
        <v>0</v>
      </c>
      <c r="W106" s="4">
        <f t="shared" si="49"/>
        <v>-1E-3</v>
      </c>
      <c r="X106" s="14" t="e">
        <f t="shared" si="50"/>
        <v>#DIV/0!</v>
      </c>
      <c r="Y106" s="14" t="e">
        <f t="shared" si="51"/>
        <v>#DIV/0!</v>
      </c>
      <c r="Z106" s="131"/>
      <c r="AB106" s="15" t="e">
        <f t="shared" si="53"/>
        <v>#DIV/0!</v>
      </c>
      <c r="AC106" s="7"/>
      <c r="AD106" s="36"/>
      <c r="AE106" s="36"/>
      <c r="AF106" s="36"/>
    </row>
    <row r="107" spans="1:34" ht="24.75" customHeight="1" x14ac:dyDescent="0.25">
      <c r="A107" s="1"/>
      <c r="B107" s="3"/>
      <c r="C107" s="3"/>
      <c r="D107" s="9"/>
      <c r="E107" s="9"/>
      <c r="F107" s="1" t="s">
        <v>31</v>
      </c>
      <c r="G107" s="4"/>
      <c r="H107" s="4">
        <f t="shared" si="46"/>
        <v>1E-3</v>
      </c>
      <c r="I107" s="1" t="s">
        <v>31</v>
      </c>
      <c r="J107" s="2"/>
      <c r="K107" s="1" t="s">
        <v>31</v>
      </c>
      <c r="L107" s="4">
        <f t="shared" si="47"/>
        <v>1E-3</v>
      </c>
      <c r="M107" s="46"/>
      <c r="N107" s="46"/>
      <c r="O107" s="11"/>
      <c r="P107" s="11"/>
      <c r="Q107" s="13">
        <f t="shared" si="48"/>
        <v>0</v>
      </c>
      <c r="R107" s="13"/>
      <c r="S107" s="13"/>
      <c r="T107" s="4"/>
      <c r="U107" s="4"/>
      <c r="V107" s="4">
        <f t="shared" si="52"/>
        <v>0</v>
      </c>
      <c r="W107" s="4">
        <f t="shared" si="49"/>
        <v>-1E-3</v>
      </c>
      <c r="X107" s="14" t="e">
        <f t="shared" si="50"/>
        <v>#DIV/0!</v>
      </c>
      <c r="Y107" s="14" t="e">
        <f t="shared" si="51"/>
        <v>#DIV/0!</v>
      </c>
      <c r="Z107" s="3"/>
      <c r="AB107" s="15" t="e">
        <f t="shared" si="53"/>
        <v>#DIV/0!</v>
      </c>
      <c r="AC107" s="7"/>
      <c r="AD107" s="36"/>
      <c r="AE107" s="36"/>
      <c r="AF107" s="36"/>
    </row>
    <row r="108" spans="1:34" ht="24.75" customHeight="1" x14ac:dyDescent="0.25">
      <c r="A108" s="1"/>
      <c r="B108" s="3"/>
      <c r="C108" s="3"/>
      <c r="D108" s="9"/>
      <c r="E108" s="9"/>
      <c r="F108" s="1" t="s">
        <v>31</v>
      </c>
      <c r="G108" s="4"/>
      <c r="H108" s="4">
        <f t="shared" si="46"/>
        <v>1E-3</v>
      </c>
      <c r="I108" s="1" t="s">
        <v>31</v>
      </c>
      <c r="J108" s="2"/>
      <c r="K108" s="1" t="s">
        <v>31</v>
      </c>
      <c r="L108" s="4">
        <f t="shared" si="47"/>
        <v>1E-3</v>
      </c>
      <c r="M108" s="46"/>
      <c r="N108" s="46"/>
      <c r="O108" s="11"/>
      <c r="P108" s="11"/>
      <c r="Q108" s="13">
        <f t="shared" si="48"/>
        <v>0</v>
      </c>
      <c r="R108" s="13"/>
      <c r="S108" s="13"/>
      <c r="T108" s="4"/>
      <c r="U108" s="4"/>
      <c r="V108" s="4">
        <f t="shared" si="52"/>
        <v>0</v>
      </c>
      <c r="W108" s="4">
        <f t="shared" si="49"/>
        <v>-1E-3</v>
      </c>
      <c r="X108" s="14" t="e">
        <f t="shared" si="50"/>
        <v>#DIV/0!</v>
      </c>
      <c r="Y108" s="14" t="e">
        <f t="shared" si="51"/>
        <v>#DIV/0!</v>
      </c>
      <c r="Z108" s="3"/>
      <c r="AB108" s="15" t="e">
        <f t="shared" si="53"/>
        <v>#DIV/0!</v>
      </c>
      <c r="AC108" s="7"/>
      <c r="AD108" s="36"/>
      <c r="AE108" s="36"/>
      <c r="AF108" s="36"/>
    </row>
    <row r="109" spans="1:34" ht="24.75" customHeight="1" x14ac:dyDescent="0.25">
      <c r="A109" s="1"/>
      <c r="B109" s="3"/>
      <c r="C109" s="3"/>
      <c r="D109" s="9"/>
      <c r="E109" s="9"/>
      <c r="F109" s="1" t="s">
        <v>31</v>
      </c>
      <c r="G109" s="4"/>
      <c r="H109" s="4">
        <f>0.001*POWER(10,G109/10)</f>
        <v>1E-3</v>
      </c>
      <c r="I109" s="1" t="s">
        <v>31</v>
      </c>
      <c r="J109" s="2"/>
      <c r="K109" s="1" t="s">
        <v>31</v>
      </c>
      <c r="L109" s="4">
        <f>0.001*POWER(10,J109/10)</f>
        <v>1E-3</v>
      </c>
      <c r="M109" s="46"/>
      <c r="N109" s="46"/>
      <c r="O109" s="11"/>
      <c r="P109" s="11"/>
      <c r="Q109" s="13">
        <f>J109-G109</f>
        <v>0</v>
      </c>
      <c r="R109" s="13"/>
      <c r="S109" s="13"/>
      <c r="T109" s="4"/>
      <c r="U109" s="4"/>
      <c r="V109" s="4">
        <f t="shared" si="52"/>
        <v>0</v>
      </c>
      <c r="W109" s="4">
        <f t="shared" si="49"/>
        <v>-1E-3</v>
      </c>
      <c r="X109" s="14" t="e">
        <f t="shared" si="50"/>
        <v>#DIV/0!</v>
      </c>
      <c r="Y109" s="14" t="e">
        <f t="shared" si="51"/>
        <v>#DIV/0!</v>
      </c>
      <c r="Z109" s="3"/>
      <c r="AB109" s="15" t="e">
        <f>AVERAGE(M109:N109)</f>
        <v>#DIV/0!</v>
      </c>
      <c r="AC109" s="7"/>
      <c r="AD109" s="36"/>
      <c r="AE109" s="36"/>
      <c r="AF109" s="36"/>
    </row>
    <row r="110" spans="1:34" ht="24.75" customHeight="1" x14ac:dyDescent="0.25">
      <c r="A110" s="1"/>
      <c r="B110" s="3"/>
      <c r="C110" s="3"/>
      <c r="D110" s="9"/>
      <c r="E110" s="9"/>
      <c r="F110" s="1" t="s">
        <v>31</v>
      </c>
      <c r="G110" s="4"/>
      <c r="H110" s="4">
        <f t="shared" si="46"/>
        <v>1E-3</v>
      </c>
      <c r="I110" s="1" t="s">
        <v>31</v>
      </c>
      <c r="J110" s="2"/>
      <c r="K110" s="1" t="s">
        <v>31</v>
      </c>
      <c r="L110" s="4">
        <f t="shared" si="47"/>
        <v>1E-3</v>
      </c>
      <c r="M110" s="46"/>
      <c r="N110" s="46"/>
      <c r="O110" s="11"/>
      <c r="P110" s="11"/>
      <c r="Q110" s="13">
        <f t="shared" si="48"/>
        <v>0</v>
      </c>
      <c r="R110" s="13"/>
      <c r="S110" s="13"/>
      <c r="T110" s="4"/>
      <c r="U110" s="4"/>
      <c r="V110" s="4">
        <f t="shared" si="52"/>
        <v>0</v>
      </c>
      <c r="W110" s="4">
        <f t="shared" si="49"/>
        <v>-1E-3</v>
      </c>
      <c r="X110" s="14" t="e">
        <f t="shared" si="50"/>
        <v>#DIV/0!</v>
      </c>
      <c r="Y110" s="14" t="e">
        <f t="shared" si="51"/>
        <v>#DIV/0!</v>
      </c>
      <c r="Z110" s="3"/>
      <c r="AB110" s="15" t="e">
        <f t="shared" si="53"/>
        <v>#DIV/0!</v>
      </c>
      <c r="AC110" s="7"/>
      <c r="AD110" s="36"/>
      <c r="AE110" s="36"/>
      <c r="AF110" s="36"/>
    </row>
    <row r="111" spans="1:34"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34" ht="24.75" customHeight="1" x14ac:dyDescent="0.25">
      <c r="A112" s="8"/>
      <c r="B112" s="3">
        <f>B101</f>
        <v>14.5</v>
      </c>
      <c r="C112" s="3" t="s">
        <v>30</v>
      </c>
      <c r="D112" s="9"/>
      <c r="E112" s="9"/>
      <c r="F112" s="1" t="s">
        <v>31</v>
      </c>
      <c r="G112" s="4"/>
      <c r="H112" s="4">
        <f>0.001*POWER(10,G112/10)</f>
        <v>1E-3</v>
      </c>
      <c r="I112" s="1" t="s">
        <v>31</v>
      </c>
      <c r="J112" s="2"/>
      <c r="K112" s="1" t="s">
        <v>31</v>
      </c>
      <c r="L112" s="4">
        <f>0.001*POWER(10,J112/10)</f>
        <v>1E-3</v>
      </c>
      <c r="M112" s="46"/>
      <c r="N112" s="48"/>
      <c r="O112" s="11"/>
      <c r="P112" s="12"/>
      <c r="Q112" s="13">
        <f>J112-G112</f>
        <v>0</v>
      </c>
      <c r="R112" s="13"/>
      <c r="S112" s="13"/>
      <c r="T112" s="4"/>
      <c r="U112" s="4"/>
      <c r="V112" s="4">
        <f>T112*$Z$7+S112*$Z$9+R112*$Z$11</f>
        <v>0</v>
      </c>
      <c r="W112" s="4">
        <f t="shared" ref="W112:W121" si="54">V112-L112</f>
        <v>-1E-3</v>
      </c>
      <c r="X112" s="14" t="e">
        <f t="shared" ref="X112:X121" si="55">L112/V112</f>
        <v>#DIV/0!</v>
      </c>
      <c r="Y112" s="14" t="e">
        <f t="shared" ref="Y112:Y121" si="56">(L112-H112)/V112</f>
        <v>#DIV/0!</v>
      </c>
      <c r="Z112" s="127" t="s">
        <v>53</v>
      </c>
      <c r="AB112" s="15" t="e">
        <f>AVERAGE(M112:N112)</f>
        <v>#DIV/0!</v>
      </c>
      <c r="AC112" s="7"/>
      <c r="AD112" s="36"/>
      <c r="AE112" s="36"/>
      <c r="AF112" s="36"/>
    </row>
    <row r="113" spans="1:32" ht="24.75" customHeight="1" x14ac:dyDescent="0.25">
      <c r="A113" s="16"/>
      <c r="B113" s="3"/>
      <c r="C113" s="3"/>
      <c r="D113" s="9"/>
      <c r="E113" s="9"/>
      <c r="F113" s="1" t="s">
        <v>31</v>
      </c>
      <c r="G113" s="4"/>
      <c r="H113" s="4">
        <f t="shared" ref="H113:H118" si="57">0.001*POWER(10,G113/10)</f>
        <v>1E-3</v>
      </c>
      <c r="I113" s="1" t="s">
        <v>31</v>
      </c>
      <c r="J113" s="2"/>
      <c r="K113" s="1" t="s">
        <v>31</v>
      </c>
      <c r="L113" s="4">
        <f t="shared" ref="L113:L118" si="58">0.001*POWER(10,J113/10)</f>
        <v>1E-3</v>
      </c>
      <c r="M113" s="46"/>
      <c r="N113" s="48"/>
      <c r="O113" s="11"/>
      <c r="P113" s="12"/>
      <c r="Q113" s="13">
        <f t="shared" ref="Q113:Q118" si="59">J113-G113</f>
        <v>0</v>
      </c>
      <c r="R113" s="13"/>
      <c r="S113" s="13"/>
      <c r="T113" s="4"/>
      <c r="U113" s="4"/>
      <c r="V113" s="4">
        <f t="shared" ref="V113:V121" si="60">T113*$Z$7+S113*$Z$9+R113*$Z$11</f>
        <v>0</v>
      </c>
      <c r="W113" s="4">
        <f t="shared" si="54"/>
        <v>-1E-3</v>
      </c>
      <c r="X113" s="14" t="e">
        <f t="shared" si="55"/>
        <v>#DIV/0!</v>
      </c>
      <c r="Y113" s="14" t="e">
        <f t="shared" si="56"/>
        <v>#DIV/0!</v>
      </c>
      <c r="Z113" s="128"/>
      <c r="AB113" s="15" t="e">
        <f>AVERAGE(M113:N113)</f>
        <v>#DIV/0!</v>
      </c>
      <c r="AC113" s="7"/>
      <c r="AD113" s="36"/>
      <c r="AE113" s="36"/>
      <c r="AF113" s="36"/>
    </row>
    <row r="114" spans="1:32" ht="24.75" customHeight="1" x14ac:dyDescent="0.25">
      <c r="A114" s="1"/>
      <c r="B114" s="3"/>
      <c r="C114" s="3"/>
      <c r="D114" s="9"/>
      <c r="E114" s="9"/>
      <c r="F114" s="1" t="s">
        <v>31</v>
      </c>
      <c r="G114" s="4"/>
      <c r="H114" s="4">
        <f t="shared" si="57"/>
        <v>1E-3</v>
      </c>
      <c r="I114" s="1" t="s">
        <v>31</v>
      </c>
      <c r="J114" s="2"/>
      <c r="K114" s="1" t="s">
        <v>31</v>
      </c>
      <c r="L114" s="4">
        <f t="shared" si="58"/>
        <v>1E-3</v>
      </c>
      <c r="M114" s="46"/>
      <c r="N114" s="48"/>
      <c r="O114" s="11"/>
      <c r="P114" s="12"/>
      <c r="Q114" s="13">
        <f t="shared" si="59"/>
        <v>0</v>
      </c>
      <c r="R114" s="13"/>
      <c r="S114" s="13"/>
      <c r="T114" s="4"/>
      <c r="U114" s="4"/>
      <c r="V114" s="4">
        <f t="shared" si="60"/>
        <v>0</v>
      </c>
      <c r="W114" s="4">
        <f t="shared" si="54"/>
        <v>-1E-3</v>
      </c>
      <c r="X114" s="14" t="e">
        <f t="shared" si="55"/>
        <v>#DIV/0!</v>
      </c>
      <c r="Y114" s="14" t="e">
        <f t="shared" si="56"/>
        <v>#DIV/0!</v>
      </c>
      <c r="Z114" s="129"/>
      <c r="AB114" s="15" t="e">
        <f>AVERAGE(M114:N114)</f>
        <v>#DIV/0!</v>
      </c>
      <c r="AC114" s="7"/>
      <c r="AD114" s="36"/>
      <c r="AE114" s="36"/>
      <c r="AF114" s="36"/>
    </row>
    <row r="115" spans="1:32" ht="24.75" customHeight="1" x14ac:dyDescent="0.25">
      <c r="A115" s="1"/>
      <c r="B115" s="3"/>
      <c r="C115" s="3"/>
      <c r="D115" s="9"/>
      <c r="E115" s="9"/>
      <c r="F115" s="1" t="s">
        <v>31</v>
      </c>
      <c r="G115" s="4"/>
      <c r="H115" s="4">
        <f t="shared" si="57"/>
        <v>1E-3</v>
      </c>
      <c r="I115" s="1" t="s">
        <v>31</v>
      </c>
      <c r="J115" s="2"/>
      <c r="K115" s="1" t="s">
        <v>31</v>
      </c>
      <c r="L115" s="4">
        <f t="shared" si="58"/>
        <v>1E-3</v>
      </c>
      <c r="M115" s="46"/>
      <c r="N115" s="46"/>
      <c r="O115" s="11"/>
      <c r="P115" s="11"/>
      <c r="Q115" s="13">
        <f t="shared" si="59"/>
        <v>0</v>
      </c>
      <c r="R115" s="13"/>
      <c r="S115" s="13"/>
      <c r="T115" s="4"/>
      <c r="U115" s="4"/>
      <c r="V115" s="4">
        <f t="shared" si="60"/>
        <v>0</v>
      </c>
      <c r="W115" s="4">
        <f t="shared" si="54"/>
        <v>-1E-3</v>
      </c>
      <c r="X115" s="14" t="e">
        <f t="shared" si="55"/>
        <v>#DIV/0!</v>
      </c>
      <c r="Y115" s="14" t="e">
        <f t="shared" si="56"/>
        <v>#DIV/0!</v>
      </c>
      <c r="Z115" s="127" t="s">
        <v>45</v>
      </c>
      <c r="AB115" s="15" t="e">
        <f t="shared" ref="AB115:AB121" si="61">AVERAGE(M115:N115)</f>
        <v>#DIV/0!</v>
      </c>
      <c r="AC115" s="7"/>
      <c r="AD115" s="36"/>
      <c r="AE115" s="36"/>
      <c r="AF115" s="36"/>
    </row>
    <row r="116" spans="1:32" ht="23.25" customHeight="1" x14ac:dyDescent="0.25">
      <c r="A116" s="1"/>
      <c r="B116" s="3"/>
      <c r="C116" s="3"/>
      <c r="D116" s="9"/>
      <c r="E116" s="9"/>
      <c r="F116" s="1" t="s">
        <v>31</v>
      </c>
      <c r="G116" s="4"/>
      <c r="H116" s="4">
        <f t="shared" si="57"/>
        <v>1E-3</v>
      </c>
      <c r="I116" s="1" t="s">
        <v>31</v>
      </c>
      <c r="J116" s="2"/>
      <c r="K116" s="1" t="s">
        <v>31</v>
      </c>
      <c r="L116" s="4">
        <f t="shared" si="58"/>
        <v>1E-3</v>
      </c>
      <c r="M116" s="46"/>
      <c r="N116" s="46"/>
      <c r="O116" s="11"/>
      <c r="P116" s="11"/>
      <c r="Q116" s="13">
        <f t="shared" si="59"/>
        <v>0</v>
      </c>
      <c r="R116" s="13"/>
      <c r="S116" s="13"/>
      <c r="T116" s="4"/>
      <c r="U116" s="4"/>
      <c r="V116" s="4">
        <f t="shared" si="60"/>
        <v>0</v>
      </c>
      <c r="W116" s="4">
        <f t="shared" si="54"/>
        <v>-1E-3</v>
      </c>
      <c r="X116" s="14" t="e">
        <f t="shared" si="55"/>
        <v>#DIV/0!</v>
      </c>
      <c r="Y116" s="14" t="e">
        <f t="shared" si="56"/>
        <v>#DIV/0!</v>
      </c>
      <c r="Z116" s="130"/>
      <c r="AB116" s="15" t="e">
        <f t="shared" si="61"/>
        <v>#DIV/0!</v>
      </c>
      <c r="AC116" s="7"/>
      <c r="AD116" s="36"/>
      <c r="AE116" s="36"/>
      <c r="AF116" s="36"/>
    </row>
    <row r="117" spans="1:32" ht="24" customHeight="1" x14ac:dyDescent="0.25">
      <c r="A117" s="1"/>
      <c r="B117" s="3"/>
      <c r="C117" s="3"/>
      <c r="D117" s="9"/>
      <c r="E117" s="9"/>
      <c r="F117" s="1" t="s">
        <v>31</v>
      </c>
      <c r="G117" s="4"/>
      <c r="H117" s="4">
        <f t="shared" si="57"/>
        <v>1E-3</v>
      </c>
      <c r="I117" s="1" t="s">
        <v>31</v>
      </c>
      <c r="J117" s="2"/>
      <c r="K117" s="1" t="s">
        <v>31</v>
      </c>
      <c r="L117" s="4">
        <f t="shared" si="58"/>
        <v>1E-3</v>
      </c>
      <c r="M117" s="46"/>
      <c r="N117" s="46"/>
      <c r="O117" s="11"/>
      <c r="P117" s="11"/>
      <c r="Q117" s="13">
        <f t="shared" si="59"/>
        <v>0</v>
      </c>
      <c r="R117" s="13"/>
      <c r="S117" s="13"/>
      <c r="T117" s="4"/>
      <c r="U117" s="4"/>
      <c r="V117" s="4">
        <f t="shared" si="60"/>
        <v>0</v>
      </c>
      <c r="W117" s="4">
        <f t="shared" si="54"/>
        <v>-1E-3</v>
      </c>
      <c r="X117" s="14" t="e">
        <f t="shared" si="55"/>
        <v>#DIV/0!</v>
      </c>
      <c r="Y117" s="14" t="e">
        <f t="shared" si="56"/>
        <v>#DIV/0!</v>
      </c>
      <c r="Z117" s="131"/>
      <c r="AB117" s="15" t="e">
        <f t="shared" si="61"/>
        <v>#DIV/0!</v>
      </c>
      <c r="AC117" s="7"/>
      <c r="AD117" s="36"/>
      <c r="AE117" s="36"/>
      <c r="AF117" s="36"/>
    </row>
    <row r="118" spans="1:32" ht="24.75" customHeight="1" x14ac:dyDescent="0.25">
      <c r="A118" s="1"/>
      <c r="B118" s="3"/>
      <c r="C118" s="3"/>
      <c r="D118" s="9"/>
      <c r="E118" s="9"/>
      <c r="F118" s="1" t="s">
        <v>31</v>
      </c>
      <c r="G118" s="4"/>
      <c r="H118" s="4">
        <f t="shared" si="57"/>
        <v>1E-3</v>
      </c>
      <c r="I118" s="1" t="s">
        <v>31</v>
      </c>
      <c r="J118" s="2"/>
      <c r="K118" s="1" t="s">
        <v>31</v>
      </c>
      <c r="L118" s="4">
        <f t="shared" si="58"/>
        <v>1E-3</v>
      </c>
      <c r="M118" s="46"/>
      <c r="N118" s="46"/>
      <c r="O118" s="11"/>
      <c r="P118" s="11"/>
      <c r="Q118" s="13">
        <f t="shared" si="59"/>
        <v>0</v>
      </c>
      <c r="R118" s="13"/>
      <c r="S118" s="13"/>
      <c r="T118" s="4"/>
      <c r="U118" s="4"/>
      <c r="V118" s="4">
        <f t="shared" si="60"/>
        <v>0</v>
      </c>
      <c r="W118" s="4">
        <f t="shared" si="54"/>
        <v>-1E-3</v>
      </c>
      <c r="X118" s="14" t="e">
        <f t="shared" si="55"/>
        <v>#DIV/0!</v>
      </c>
      <c r="Y118" s="14" t="e">
        <f t="shared" si="56"/>
        <v>#DIV/0!</v>
      </c>
      <c r="Z118" s="3"/>
      <c r="AB118" s="15" t="e">
        <f t="shared" si="61"/>
        <v>#DIV/0!</v>
      </c>
      <c r="AC118" s="7"/>
      <c r="AD118" s="36"/>
      <c r="AE118" s="36"/>
      <c r="AF118" s="36"/>
    </row>
    <row r="119" spans="1:32" ht="24.75" customHeight="1" x14ac:dyDescent="0.25">
      <c r="A119" s="1"/>
      <c r="B119" s="3"/>
      <c r="C119" s="3"/>
      <c r="D119" s="9"/>
      <c r="E119" s="9"/>
      <c r="F119" s="1" t="s">
        <v>31</v>
      </c>
      <c r="G119" s="4"/>
      <c r="H119" s="4">
        <f>0.001*POWER(10,G119/10)</f>
        <v>1E-3</v>
      </c>
      <c r="I119" s="1" t="s">
        <v>31</v>
      </c>
      <c r="J119" s="2"/>
      <c r="K119" s="1" t="s">
        <v>31</v>
      </c>
      <c r="L119" s="4">
        <f>0.001*POWER(10,J119/10)</f>
        <v>1E-3</v>
      </c>
      <c r="M119" s="46"/>
      <c r="N119" s="46"/>
      <c r="O119" s="11"/>
      <c r="P119" s="11"/>
      <c r="Q119" s="13">
        <f>J119-G119</f>
        <v>0</v>
      </c>
      <c r="R119" s="13"/>
      <c r="S119" s="13"/>
      <c r="T119" s="4"/>
      <c r="U119" s="4"/>
      <c r="V119" s="4">
        <f t="shared" si="60"/>
        <v>0</v>
      </c>
      <c r="W119" s="4">
        <f t="shared" si="54"/>
        <v>-1E-3</v>
      </c>
      <c r="X119" s="14" t="e">
        <f t="shared" si="55"/>
        <v>#DIV/0!</v>
      </c>
      <c r="Y119" s="14" t="e">
        <f t="shared" si="56"/>
        <v>#DIV/0!</v>
      </c>
      <c r="Z119" s="3"/>
      <c r="AB119" s="15" t="e">
        <f t="shared" si="61"/>
        <v>#DIV/0!</v>
      </c>
      <c r="AC119" s="7"/>
      <c r="AD119" s="36"/>
      <c r="AE119" s="36"/>
      <c r="AF119" s="36"/>
    </row>
    <row r="120" spans="1:32" ht="24.75" customHeight="1" x14ac:dyDescent="0.25">
      <c r="A120" s="1"/>
      <c r="B120" s="3"/>
      <c r="C120" s="3"/>
      <c r="D120" s="9"/>
      <c r="E120" s="9"/>
      <c r="F120" s="1" t="s">
        <v>31</v>
      </c>
      <c r="G120" s="4"/>
      <c r="H120" s="4">
        <f>0.001*POWER(10,G120/10)</f>
        <v>1E-3</v>
      </c>
      <c r="I120" s="1" t="s">
        <v>31</v>
      </c>
      <c r="J120" s="2"/>
      <c r="K120" s="1" t="s">
        <v>31</v>
      </c>
      <c r="L120" s="4">
        <f>0.001*POWER(10,J120/10)</f>
        <v>1E-3</v>
      </c>
      <c r="M120" s="46"/>
      <c r="N120" s="46"/>
      <c r="O120" s="11"/>
      <c r="P120" s="11"/>
      <c r="Q120" s="13">
        <f>J120-G120</f>
        <v>0</v>
      </c>
      <c r="R120" s="13"/>
      <c r="S120" s="13"/>
      <c r="T120" s="4"/>
      <c r="U120" s="4"/>
      <c r="V120" s="4">
        <f t="shared" si="60"/>
        <v>0</v>
      </c>
      <c r="W120" s="4">
        <f t="shared" si="54"/>
        <v>-1E-3</v>
      </c>
      <c r="X120" s="14" t="e">
        <f t="shared" si="55"/>
        <v>#DIV/0!</v>
      </c>
      <c r="Y120" s="14" t="e">
        <f t="shared" si="56"/>
        <v>#DIV/0!</v>
      </c>
      <c r="Z120" s="3"/>
      <c r="AB120" s="15" t="e">
        <f>AVERAGE(M120:N120)</f>
        <v>#DIV/0!</v>
      </c>
      <c r="AC120" s="7"/>
      <c r="AD120" s="36"/>
      <c r="AE120" s="36"/>
      <c r="AF120" s="36"/>
    </row>
    <row r="121" spans="1:32" ht="24.75" customHeight="1" x14ac:dyDescent="0.25">
      <c r="A121" s="1"/>
      <c r="B121" s="3"/>
      <c r="C121" s="3"/>
      <c r="D121" s="9"/>
      <c r="E121" s="9"/>
      <c r="F121" s="1" t="s">
        <v>31</v>
      </c>
      <c r="G121" s="4"/>
      <c r="H121" s="4">
        <f>0.001*POWER(10,G121/10)</f>
        <v>1E-3</v>
      </c>
      <c r="I121" s="1" t="s">
        <v>31</v>
      </c>
      <c r="J121" s="2"/>
      <c r="K121" s="1" t="s">
        <v>31</v>
      </c>
      <c r="L121" s="4">
        <f>0.001*POWER(10,J121/10)</f>
        <v>1E-3</v>
      </c>
      <c r="M121" s="46"/>
      <c r="N121" s="46"/>
      <c r="O121" s="11"/>
      <c r="P121" s="11"/>
      <c r="Q121" s="13">
        <f>J121-G121</f>
        <v>0</v>
      </c>
      <c r="R121" s="13"/>
      <c r="S121" s="13"/>
      <c r="T121" s="4"/>
      <c r="U121" s="4"/>
      <c r="V121" s="4">
        <f t="shared" si="60"/>
        <v>0</v>
      </c>
      <c r="W121" s="4">
        <f t="shared" si="54"/>
        <v>-1E-3</v>
      </c>
      <c r="X121" s="14" t="e">
        <f t="shared" si="55"/>
        <v>#DIV/0!</v>
      </c>
      <c r="Y121" s="14" t="e">
        <f t="shared" si="56"/>
        <v>#DIV/0!</v>
      </c>
      <c r="Z121" s="3"/>
      <c r="AB121" s="15" t="e">
        <f t="shared" si="61"/>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44" t="s">
        <v>54</v>
      </c>
      <c r="J124" s="144"/>
      <c r="K124" s="144"/>
      <c r="L124" s="144"/>
      <c r="M124" s="144"/>
      <c r="N124" s="144"/>
      <c r="O124" s="144"/>
      <c r="P124" s="144"/>
      <c r="Q124" s="144"/>
      <c r="R124" s="40"/>
      <c r="S124" s="40"/>
      <c r="T124" s="64"/>
      <c r="U124" s="64"/>
      <c r="V124" s="62"/>
      <c r="W124" s="62"/>
      <c r="X124" s="63"/>
      <c r="Y124" s="63"/>
    </row>
    <row r="125" spans="1:32" ht="15" customHeight="1" x14ac:dyDescent="0.25">
      <c r="A125" t="s">
        <v>55</v>
      </c>
      <c r="C125" s="59"/>
      <c r="D125" s="60"/>
      <c r="E125" s="59"/>
      <c r="I125" s="145" t="s">
        <v>2</v>
      </c>
      <c r="J125" s="143" t="s">
        <v>56</v>
      </c>
      <c r="K125" s="143" t="s">
        <v>57</v>
      </c>
      <c r="L125" s="143" t="s">
        <v>58</v>
      </c>
      <c r="M125" s="143" t="s">
        <v>59</v>
      </c>
      <c r="N125" s="4"/>
      <c r="O125" s="142" t="s">
        <v>60</v>
      </c>
      <c r="P125" s="143" t="s">
        <v>61</v>
      </c>
      <c r="Q125" s="143" t="s">
        <v>62</v>
      </c>
      <c r="R125" s="65"/>
      <c r="S125" s="65"/>
      <c r="T125" s="7"/>
      <c r="U125" s="7"/>
      <c r="V125" s="62"/>
      <c r="W125" s="62"/>
      <c r="X125" s="63"/>
      <c r="Y125" s="63"/>
    </row>
    <row r="126" spans="1:32" x14ac:dyDescent="0.25">
      <c r="A126" t="s">
        <v>63</v>
      </c>
      <c r="C126" s="59"/>
      <c r="D126" s="60"/>
      <c r="E126" s="59"/>
      <c r="I126" s="142"/>
      <c r="J126" s="143"/>
      <c r="K126" s="143"/>
      <c r="L126" s="143"/>
      <c r="M126" s="143"/>
      <c r="N126" s="4"/>
      <c r="O126" s="142"/>
      <c r="P126" s="143"/>
      <c r="Q126" s="143"/>
      <c r="R126" s="65"/>
      <c r="S126" s="65"/>
      <c r="T126" s="7"/>
      <c r="U126" s="7"/>
      <c r="V126" s="62"/>
      <c r="W126" s="62"/>
      <c r="X126" s="63"/>
      <c r="Y126" s="63"/>
    </row>
    <row r="127" spans="1:32" x14ac:dyDescent="0.25">
      <c r="A127" t="s">
        <v>64</v>
      </c>
      <c r="C127" s="59"/>
      <c r="D127" s="60"/>
      <c r="E127" s="59"/>
      <c r="I127" s="66">
        <v>13.75</v>
      </c>
      <c r="J127" s="66"/>
      <c r="K127" s="66"/>
      <c r="L127" s="67"/>
      <c r="M127" s="19">
        <f>J127-K127-L127</f>
        <v>0</v>
      </c>
      <c r="N127" s="68"/>
      <c r="O127" s="69"/>
      <c r="P127" s="68"/>
      <c r="Q127" s="67"/>
      <c r="R127" s="70"/>
      <c r="S127" s="70"/>
      <c r="T127" s="7"/>
      <c r="U127" s="7"/>
      <c r="V127" s="62"/>
      <c r="W127" s="62"/>
      <c r="X127" s="63"/>
      <c r="Y127" s="63"/>
    </row>
    <row r="128" spans="1:32" x14ac:dyDescent="0.25">
      <c r="A128" t="s">
        <v>65</v>
      </c>
      <c r="C128" s="59"/>
      <c r="D128" s="60"/>
      <c r="E128" s="59"/>
      <c r="I128" s="66">
        <v>14</v>
      </c>
      <c r="J128" s="66"/>
      <c r="K128" s="66"/>
      <c r="L128" s="67"/>
      <c r="M128" s="19">
        <f>J128-K128-L128</f>
        <v>0</v>
      </c>
      <c r="N128" s="68"/>
      <c r="O128" s="69"/>
      <c r="P128" s="68"/>
      <c r="Q128" s="67"/>
      <c r="R128" s="70"/>
      <c r="S128" s="70"/>
      <c r="T128" s="7"/>
      <c r="U128" s="7"/>
      <c r="V128" s="62"/>
      <c r="W128" s="62"/>
      <c r="X128" s="63"/>
      <c r="Y128" s="63"/>
    </row>
    <row r="129" spans="1:25" x14ac:dyDescent="0.25">
      <c r="A129" t="s">
        <v>66</v>
      </c>
      <c r="C129" s="59"/>
      <c r="D129" s="60"/>
      <c r="E129" s="59"/>
      <c r="I129" s="66">
        <v>14.25</v>
      </c>
      <c r="J129" s="66"/>
      <c r="K129" s="66"/>
      <c r="L129" s="67"/>
      <c r="M129" s="19">
        <f>J129-K129-L129</f>
        <v>0</v>
      </c>
      <c r="N129" s="68"/>
      <c r="O129" s="66"/>
      <c r="P129" s="68"/>
      <c r="Q129" s="67"/>
      <c r="R129" s="70"/>
      <c r="S129" s="70"/>
      <c r="T129" s="7"/>
      <c r="U129" s="7"/>
      <c r="V129" s="62"/>
      <c r="W129" s="62"/>
      <c r="X129" s="63"/>
      <c r="Y129" s="63"/>
    </row>
    <row r="130" spans="1:25" x14ac:dyDescent="0.25">
      <c r="A130" t="s">
        <v>67</v>
      </c>
      <c r="I130" s="66">
        <v>14.5</v>
      </c>
      <c r="J130" s="66"/>
      <c r="K130" s="66"/>
      <c r="L130" s="67"/>
      <c r="M130" s="19">
        <f>J130-K130-L130</f>
        <v>0</v>
      </c>
      <c r="N130" s="68"/>
      <c r="O130" s="68"/>
      <c r="P130" s="68"/>
      <c r="Q130" s="67"/>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27">
    <mergeCell ref="Z43:Z46"/>
    <mergeCell ref="A1:Z1"/>
    <mergeCell ref="Z3:Z5"/>
    <mergeCell ref="Z12:Z21"/>
    <mergeCell ref="Z23:Z26"/>
    <mergeCell ref="Z27:Z29"/>
    <mergeCell ref="Z115:Z117"/>
    <mergeCell ref="Z47:Z49"/>
    <mergeCell ref="Z63:Z65"/>
    <mergeCell ref="Z66:Z68"/>
    <mergeCell ref="Z69:Z77"/>
    <mergeCell ref="Z79:Z81"/>
    <mergeCell ref="Z82:Z84"/>
    <mergeCell ref="Z90:Z92"/>
    <mergeCell ref="Z93:Z95"/>
    <mergeCell ref="Z101:Z103"/>
    <mergeCell ref="Z104:Z106"/>
    <mergeCell ref="Z112:Z114"/>
    <mergeCell ref="I124:Q124"/>
    <mergeCell ref="I125:I126"/>
    <mergeCell ref="J125:J126"/>
    <mergeCell ref="K125:K126"/>
    <mergeCell ref="L125:L126"/>
    <mergeCell ref="M125:M126"/>
    <mergeCell ref="O125:O126"/>
    <mergeCell ref="P125:P126"/>
    <mergeCell ref="Q125:Q126"/>
  </mergeCells>
  <pageMargins left="0.7" right="0.7" top="0.75" bottom="0.75" header="0.3" footer="0.3"/>
  <pageSetup paperSize="17" scale="3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IV122"/>
  <sheetViews>
    <sheetView topLeftCell="A40" zoomScale="60" zoomScaleNormal="60" workbookViewId="0">
      <selection activeCell="AI31" sqref="AI31"/>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s>
  <sheetData>
    <row r="1" spans="1:53" ht="17.25" customHeight="1" x14ac:dyDescent="0.35">
      <c r="A1" s="134" t="s">
        <v>122</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53" ht="96" customHeight="1" x14ac:dyDescent="0.25">
      <c r="A2" s="102" t="s">
        <v>1</v>
      </c>
      <c r="B2" s="103" t="s">
        <v>2</v>
      </c>
      <c r="C2" s="100" t="s">
        <v>3</v>
      </c>
      <c r="D2" s="100" t="s">
        <v>79</v>
      </c>
      <c r="E2" s="100" t="s">
        <v>80</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81</v>
      </c>
      <c r="V2" s="6" t="s">
        <v>22</v>
      </c>
      <c r="W2" s="6" t="s">
        <v>23</v>
      </c>
      <c r="X2" s="6" t="s">
        <v>24</v>
      </c>
      <c r="Y2" s="6" t="s">
        <v>25</v>
      </c>
      <c r="Z2" s="100" t="s">
        <v>26</v>
      </c>
      <c r="AB2" s="7"/>
      <c r="AC2" s="7"/>
      <c r="AD2" s="7"/>
      <c r="AE2" s="7"/>
      <c r="AF2" s="7"/>
      <c r="AG2" s="7"/>
      <c r="AH2" s="7" t="s">
        <v>27</v>
      </c>
      <c r="AI2" s="7" t="s">
        <v>28</v>
      </c>
      <c r="AJ2" t="s">
        <v>123</v>
      </c>
      <c r="AN2" s="74"/>
      <c r="AO2" s="74"/>
      <c r="AP2" s="74"/>
      <c r="AQ2" s="74"/>
      <c r="AR2" t="s">
        <v>93</v>
      </c>
      <c r="AS2" t="s">
        <v>94</v>
      </c>
      <c r="AU2" t="s">
        <v>95</v>
      </c>
      <c r="AV2" t="s">
        <v>96</v>
      </c>
      <c r="AW2" t="s">
        <v>93</v>
      </c>
      <c r="AX2" t="s">
        <v>94</v>
      </c>
      <c r="AZ2" t="s">
        <v>95</v>
      </c>
      <c r="BA2" t="s">
        <v>97</v>
      </c>
    </row>
    <row r="3" spans="1:53" ht="24.75" customHeight="1" x14ac:dyDescent="0.25">
      <c r="A3" s="75">
        <v>42174</v>
      </c>
      <c r="B3" s="100">
        <v>13.75</v>
      </c>
      <c r="C3" s="100" t="s">
        <v>30</v>
      </c>
      <c r="D3" s="9"/>
      <c r="E3" s="100"/>
      <c r="F3" s="102" t="s">
        <v>31</v>
      </c>
      <c r="G3" s="101"/>
      <c r="H3" s="10">
        <f t="shared" ref="H3:H8" si="0">0.001*POWER(10,G3/10)</f>
        <v>1E-3</v>
      </c>
      <c r="I3" s="102" t="s">
        <v>31</v>
      </c>
      <c r="J3" s="100"/>
      <c r="K3" s="102" t="s">
        <v>31</v>
      </c>
      <c r="L3" s="101">
        <f t="shared" ref="L3:L8" si="1">0.001*POWER(10,J3/10)</f>
        <v>1E-3</v>
      </c>
      <c r="M3" s="101"/>
      <c r="N3" s="101"/>
      <c r="O3" s="11"/>
      <c r="P3" s="12"/>
      <c r="Q3" s="13">
        <f t="shared" ref="Q3:Q21" si="2">J3-G3</f>
        <v>0</v>
      </c>
      <c r="R3" s="13"/>
      <c r="S3" s="13"/>
      <c r="T3" s="101"/>
      <c r="U3" s="101"/>
      <c r="V3" s="101">
        <f t="shared" ref="V3:V21" si="3">T3*$Z$7+S3*$Z$9+R3*$Z$11</f>
        <v>0</v>
      </c>
      <c r="W3" s="101">
        <f t="shared" ref="W3:W8" si="4">V3-L3</f>
        <v>-1E-3</v>
      </c>
      <c r="X3" s="14" t="e">
        <f t="shared" ref="X3:X8" si="5">L3/V3</f>
        <v>#DIV/0!</v>
      </c>
      <c r="Y3" s="14" t="e">
        <f t="shared" ref="Y3:Y8" si="6">(L3-H3)/V3</f>
        <v>#DIV/0!</v>
      </c>
      <c r="Z3" s="127" t="s">
        <v>32</v>
      </c>
      <c r="AA3" t="s">
        <v>33</v>
      </c>
      <c r="AB3" s="7"/>
      <c r="AC3" s="15"/>
      <c r="AD3" t="str">
        <f>CONCATENATE("Gain (dB) W_LIN @ ",B3,"GHz")</f>
        <v>Gain (dB) W_LIN @ 13.75GHz</v>
      </c>
      <c r="AG3" s="7"/>
      <c r="AH3" s="7">
        <v>-100</v>
      </c>
      <c r="AI3" s="7">
        <v>47</v>
      </c>
      <c r="AJ3" s="62">
        <f>Q3+29</f>
        <v>29</v>
      </c>
      <c r="AS3">
        <v>0</v>
      </c>
      <c r="AU3" s="62">
        <f>AJ3-AS3-3</f>
        <v>26</v>
      </c>
      <c r="AV3" s="62">
        <f>J3-AU3+29-3</f>
        <v>0</v>
      </c>
      <c r="AX3">
        <v>0</v>
      </c>
      <c r="AZ3" s="62">
        <f>AJ3-AX3-3</f>
        <v>26</v>
      </c>
      <c r="BA3" s="62">
        <f>J3-AZ3+29-3</f>
        <v>0</v>
      </c>
    </row>
    <row r="4" spans="1:53" ht="24.75" customHeight="1" x14ac:dyDescent="0.25">
      <c r="A4" s="75"/>
      <c r="B4" s="100"/>
      <c r="C4" s="100"/>
      <c r="D4" s="76"/>
      <c r="E4" s="93"/>
      <c r="F4" s="102" t="s">
        <v>31</v>
      </c>
      <c r="G4" s="94"/>
      <c r="H4" s="10">
        <f t="shared" si="0"/>
        <v>1E-3</v>
      </c>
      <c r="I4" s="102" t="s">
        <v>31</v>
      </c>
      <c r="J4" s="100">
        <v>47</v>
      </c>
      <c r="K4" s="102" t="s">
        <v>31</v>
      </c>
      <c r="L4" s="101">
        <f t="shared" si="1"/>
        <v>50.118723362727295</v>
      </c>
      <c r="M4" s="101"/>
      <c r="N4" s="101"/>
      <c r="O4" s="11"/>
      <c r="P4" s="12"/>
      <c r="Q4" s="13">
        <f t="shared" si="2"/>
        <v>47</v>
      </c>
      <c r="R4" s="13"/>
      <c r="S4" s="13"/>
      <c r="T4" s="101"/>
      <c r="U4" s="101"/>
      <c r="V4" s="101">
        <f t="shared" si="3"/>
        <v>0</v>
      </c>
      <c r="W4" s="101">
        <f t="shared" si="4"/>
        <v>-50.118723362727295</v>
      </c>
      <c r="X4" s="14" t="e">
        <f t="shared" si="5"/>
        <v>#DIV/0!</v>
      </c>
      <c r="Y4" s="14" t="e">
        <f t="shared" si="6"/>
        <v>#DIV/0!</v>
      </c>
      <c r="Z4" s="130"/>
      <c r="AA4" t="s">
        <v>82</v>
      </c>
      <c r="AB4" s="7"/>
      <c r="AC4" s="17"/>
      <c r="AG4" s="7"/>
      <c r="AH4" s="7">
        <f>AH3+10</f>
        <v>-90</v>
      </c>
      <c r="AI4" s="7">
        <v>47</v>
      </c>
      <c r="AJ4" s="62">
        <f t="shared" ref="AJ4:AJ21" si="7">Q4+29</f>
        <v>76</v>
      </c>
      <c r="AR4">
        <v>0.5</v>
      </c>
      <c r="AS4">
        <f>AS3+AR4</f>
        <v>0.5</v>
      </c>
      <c r="AU4" s="62">
        <f>AJ4-AS4-3</f>
        <v>72.5</v>
      </c>
      <c r="AV4" s="62">
        <f>J4-AU4+29-3</f>
        <v>0.5</v>
      </c>
      <c r="AW4">
        <v>1</v>
      </c>
      <c r="AX4">
        <f>AX3+AW4</f>
        <v>1</v>
      </c>
      <c r="AZ4" s="62">
        <f t="shared" ref="AZ4:AZ20" si="8">AJ4-AX4-3</f>
        <v>72</v>
      </c>
      <c r="BA4" s="62">
        <f t="shared" ref="BA4:BA20" si="9">J4-AZ4+29-3</f>
        <v>1</v>
      </c>
    </row>
    <row r="5" spans="1:53" ht="24.75" customHeight="1" x14ac:dyDescent="0.25">
      <c r="A5" s="79"/>
      <c r="B5" s="100"/>
      <c r="C5" s="100"/>
      <c r="D5" s="76"/>
      <c r="E5" s="93"/>
      <c r="F5" s="102" t="s">
        <v>31</v>
      </c>
      <c r="G5" s="94"/>
      <c r="H5" s="10">
        <f t="shared" si="0"/>
        <v>1E-3</v>
      </c>
      <c r="I5" s="102" t="s">
        <v>31</v>
      </c>
      <c r="J5" s="100">
        <f>J4-1</f>
        <v>46</v>
      </c>
      <c r="K5" s="102" t="s">
        <v>31</v>
      </c>
      <c r="L5" s="101">
        <f t="shared" si="1"/>
        <v>39.810717055349741</v>
      </c>
      <c r="M5" s="101"/>
      <c r="N5" s="101"/>
      <c r="O5" s="11"/>
      <c r="P5" s="12"/>
      <c r="Q5" s="13">
        <f t="shared" si="2"/>
        <v>46</v>
      </c>
      <c r="R5" s="13"/>
      <c r="S5" s="13"/>
      <c r="T5" s="101"/>
      <c r="U5" s="101"/>
      <c r="V5" s="101">
        <f t="shared" si="3"/>
        <v>0</v>
      </c>
      <c r="W5" s="101">
        <f t="shared" si="4"/>
        <v>-39.810717055349741</v>
      </c>
      <c r="X5" s="14" t="e">
        <f t="shared" si="5"/>
        <v>#DIV/0!</v>
      </c>
      <c r="Y5" s="14" t="e">
        <f t="shared" si="6"/>
        <v>#DIV/0!</v>
      </c>
      <c r="Z5" s="131"/>
      <c r="AA5" t="s">
        <v>83</v>
      </c>
      <c r="AB5" s="7"/>
      <c r="AC5" s="17"/>
      <c r="AG5" s="7"/>
      <c r="AH5" s="7">
        <f t="shared" ref="AH5:AH21" si="10">AH4+10</f>
        <v>-80</v>
      </c>
      <c r="AI5" s="7">
        <v>47</v>
      </c>
      <c r="AJ5" s="62">
        <f t="shared" si="7"/>
        <v>75</v>
      </c>
      <c r="AR5">
        <v>0.5</v>
      </c>
      <c r="AS5">
        <f t="shared" ref="AS5:AS20" si="11">AS4+AR5</f>
        <v>1</v>
      </c>
      <c r="AU5" s="62">
        <f t="shared" ref="AU5:AU20" si="12">AJ5-AS5-3</f>
        <v>71</v>
      </c>
      <c r="AV5" s="62">
        <f t="shared" ref="AV5:AV20" si="13">J5-AU5+29-3</f>
        <v>1</v>
      </c>
      <c r="AW5">
        <v>0.4</v>
      </c>
      <c r="AX5">
        <f>AX4+AW5</f>
        <v>1.4</v>
      </c>
      <c r="AZ5" s="62">
        <f t="shared" si="8"/>
        <v>70.599999999999994</v>
      </c>
      <c r="BA5" s="62">
        <f t="shared" si="9"/>
        <v>1.4000000000000057</v>
      </c>
    </row>
    <row r="6" spans="1:53" ht="24.75" customHeight="1" x14ac:dyDescent="0.25">
      <c r="A6" s="79"/>
      <c r="B6" s="100"/>
      <c r="C6" s="100"/>
      <c r="D6" s="76"/>
      <c r="E6" s="76"/>
      <c r="F6" s="102" t="s">
        <v>31</v>
      </c>
      <c r="G6" s="94"/>
      <c r="H6" s="10">
        <f t="shared" si="0"/>
        <v>1E-3</v>
      </c>
      <c r="I6" s="102" t="s">
        <v>31</v>
      </c>
      <c r="J6" s="100">
        <f t="shared" ref="J6:J15" si="14">J5-1</f>
        <v>45</v>
      </c>
      <c r="K6" s="102" t="s">
        <v>31</v>
      </c>
      <c r="L6" s="101">
        <f t="shared" si="1"/>
        <v>31.622776601683839</v>
      </c>
      <c r="M6" s="101"/>
      <c r="N6" s="101"/>
      <c r="O6" s="11"/>
      <c r="P6" s="11"/>
      <c r="Q6" s="13">
        <f t="shared" si="2"/>
        <v>45</v>
      </c>
      <c r="R6" s="18"/>
      <c r="S6" s="13"/>
      <c r="T6" s="101"/>
      <c r="U6" s="101"/>
      <c r="V6" s="101">
        <f t="shared" si="3"/>
        <v>0</v>
      </c>
      <c r="W6" s="101">
        <f t="shared" si="4"/>
        <v>-31.622776601683839</v>
      </c>
      <c r="X6" s="14" t="e">
        <f t="shared" si="5"/>
        <v>#DIV/0!</v>
      </c>
      <c r="Y6" s="14" t="e">
        <f t="shared" si="6"/>
        <v>#DIV/0!</v>
      </c>
      <c r="Z6" s="100" t="s">
        <v>36</v>
      </c>
      <c r="AA6" s="20" t="s">
        <v>37</v>
      </c>
      <c r="AB6" s="7"/>
      <c r="AC6" s="17"/>
      <c r="AG6" s="7"/>
      <c r="AH6" s="7">
        <f t="shared" si="10"/>
        <v>-70</v>
      </c>
      <c r="AI6" s="20">
        <v>47</v>
      </c>
      <c r="AJ6" s="62">
        <f t="shared" si="7"/>
        <v>74</v>
      </c>
      <c r="AR6">
        <v>0.35</v>
      </c>
      <c r="AS6">
        <f t="shared" si="11"/>
        <v>1.35</v>
      </c>
      <c r="AU6" s="62">
        <f t="shared" si="12"/>
        <v>69.650000000000006</v>
      </c>
      <c r="AV6" s="62">
        <f t="shared" si="13"/>
        <v>1.3499999999999943</v>
      </c>
      <c r="AW6">
        <v>0.4</v>
      </c>
      <c r="AX6">
        <f t="shared" ref="AX6:AX20" si="15">AX5+AW6</f>
        <v>1.7999999999999998</v>
      </c>
      <c r="AZ6" s="62">
        <f t="shared" si="8"/>
        <v>69.2</v>
      </c>
      <c r="BA6" s="62">
        <f t="shared" si="9"/>
        <v>1.7999999999999972</v>
      </c>
    </row>
    <row r="7" spans="1:53" ht="24.75" customHeight="1" x14ac:dyDescent="0.25">
      <c r="A7" s="79"/>
      <c r="B7" s="100"/>
      <c r="C7" s="100"/>
      <c r="D7" s="76"/>
      <c r="E7" s="76"/>
      <c r="F7" s="102" t="s">
        <v>31</v>
      </c>
      <c r="G7" s="94"/>
      <c r="H7" s="10">
        <f t="shared" si="0"/>
        <v>1E-3</v>
      </c>
      <c r="I7" s="102" t="s">
        <v>31</v>
      </c>
      <c r="J7" s="100">
        <f t="shared" si="14"/>
        <v>44</v>
      </c>
      <c r="K7" s="102" t="s">
        <v>31</v>
      </c>
      <c r="L7" s="101">
        <f t="shared" si="1"/>
        <v>25.118864315095859</v>
      </c>
      <c r="M7" s="101"/>
      <c r="N7" s="101"/>
      <c r="O7" s="11"/>
      <c r="P7" s="11"/>
      <c r="Q7" s="13">
        <f t="shared" si="2"/>
        <v>44</v>
      </c>
      <c r="R7" s="18"/>
      <c r="S7" s="13"/>
      <c r="T7" s="101"/>
      <c r="U7" s="101"/>
      <c r="V7" s="101">
        <f t="shared" si="3"/>
        <v>0</v>
      </c>
      <c r="W7" s="101">
        <f t="shared" si="4"/>
        <v>-25.118864315095859</v>
      </c>
      <c r="X7" s="14" t="e">
        <f t="shared" si="5"/>
        <v>#DIV/0!</v>
      </c>
      <c r="Y7" s="14" t="e">
        <f t="shared" si="6"/>
        <v>#DIV/0!</v>
      </c>
      <c r="Z7" s="100">
        <v>24.4</v>
      </c>
      <c r="AA7" s="20" t="s">
        <v>38</v>
      </c>
      <c r="AB7" s="7"/>
      <c r="AC7" s="17"/>
      <c r="AG7" s="7"/>
      <c r="AH7" s="7">
        <f t="shared" si="10"/>
        <v>-60</v>
      </c>
      <c r="AI7" s="20">
        <v>47</v>
      </c>
      <c r="AJ7" s="62">
        <f t="shared" si="7"/>
        <v>73</v>
      </c>
      <c r="AR7">
        <v>0.35</v>
      </c>
      <c r="AS7">
        <f t="shared" si="11"/>
        <v>1.7000000000000002</v>
      </c>
      <c r="AU7" s="62">
        <f t="shared" si="12"/>
        <v>68.3</v>
      </c>
      <c r="AV7" s="62">
        <f t="shared" si="13"/>
        <v>1.7000000000000028</v>
      </c>
      <c r="AW7">
        <v>0.1</v>
      </c>
      <c r="AX7">
        <f>AX6+AW7</f>
        <v>1.9</v>
      </c>
      <c r="AZ7" s="62">
        <f t="shared" si="8"/>
        <v>68.099999999999994</v>
      </c>
      <c r="BA7" s="62">
        <f t="shared" si="9"/>
        <v>1.9000000000000057</v>
      </c>
    </row>
    <row r="8" spans="1:53" ht="24.75" customHeight="1" x14ac:dyDescent="0.25">
      <c r="A8" s="79"/>
      <c r="B8" s="100"/>
      <c r="C8" s="100"/>
      <c r="D8" s="76"/>
      <c r="E8" s="76"/>
      <c r="F8" s="102" t="s">
        <v>31</v>
      </c>
      <c r="G8" s="94"/>
      <c r="H8" s="10">
        <f t="shared" si="0"/>
        <v>1E-3</v>
      </c>
      <c r="I8" s="102" t="s">
        <v>31</v>
      </c>
      <c r="J8" s="100">
        <f t="shared" si="14"/>
        <v>43</v>
      </c>
      <c r="K8" s="102" t="s">
        <v>31</v>
      </c>
      <c r="L8" s="101">
        <f t="shared" si="1"/>
        <v>19.952623149688794</v>
      </c>
      <c r="M8" s="101"/>
      <c r="N8" s="101"/>
      <c r="O8" s="11"/>
      <c r="P8" s="11"/>
      <c r="Q8" s="13">
        <f t="shared" si="2"/>
        <v>43</v>
      </c>
      <c r="R8" s="18"/>
      <c r="S8" s="13"/>
      <c r="T8" s="101"/>
      <c r="U8" s="101"/>
      <c r="V8" s="101">
        <f t="shared" si="3"/>
        <v>0</v>
      </c>
      <c r="W8" s="101">
        <f t="shared" si="4"/>
        <v>-19.952623149688794</v>
      </c>
      <c r="X8" s="14" t="e">
        <f t="shared" si="5"/>
        <v>#DIV/0!</v>
      </c>
      <c r="Y8" s="14" t="e">
        <f t="shared" si="6"/>
        <v>#DIV/0!</v>
      </c>
      <c r="Z8" s="100" t="s">
        <v>39</v>
      </c>
      <c r="AA8" s="20" t="s">
        <v>40</v>
      </c>
      <c r="AB8" s="7"/>
      <c r="AC8" s="17"/>
      <c r="AG8" s="7"/>
      <c r="AH8" s="7">
        <f t="shared" si="10"/>
        <v>-50</v>
      </c>
      <c r="AI8" s="20">
        <v>47</v>
      </c>
      <c r="AJ8" s="62">
        <f t="shared" si="7"/>
        <v>72</v>
      </c>
      <c r="AR8">
        <v>0.2</v>
      </c>
      <c r="AS8">
        <f t="shared" si="11"/>
        <v>1.9000000000000001</v>
      </c>
      <c r="AU8" s="62">
        <f t="shared" si="12"/>
        <v>67.099999999999994</v>
      </c>
      <c r="AV8" s="62">
        <f t="shared" si="13"/>
        <v>1.9000000000000057</v>
      </c>
      <c r="AW8">
        <v>0.1</v>
      </c>
      <c r="AX8">
        <f t="shared" si="15"/>
        <v>2</v>
      </c>
      <c r="AZ8" s="62">
        <f t="shared" si="8"/>
        <v>67</v>
      </c>
      <c r="BA8" s="62">
        <f t="shared" si="9"/>
        <v>2</v>
      </c>
    </row>
    <row r="9" spans="1:53" ht="24.75" customHeight="1" x14ac:dyDescent="0.25">
      <c r="A9" s="79"/>
      <c r="B9" s="100"/>
      <c r="C9" s="100"/>
      <c r="D9" s="76"/>
      <c r="E9" s="76"/>
      <c r="F9" s="102" t="s">
        <v>31</v>
      </c>
      <c r="G9" s="94"/>
      <c r="H9" s="10">
        <f>0.001*POWER(10,G9/10)</f>
        <v>1E-3</v>
      </c>
      <c r="I9" s="102" t="s">
        <v>31</v>
      </c>
      <c r="J9" s="100">
        <f t="shared" si="14"/>
        <v>42</v>
      </c>
      <c r="K9" s="102" t="s">
        <v>31</v>
      </c>
      <c r="L9" s="101">
        <f>0.001*POWER(10,J9/10)</f>
        <v>15.848931924611147</v>
      </c>
      <c r="M9" s="101"/>
      <c r="N9" s="101"/>
      <c r="O9" s="11"/>
      <c r="P9" s="11"/>
      <c r="Q9" s="13">
        <f t="shared" si="2"/>
        <v>42</v>
      </c>
      <c r="R9" s="18"/>
      <c r="S9" s="13"/>
      <c r="T9" s="101"/>
      <c r="U9" s="101"/>
      <c r="V9" s="101">
        <f t="shared" si="3"/>
        <v>0</v>
      </c>
      <c r="W9" s="101">
        <f>V9-L9</f>
        <v>-15.848931924611147</v>
      </c>
      <c r="X9" s="14" t="e">
        <f>L9/V9</f>
        <v>#DIV/0!</v>
      </c>
      <c r="Y9" s="14" t="e">
        <f>(L9-H9)/V9</f>
        <v>#DIV/0!</v>
      </c>
      <c r="Z9" s="100">
        <v>10.3</v>
      </c>
      <c r="AB9" s="7"/>
      <c r="AC9" s="15"/>
      <c r="AG9" s="7"/>
      <c r="AH9" s="7">
        <f t="shared" si="10"/>
        <v>-40</v>
      </c>
      <c r="AI9" s="20">
        <v>47</v>
      </c>
      <c r="AJ9" s="62">
        <f t="shared" si="7"/>
        <v>71</v>
      </c>
      <c r="AR9">
        <v>0.2</v>
      </c>
      <c r="AS9">
        <f t="shared" si="11"/>
        <v>2.1</v>
      </c>
      <c r="AU9" s="62">
        <f t="shared" si="12"/>
        <v>65.900000000000006</v>
      </c>
      <c r="AV9" s="62">
        <f t="shared" si="13"/>
        <v>2.0999999999999943</v>
      </c>
      <c r="AW9">
        <v>0.1</v>
      </c>
      <c r="AX9">
        <f t="shared" si="15"/>
        <v>2.1</v>
      </c>
      <c r="AZ9" s="62">
        <f t="shared" si="8"/>
        <v>65.900000000000006</v>
      </c>
      <c r="BA9" s="62">
        <f t="shared" si="9"/>
        <v>2.0999999999999943</v>
      </c>
    </row>
    <row r="10" spans="1:53" ht="24.75" customHeight="1" x14ac:dyDescent="0.25">
      <c r="A10" s="79"/>
      <c r="B10" s="100"/>
      <c r="C10" s="100"/>
      <c r="D10" s="76"/>
      <c r="E10" s="76"/>
      <c r="F10" s="102" t="s">
        <v>31</v>
      </c>
      <c r="G10" s="94"/>
      <c r="H10" s="10">
        <f t="shared" ref="H10:H21" si="16">0.001*POWER(10,G10/10)</f>
        <v>1E-3</v>
      </c>
      <c r="I10" s="102" t="s">
        <v>31</v>
      </c>
      <c r="J10" s="100">
        <f t="shared" si="14"/>
        <v>41</v>
      </c>
      <c r="K10" s="102" t="s">
        <v>31</v>
      </c>
      <c r="L10" s="101">
        <f t="shared" ref="L10:L21" si="17">0.001*POWER(10,J10/10)</f>
        <v>12.589254117941671</v>
      </c>
      <c r="M10" s="101"/>
      <c r="N10" s="101"/>
      <c r="O10" s="11"/>
      <c r="P10" s="11"/>
      <c r="Q10" s="13">
        <f t="shared" si="2"/>
        <v>41</v>
      </c>
      <c r="R10" s="18"/>
      <c r="S10" s="13"/>
      <c r="T10" s="101"/>
      <c r="U10" s="101"/>
      <c r="V10" s="101">
        <f t="shared" si="3"/>
        <v>0</v>
      </c>
      <c r="W10" s="101">
        <f t="shared" ref="W10:W21" si="18">V10-L10</f>
        <v>-12.589254117941671</v>
      </c>
      <c r="X10" s="14" t="e">
        <f t="shared" ref="X10:X21" si="19">L10/V10</f>
        <v>#DIV/0!</v>
      </c>
      <c r="Y10" s="14" t="e">
        <f t="shared" ref="Y10:Y21" si="20">(L10-H10)/V10</f>
        <v>#DIV/0!</v>
      </c>
      <c r="Z10" s="100" t="s">
        <v>41</v>
      </c>
      <c r="AB10" s="7" t="s">
        <v>84</v>
      </c>
      <c r="AC10" s="15"/>
      <c r="AD10" s="7"/>
      <c r="AE10" s="7"/>
      <c r="AF10" s="7"/>
      <c r="AG10" s="7"/>
      <c r="AH10" s="7">
        <f t="shared" si="10"/>
        <v>-30</v>
      </c>
      <c r="AI10" s="20">
        <v>47</v>
      </c>
      <c r="AJ10" s="62">
        <f t="shared" si="7"/>
        <v>70</v>
      </c>
      <c r="AR10">
        <v>1.8</v>
      </c>
      <c r="AS10">
        <f t="shared" si="11"/>
        <v>3.9000000000000004</v>
      </c>
      <c r="AU10" s="62">
        <f t="shared" si="12"/>
        <v>63.099999999999994</v>
      </c>
      <c r="AV10" s="62">
        <f t="shared" si="13"/>
        <v>3.9000000000000057</v>
      </c>
      <c r="AW10">
        <v>1.5</v>
      </c>
      <c r="AX10">
        <f t="shared" si="15"/>
        <v>3.6</v>
      </c>
      <c r="AZ10" s="62">
        <f t="shared" si="8"/>
        <v>63.400000000000006</v>
      </c>
      <c r="BA10" s="62">
        <f t="shared" si="9"/>
        <v>3.5999999999999943</v>
      </c>
    </row>
    <row r="11" spans="1:53" ht="24.75" customHeight="1" x14ac:dyDescent="0.25">
      <c r="A11" s="79"/>
      <c r="B11" s="100"/>
      <c r="C11" s="100"/>
      <c r="D11" s="76"/>
      <c r="E11" s="76"/>
      <c r="F11" s="102" t="s">
        <v>31</v>
      </c>
      <c r="G11" s="94"/>
      <c r="H11" s="10">
        <f t="shared" si="16"/>
        <v>1E-3</v>
      </c>
      <c r="I11" s="102" t="s">
        <v>31</v>
      </c>
      <c r="J11" s="100">
        <f t="shared" si="14"/>
        <v>40</v>
      </c>
      <c r="K11" s="102" t="s">
        <v>31</v>
      </c>
      <c r="L11" s="101">
        <f t="shared" si="17"/>
        <v>10</v>
      </c>
      <c r="M11" s="101"/>
      <c r="N11" s="101"/>
      <c r="O11" s="11"/>
      <c r="P11" s="11"/>
      <c r="Q11" s="13">
        <f t="shared" si="2"/>
        <v>40</v>
      </c>
      <c r="R11" s="18"/>
      <c r="S11" s="13"/>
      <c r="T11" s="101"/>
      <c r="U11" s="101"/>
      <c r="V11" s="101">
        <f t="shared" si="3"/>
        <v>0</v>
      </c>
      <c r="W11" s="101">
        <f t="shared" si="18"/>
        <v>-10</v>
      </c>
      <c r="X11" s="14" t="e">
        <f t="shared" si="19"/>
        <v>#DIV/0!</v>
      </c>
      <c r="Y11" s="14" t="e">
        <f t="shared" si="20"/>
        <v>#DIV/0!</v>
      </c>
      <c r="Z11" s="100">
        <v>7</v>
      </c>
      <c r="AB11" s="7" t="s">
        <v>85</v>
      </c>
      <c r="AC11" s="15"/>
      <c r="AD11" s="7"/>
      <c r="AE11" s="7"/>
      <c r="AF11" s="7"/>
      <c r="AG11" s="7"/>
      <c r="AH11" s="7">
        <f t="shared" si="10"/>
        <v>-20</v>
      </c>
      <c r="AI11" s="20">
        <v>48</v>
      </c>
      <c r="AJ11" s="62">
        <f t="shared" si="7"/>
        <v>69</v>
      </c>
      <c r="AR11">
        <v>0.3</v>
      </c>
      <c r="AS11">
        <f t="shared" si="11"/>
        <v>4.2</v>
      </c>
      <c r="AU11" s="62">
        <f t="shared" si="12"/>
        <v>61.8</v>
      </c>
      <c r="AV11" s="62">
        <f t="shared" si="13"/>
        <v>4.2000000000000028</v>
      </c>
      <c r="AW11">
        <v>0</v>
      </c>
      <c r="AX11">
        <f t="shared" si="15"/>
        <v>3.6</v>
      </c>
      <c r="AZ11" s="62">
        <f t="shared" si="8"/>
        <v>62.400000000000006</v>
      </c>
      <c r="BA11" s="62">
        <f t="shared" si="9"/>
        <v>3.5999999999999943</v>
      </c>
    </row>
    <row r="12" spans="1:53" ht="24.75" customHeight="1" x14ac:dyDescent="0.25">
      <c r="A12" s="79"/>
      <c r="B12" s="100"/>
      <c r="C12" s="100"/>
      <c r="D12" s="76"/>
      <c r="E12" s="76"/>
      <c r="F12" s="102" t="s">
        <v>31</v>
      </c>
      <c r="G12" s="94"/>
      <c r="H12" s="10">
        <f t="shared" si="16"/>
        <v>1E-3</v>
      </c>
      <c r="I12" s="102" t="s">
        <v>31</v>
      </c>
      <c r="J12" s="100">
        <f t="shared" si="14"/>
        <v>39</v>
      </c>
      <c r="K12" s="102" t="s">
        <v>31</v>
      </c>
      <c r="L12" s="101">
        <f t="shared" si="17"/>
        <v>7.9432823472428158</v>
      </c>
      <c r="M12" s="101"/>
      <c r="N12" s="101"/>
      <c r="O12" s="11"/>
      <c r="P12" s="11"/>
      <c r="Q12" s="13">
        <f t="shared" si="2"/>
        <v>39</v>
      </c>
      <c r="R12" s="18"/>
      <c r="S12" s="13"/>
      <c r="T12" s="101"/>
      <c r="U12" s="101"/>
      <c r="V12" s="101">
        <f t="shared" si="3"/>
        <v>0</v>
      </c>
      <c r="W12" s="101">
        <f t="shared" si="18"/>
        <v>-7.9432823472428158</v>
      </c>
      <c r="X12" s="14" t="e">
        <f t="shared" si="19"/>
        <v>#DIV/0!</v>
      </c>
      <c r="Y12" s="14" t="e">
        <f t="shared" si="20"/>
        <v>#DIV/0!</v>
      </c>
      <c r="Z12" s="136" t="s">
        <v>86</v>
      </c>
      <c r="AB12" s="7"/>
      <c r="AC12" s="15"/>
      <c r="AD12" s="7"/>
      <c r="AE12" s="7"/>
      <c r="AF12" s="7"/>
      <c r="AG12" s="7"/>
      <c r="AH12" s="7">
        <f t="shared" si="10"/>
        <v>-10</v>
      </c>
      <c r="AI12" s="20">
        <v>49</v>
      </c>
      <c r="AJ12" s="62">
        <f t="shared" si="7"/>
        <v>68</v>
      </c>
      <c r="AR12">
        <v>0</v>
      </c>
      <c r="AS12">
        <f t="shared" si="11"/>
        <v>4.2</v>
      </c>
      <c r="AU12" s="62">
        <f t="shared" si="12"/>
        <v>60.8</v>
      </c>
      <c r="AV12" s="62">
        <f t="shared" si="13"/>
        <v>4.2000000000000028</v>
      </c>
      <c r="AW12">
        <v>0</v>
      </c>
      <c r="AX12">
        <f t="shared" si="15"/>
        <v>3.6</v>
      </c>
      <c r="AZ12" s="62">
        <f t="shared" si="8"/>
        <v>61.400000000000006</v>
      </c>
      <c r="BA12" s="62">
        <f t="shared" si="9"/>
        <v>3.5999999999999943</v>
      </c>
    </row>
    <row r="13" spans="1:53" ht="24.75" customHeight="1" x14ac:dyDescent="0.25">
      <c r="A13" s="79"/>
      <c r="B13" s="100"/>
      <c r="C13" s="100"/>
      <c r="D13" s="76"/>
      <c r="E13" s="76"/>
      <c r="F13" s="102" t="s">
        <v>31</v>
      </c>
      <c r="G13" s="94"/>
      <c r="H13" s="10">
        <f t="shared" si="16"/>
        <v>1E-3</v>
      </c>
      <c r="I13" s="102" t="s">
        <v>31</v>
      </c>
      <c r="J13" s="100">
        <f t="shared" si="14"/>
        <v>38</v>
      </c>
      <c r="K13" s="102" t="s">
        <v>31</v>
      </c>
      <c r="L13" s="101">
        <f t="shared" si="17"/>
        <v>6.3095734448019387</v>
      </c>
      <c r="M13" s="101"/>
      <c r="N13" s="101"/>
      <c r="O13" s="11"/>
      <c r="P13" s="11"/>
      <c r="Q13" s="13">
        <f t="shared" si="2"/>
        <v>38</v>
      </c>
      <c r="R13" s="18"/>
      <c r="S13" s="13"/>
      <c r="T13" s="101"/>
      <c r="U13" s="101"/>
      <c r="V13" s="101">
        <f t="shared" si="3"/>
        <v>0</v>
      </c>
      <c r="W13" s="101">
        <f t="shared" si="18"/>
        <v>-6.3095734448019387</v>
      </c>
      <c r="X13" s="14" t="e">
        <f t="shared" si="19"/>
        <v>#DIV/0!</v>
      </c>
      <c r="Y13" s="14" t="e">
        <f t="shared" si="20"/>
        <v>#DIV/0!</v>
      </c>
      <c r="Z13" s="137"/>
      <c r="AB13" s="7"/>
      <c r="AC13" s="15"/>
      <c r="AD13" s="7"/>
      <c r="AE13" s="7"/>
      <c r="AF13" s="7"/>
      <c r="AG13" s="7"/>
      <c r="AH13" s="7">
        <f t="shared" si="10"/>
        <v>0</v>
      </c>
      <c r="AI13" s="20">
        <v>50</v>
      </c>
      <c r="AJ13" s="62">
        <f t="shared" si="7"/>
        <v>67</v>
      </c>
      <c r="AR13">
        <v>0</v>
      </c>
      <c r="AS13">
        <f t="shared" si="11"/>
        <v>4.2</v>
      </c>
      <c r="AU13" s="62">
        <f t="shared" si="12"/>
        <v>59.8</v>
      </c>
      <c r="AV13" s="62">
        <f t="shared" si="13"/>
        <v>4.2000000000000028</v>
      </c>
      <c r="AW13">
        <v>0</v>
      </c>
      <c r="AX13">
        <f t="shared" si="15"/>
        <v>3.6</v>
      </c>
      <c r="AZ13" s="62">
        <f t="shared" si="8"/>
        <v>60.4</v>
      </c>
      <c r="BA13" s="62">
        <f t="shared" si="9"/>
        <v>3.6000000000000014</v>
      </c>
    </row>
    <row r="14" spans="1:53" ht="24.75" customHeight="1" x14ac:dyDescent="0.25">
      <c r="A14" s="79"/>
      <c r="B14" s="100"/>
      <c r="C14" s="100"/>
      <c r="D14" s="76"/>
      <c r="E14" s="76"/>
      <c r="F14" s="102" t="s">
        <v>31</v>
      </c>
      <c r="G14" s="94"/>
      <c r="H14" s="10">
        <f t="shared" si="16"/>
        <v>1E-3</v>
      </c>
      <c r="I14" s="102" t="s">
        <v>31</v>
      </c>
      <c r="J14" s="100">
        <f t="shared" si="14"/>
        <v>37</v>
      </c>
      <c r="K14" s="102" t="s">
        <v>31</v>
      </c>
      <c r="L14" s="101">
        <f t="shared" si="17"/>
        <v>5.0118723362727327</v>
      </c>
      <c r="M14" s="101"/>
      <c r="N14" s="101"/>
      <c r="O14" s="11"/>
      <c r="P14" s="11"/>
      <c r="Q14" s="13">
        <f t="shared" si="2"/>
        <v>37</v>
      </c>
      <c r="R14" s="18"/>
      <c r="S14" s="13"/>
      <c r="T14" s="101"/>
      <c r="U14" s="101"/>
      <c r="V14" s="101">
        <f t="shared" si="3"/>
        <v>0</v>
      </c>
      <c r="W14" s="101">
        <f t="shared" si="18"/>
        <v>-5.0118723362727327</v>
      </c>
      <c r="X14" s="14" t="e">
        <f t="shared" si="19"/>
        <v>#DIV/0!</v>
      </c>
      <c r="Y14" s="14" t="e">
        <f t="shared" si="20"/>
        <v>#DIV/0!</v>
      </c>
      <c r="Z14" s="137"/>
      <c r="AB14" s="7"/>
      <c r="AC14" s="15"/>
      <c r="AD14" s="7"/>
      <c r="AE14" s="7"/>
      <c r="AF14" s="7"/>
      <c r="AG14" s="7"/>
      <c r="AH14" s="7">
        <f t="shared" si="10"/>
        <v>10</v>
      </c>
      <c r="AI14" s="20">
        <v>51</v>
      </c>
      <c r="AJ14" s="62">
        <f t="shared" si="7"/>
        <v>66</v>
      </c>
      <c r="AR14">
        <v>0</v>
      </c>
      <c r="AS14">
        <f t="shared" si="11"/>
        <v>4.2</v>
      </c>
      <c r="AU14" s="62">
        <f t="shared" si="12"/>
        <v>58.8</v>
      </c>
      <c r="AV14" s="62">
        <f t="shared" si="13"/>
        <v>4.2000000000000028</v>
      </c>
      <c r="AW14">
        <v>0</v>
      </c>
      <c r="AX14">
        <f t="shared" si="15"/>
        <v>3.6</v>
      </c>
      <c r="AZ14" s="62">
        <f t="shared" si="8"/>
        <v>59.4</v>
      </c>
      <c r="BA14" s="62">
        <f t="shared" si="9"/>
        <v>3.6000000000000014</v>
      </c>
    </row>
    <row r="15" spans="1:53" ht="24.75" customHeight="1" x14ac:dyDescent="0.25">
      <c r="A15" s="79"/>
      <c r="B15" s="100"/>
      <c r="C15" s="100"/>
      <c r="D15" s="76"/>
      <c r="E15" s="76"/>
      <c r="F15" s="102" t="s">
        <v>31</v>
      </c>
      <c r="G15" s="94"/>
      <c r="H15" s="10">
        <f t="shared" si="16"/>
        <v>1E-3</v>
      </c>
      <c r="I15" s="102" t="s">
        <v>31</v>
      </c>
      <c r="J15" s="100">
        <f t="shared" si="14"/>
        <v>36</v>
      </c>
      <c r="K15" s="102" t="s">
        <v>31</v>
      </c>
      <c r="L15" s="101">
        <f t="shared" si="17"/>
        <v>3.9810717055349771</v>
      </c>
      <c r="M15" s="101"/>
      <c r="N15" s="101"/>
      <c r="O15" s="11"/>
      <c r="P15" s="11"/>
      <c r="Q15" s="13">
        <f t="shared" si="2"/>
        <v>36</v>
      </c>
      <c r="R15" s="18"/>
      <c r="S15" s="13"/>
      <c r="T15" s="101"/>
      <c r="U15" s="101"/>
      <c r="V15" s="101">
        <f t="shared" si="3"/>
        <v>0</v>
      </c>
      <c r="W15" s="101">
        <f t="shared" si="18"/>
        <v>-3.9810717055349771</v>
      </c>
      <c r="X15" s="14" t="e">
        <f t="shared" si="19"/>
        <v>#DIV/0!</v>
      </c>
      <c r="Y15" s="14" t="e">
        <f t="shared" si="20"/>
        <v>#DIV/0!</v>
      </c>
      <c r="Z15" s="137"/>
      <c r="AB15" s="7"/>
      <c r="AC15" s="15"/>
      <c r="AD15" s="7"/>
      <c r="AE15" s="7"/>
      <c r="AF15" s="7"/>
      <c r="AG15" s="7"/>
      <c r="AH15" s="7">
        <f t="shared" si="10"/>
        <v>20</v>
      </c>
      <c r="AI15" s="20">
        <v>52</v>
      </c>
      <c r="AJ15" s="62">
        <f t="shared" si="7"/>
        <v>65</v>
      </c>
      <c r="AR15">
        <v>0</v>
      </c>
      <c r="AS15">
        <f t="shared" si="11"/>
        <v>4.2</v>
      </c>
      <c r="AU15" s="62">
        <f t="shared" si="12"/>
        <v>57.8</v>
      </c>
      <c r="AV15" s="62">
        <f t="shared" si="13"/>
        <v>4.2000000000000028</v>
      </c>
      <c r="AW15">
        <v>0</v>
      </c>
      <c r="AX15">
        <f t="shared" si="15"/>
        <v>3.6</v>
      </c>
      <c r="AZ15" s="62">
        <f t="shared" si="8"/>
        <v>58.4</v>
      </c>
      <c r="BA15" s="62">
        <f t="shared" si="9"/>
        <v>3.6000000000000014</v>
      </c>
    </row>
    <row r="16" spans="1:53" ht="24.75" customHeight="1" x14ac:dyDescent="0.25">
      <c r="A16" s="79"/>
      <c r="B16" s="100"/>
      <c r="C16" s="100"/>
      <c r="D16" s="76"/>
      <c r="E16" s="76"/>
      <c r="F16" s="102" t="s">
        <v>31</v>
      </c>
      <c r="G16" s="94"/>
      <c r="H16" s="10">
        <f>0.001*POWER(10,G16/10)</f>
        <v>1E-3</v>
      </c>
      <c r="I16" s="102" t="s">
        <v>31</v>
      </c>
      <c r="J16" s="100">
        <f>J15-1</f>
        <v>35</v>
      </c>
      <c r="K16" s="102" t="s">
        <v>31</v>
      </c>
      <c r="L16" s="101">
        <f>0.001*POWER(10,J16/10)</f>
        <v>3.1622776601683804</v>
      </c>
      <c r="M16" s="101"/>
      <c r="N16" s="101"/>
      <c r="O16" s="11"/>
      <c r="P16" s="11"/>
      <c r="Q16" s="13">
        <f>J16-G16</f>
        <v>35</v>
      </c>
      <c r="R16" s="18"/>
      <c r="S16" s="13"/>
      <c r="T16" s="101"/>
      <c r="U16" s="101"/>
      <c r="V16" s="101">
        <f>T16*$Z$7+S16*$Z$9+R16*$Z$11</f>
        <v>0</v>
      </c>
      <c r="W16" s="101">
        <f>V16-L16</f>
        <v>-3.1622776601683804</v>
      </c>
      <c r="X16" s="14" t="e">
        <f>L16/V16</f>
        <v>#DIV/0!</v>
      </c>
      <c r="Y16" s="14" t="e">
        <f>(L16-H16)/V16</f>
        <v>#DIV/0!</v>
      </c>
      <c r="Z16" s="137"/>
      <c r="AB16" s="7"/>
      <c r="AC16" s="15"/>
      <c r="AD16" s="7"/>
      <c r="AE16" s="7"/>
      <c r="AF16" s="7"/>
      <c r="AG16" s="7"/>
      <c r="AH16" s="7">
        <f t="shared" si="10"/>
        <v>30</v>
      </c>
      <c r="AI16" s="20">
        <v>53</v>
      </c>
      <c r="AJ16" s="62">
        <f t="shared" si="7"/>
        <v>64</v>
      </c>
      <c r="AR16">
        <v>0</v>
      </c>
      <c r="AS16">
        <f t="shared" si="11"/>
        <v>4.2</v>
      </c>
      <c r="AU16" s="62">
        <f t="shared" si="12"/>
        <v>56.8</v>
      </c>
      <c r="AV16" s="62">
        <f t="shared" si="13"/>
        <v>4.2000000000000028</v>
      </c>
      <c r="AW16">
        <v>-0.1</v>
      </c>
      <c r="AX16">
        <f t="shared" si="15"/>
        <v>3.5</v>
      </c>
      <c r="AZ16" s="62">
        <f t="shared" si="8"/>
        <v>57.5</v>
      </c>
      <c r="BA16" s="62">
        <f t="shared" si="9"/>
        <v>3.5</v>
      </c>
    </row>
    <row r="17" spans="1:256" ht="24.75" customHeight="1" x14ac:dyDescent="0.25">
      <c r="A17" s="79"/>
      <c r="B17" s="100"/>
      <c r="C17" s="100"/>
      <c r="D17" s="76"/>
      <c r="E17" s="76"/>
      <c r="F17" s="102" t="s">
        <v>31</v>
      </c>
      <c r="G17" s="94"/>
      <c r="H17" s="10">
        <f>0.001*POWER(10,G17/10)</f>
        <v>1E-3</v>
      </c>
      <c r="I17" s="102" t="s">
        <v>31</v>
      </c>
      <c r="J17" s="100">
        <f>J16-1</f>
        <v>34</v>
      </c>
      <c r="K17" s="102" t="s">
        <v>31</v>
      </c>
      <c r="L17" s="101">
        <f>0.001*POWER(10,J17/10)</f>
        <v>2.511886431509581</v>
      </c>
      <c r="M17" s="101"/>
      <c r="N17" s="101"/>
      <c r="O17" s="11"/>
      <c r="P17" s="11"/>
      <c r="Q17" s="13">
        <f>J17-G17</f>
        <v>34</v>
      </c>
      <c r="R17" s="18"/>
      <c r="S17" s="13"/>
      <c r="T17" s="101"/>
      <c r="U17" s="101"/>
      <c r="V17" s="101">
        <f>T17*$Z$7+S17*$Z$9+R17*$Z$11</f>
        <v>0</v>
      </c>
      <c r="W17" s="101">
        <f>V17-L17</f>
        <v>-2.511886431509581</v>
      </c>
      <c r="X17" s="14" t="e">
        <f>L17/V17</f>
        <v>#DIV/0!</v>
      </c>
      <c r="Y17" s="14" t="e">
        <f>(L17-H17)/V17</f>
        <v>#DIV/0!</v>
      </c>
      <c r="Z17" s="137"/>
      <c r="AB17" s="7"/>
      <c r="AC17" s="15"/>
      <c r="AD17" s="7"/>
      <c r="AE17" s="7"/>
      <c r="AF17" s="7"/>
      <c r="AG17" s="7"/>
      <c r="AH17" s="7">
        <f t="shared" si="10"/>
        <v>40</v>
      </c>
      <c r="AI17" s="20">
        <v>54</v>
      </c>
      <c r="AJ17" s="62">
        <f t="shared" si="7"/>
        <v>63</v>
      </c>
      <c r="AR17">
        <v>0.1</v>
      </c>
      <c r="AS17">
        <f t="shared" si="11"/>
        <v>4.3</v>
      </c>
      <c r="AU17" s="62">
        <f t="shared" si="12"/>
        <v>55.7</v>
      </c>
      <c r="AV17" s="62">
        <f t="shared" si="13"/>
        <v>4.2999999999999972</v>
      </c>
      <c r="AW17">
        <v>-0.1</v>
      </c>
      <c r="AX17">
        <f t="shared" si="15"/>
        <v>3.4</v>
      </c>
      <c r="AZ17" s="62">
        <f t="shared" si="8"/>
        <v>56.6</v>
      </c>
      <c r="BA17" s="62">
        <f t="shared" si="9"/>
        <v>3.3999999999999986</v>
      </c>
    </row>
    <row r="18" spans="1:256" ht="24.75" customHeight="1" x14ac:dyDescent="0.25">
      <c r="A18" s="79"/>
      <c r="B18" s="100"/>
      <c r="C18" s="100"/>
      <c r="D18" s="76"/>
      <c r="E18" s="76"/>
      <c r="F18" s="102" t="s">
        <v>31</v>
      </c>
      <c r="G18" s="94"/>
      <c r="H18" s="10">
        <f>0.001*POWER(10,G18/10)</f>
        <v>1E-3</v>
      </c>
      <c r="I18" s="102" t="s">
        <v>31</v>
      </c>
      <c r="J18" s="100">
        <f>J17-1</f>
        <v>33</v>
      </c>
      <c r="K18" s="102" t="s">
        <v>31</v>
      </c>
      <c r="L18" s="101">
        <f>0.001*POWER(10,J18/10)</f>
        <v>1.9952623149688804</v>
      </c>
      <c r="M18" s="101"/>
      <c r="N18" s="101"/>
      <c r="O18" s="11"/>
      <c r="P18" s="11"/>
      <c r="Q18" s="13">
        <f>J18-G18</f>
        <v>33</v>
      </c>
      <c r="R18" s="18"/>
      <c r="S18" s="13"/>
      <c r="T18" s="101"/>
      <c r="U18" s="101"/>
      <c r="V18" s="101">
        <f>T18*$Z$7+S18*$Z$9+R18*$Z$11</f>
        <v>0</v>
      </c>
      <c r="W18" s="101">
        <f>V18-L18</f>
        <v>-1.9952623149688804</v>
      </c>
      <c r="X18" s="14" t="e">
        <f>L18/V18</f>
        <v>#DIV/0!</v>
      </c>
      <c r="Y18" s="14" t="e">
        <f>(L18-H18)/V18</f>
        <v>#DIV/0!</v>
      </c>
      <c r="Z18" s="137"/>
      <c r="AB18" s="7"/>
      <c r="AC18" s="15"/>
      <c r="AD18" s="7"/>
      <c r="AE18" s="7"/>
      <c r="AF18" s="7"/>
      <c r="AG18" s="7"/>
      <c r="AH18" s="7">
        <f t="shared" si="10"/>
        <v>50</v>
      </c>
      <c r="AI18" s="20">
        <v>55</v>
      </c>
      <c r="AJ18" s="62">
        <f t="shared" si="7"/>
        <v>62</v>
      </c>
      <c r="AR18">
        <v>1.6</v>
      </c>
      <c r="AS18">
        <f t="shared" si="11"/>
        <v>5.9</v>
      </c>
      <c r="AU18" s="62">
        <f t="shared" si="12"/>
        <v>53.1</v>
      </c>
      <c r="AV18" s="62">
        <f t="shared" si="13"/>
        <v>5.8999999999999986</v>
      </c>
      <c r="AW18">
        <v>0.9</v>
      </c>
      <c r="AX18">
        <f t="shared" si="15"/>
        <v>4.3</v>
      </c>
      <c r="AZ18" s="62">
        <f t="shared" si="8"/>
        <v>54.7</v>
      </c>
      <c r="BA18" s="62">
        <f t="shared" si="9"/>
        <v>4.2999999999999972</v>
      </c>
    </row>
    <row r="19" spans="1:256" ht="24.75" customHeight="1" x14ac:dyDescent="0.25">
      <c r="A19" s="79"/>
      <c r="B19" s="100"/>
      <c r="C19" s="100"/>
      <c r="D19" s="76"/>
      <c r="E19" s="76"/>
      <c r="F19" s="102" t="s">
        <v>31</v>
      </c>
      <c r="G19" s="94"/>
      <c r="H19" s="10">
        <f t="shared" si="16"/>
        <v>1E-3</v>
      </c>
      <c r="I19" s="102" t="s">
        <v>31</v>
      </c>
      <c r="J19" s="100">
        <f>J18-3</f>
        <v>30</v>
      </c>
      <c r="K19" s="102" t="s">
        <v>31</v>
      </c>
      <c r="L19" s="101">
        <f t="shared" si="17"/>
        <v>1</v>
      </c>
      <c r="M19" s="101"/>
      <c r="N19" s="101"/>
      <c r="O19" s="11"/>
      <c r="P19" s="11"/>
      <c r="Q19" s="13">
        <f t="shared" si="2"/>
        <v>30</v>
      </c>
      <c r="R19" s="18"/>
      <c r="S19" s="13"/>
      <c r="T19" s="101"/>
      <c r="U19" s="101"/>
      <c r="V19" s="101">
        <f t="shared" si="3"/>
        <v>0</v>
      </c>
      <c r="W19" s="101">
        <f t="shared" si="18"/>
        <v>-1</v>
      </c>
      <c r="X19" s="14" t="e">
        <f t="shared" si="19"/>
        <v>#DIV/0!</v>
      </c>
      <c r="Y19" s="14" t="e">
        <f t="shared" si="20"/>
        <v>#DIV/0!</v>
      </c>
      <c r="Z19" s="137"/>
      <c r="AB19" s="7"/>
      <c r="AC19" s="15"/>
      <c r="AD19" s="7"/>
      <c r="AE19" s="7"/>
      <c r="AF19" s="7"/>
      <c r="AG19" s="7"/>
      <c r="AH19" s="7">
        <f t="shared" si="10"/>
        <v>60</v>
      </c>
      <c r="AI19" s="20">
        <v>56</v>
      </c>
      <c r="AJ19" s="62">
        <f t="shared" si="7"/>
        <v>59</v>
      </c>
      <c r="AR19">
        <v>0</v>
      </c>
      <c r="AS19">
        <f t="shared" si="11"/>
        <v>5.9</v>
      </c>
      <c r="AU19" s="62">
        <f t="shared" si="12"/>
        <v>50.1</v>
      </c>
      <c r="AV19" s="62">
        <f t="shared" si="13"/>
        <v>5.8999999999999986</v>
      </c>
      <c r="AW19">
        <v>-0.2</v>
      </c>
      <c r="AX19">
        <f t="shared" si="15"/>
        <v>4.0999999999999996</v>
      </c>
      <c r="AZ19" s="62">
        <f t="shared" si="8"/>
        <v>51.9</v>
      </c>
      <c r="BA19" s="62">
        <f t="shared" si="9"/>
        <v>4.1000000000000014</v>
      </c>
    </row>
    <row r="20" spans="1:256" ht="24.75" customHeight="1" x14ac:dyDescent="0.25">
      <c r="A20" s="79"/>
      <c r="B20" s="100"/>
      <c r="C20" s="100"/>
      <c r="D20" s="76"/>
      <c r="E20" s="76"/>
      <c r="F20" s="102" t="s">
        <v>31</v>
      </c>
      <c r="G20" s="94"/>
      <c r="H20" s="10">
        <f t="shared" si="16"/>
        <v>1E-3</v>
      </c>
      <c r="I20" s="102" t="s">
        <v>31</v>
      </c>
      <c r="J20" s="100">
        <f>J19-3</f>
        <v>27</v>
      </c>
      <c r="K20" s="102" t="s">
        <v>31</v>
      </c>
      <c r="L20" s="101">
        <f t="shared" si="17"/>
        <v>0.50118723362727269</v>
      </c>
      <c r="M20" s="101"/>
      <c r="N20" s="101"/>
      <c r="O20" s="11"/>
      <c r="P20" s="11"/>
      <c r="Q20" s="13">
        <f t="shared" si="2"/>
        <v>27</v>
      </c>
      <c r="R20" s="18"/>
      <c r="S20" s="13"/>
      <c r="T20" s="101"/>
      <c r="U20" s="101"/>
      <c r="V20" s="101">
        <f t="shared" si="3"/>
        <v>0</v>
      </c>
      <c r="W20" s="101">
        <f t="shared" si="18"/>
        <v>-0.50118723362727269</v>
      </c>
      <c r="X20" s="14" t="e">
        <f t="shared" si="19"/>
        <v>#DIV/0!</v>
      </c>
      <c r="Y20" s="14" t="e">
        <f t="shared" si="20"/>
        <v>#DIV/0!</v>
      </c>
      <c r="Z20" s="137"/>
      <c r="AB20" s="7"/>
      <c r="AC20" s="15"/>
      <c r="AD20" s="7"/>
      <c r="AE20" s="7"/>
      <c r="AF20" s="7"/>
      <c r="AG20" s="7"/>
      <c r="AH20" s="7">
        <f t="shared" si="10"/>
        <v>70</v>
      </c>
      <c r="AI20" s="20">
        <v>57</v>
      </c>
      <c r="AJ20" s="62">
        <f t="shared" si="7"/>
        <v>56</v>
      </c>
      <c r="AR20">
        <v>0</v>
      </c>
      <c r="AS20">
        <f t="shared" si="11"/>
        <v>5.9</v>
      </c>
      <c r="AU20" s="62">
        <f t="shared" si="12"/>
        <v>47.1</v>
      </c>
      <c r="AV20" s="62">
        <f t="shared" si="13"/>
        <v>5.8999999999999986</v>
      </c>
      <c r="AW20">
        <v>0</v>
      </c>
      <c r="AX20">
        <f t="shared" si="15"/>
        <v>4.0999999999999996</v>
      </c>
      <c r="AZ20" s="62">
        <f t="shared" si="8"/>
        <v>48.9</v>
      </c>
      <c r="BA20" s="62">
        <f t="shared" si="9"/>
        <v>4.1000000000000014</v>
      </c>
    </row>
    <row r="21" spans="1:256" ht="24.75" customHeight="1" x14ac:dyDescent="0.25">
      <c r="A21" s="79"/>
      <c r="B21" s="100"/>
      <c r="C21" s="100"/>
      <c r="D21" s="76"/>
      <c r="E21" s="76"/>
      <c r="F21" s="102" t="s">
        <v>31</v>
      </c>
      <c r="G21" s="94"/>
      <c r="H21" s="10">
        <f t="shared" si="16"/>
        <v>1E-3</v>
      </c>
      <c r="I21" s="102" t="s">
        <v>31</v>
      </c>
      <c r="J21" s="100">
        <f>J20-3</f>
        <v>24</v>
      </c>
      <c r="K21" s="102" t="s">
        <v>31</v>
      </c>
      <c r="L21" s="101">
        <f t="shared" si="17"/>
        <v>0.25118864315095807</v>
      </c>
      <c r="M21" s="101"/>
      <c r="N21" s="101"/>
      <c r="O21" s="11"/>
      <c r="P21" s="11"/>
      <c r="Q21" s="13">
        <f t="shared" si="2"/>
        <v>24</v>
      </c>
      <c r="R21" s="18"/>
      <c r="S21" s="13"/>
      <c r="T21" s="101"/>
      <c r="U21" s="101"/>
      <c r="V21" s="101">
        <f t="shared" si="3"/>
        <v>0</v>
      </c>
      <c r="W21" s="101">
        <f t="shared" si="18"/>
        <v>-0.25118864315095807</v>
      </c>
      <c r="X21" s="14" t="e">
        <f t="shared" si="19"/>
        <v>#DIV/0!</v>
      </c>
      <c r="Y21" s="14" t="e">
        <f t="shared" si="20"/>
        <v>#DIV/0!</v>
      </c>
      <c r="Z21" s="138"/>
      <c r="AB21" s="7"/>
      <c r="AC21" s="15"/>
      <c r="AD21" s="7"/>
      <c r="AE21" s="7"/>
      <c r="AF21" s="7"/>
      <c r="AG21" s="7"/>
      <c r="AH21" s="7">
        <f t="shared" si="10"/>
        <v>80</v>
      </c>
      <c r="AI21" s="20">
        <v>58</v>
      </c>
      <c r="AJ21" s="62">
        <f t="shared" si="7"/>
        <v>53</v>
      </c>
    </row>
    <row r="22" spans="1:256"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 @ ",B23,"GHz")</f>
        <v>Cascade Average IMD(dBc)  W_LIN @ 13.75GHz</v>
      </c>
      <c r="AC22" s="7"/>
      <c r="AD22" s="7"/>
      <c r="AE22" s="7"/>
      <c r="AF22" s="7"/>
      <c r="AG22" s="7" t="s">
        <v>43</v>
      </c>
      <c r="AH22" s="7" t="s">
        <v>105</v>
      </c>
      <c r="AI22" s="7" t="s">
        <v>106</v>
      </c>
      <c r="AJ22" s="7" t="s">
        <v>116</v>
      </c>
      <c r="AK22" s="7" t="s">
        <v>110</v>
      </c>
      <c r="AL22" t="s">
        <v>108</v>
      </c>
      <c r="AN22" s="59" t="s">
        <v>124</v>
      </c>
      <c r="AO22" s="59" t="s">
        <v>125</v>
      </c>
      <c r="AP22" s="59" t="s">
        <v>126</v>
      </c>
      <c r="AQ22" s="59" t="s">
        <v>127</v>
      </c>
    </row>
    <row r="23" spans="1:256" ht="24.75" customHeight="1" x14ac:dyDescent="0.25">
      <c r="A23" s="75">
        <f>A3</f>
        <v>42174</v>
      </c>
      <c r="B23" s="100">
        <f>B3</f>
        <v>13.75</v>
      </c>
      <c r="C23" s="100"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v>0.51</v>
      </c>
      <c r="AI23" s="20">
        <v>0</v>
      </c>
      <c r="AJ23">
        <v>1.55</v>
      </c>
      <c r="AK23">
        <v>3.06</v>
      </c>
      <c r="AL23">
        <v>0</v>
      </c>
    </row>
    <row r="24" spans="1:256" ht="24.75" customHeight="1" x14ac:dyDescent="0.25">
      <c r="A24" s="75"/>
      <c r="B24" s="100"/>
      <c r="C24" s="100"/>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f>AG23</f>
        <v>-25</v>
      </c>
      <c r="AH24" s="7">
        <f>AH23</f>
        <v>0.51</v>
      </c>
      <c r="AI24" s="7">
        <f t="shared" ref="AI24:AJ39" si="21">AI23</f>
        <v>0</v>
      </c>
      <c r="AJ24" s="7">
        <f t="shared" si="21"/>
        <v>1.55</v>
      </c>
    </row>
    <row r="25" spans="1:256" ht="24.75" customHeight="1" x14ac:dyDescent="0.25">
      <c r="A25" s="79"/>
      <c r="B25" s="100"/>
      <c r="C25" s="100"/>
      <c r="D25" s="29"/>
      <c r="E25" s="30"/>
      <c r="F25" s="31"/>
      <c r="G25" s="32"/>
      <c r="H25" s="33"/>
      <c r="I25" s="30"/>
      <c r="J25" s="32"/>
      <c r="K25" s="32"/>
      <c r="L25" s="33"/>
      <c r="M25" s="31"/>
      <c r="N25" s="31"/>
      <c r="O25" s="31"/>
      <c r="P25" s="34"/>
      <c r="Q25" s="31"/>
      <c r="R25" s="31"/>
      <c r="S25" s="31"/>
      <c r="T25" s="31"/>
      <c r="U25" s="31"/>
      <c r="V25" s="31"/>
      <c r="W25" s="31"/>
      <c r="X25" s="35"/>
      <c r="Y25" s="35"/>
      <c r="Z25" s="129"/>
      <c r="AB25" s="15"/>
      <c r="AC25" s="36"/>
      <c r="AD25" s="36"/>
      <c r="AE25" s="36"/>
      <c r="AF25" s="36"/>
      <c r="AG25" s="7">
        <f t="shared" ref="AG25:AJ40" si="22">AG24</f>
        <v>-25</v>
      </c>
      <c r="AH25" s="7">
        <f t="shared" si="22"/>
        <v>0.51</v>
      </c>
      <c r="AI25" s="7">
        <f t="shared" si="21"/>
        <v>0</v>
      </c>
      <c r="AJ25" s="7">
        <f t="shared" si="21"/>
        <v>1.55</v>
      </c>
    </row>
    <row r="26" spans="1:256" ht="24.75" customHeight="1" x14ac:dyDescent="0.25">
      <c r="A26" s="79"/>
      <c r="B26" s="100"/>
      <c r="C26" s="100"/>
      <c r="D26" s="9">
        <v>38</v>
      </c>
      <c r="E26" s="100">
        <v>50</v>
      </c>
      <c r="F26" s="101">
        <v>17.34</v>
      </c>
      <c r="G26" s="102" t="s">
        <v>31</v>
      </c>
      <c r="H26" s="10">
        <f t="shared" ref="H26:H40" si="23">0.001*POWER(10,F26/10)</f>
        <v>5.4200089040162415E-2</v>
      </c>
      <c r="I26" s="100">
        <v>44</v>
      </c>
      <c r="J26" s="102" t="s">
        <v>31</v>
      </c>
      <c r="K26" s="102" t="s">
        <v>31</v>
      </c>
      <c r="L26" s="10">
        <f t="shared" ref="L26:L40" si="24">0.001*POWER(10,I26/10)</f>
        <v>25.118864315095859</v>
      </c>
      <c r="M26" s="101"/>
      <c r="N26" s="101"/>
      <c r="O26" s="11">
        <f>MAX(AN26,AP26)</f>
        <v>-24.6</v>
      </c>
      <c r="P26" s="11">
        <f>MAX(AO26,AQ26)</f>
        <v>-25.7</v>
      </c>
      <c r="Q26" s="13">
        <f t="shared" ref="Q26:Q40" si="25">I26-F26</f>
        <v>26.66</v>
      </c>
      <c r="R26" s="13">
        <v>2.13</v>
      </c>
      <c r="S26" s="13">
        <v>4.46</v>
      </c>
      <c r="T26" s="101">
        <v>6.69</v>
      </c>
      <c r="U26" s="101">
        <v>5.4</v>
      </c>
      <c r="V26" s="101">
        <f>T26*$Z$7+S26*$Z$9+R26*$Z$11</f>
        <v>224.08399999999997</v>
      </c>
      <c r="W26" s="31"/>
      <c r="X26" s="35"/>
      <c r="Y26" s="35"/>
      <c r="Z26" s="127" t="s">
        <v>45</v>
      </c>
      <c r="AB26" s="15">
        <f t="shared" ref="AB26:AB40" si="26">AVERAGE(O26:P26)</f>
        <v>-25.15</v>
      </c>
      <c r="AC26" s="36"/>
      <c r="AD26" s="36"/>
      <c r="AE26" s="36"/>
      <c r="AF26" s="36"/>
      <c r="AG26" s="7">
        <f t="shared" si="22"/>
        <v>-25</v>
      </c>
      <c r="AH26" s="7">
        <f t="shared" si="22"/>
        <v>0.51</v>
      </c>
      <c r="AI26" s="7">
        <f t="shared" si="21"/>
        <v>0</v>
      </c>
      <c r="AJ26" s="7">
        <f t="shared" si="21"/>
        <v>1.55</v>
      </c>
      <c r="AN26">
        <v>-33.4</v>
      </c>
      <c r="AO26">
        <v>-36.4</v>
      </c>
      <c r="AP26">
        <v>-24.6</v>
      </c>
      <c r="AQ26">
        <v>-25.7</v>
      </c>
    </row>
    <row r="27" spans="1:256" ht="23.25" customHeight="1" x14ac:dyDescent="0.25">
      <c r="A27" s="79"/>
      <c r="B27" s="100"/>
      <c r="C27" s="100"/>
      <c r="D27" s="9">
        <v>38</v>
      </c>
      <c r="E27" s="100">
        <v>48</v>
      </c>
      <c r="F27" s="101">
        <v>16.079999999999998</v>
      </c>
      <c r="G27" s="102" t="s">
        <v>31</v>
      </c>
      <c r="H27" s="10">
        <f t="shared" si="23"/>
        <v>4.0550853544838387E-2</v>
      </c>
      <c r="I27" s="100">
        <f t="shared" ref="I27:I37" si="27">I26-1</f>
        <v>43</v>
      </c>
      <c r="J27" s="102" t="s">
        <v>31</v>
      </c>
      <c r="K27" s="102" t="s">
        <v>31</v>
      </c>
      <c r="L27" s="10">
        <f t="shared" si="24"/>
        <v>19.952623149688794</v>
      </c>
      <c r="M27" s="101"/>
      <c r="N27" s="101"/>
      <c r="O27" s="11">
        <f t="shared" ref="O27:O40" si="28">MAX(AN27,AP27)</f>
        <v>-27</v>
      </c>
      <c r="P27" s="11">
        <f t="shared" ref="P27:P40" si="29">MAX(AO27,AQ27)</f>
        <v>-29.7</v>
      </c>
      <c r="Q27" s="13">
        <f t="shared" si="25"/>
        <v>26.92</v>
      </c>
      <c r="R27" s="13">
        <v>2.13</v>
      </c>
      <c r="S27" s="13">
        <v>4.4400000000000004</v>
      </c>
      <c r="T27" s="101">
        <v>6.17</v>
      </c>
      <c r="U27" s="101">
        <v>4.9800000000000004</v>
      </c>
      <c r="V27" s="101">
        <f t="shared" ref="V27:V39" si="30">T27*$Z$7+S27*$Z$9+R27*$Z$11</f>
        <v>211.19</v>
      </c>
      <c r="W27" s="31"/>
      <c r="X27" s="35"/>
      <c r="Y27" s="35"/>
      <c r="Z27" s="130"/>
      <c r="AB27" s="15">
        <f t="shared" si="26"/>
        <v>-28.35</v>
      </c>
      <c r="AC27" s="36"/>
      <c r="AD27" s="36"/>
      <c r="AE27" s="36"/>
      <c r="AF27" s="36"/>
      <c r="AG27" s="7">
        <f t="shared" si="22"/>
        <v>-25</v>
      </c>
      <c r="AH27" s="7">
        <f t="shared" si="22"/>
        <v>0.51</v>
      </c>
      <c r="AI27" s="7">
        <f t="shared" si="21"/>
        <v>0</v>
      </c>
      <c r="AJ27" s="7">
        <f t="shared" si="21"/>
        <v>1.55</v>
      </c>
      <c r="AN27">
        <v>-32.4</v>
      </c>
      <c r="AO27">
        <v>-35.299999999999997</v>
      </c>
      <c r="AP27">
        <v>-27</v>
      </c>
      <c r="AQ27">
        <v>-29.7</v>
      </c>
    </row>
    <row r="28" spans="1:256" ht="24" customHeight="1" x14ac:dyDescent="0.25">
      <c r="A28" s="79"/>
      <c r="B28" s="100"/>
      <c r="C28" s="100"/>
      <c r="D28" s="9">
        <v>38</v>
      </c>
      <c r="E28" s="100">
        <v>47</v>
      </c>
      <c r="F28" s="101">
        <v>14.99</v>
      </c>
      <c r="G28" s="102" t="s">
        <v>31</v>
      </c>
      <c r="H28" s="10">
        <f t="shared" si="23"/>
        <v>3.1550046233746284E-2</v>
      </c>
      <c r="I28" s="100">
        <f t="shared" si="27"/>
        <v>42</v>
      </c>
      <c r="J28" s="102" t="s">
        <v>31</v>
      </c>
      <c r="K28" s="102" t="s">
        <v>31</v>
      </c>
      <c r="L28" s="10">
        <f t="shared" si="24"/>
        <v>15.848931924611147</v>
      </c>
      <c r="M28" s="101"/>
      <c r="N28" s="101"/>
      <c r="O28" s="11">
        <f t="shared" si="28"/>
        <v>-28.6</v>
      </c>
      <c r="P28" s="11">
        <f t="shared" si="29"/>
        <v>-34.799999999999997</v>
      </c>
      <c r="Q28" s="13">
        <f t="shared" si="25"/>
        <v>27.009999999999998</v>
      </c>
      <c r="R28" s="13">
        <v>2.14</v>
      </c>
      <c r="S28" s="13">
        <v>4.43</v>
      </c>
      <c r="T28" s="101">
        <v>5.69</v>
      </c>
      <c r="U28" s="101">
        <v>4.5999999999999996</v>
      </c>
      <c r="V28" s="101">
        <f t="shared" si="30"/>
        <v>199.44499999999999</v>
      </c>
      <c r="W28" s="31"/>
      <c r="X28" s="35"/>
      <c r="Y28" s="35"/>
      <c r="Z28" s="131"/>
      <c r="AB28" s="15">
        <f t="shared" si="26"/>
        <v>-31.7</v>
      </c>
      <c r="AC28" s="36"/>
      <c r="AD28" s="36"/>
      <c r="AE28" s="36"/>
      <c r="AF28" s="36"/>
      <c r="AG28" s="7">
        <f t="shared" si="22"/>
        <v>-25</v>
      </c>
      <c r="AH28" s="7">
        <f t="shared" si="22"/>
        <v>0.51</v>
      </c>
      <c r="AI28" s="7">
        <f t="shared" si="21"/>
        <v>0</v>
      </c>
      <c r="AJ28" s="7">
        <f t="shared" si="21"/>
        <v>1.55</v>
      </c>
      <c r="AN28">
        <v>-32.299999999999997</v>
      </c>
      <c r="AO28">
        <v>-35.299999999999997</v>
      </c>
      <c r="AP28">
        <v>-28.6</v>
      </c>
      <c r="AQ28">
        <v>-34.799999999999997</v>
      </c>
    </row>
    <row r="29" spans="1:256" ht="24.75" customHeight="1" x14ac:dyDescent="0.25">
      <c r="A29" s="79"/>
      <c r="B29" s="100"/>
      <c r="C29" s="100"/>
      <c r="D29" s="9">
        <v>37</v>
      </c>
      <c r="E29" s="100">
        <v>46</v>
      </c>
      <c r="F29" s="101">
        <v>13.8</v>
      </c>
      <c r="G29" s="102" t="s">
        <v>31</v>
      </c>
      <c r="H29" s="10">
        <f t="shared" si="23"/>
        <v>2.3988329190194918E-2</v>
      </c>
      <c r="I29" s="100">
        <f t="shared" si="27"/>
        <v>41</v>
      </c>
      <c r="J29" s="102" t="s">
        <v>31</v>
      </c>
      <c r="K29" s="102" t="s">
        <v>31</v>
      </c>
      <c r="L29" s="10">
        <f t="shared" si="24"/>
        <v>12.589254117941671</v>
      </c>
      <c r="M29" s="101"/>
      <c r="N29" s="101"/>
      <c r="O29" s="11">
        <f t="shared" si="28"/>
        <v>-29</v>
      </c>
      <c r="P29" s="11">
        <f t="shared" si="29"/>
        <v>-36.5</v>
      </c>
      <c r="Q29" s="13">
        <f t="shared" si="25"/>
        <v>27.2</v>
      </c>
      <c r="R29" s="13">
        <v>2.15</v>
      </c>
      <c r="S29" s="13">
        <v>4.45</v>
      </c>
      <c r="T29" s="101">
        <v>5.25</v>
      </c>
      <c r="U29" s="101">
        <v>4.2300000000000004</v>
      </c>
      <c r="V29" s="101">
        <f t="shared" si="30"/>
        <v>188.98500000000001</v>
      </c>
      <c r="W29" s="31"/>
      <c r="X29" s="35"/>
      <c r="Y29" s="35"/>
      <c r="Z29" s="100" t="s">
        <v>46</v>
      </c>
      <c r="AB29" s="15">
        <f t="shared" si="26"/>
        <v>-32.75</v>
      </c>
      <c r="AC29" s="36"/>
      <c r="AD29" s="36"/>
      <c r="AE29" s="36"/>
      <c r="AF29" s="36"/>
      <c r="AG29" s="7">
        <f t="shared" si="22"/>
        <v>-25</v>
      </c>
      <c r="AH29" s="7">
        <f t="shared" si="22"/>
        <v>0.51</v>
      </c>
      <c r="AI29" s="7">
        <f t="shared" si="21"/>
        <v>0</v>
      </c>
      <c r="AJ29" s="7">
        <f t="shared" si="21"/>
        <v>1.55</v>
      </c>
      <c r="AN29">
        <v>-33.299999999999997</v>
      </c>
      <c r="AO29">
        <v>-36.5</v>
      </c>
      <c r="AP29">
        <v>-29</v>
      </c>
      <c r="AQ29">
        <v>-38.700000000000003</v>
      </c>
    </row>
    <row r="30" spans="1:256" ht="24.75" customHeight="1" x14ac:dyDescent="0.25">
      <c r="A30" s="81"/>
      <c r="B30" s="95"/>
      <c r="C30" s="100"/>
      <c r="D30" s="9">
        <v>36</v>
      </c>
      <c r="E30" s="100">
        <v>45</v>
      </c>
      <c r="F30" s="101">
        <v>12.72</v>
      </c>
      <c r="G30" s="102" t="s">
        <v>31</v>
      </c>
      <c r="H30" s="10">
        <f t="shared" si="23"/>
        <v>1.8706821403658012E-2</v>
      </c>
      <c r="I30" s="100">
        <f t="shared" si="27"/>
        <v>40</v>
      </c>
      <c r="J30" s="102" t="s">
        <v>31</v>
      </c>
      <c r="K30" s="102" t="s">
        <v>31</v>
      </c>
      <c r="L30" s="10">
        <f t="shared" si="24"/>
        <v>10</v>
      </c>
      <c r="M30" s="101"/>
      <c r="N30" s="101"/>
      <c r="O30" s="11">
        <f t="shared" si="28"/>
        <v>-28.7</v>
      </c>
      <c r="P30" s="11">
        <f t="shared" si="29"/>
        <v>-36</v>
      </c>
      <c r="Q30" s="13">
        <f t="shared" si="25"/>
        <v>27.28</v>
      </c>
      <c r="R30" s="13">
        <v>2.16</v>
      </c>
      <c r="S30" s="13">
        <v>4.47</v>
      </c>
      <c r="T30" s="101">
        <v>4.8899999999999997</v>
      </c>
      <c r="U30" s="101">
        <v>3.92</v>
      </c>
      <c r="V30" s="101">
        <f t="shared" si="30"/>
        <v>180.477</v>
      </c>
      <c r="W30" s="31"/>
      <c r="X30" s="35"/>
      <c r="Y30" s="35"/>
      <c r="Z30" s="39"/>
      <c r="AB30" s="15">
        <f t="shared" si="26"/>
        <v>-32.35</v>
      </c>
      <c r="AC30" s="36"/>
      <c r="AD30" s="36"/>
      <c r="AE30" s="36"/>
      <c r="AF30" s="36"/>
      <c r="AG30" s="7">
        <f t="shared" si="22"/>
        <v>-25</v>
      </c>
      <c r="AH30" s="7">
        <f t="shared" si="22"/>
        <v>0.51</v>
      </c>
      <c r="AI30" s="7">
        <f t="shared" si="21"/>
        <v>0</v>
      </c>
      <c r="AJ30" s="7">
        <f t="shared" si="21"/>
        <v>1.55</v>
      </c>
      <c r="AN30">
        <v>-34.700000000000003</v>
      </c>
      <c r="AO30">
        <v>-37</v>
      </c>
      <c r="AP30">
        <v>-28.7</v>
      </c>
      <c r="AQ30">
        <v>-36</v>
      </c>
    </row>
    <row r="31" spans="1:256" s="7" customFormat="1" ht="24.75" customHeight="1" x14ac:dyDescent="0.25">
      <c r="A31" s="79"/>
      <c r="B31" s="102"/>
      <c r="C31" s="100"/>
      <c r="D31" s="9">
        <v>36</v>
      </c>
      <c r="E31" s="100">
        <v>44</v>
      </c>
      <c r="F31" s="101">
        <v>11.67</v>
      </c>
      <c r="G31" s="102" t="s">
        <v>31</v>
      </c>
      <c r="H31" s="10">
        <f t="shared" si="23"/>
        <v>1.4689262776438675E-2</v>
      </c>
      <c r="I31" s="100">
        <f t="shared" si="27"/>
        <v>39</v>
      </c>
      <c r="J31" s="102" t="s">
        <v>31</v>
      </c>
      <c r="K31" s="102" t="s">
        <v>31</v>
      </c>
      <c r="L31" s="10">
        <f t="shared" si="24"/>
        <v>7.9432823472428158</v>
      </c>
      <c r="M31" s="101"/>
      <c r="N31" s="101"/>
      <c r="O31" s="11">
        <f t="shared" si="28"/>
        <v>-28.7</v>
      </c>
      <c r="P31" s="11">
        <f t="shared" si="29"/>
        <v>-34.1</v>
      </c>
      <c r="Q31" s="13">
        <f t="shared" si="25"/>
        <v>27.33</v>
      </c>
      <c r="R31" s="13">
        <v>2.17</v>
      </c>
      <c r="S31" s="13">
        <v>4.51</v>
      </c>
      <c r="T31" s="101">
        <v>4.5599999999999996</v>
      </c>
      <c r="U31" s="101">
        <v>3.63</v>
      </c>
      <c r="V31" s="101">
        <f t="shared" si="30"/>
        <v>172.90699999999998</v>
      </c>
      <c r="W31" s="31"/>
      <c r="X31" s="35"/>
      <c r="Y31" s="35"/>
      <c r="Z31" s="39"/>
      <c r="AA31"/>
      <c r="AB31" s="15">
        <f t="shared" si="26"/>
        <v>-31.4</v>
      </c>
      <c r="AC31" s="36"/>
      <c r="AD31" s="36"/>
      <c r="AE31" s="36"/>
      <c r="AF31" s="36"/>
      <c r="AG31" s="7">
        <f t="shared" si="22"/>
        <v>-25</v>
      </c>
      <c r="AH31" s="7">
        <f t="shared" si="22"/>
        <v>0.51</v>
      </c>
      <c r="AI31" s="7">
        <f t="shared" si="21"/>
        <v>0</v>
      </c>
      <c r="AJ31" s="7">
        <f t="shared" si="21"/>
        <v>1.55</v>
      </c>
      <c r="AK31" s="40"/>
      <c r="AL31" s="40"/>
      <c r="AM31" s="40"/>
      <c r="AN31">
        <v>-35.700000000000003</v>
      </c>
      <c r="AO31">
        <v>-37</v>
      </c>
      <c r="AP31">
        <v>-28.7</v>
      </c>
      <c r="AQ31">
        <v>-34.1</v>
      </c>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row>
    <row r="32" spans="1:256" s="7" customFormat="1" ht="24.75" customHeight="1" x14ac:dyDescent="0.25">
      <c r="A32" s="79"/>
      <c r="B32" s="102"/>
      <c r="C32" s="100"/>
      <c r="D32" s="9">
        <v>36</v>
      </c>
      <c r="E32" s="100">
        <v>42</v>
      </c>
      <c r="F32" s="101">
        <v>10.64</v>
      </c>
      <c r="G32" s="102" t="s">
        <v>31</v>
      </c>
      <c r="H32" s="10">
        <f t="shared" si="23"/>
        <v>1.1587773561551263E-2</v>
      </c>
      <c r="I32" s="100">
        <f t="shared" si="27"/>
        <v>38</v>
      </c>
      <c r="J32" s="102" t="s">
        <v>31</v>
      </c>
      <c r="K32" s="102" t="s">
        <v>31</v>
      </c>
      <c r="L32" s="10">
        <f t="shared" si="24"/>
        <v>6.3095734448019387</v>
      </c>
      <c r="M32" s="101"/>
      <c r="N32" s="101"/>
      <c r="O32" s="11">
        <f t="shared" si="28"/>
        <v>-28.9</v>
      </c>
      <c r="P32" s="11">
        <f t="shared" si="29"/>
        <v>-33.5</v>
      </c>
      <c r="Q32" s="13">
        <f t="shared" si="25"/>
        <v>27.36</v>
      </c>
      <c r="R32" s="13">
        <v>2.1800000000000002</v>
      </c>
      <c r="S32" s="13">
        <v>4.53</v>
      </c>
      <c r="T32" s="101">
        <v>4.2699999999999996</v>
      </c>
      <c r="U32" s="101">
        <v>3.38</v>
      </c>
      <c r="V32" s="101">
        <f t="shared" si="30"/>
        <v>166.10699999999997</v>
      </c>
      <c r="W32" s="31"/>
      <c r="X32" s="35"/>
      <c r="Y32" s="35"/>
      <c r="Z32" s="39"/>
      <c r="AA32"/>
      <c r="AB32" s="15">
        <f t="shared" si="26"/>
        <v>-31.2</v>
      </c>
      <c r="AC32" s="36"/>
      <c r="AD32" s="36"/>
      <c r="AE32" s="36"/>
      <c r="AF32" s="36"/>
      <c r="AG32" s="7">
        <f t="shared" si="22"/>
        <v>-25</v>
      </c>
      <c r="AH32" s="7">
        <f t="shared" si="22"/>
        <v>0.51</v>
      </c>
      <c r="AI32" s="7">
        <f t="shared" si="21"/>
        <v>0</v>
      </c>
      <c r="AJ32" s="7">
        <f t="shared" si="21"/>
        <v>1.55</v>
      </c>
      <c r="AK32" s="40"/>
      <c r="AL32" s="40"/>
      <c r="AM32" s="40"/>
      <c r="AN32">
        <v>-35.200000000000003</v>
      </c>
      <c r="AO32">
        <v>-36</v>
      </c>
      <c r="AP32">
        <v>-28.9</v>
      </c>
      <c r="AQ32">
        <v>-33.5</v>
      </c>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row>
    <row r="33" spans="1:256" s="7" customFormat="1" ht="24.75" customHeight="1" x14ac:dyDescent="0.25">
      <c r="A33" s="79"/>
      <c r="B33" s="102"/>
      <c r="C33" s="100"/>
      <c r="D33" s="9">
        <v>36</v>
      </c>
      <c r="E33" s="100">
        <v>42</v>
      </c>
      <c r="F33" s="101">
        <v>9.69</v>
      </c>
      <c r="G33" s="102" t="s">
        <v>31</v>
      </c>
      <c r="H33" s="10">
        <f t="shared" si="23"/>
        <v>9.3110787546783064E-3</v>
      </c>
      <c r="I33" s="100">
        <f t="shared" si="27"/>
        <v>37</v>
      </c>
      <c r="J33" s="102" t="s">
        <v>31</v>
      </c>
      <c r="K33" s="102" t="s">
        <v>31</v>
      </c>
      <c r="L33" s="10">
        <f t="shared" si="24"/>
        <v>5.0118723362727327</v>
      </c>
      <c r="M33" s="101"/>
      <c r="N33" s="101"/>
      <c r="O33" s="11">
        <f t="shared" si="28"/>
        <v>-29.8</v>
      </c>
      <c r="P33" s="11">
        <f t="shared" si="29"/>
        <v>-32.4</v>
      </c>
      <c r="Q33" s="13">
        <f t="shared" si="25"/>
        <v>27.310000000000002</v>
      </c>
      <c r="R33" s="13">
        <v>2.19</v>
      </c>
      <c r="S33" s="13">
        <v>4.5599999999999996</v>
      </c>
      <c r="T33" s="101">
        <v>4.03</v>
      </c>
      <c r="U33" s="101">
        <v>3.14</v>
      </c>
      <c r="V33" s="101">
        <f t="shared" si="30"/>
        <v>160.63</v>
      </c>
      <c r="W33" s="31"/>
      <c r="X33" s="35"/>
      <c r="Y33" s="35"/>
      <c r="Z33" s="39"/>
      <c r="AA33"/>
      <c r="AB33" s="15">
        <f t="shared" si="26"/>
        <v>-31.1</v>
      </c>
      <c r="AC33" s="36"/>
      <c r="AD33" s="36"/>
      <c r="AE33" s="36"/>
      <c r="AF33" s="36"/>
      <c r="AG33" s="7">
        <f t="shared" si="22"/>
        <v>-25</v>
      </c>
      <c r="AH33" s="7">
        <f t="shared" si="22"/>
        <v>0.51</v>
      </c>
      <c r="AI33" s="7">
        <f t="shared" si="21"/>
        <v>0</v>
      </c>
      <c r="AJ33" s="7">
        <f t="shared" si="21"/>
        <v>1.55</v>
      </c>
      <c r="AK33" s="40"/>
      <c r="AL33" s="40"/>
      <c r="AM33" s="40"/>
      <c r="AN33">
        <v>-34.299999999999997</v>
      </c>
      <c r="AO33">
        <v>-34</v>
      </c>
      <c r="AP33">
        <v>-29.8</v>
      </c>
      <c r="AQ33">
        <v>-32.4</v>
      </c>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row>
    <row r="34" spans="1:256" s="7" customFormat="1" ht="24.75" customHeight="1" x14ac:dyDescent="0.25">
      <c r="A34" s="79"/>
      <c r="B34" s="102"/>
      <c r="C34" s="100"/>
      <c r="D34" s="9">
        <v>35</v>
      </c>
      <c r="E34" s="100">
        <v>41</v>
      </c>
      <c r="F34" s="101">
        <v>8.74</v>
      </c>
      <c r="G34" s="102" t="s">
        <v>31</v>
      </c>
      <c r="H34" s="10">
        <f t="shared" si="23"/>
        <v>7.4816950051115457E-3</v>
      </c>
      <c r="I34" s="100">
        <f t="shared" si="27"/>
        <v>36</v>
      </c>
      <c r="J34" s="102" t="s">
        <v>31</v>
      </c>
      <c r="K34" s="102" t="s">
        <v>31</v>
      </c>
      <c r="L34" s="10">
        <f t="shared" si="24"/>
        <v>3.9810717055349771</v>
      </c>
      <c r="M34" s="101"/>
      <c r="N34" s="101"/>
      <c r="O34" s="11">
        <f t="shared" si="28"/>
        <v>-30.3</v>
      </c>
      <c r="P34" s="11">
        <f t="shared" si="29"/>
        <v>-31.8</v>
      </c>
      <c r="Q34" s="13">
        <f t="shared" si="25"/>
        <v>27.259999999999998</v>
      </c>
      <c r="R34" s="13">
        <v>2.19</v>
      </c>
      <c r="S34" s="13">
        <v>4.59</v>
      </c>
      <c r="T34" s="101">
        <v>3.83</v>
      </c>
      <c r="U34" s="101">
        <v>2.95</v>
      </c>
      <c r="V34" s="101">
        <f t="shared" si="30"/>
        <v>156.059</v>
      </c>
      <c r="W34" s="31"/>
      <c r="X34" s="35"/>
      <c r="Y34" s="35"/>
      <c r="Z34" s="39"/>
      <c r="AA34"/>
      <c r="AB34" s="15">
        <f t="shared" si="26"/>
        <v>-31.05</v>
      </c>
      <c r="AC34" s="36"/>
      <c r="AD34" s="36"/>
      <c r="AE34" s="36"/>
      <c r="AF34" s="36"/>
      <c r="AG34" s="7">
        <f t="shared" si="22"/>
        <v>-25</v>
      </c>
      <c r="AH34" s="7">
        <f t="shared" si="22"/>
        <v>0.51</v>
      </c>
      <c r="AI34" s="7">
        <f t="shared" si="21"/>
        <v>0</v>
      </c>
      <c r="AJ34" s="7">
        <f t="shared" si="21"/>
        <v>1.55</v>
      </c>
      <c r="AK34" s="40"/>
      <c r="AL34" s="40"/>
      <c r="AM34" s="40"/>
      <c r="AN34">
        <v>-33</v>
      </c>
      <c r="AO34">
        <v>-32.6</v>
      </c>
      <c r="AP34">
        <v>-30.3</v>
      </c>
      <c r="AQ34">
        <v>-31.8</v>
      </c>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c r="FY34" s="40"/>
      <c r="FZ34" s="40"/>
      <c r="GA34" s="40"/>
      <c r="GB34" s="40"/>
      <c r="GC34" s="40"/>
      <c r="GD34" s="40"/>
      <c r="GE34" s="40"/>
      <c r="GF34" s="40"/>
      <c r="GG34" s="40"/>
      <c r="GH34" s="40"/>
      <c r="GI34" s="40"/>
      <c r="GJ34" s="40"/>
      <c r="GK34" s="40"/>
      <c r="GL34" s="40"/>
      <c r="GM34" s="40"/>
      <c r="GN34" s="40"/>
      <c r="GO34" s="40"/>
      <c r="GP34" s="40"/>
      <c r="GQ34" s="40"/>
      <c r="GR34" s="40"/>
      <c r="GS34" s="40"/>
      <c r="GT34" s="40"/>
      <c r="GU34" s="40"/>
      <c r="GV34" s="40"/>
      <c r="GW34" s="40"/>
      <c r="GX34" s="40"/>
      <c r="GY34" s="40"/>
      <c r="GZ34" s="40"/>
      <c r="HA34" s="40"/>
      <c r="HB34" s="40"/>
      <c r="HC34" s="40"/>
      <c r="HD34" s="40"/>
      <c r="HE34" s="40"/>
      <c r="HF34" s="40"/>
      <c r="HG34" s="40"/>
      <c r="HH34" s="40"/>
      <c r="HI34" s="40"/>
      <c r="HJ34" s="40"/>
      <c r="HK34" s="40"/>
      <c r="HL34" s="40"/>
      <c r="HM34" s="40"/>
      <c r="HN34" s="40"/>
      <c r="HO34" s="40"/>
      <c r="HP34" s="40"/>
      <c r="HQ34" s="40"/>
      <c r="HR34" s="40"/>
      <c r="HS34" s="40"/>
      <c r="HT34" s="40"/>
      <c r="HU34" s="40"/>
      <c r="HV34" s="40"/>
      <c r="HW34" s="40"/>
      <c r="HX34" s="40"/>
      <c r="HY34" s="40"/>
      <c r="HZ34" s="40"/>
      <c r="IA34" s="40"/>
      <c r="IB34" s="40"/>
      <c r="IC34" s="40"/>
      <c r="ID34" s="40"/>
      <c r="IE34" s="40"/>
      <c r="IF34" s="40"/>
      <c r="IG34" s="40"/>
      <c r="IH34" s="40"/>
      <c r="II34" s="40"/>
      <c r="IJ34" s="40"/>
      <c r="IK34" s="40"/>
      <c r="IL34" s="40"/>
      <c r="IM34" s="40"/>
      <c r="IN34" s="40"/>
      <c r="IO34" s="40"/>
      <c r="IP34" s="40"/>
      <c r="IQ34" s="40"/>
      <c r="IR34" s="40"/>
      <c r="IS34" s="40"/>
      <c r="IT34" s="40"/>
      <c r="IU34" s="40"/>
      <c r="IV34" s="40"/>
    </row>
    <row r="35" spans="1:256" s="7" customFormat="1" ht="24.75" customHeight="1" x14ac:dyDescent="0.25">
      <c r="A35" s="79"/>
      <c r="B35" s="102"/>
      <c r="C35" s="100"/>
      <c r="D35" s="9">
        <v>35</v>
      </c>
      <c r="E35" s="100">
        <v>40</v>
      </c>
      <c r="F35" s="101">
        <v>7.87</v>
      </c>
      <c r="G35" s="102" t="s">
        <v>31</v>
      </c>
      <c r="H35" s="10">
        <f t="shared" si="23"/>
        <v>6.1235039172477367E-3</v>
      </c>
      <c r="I35" s="100">
        <f t="shared" si="27"/>
        <v>35</v>
      </c>
      <c r="J35" s="102" t="s">
        <v>31</v>
      </c>
      <c r="K35" s="102" t="s">
        <v>31</v>
      </c>
      <c r="L35" s="10">
        <f t="shared" si="24"/>
        <v>3.1622776601683804</v>
      </c>
      <c r="M35" s="101"/>
      <c r="N35" s="101"/>
      <c r="O35" s="11">
        <f t="shared" si="28"/>
        <v>-30</v>
      </c>
      <c r="P35" s="11">
        <f t="shared" si="29"/>
        <v>-30.6</v>
      </c>
      <c r="Q35" s="13">
        <f t="shared" si="25"/>
        <v>27.13</v>
      </c>
      <c r="R35" s="13">
        <v>2.2000000000000002</v>
      </c>
      <c r="S35" s="13">
        <v>4.6100000000000003</v>
      </c>
      <c r="T35" s="101">
        <v>3.66</v>
      </c>
      <c r="U35" s="101">
        <v>2.78</v>
      </c>
      <c r="V35" s="101">
        <f t="shared" si="30"/>
        <v>152.18700000000001</v>
      </c>
      <c r="W35" s="31"/>
      <c r="X35" s="35"/>
      <c r="Y35" s="35"/>
      <c r="Z35" s="39"/>
      <c r="AA35"/>
      <c r="AB35" s="15">
        <f t="shared" si="26"/>
        <v>-30.3</v>
      </c>
      <c r="AC35" s="36"/>
      <c r="AD35" s="36"/>
      <c r="AE35" s="36"/>
      <c r="AF35" s="36"/>
      <c r="AG35" s="7">
        <f t="shared" si="22"/>
        <v>-25</v>
      </c>
      <c r="AH35" s="7">
        <f t="shared" si="22"/>
        <v>0.51</v>
      </c>
      <c r="AI35" s="7">
        <f t="shared" si="21"/>
        <v>0</v>
      </c>
      <c r="AJ35" s="7">
        <f t="shared" si="21"/>
        <v>1.55</v>
      </c>
      <c r="AK35" s="40"/>
      <c r="AL35" s="40"/>
      <c r="AM35" s="40"/>
      <c r="AN35">
        <v>-31.7</v>
      </c>
      <c r="AO35">
        <v>-32.5</v>
      </c>
      <c r="AP35">
        <v>-30</v>
      </c>
      <c r="AQ35">
        <v>-30.6</v>
      </c>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c r="GD35" s="40"/>
      <c r="GE35" s="40"/>
      <c r="GF35" s="40"/>
      <c r="GG35" s="40"/>
      <c r="GH35" s="40"/>
      <c r="GI35" s="40"/>
      <c r="GJ35" s="40"/>
      <c r="GK35" s="40"/>
      <c r="GL35" s="40"/>
      <c r="GM35" s="40"/>
      <c r="GN35" s="40"/>
      <c r="GO35" s="40"/>
      <c r="GP35" s="40"/>
      <c r="GQ35" s="40"/>
      <c r="GR35" s="40"/>
      <c r="GS35" s="40"/>
      <c r="GT35" s="40"/>
      <c r="GU35" s="40"/>
      <c r="GV35" s="40"/>
      <c r="GW35" s="40"/>
      <c r="GX35" s="40"/>
      <c r="GY35" s="40"/>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c r="IO35" s="40"/>
      <c r="IP35" s="40"/>
      <c r="IQ35" s="40"/>
      <c r="IR35" s="40"/>
      <c r="IS35" s="40"/>
      <c r="IT35" s="40"/>
      <c r="IU35" s="40"/>
      <c r="IV35" s="40"/>
    </row>
    <row r="36" spans="1:256" s="7" customFormat="1" ht="24.75" customHeight="1" x14ac:dyDescent="0.25">
      <c r="A36" s="79"/>
      <c r="B36" s="102"/>
      <c r="C36" s="100"/>
      <c r="D36" s="9">
        <v>35</v>
      </c>
      <c r="E36" s="100">
        <v>40</v>
      </c>
      <c r="F36" s="101">
        <v>6.99</v>
      </c>
      <c r="G36" s="102" t="s">
        <v>31</v>
      </c>
      <c r="H36" s="10">
        <f t="shared" si="23"/>
        <v>5.0003453497697867E-3</v>
      </c>
      <c r="I36" s="100">
        <f t="shared" si="27"/>
        <v>34</v>
      </c>
      <c r="J36" s="102" t="s">
        <v>31</v>
      </c>
      <c r="K36" s="102" t="s">
        <v>31</v>
      </c>
      <c r="L36" s="10">
        <f t="shared" si="24"/>
        <v>2.511886431509581</v>
      </c>
      <c r="M36" s="101"/>
      <c r="N36" s="101"/>
      <c r="O36" s="11">
        <f t="shared" si="28"/>
        <v>-29.5</v>
      </c>
      <c r="P36" s="11">
        <f t="shared" si="29"/>
        <v>-29</v>
      </c>
      <c r="Q36" s="13">
        <f t="shared" si="25"/>
        <v>27.009999999999998</v>
      </c>
      <c r="R36" s="13">
        <v>2.2000000000000002</v>
      </c>
      <c r="S36" s="13">
        <v>4.62</v>
      </c>
      <c r="T36" s="101">
        <v>3.52</v>
      </c>
      <c r="U36" s="101">
        <v>2.63</v>
      </c>
      <c r="V36" s="101">
        <f t="shared" si="30"/>
        <v>148.874</v>
      </c>
      <c r="W36" s="31"/>
      <c r="X36" s="35"/>
      <c r="Y36" s="35"/>
      <c r="Z36" s="39"/>
      <c r="AA36"/>
      <c r="AB36" s="15">
        <f t="shared" si="26"/>
        <v>-29.25</v>
      </c>
      <c r="AC36" s="36"/>
      <c r="AD36" s="36"/>
      <c r="AE36" s="36"/>
      <c r="AF36" s="36"/>
      <c r="AG36" s="7">
        <f t="shared" si="22"/>
        <v>-25</v>
      </c>
      <c r="AH36" s="7">
        <f t="shared" si="22"/>
        <v>0.51</v>
      </c>
      <c r="AI36" s="7">
        <f t="shared" si="21"/>
        <v>0</v>
      </c>
      <c r="AJ36" s="7">
        <f t="shared" si="21"/>
        <v>1.55</v>
      </c>
      <c r="AK36" s="40"/>
      <c r="AL36" s="40"/>
      <c r="AM36" s="40"/>
      <c r="AN36">
        <v>-31.3</v>
      </c>
      <c r="AO36">
        <v>-30.6</v>
      </c>
      <c r="AP36">
        <v>-29.5</v>
      </c>
      <c r="AQ36">
        <v>-29</v>
      </c>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row>
    <row r="37" spans="1:256" s="7" customFormat="1" ht="24.75" customHeight="1" x14ac:dyDescent="0.25">
      <c r="A37" s="79"/>
      <c r="B37" s="102"/>
      <c r="C37" s="100"/>
      <c r="D37" s="9">
        <v>35</v>
      </c>
      <c r="E37" s="100">
        <v>39</v>
      </c>
      <c r="F37" s="101">
        <v>6.19</v>
      </c>
      <c r="G37" s="102" t="s">
        <v>31</v>
      </c>
      <c r="H37" s="10">
        <f t="shared" si="23"/>
        <v>4.1591061049402215E-3</v>
      </c>
      <c r="I37" s="100">
        <f t="shared" si="27"/>
        <v>33</v>
      </c>
      <c r="J37" s="102" t="s">
        <v>31</v>
      </c>
      <c r="K37" s="102" t="s">
        <v>31</v>
      </c>
      <c r="L37" s="10">
        <f t="shared" si="24"/>
        <v>1.9952623149688804</v>
      </c>
      <c r="M37" s="101"/>
      <c r="N37" s="101"/>
      <c r="O37" s="11">
        <f t="shared" si="28"/>
        <v>-28.3</v>
      </c>
      <c r="P37" s="11">
        <f t="shared" si="29"/>
        <v>-27.4</v>
      </c>
      <c r="Q37" s="13">
        <f t="shared" si="25"/>
        <v>26.81</v>
      </c>
      <c r="R37" s="13">
        <v>2.2000000000000002</v>
      </c>
      <c r="S37" s="13">
        <v>4.6399999999999997</v>
      </c>
      <c r="T37" s="101">
        <v>3.41</v>
      </c>
      <c r="U37" s="101">
        <v>2.52</v>
      </c>
      <c r="V37" s="101">
        <f t="shared" si="30"/>
        <v>146.39599999999999</v>
      </c>
      <c r="W37" s="31"/>
      <c r="X37" s="35"/>
      <c r="Y37" s="35"/>
      <c r="Z37" s="39"/>
      <c r="AA37"/>
      <c r="AB37" s="15">
        <f t="shared" si="26"/>
        <v>-27.85</v>
      </c>
      <c r="AC37" s="36"/>
      <c r="AD37" s="36"/>
      <c r="AE37" s="36"/>
      <c r="AF37" s="36"/>
      <c r="AG37" s="7">
        <f t="shared" si="22"/>
        <v>-25</v>
      </c>
      <c r="AH37" s="7">
        <f t="shared" si="22"/>
        <v>0.51</v>
      </c>
      <c r="AI37" s="7">
        <f t="shared" si="21"/>
        <v>0</v>
      </c>
      <c r="AJ37" s="7">
        <f t="shared" si="21"/>
        <v>1.55</v>
      </c>
      <c r="AK37" s="40"/>
      <c r="AL37" s="40"/>
      <c r="AM37" s="40"/>
      <c r="AN37">
        <v>-29.9</v>
      </c>
      <c r="AO37">
        <v>-30.1</v>
      </c>
      <c r="AP37">
        <v>-28.3</v>
      </c>
      <c r="AQ37">
        <v>-27.4</v>
      </c>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c r="FJ37" s="40"/>
      <c r="FK37" s="40"/>
      <c r="FL37" s="40"/>
      <c r="FM37" s="40"/>
      <c r="FN37" s="40"/>
      <c r="FO37" s="40"/>
      <c r="FP37" s="40"/>
      <c r="FQ37" s="40"/>
      <c r="FR37" s="40"/>
      <c r="FS37" s="40"/>
      <c r="FT37" s="40"/>
      <c r="FU37" s="40"/>
      <c r="FV37" s="40"/>
      <c r="FW37" s="40"/>
      <c r="FX37" s="40"/>
      <c r="FY37" s="40"/>
      <c r="FZ37" s="40"/>
      <c r="GA37" s="40"/>
      <c r="GB37" s="40"/>
      <c r="GC37" s="40"/>
      <c r="GD37" s="40"/>
      <c r="GE37" s="40"/>
      <c r="GF37" s="40"/>
      <c r="GG37" s="40"/>
      <c r="GH37" s="40"/>
      <c r="GI37" s="40"/>
      <c r="GJ37" s="40"/>
      <c r="GK37" s="40"/>
      <c r="GL37" s="40"/>
      <c r="GM37" s="40"/>
      <c r="GN37" s="40"/>
      <c r="GO37" s="40"/>
      <c r="GP37" s="40"/>
      <c r="GQ37" s="40"/>
      <c r="GR37" s="40"/>
      <c r="GS37" s="40"/>
      <c r="GT37" s="40"/>
      <c r="GU37" s="40"/>
      <c r="GV37" s="40"/>
      <c r="GW37" s="40"/>
      <c r="GX37" s="40"/>
      <c r="GY37" s="40"/>
      <c r="GZ37" s="40"/>
      <c r="HA37" s="40"/>
      <c r="HB37" s="40"/>
      <c r="HC37" s="40"/>
      <c r="HD37" s="40"/>
      <c r="HE37" s="40"/>
      <c r="HF37" s="40"/>
      <c r="HG37" s="40"/>
      <c r="HH37" s="40"/>
      <c r="HI37" s="40"/>
      <c r="HJ37" s="40"/>
      <c r="HK37" s="40"/>
      <c r="HL37" s="40"/>
      <c r="HM37" s="40"/>
      <c r="HN37" s="40"/>
      <c r="HO37" s="40"/>
      <c r="HP37" s="40"/>
      <c r="HQ37" s="40"/>
      <c r="HR37" s="40"/>
      <c r="HS37" s="40"/>
      <c r="HT37" s="40"/>
      <c r="HU37" s="40"/>
      <c r="HV37" s="40"/>
      <c r="HW37" s="40"/>
      <c r="HX37" s="40"/>
      <c r="HY37" s="40"/>
      <c r="HZ37" s="40"/>
      <c r="IA37" s="40"/>
      <c r="IB37" s="40"/>
      <c r="IC37" s="40"/>
      <c r="ID37" s="40"/>
      <c r="IE37" s="40"/>
      <c r="IF37" s="40"/>
      <c r="IG37" s="40"/>
      <c r="IH37" s="40"/>
      <c r="II37" s="40"/>
      <c r="IJ37" s="40"/>
      <c r="IK37" s="40"/>
      <c r="IL37" s="40"/>
      <c r="IM37" s="40"/>
      <c r="IN37" s="40"/>
      <c r="IO37" s="40"/>
      <c r="IP37" s="40"/>
      <c r="IQ37" s="40"/>
      <c r="IR37" s="40"/>
      <c r="IS37" s="40"/>
      <c r="IT37" s="40"/>
      <c r="IU37" s="40"/>
      <c r="IV37" s="40"/>
    </row>
    <row r="38" spans="1:256" ht="24.75" customHeight="1" x14ac:dyDescent="0.25">
      <c r="A38" s="82"/>
      <c r="B38" s="96"/>
      <c r="C38" s="100"/>
      <c r="D38" s="9">
        <v>35</v>
      </c>
      <c r="E38" s="100">
        <v>38</v>
      </c>
      <c r="F38" s="101">
        <v>3.81</v>
      </c>
      <c r="G38" s="102" t="s">
        <v>31</v>
      </c>
      <c r="H38" s="10">
        <f t="shared" si="23"/>
        <v>2.4043628000069337E-3</v>
      </c>
      <c r="I38" s="100">
        <f>I37-3</f>
        <v>30</v>
      </c>
      <c r="J38" s="102" t="s">
        <v>31</v>
      </c>
      <c r="K38" s="102" t="s">
        <v>31</v>
      </c>
      <c r="L38" s="10">
        <f t="shared" si="24"/>
        <v>1</v>
      </c>
      <c r="M38" s="101"/>
      <c r="N38" s="101"/>
      <c r="O38" s="11">
        <f t="shared" si="28"/>
        <v>-24.5</v>
      </c>
      <c r="P38" s="11">
        <f t="shared" si="29"/>
        <v>-23.4</v>
      </c>
      <c r="Q38" s="13">
        <f t="shared" si="25"/>
        <v>26.19</v>
      </c>
      <c r="R38" s="13">
        <v>2.21</v>
      </c>
      <c r="S38" s="13">
        <v>4.68</v>
      </c>
      <c r="T38" s="101">
        <v>3.18</v>
      </c>
      <c r="U38" s="101">
        <v>2.2599999999999998</v>
      </c>
      <c r="V38" s="101">
        <f t="shared" si="30"/>
        <v>141.26599999999999</v>
      </c>
      <c r="W38" s="31"/>
      <c r="X38" s="35"/>
      <c r="Y38" s="35"/>
      <c r="Z38" s="39"/>
      <c r="AB38" s="15">
        <f t="shared" si="26"/>
        <v>-23.95</v>
      </c>
      <c r="AC38" s="36"/>
      <c r="AD38" s="36"/>
      <c r="AE38" s="36"/>
      <c r="AF38" s="36"/>
      <c r="AG38" s="7">
        <f t="shared" si="22"/>
        <v>-25</v>
      </c>
      <c r="AH38" s="7">
        <f t="shared" si="22"/>
        <v>0.51</v>
      </c>
      <c r="AI38" s="7">
        <f t="shared" si="21"/>
        <v>0</v>
      </c>
      <c r="AJ38" s="7">
        <f t="shared" si="21"/>
        <v>1.55</v>
      </c>
      <c r="AN38">
        <v>-28.9</v>
      </c>
      <c r="AO38">
        <v>-29</v>
      </c>
      <c r="AP38">
        <v>-24.5</v>
      </c>
      <c r="AQ38">
        <v>-23.4</v>
      </c>
    </row>
    <row r="39" spans="1:256" ht="24.75" customHeight="1" x14ac:dyDescent="0.25">
      <c r="A39" s="82"/>
      <c r="B39" s="96"/>
      <c r="C39" s="100"/>
      <c r="D39" s="9">
        <v>35</v>
      </c>
      <c r="E39" s="100">
        <v>38</v>
      </c>
      <c r="F39" s="101">
        <v>1.46</v>
      </c>
      <c r="G39" s="102" t="s">
        <v>31</v>
      </c>
      <c r="H39" s="10">
        <f t="shared" si="23"/>
        <v>1.399587322572618E-3</v>
      </c>
      <c r="I39" s="100">
        <f>I38-3</f>
        <v>27</v>
      </c>
      <c r="J39" s="102" t="s">
        <v>31</v>
      </c>
      <c r="K39" s="102" t="s">
        <v>31</v>
      </c>
      <c r="L39" s="10">
        <f t="shared" si="24"/>
        <v>0.50118723362727269</v>
      </c>
      <c r="M39" s="101"/>
      <c r="N39" s="101"/>
      <c r="O39" s="11">
        <f t="shared" si="28"/>
        <v>-21.3</v>
      </c>
      <c r="P39" s="11">
        <f t="shared" si="29"/>
        <v>-21</v>
      </c>
      <c r="Q39" s="13">
        <f t="shared" si="25"/>
        <v>25.54</v>
      </c>
      <c r="R39" s="13">
        <v>2.21</v>
      </c>
      <c r="S39" s="13">
        <v>4.7</v>
      </c>
      <c r="T39" s="101">
        <v>3.08</v>
      </c>
      <c r="U39" s="101">
        <v>2.13</v>
      </c>
      <c r="V39" s="101">
        <f t="shared" si="30"/>
        <v>139.03200000000001</v>
      </c>
      <c r="W39" s="31"/>
      <c r="X39" s="35"/>
      <c r="Y39" s="35"/>
      <c r="Z39" s="39"/>
      <c r="AB39" s="15">
        <f t="shared" si="26"/>
        <v>-21.15</v>
      </c>
      <c r="AC39" s="36"/>
      <c r="AD39" s="36"/>
      <c r="AE39" s="36"/>
      <c r="AF39" s="36"/>
      <c r="AG39" s="7">
        <f t="shared" si="22"/>
        <v>-25</v>
      </c>
      <c r="AH39" s="7">
        <f t="shared" si="22"/>
        <v>0.51</v>
      </c>
      <c r="AI39" s="7">
        <f t="shared" si="21"/>
        <v>0</v>
      </c>
      <c r="AJ39" s="7">
        <f t="shared" si="21"/>
        <v>1.55</v>
      </c>
      <c r="AN39">
        <v>-29.5</v>
      </c>
      <c r="AO39">
        <v>-29.3</v>
      </c>
      <c r="AP39">
        <v>-21.3</v>
      </c>
      <c r="AQ39">
        <v>-21</v>
      </c>
    </row>
    <row r="40" spans="1:256" ht="24.75" customHeight="1" x14ac:dyDescent="0.25">
      <c r="A40" s="79"/>
      <c r="B40" s="100"/>
      <c r="C40" s="100"/>
      <c r="D40" s="9">
        <v>35</v>
      </c>
      <c r="E40" s="100">
        <v>38</v>
      </c>
      <c r="F40" s="101">
        <v>-1.17</v>
      </c>
      <c r="G40" s="102" t="s">
        <v>31</v>
      </c>
      <c r="H40" s="10">
        <f t="shared" si="23"/>
        <v>7.6383578357769072E-4</v>
      </c>
      <c r="I40" s="100">
        <f>I39-3</f>
        <v>24</v>
      </c>
      <c r="J40" s="102" t="s">
        <v>31</v>
      </c>
      <c r="K40" s="102" t="s">
        <v>31</v>
      </c>
      <c r="L40" s="10">
        <f t="shared" si="24"/>
        <v>0.25118864315095807</v>
      </c>
      <c r="M40" s="101"/>
      <c r="N40" s="101"/>
      <c r="O40" s="11">
        <f t="shared" si="28"/>
        <v>-20</v>
      </c>
      <c r="P40" s="11">
        <f t="shared" si="29"/>
        <v>-20</v>
      </c>
      <c r="Q40" s="13">
        <f t="shared" si="25"/>
        <v>25.17</v>
      </c>
      <c r="R40" s="13">
        <v>2.21</v>
      </c>
      <c r="S40" s="13">
        <v>4.71</v>
      </c>
      <c r="T40" s="101">
        <v>3.04</v>
      </c>
      <c r="U40" s="101">
        <v>2.09</v>
      </c>
      <c r="V40" s="101">
        <f>T40*$Z$7+S40*$Z$9+R40*$Z$11</f>
        <v>138.15899999999999</v>
      </c>
      <c r="W40" s="31"/>
      <c r="X40" s="35"/>
      <c r="Y40" s="35"/>
      <c r="Z40" s="39"/>
      <c r="AB40" s="15">
        <f t="shared" si="26"/>
        <v>-20</v>
      </c>
      <c r="AC40" s="36"/>
      <c r="AD40" s="36"/>
      <c r="AE40" s="36"/>
      <c r="AF40" s="36"/>
      <c r="AG40" s="7">
        <f t="shared" si="22"/>
        <v>-25</v>
      </c>
      <c r="AH40" s="7">
        <f t="shared" si="22"/>
        <v>0.51</v>
      </c>
      <c r="AI40" s="7">
        <f t="shared" si="22"/>
        <v>0</v>
      </c>
      <c r="AJ40" s="7">
        <f t="shared" si="22"/>
        <v>1.55</v>
      </c>
      <c r="AP40">
        <v>-20</v>
      </c>
      <c r="AQ40">
        <v>-20</v>
      </c>
    </row>
    <row r="41" spans="1:256" ht="24.75" customHeight="1" x14ac:dyDescent="0.25">
      <c r="A41" s="80"/>
      <c r="B41" s="22"/>
      <c r="C41" s="23"/>
      <c r="D41" s="24"/>
      <c r="E41" s="23"/>
      <c r="F41" s="22"/>
      <c r="G41" s="25"/>
      <c r="H41" s="25"/>
      <c r="I41" s="22"/>
      <c r="J41" s="22"/>
      <c r="K41" s="22"/>
      <c r="L41" s="25"/>
      <c r="M41" s="26"/>
      <c r="N41" s="25"/>
      <c r="O41" s="43"/>
      <c r="P41" s="43"/>
      <c r="Q41" s="25"/>
      <c r="R41" s="25"/>
      <c r="S41" s="25"/>
      <c r="T41" s="26"/>
      <c r="U41" s="26"/>
      <c r="V41" s="25"/>
      <c r="W41" s="25"/>
      <c r="X41" s="27"/>
      <c r="Y41" s="27"/>
      <c r="Z41" s="28"/>
      <c r="AB41" s="7"/>
      <c r="AC41" s="36"/>
      <c r="AD41" s="36"/>
      <c r="AE41" s="36"/>
      <c r="AF41" s="36"/>
      <c r="AG41" s="7"/>
      <c r="AH41" s="7" t="s">
        <v>105</v>
      </c>
      <c r="AI41" s="7" t="s">
        <v>106</v>
      </c>
      <c r="AJ41" s="7" t="s">
        <v>116</v>
      </c>
      <c r="AK41" s="7" t="s">
        <v>110</v>
      </c>
      <c r="AL41" t="s">
        <v>108</v>
      </c>
      <c r="AN41" s="59" t="s">
        <v>124</v>
      </c>
      <c r="AO41" s="59" t="s">
        <v>125</v>
      </c>
      <c r="AP41" s="59" t="s">
        <v>126</v>
      </c>
      <c r="AQ41" s="59" t="s">
        <v>127</v>
      </c>
    </row>
    <row r="42" spans="1:256" ht="24.75" customHeight="1" x14ac:dyDescent="0.25">
      <c r="A42" s="75">
        <f>A23</f>
        <v>42174</v>
      </c>
      <c r="B42" s="100">
        <f>B23</f>
        <v>13.75</v>
      </c>
      <c r="C42" s="100" t="s">
        <v>30</v>
      </c>
      <c r="D42" s="29"/>
      <c r="E42" s="30"/>
      <c r="F42" s="31"/>
      <c r="G42" s="32"/>
      <c r="H42" s="33"/>
      <c r="I42" s="30"/>
      <c r="J42" s="32"/>
      <c r="K42" s="32"/>
      <c r="L42" s="33"/>
      <c r="M42" s="31"/>
      <c r="N42" s="31"/>
      <c r="O42" s="31"/>
      <c r="P42" s="34"/>
      <c r="Q42" s="31"/>
      <c r="R42" s="31"/>
      <c r="S42" s="31"/>
      <c r="T42" s="31"/>
      <c r="U42" s="31"/>
      <c r="V42" s="31"/>
      <c r="W42" s="31"/>
      <c r="X42" s="35"/>
      <c r="Y42" s="35"/>
      <c r="Z42" s="127" t="s">
        <v>47</v>
      </c>
      <c r="AB42" s="15"/>
      <c r="AC42" s="36"/>
      <c r="AD42" s="36"/>
      <c r="AE42" s="44"/>
      <c r="AF42" s="36"/>
      <c r="AG42" s="7"/>
      <c r="AH42" s="7">
        <v>0.51</v>
      </c>
      <c r="AI42" s="20">
        <v>0</v>
      </c>
      <c r="AJ42">
        <v>1.55</v>
      </c>
      <c r="AK42">
        <v>3.06</v>
      </c>
      <c r="AL42">
        <v>0</v>
      </c>
    </row>
    <row r="43" spans="1:256" ht="24.75" customHeight="1" x14ac:dyDescent="0.25">
      <c r="A43" s="75"/>
      <c r="B43" s="100"/>
      <c r="C43" s="100"/>
      <c r="D43" s="29"/>
      <c r="E43" s="30"/>
      <c r="F43" s="31"/>
      <c r="G43" s="32"/>
      <c r="H43" s="33"/>
      <c r="I43" s="30"/>
      <c r="J43" s="32"/>
      <c r="K43" s="32"/>
      <c r="L43" s="33"/>
      <c r="M43" s="31"/>
      <c r="N43" s="31"/>
      <c r="O43" s="31"/>
      <c r="P43" s="34"/>
      <c r="Q43" s="31"/>
      <c r="R43" s="31"/>
      <c r="S43" s="31"/>
      <c r="T43" s="31"/>
      <c r="U43" s="31"/>
      <c r="V43" s="31"/>
      <c r="W43" s="31"/>
      <c r="X43" s="35"/>
      <c r="Y43" s="35"/>
      <c r="Z43" s="128"/>
      <c r="AB43" s="15"/>
      <c r="AC43" s="36"/>
      <c r="AD43" s="36"/>
      <c r="AE43" s="44"/>
      <c r="AF43" s="36"/>
      <c r="AG43" s="7"/>
      <c r="AH43" s="7">
        <f>AH42</f>
        <v>0.51</v>
      </c>
      <c r="AI43" s="7">
        <f t="shared" ref="AI43:AJ58" si="31">AI42</f>
        <v>0</v>
      </c>
      <c r="AJ43" s="7">
        <f t="shared" si="31"/>
        <v>1.55</v>
      </c>
    </row>
    <row r="44" spans="1:256" ht="24.75" customHeight="1" x14ac:dyDescent="0.25">
      <c r="A44" s="79"/>
      <c r="B44" s="100"/>
      <c r="C44" s="100"/>
      <c r="D44" s="29"/>
      <c r="E44" s="30"/>
      <c r="F44" s="31"/>
      <c r="G44" s="32"/>
      <c r="H44" s="33"/>
      <c r="I44" s="30"/>
      <c r="J44" s="32"/>
      <c r="K44" s="32"/>
      <c r="L44" s="33"/>
      <c r="M44" s="31"/>
      <c r="N44" s="31"/>
      <c r="O44" s="31"/>
      <c r="P44" s="34"/>
      <c r="Q44" s="31"/>
      <c r="R44" s="31"/>
      <c r="S44" s="31"/>
      <c r="T44" s="31"/>
      <c r="U44" s="31"/>
      <c r="V44" s="31"/>
      <c r="W44" s="31"/>
      <c r="X44" s="35"/>
      <c r="Y44" s="35"/>
      <c r="Z44" s="129"/>
      <c r="AB44" s="15"/>
      <c r="AC44" s="36"/>
      <c r="AD44" s="36"/>
      <c r="AE44" s="44"/>
      <c r="AF44" s="36"/>
      <c r="AG44" s="7"/>
      <c r="AH44" s="7">
        <f t="shared" ref="AH44:AJ59" si="32">AH43</f>
        <v>0.51</v>
      </c>
      <c r="AI44" s="7">
        <f t="shared" si="31"/>
        <v>0</v>
      </c>
      <c r="AJ44" s="7">
        <f t="shared" si="31"/>
        <v>1.55</v>
      </c>
    </row>
    <row r="45" spans="1:256" ht="24.75" customHeight="1" x14ac:dyDescent="0.25">
      <c r="A45" s="79"/>
      <c r="B45" s="100"/>
      <c r="C45" s="100"/>
      <c r="D45" s="9">
        <v>38</v>
      </c>
      <c r="E45" s="100">
        <v>50</v>
      </c>
      <c r="F45" s="101">
        <v>17.329999999999998</v>
      </c>
      <c r="G45" s="102" t="s">
        <v>31</v>
      </c>
      <c r="H45" s="10">
        <f t="shared" ref="H45:H59" si="33">0.001*POWER(10,F45/10)</f>
        <v>5.40754322945581E-2</v>
      </c>
      <c r="I45" s="100">
        <v>44</v>
      </c>
      <c r="J45" s="102" t="s">
        <v>31</v>
      </c>
      <c r="K45" s="102" t="s">
        <v>31</v>
      </c>
      <c r="L45" s="10">
        <f t="shared" ref="L45:L59" si="34">0.001*POWER(10,I45/10)</f>
        <v>25.118864315095859</v>
      </c>
      <c r="M45" s="94"/>
      <c r="N45" s="94"/>
      <c r="O45" s="11">
        <f>MAX(AN45,AP45)</f>
        <v>-26.8</v>
      </c>
      <c r="P45" s="11">
        <f>MAX(AO45,AQ45)</f>
        <v>-24.9</v>
      </c>
      <c r="Q45" s="13">
        <f t="shared" ref="Q45:Q58" si="35">I45-F45</f>
        <v>26.67</v>
      </c>
      <c r="R45" s="13">
        <v>2.12</v>
      </c>
      <c r="S45" s="13">
        <v>4.42</v>
      </c>
      <c r="T45" s="101">
        <v>6.7</v>
      </c>
      <c r="U45" s="101">
        <v>5.4</v>
      </c>
      <c r="V45" s="101">
        <f t="shared" ref="V45:V58" si="36">T45*$Z$7+S45*$Z$9+R45*$Z$11</f>
        <v>223.846</v>
      </c>
      <c r="W45" s="31"/>
      <c r="X45" s="35"/>
      <c r="Y45" s="35"/>
      <c r="Z45" s="127" t="s">
        <v>45</v>
      </c>
      <c r="AB45" s="15">
        <f t="shared" ref="AB45:AB59" si="37">AVERAGE(O45:P45)</f>
        <v>-25.85</v>
      </c>
      <c r="AC45" s="36"/>
      <c r="AD45" s="36"/>
      <c r="AE45" s="44"/>
      <c r="AF45" s="36"/>
      <c r="AG45" s="7"/>
      <c r="AH45" s="7">
        <f t="shared" si="32"/>
        <v>0.51</v>
      </c>
      <c r="AI45" s="7">
        <f t="shared" si="31"/>
        <v>0</v>
      </c>
      <c r="AJ45" s="7">
        <f t="shared" si="31"/>
        <v>1.55</v>
      </c>
      <c r="AN45">
        <v>-36.6</v>
      </c>
      <c r="AO45">
        <v>-37.4</v>
      </c>
      <c r="AP45">
        <v>-26.8</v>
      </c>
      <c r="AQ45">
        <v>-24.9</v>
      </c>
    </row>
    <row r="46" spans="1:256" ht="23.25" customHeight="1" x14ac:dyDescent="0.25">
      <c r="A46" s="79"/>
      <c r="B46" s="100"/>
      <c r="C46" s="100"/>
      <c r="D46" s="9">
        <v>38</v>
      </c>
      <c r="E46" s="100">
        <v>47</v>
      </c>
      <c r="F46" s="101">
        <v>16.079999999999998</v>
      </c>
      <c r="G46" s="102" t="s">
        <v>31</v>
      </c>
      <c r="H46" s="10">
        <f t="shared" si="33"/>
        <v>4.0550853544838387E-2</v>
      </c>
      <c r="I46" s="100">
        <f t="shared" ref="I46:I56" si="38">I45-1</f>
        <v>43</v>
      </c>
      <c r="J46" s="102" t="s">
        <v>31</v>
      </c>
      <c r="K46" s="102" t="s">
        <v>31</v>
      </c>
      <c r="L46" s="10">
        <f t="shared" si="34"/>
        <v>19.952623149688794</v>
      </c>
      <c r="M46" s="94"/>
      <c r="N46" s="94"/>
      <c r="O46" s="11">
        <f t="shared" ref="O46:O59" si="39">MAX(AN46,AP46)</f>
        <v>-30.1</v>
      </c>
      <c r="P46" s="11">
        <f t="shared" ref="P46:P59" si="40">MAX(AO46,AQ46)</f>
        <v>-27.6</v>
      </c>
      <c r="Q46" s="13">
        <f t="shared" si="35"/>
        <v>26.92</v>
      </c>
      <c r="R46" s="13">
        <v>2.13</v>
      </c>
      <c r="S46" s="13">
        <v>4.41</v>
      </c>
      <c r="T46" s="101">
        <v>6</v>
      </c>
      <c r="U46" s="101">
        <v>4.84</v>
      </c>
      <c r="V46" s="101">
        <f t="shared" si="36"/>
        <v>206.73299999999998</v>
      </c>
      <c r="W46" s="31"/>
      <c r="X46" s="35"/>
      <c r="Y46" s="35"/>
      <c r="Z46" s="130"/>
      <c r="AB46" s="15">
        <f t="shared" si="37"/>
        <v>-28.85</v>
      </c>
      <c r="AC46" s="36"/>
      <c r="AD46" s="36"/>
      <c r="AE46" s="44"/>
      <c r="AF46" s="36"/>
      <c r="AG46" s="7"/>
      <c r="AH46" s="7">
        <f t="shared" si="32"/>
        <v>0.51</v>
      </c>
      <c r="AI46" s="7">
        <f t="shared" si="31"/>
        <v>0</v>
      </c>
      <c r="AJ46" s="7">
        <f t="shared" si="31"/>
        <v>1.55</v>
      </c>
      <c r="AN46">
        <v>-34.799999999999997</v>
      </c>
      <c r="AO46">
        <v>-35.299999999999997</v>
      </c>
      <c r="AP46">
        <v>-30.1</v>
      </c>
      <c r="AQ46">
        <v>-27.6</v>
      </c>
    </row>
    <row r="47" spans="1:256" ht="24" customHeight="1" x14ac:dyDescent="0.25">
      <c r="A47" s="79"/>
      <c r="B47" s="100"/>
      <c r="C47" s="100"/>
      <c r="D47" s="9">
        <v>38</v>
      </c>
      <c r="E47" s="100">
        <v>47</v>
      </c>
      <c r="F47" s="101">
        <v>14.89</v>
      </c>
      <c r="G47" s="102" t="s">
        <v>31</v>
      </c>
      <c r="H47" s="10">
        <f t="shared" si="33"/>
        <v>3.083187950249356E-2</v>
      </c>
      <c r="I47" s="100">
        <f t="shared" si="38"/>
        <v>42</v>
      </c>
      <c r="J47" s="102" t="s">
        <v>31</v>
      </c>
      <c r="K47" s="102" t="s">
        <v>31</v>
      </c>
      <c r="L47" s="10">
        <f t="shared" si="34"/>
        <v>15.848931924611147</v>
      </c>
      <c r="M47" s="94"/>
      <c r="N47" s="94"/>
      <c r="O47" s="11">
        <f t="shared" si="39"/>
        <v>-34</v>
      </c>
      <c r="P47" s="11">
        <f t="shared" si="40"/>
        <v>-31</v>
      </c>
      <c r="Q47" s="13">
        <f t="shared" si="35"/>
        <v>27.11</v>
      </c>
      <c r="R47" s="13">
        <v>2.14</v>
      </c>
      <c r="S47" s="13">
        <v>4.4000000000000004</v>
      </c>
      <c r="T47" s="101">
        <v>5.71</v>
      </c>
      <c r="U47" s="101">
        <v>4.6100000000000003</v>
      </c>
      <c r="V47" s="101">
        <f t="shared" si="36"/>
        <v>199.624</v>
      </c>
      <c r="W47" s="31"/>
      <c r="X47" s="35"/>
      <c r="Y47" s="35"/>
      <c r="Z47" s="131"/>
      <c r="AB47" s="15">
        <f t="shared" si="37"/>
        <v>-32.5</v>
      </c>
      <c r="AC47" s="36"/>
      <c r="AD47" s="36"/>
      <c r="AE47" s="44"/>
      <c r="AF47" s="36"/>
      <c r="AG47" s="7"/>
      <c r="AH47" s="7">
        <f t="shared" si="32"/>
        <v>0.51</v>
      </c>
      <c r="AI47" s="7">
        <f t="shared" si="31"/>
        <v>0</v>
      </c>
      <c r="AJ47" s="7">
        <f t="shared" si="31"/>
        <v>1.55</v>
      </c>
      <c r="AN47">
        <v>-34</v>
      </c>
      <c r="AO47">
        <v>-34.1</v>
      </c>
      <c r="AP47">
        <v>-34</v>
      </c>
      <c r="AQ47">
        <v>-31</v>
      </c>
    </row>
    <row r="48" spans="1:256" ht="24.75" customHeight="1" x14ac:dyDescent="0.25">
      <c r="A48" s="79"/>
      <c r="B48" s="100"/>
      <c r="C48" s="100"/>
      <c r="D48" s="9">
        <v>37</v>
      </c>
      <c r="E48" s="100">
        <v>46</v>
      </c>
      <c r="F48" s="101">
        <v>13.81</v>
      </c>
      <c r="G48" s="102" t="s">
        <v>31</v>
      </c>
      <c r="H48" s="10">
        <f t="shared" si="33"/>
        <v>2.4043628000069345E-2</v>
      </c>
      <c r="I48" s="100">
        <f t="shared" si="38"/>
        <v>41</v>
      </c>
      <c r="J48" s="102" t="s">
        <v>31</v>
      </c>
      <c r="K48" s="102" t="s">
        <v>31</v>
      </c>
      <c r="L48" s="10">
        <f t="shared" si="34"/>
        <v>12.589254117941671</v>
      </c>
      <c r="M48" s="94"/>
      <c r="N48" s="94"/>
      <c r="O48" s="11">
        <f t="shared" si="39"/>
        <v>-33.9</v>
      </c>
      <c r="P48" s="11">
        <f t="shared" si="40"/>
        <v>-31.9</v>
      </c>
      <c r="Q48" s="13">
        <f t="shared" si="35"/>
        <v>27.189999999999998</v>
      </c>
      <c r="R48" s="13">
        <v>2.15</v>
      </c>
      <c r="S48" s="13">
        <v>4.42</v>
      </c>
      <c r="T48" s="101">
        <v>5.26</v>
      </c>
      <c r="U48" s="101">
        <v>4.24</v>
      </c>
      <c r="V48" s="101">
        <f t="shared" si="36"/>
        <v>188.92000000000002</v>
      </c>
      <c r="W48" s="31"/>
      <c r="X48" s="35"/>
      <c r="Y48" s="35"/>
      <c r="Z48" s="100" t="s">
        <v>46</v>
      </c>
      <c r="AB48" s="15">
        <f t="shared" si="37"/>
        <v>-32.9</v>
      </c>
      <c r="AC48" s="36"/>
      <c r="AD48" s="36"/>
      <c r="AE48" s="44"/>
      <c r="AF48" s="36"/>
      <c r="AG48" s="7"/>
      <c r="AH48" s="7">
        <f t="shared" si="32"/>
        <v>0.51</v>
      </c>
      <c r="AI48" s="7">
        <f t="shared" si="31"/>
        <v>0</v>
      </c>
      <c r="AJ48" s="7">
        <f t="shared" si="31"/>
        <v>1.55</v>
      </c>
      <c r="AN48">
        <v>-34.700000000000003</v>
      </c>
      <c r="AO48">
        <v>-34.700000000000003</v>
      </c>
      <c r="AP48">
        <v>-33.9</v>
      </c>
      <c r="AQ48">
        <v>-31.9</v>
      </c>
    </row>
    <row r="49" spans="1:43" ht="24.75" customHeight="1" x14ac:dyDescent="0.25">
      <c r="A49" s="79"/>
      <c r="B49" s="100"/>
      <c r="C49" s="100"/>
      <c r="D49" s="9">
        <v>36</v>
      </c>
      <c r="E49" s="100">
        <v>44</v>
      </c>
      <c r="F49" s="101">
        <v>12.72</v>
      </c>
      <c r="G49" s="102" t="s">
        <v>31</v>
      </c>
      <c r="H49" s="10">
        <f t="shared" si="33"/>
        <v>1.8706821403658012E-2</v>
      </c>
      <c r="I49" s="100">
        <f t="shared" si="38"/>
        <v>40</v>
      </c>
      <c r="J49" s="102" t="s">
        <v>31</v>
      </c>
      <c r="K49" s="102" t="s">
        <v>31</v>
      </c>
      <c r="L49" s="10">
        <f t="shared" si="34"/>
        <v>10</v>
      </c>
      <c r="M49" s="94"/>
      <c r="N49" s="94"/>
      <c r="O49" s="11">
        <f t="shared" si="39"/>
        <v>-32.200000000000003</v>
      </c>
      <c r="P49" s="11">
        <f t="shared" si="40"/>
        <v>-31.4</v>
      </c>
      <c r="Q49" s="13">
        <f t="shared" si="35"/>
        <v>27.28</v>
      </c>
      <c r="R49" s="13">
        <v>2.16</v>
      </c>
      <c r="S49" s="13">
        <v>4.46</v>
      </c>
      <c r="T49" s="101">
        <v>4.8899999999999997</v>
      </c>
      <c r="U49" s="101">
        <v>3.92</v>
      </c>
      <c r="V49" s="101">
        <f t="shared" si="36"/>
        <v>180.374</v>
      </c>
      <c r="W49" s="31"/>
      <c r="X49" s="35"/>
      <c r="Y49" s="35"/>
      <c r="Z49" s="100"/>
      <c r="AB49" s="15">
        <f t="shared" si="37"/>
        <v>-31.8</v>
      </c>
      <c r="AC49" s="36"/>
      <c r="AD49" s="36"/>
      <c r="AE49" s="44"/>
      <c r="AF49" s="36"/>
      <c r="AG49" s="7"/>
      <c r="AH49" s="7">
        <f t="shared" si="32"/>
        <v>0.51</v>
      </c>
      <c r="AI49" s="7">
        <f t="shared" si="31"/>
        <v>0</v>
      </c>
      <c r="AJ49" s="7">
        <f t="shared" si="31"/>
        <v>1.55</v>
      </c>
      <c r="AN49">
        <v>-35.700000000000003</v>
      </c>
      <c r="AO49">
        <v>-35.700000000000003</v>
      </c>
      <c r="AP49">
        <v>-32.200000000000003</v>
      </c>
      <c r="AQ49">
        <v>-31.4</v>
      </c>
    </row>
    <row r="50" spans="1:43" ht="24.75" customHeight="1" x14ac:dyDescent="0.25">
      <c r="A50" s="79"/>
      <c r="B50" s="100"/>
      <c r="C50" s="100"/>
      <c r="D50" s="9">
        <v>36</v>
      </c>
      <c r="E50" s="100">
        <v>44</v>
      </c>
      <c r="F50" s="101">
        <v>11.67</v>
      </c>
      <c r="G50" s="102" t="s">
        <v>31</v>
      </c>
      <c r="H50" s="10">
        <f t="shared" si="33"/>
        <v>1.4689262776438675E-2</v>
      </c>
      <c r="I50" s="100">
        <f t="shared" si="38"/>
        <v>39</v>
      </c>
      <c r="J50" s="102" t="s">
        <v>31</v>
      </c>
      <c r="K50" s="102" t="s">
        <v>31</v>
      </c>
      <c r="L50" s="10">
        <f t="shared" si="34"/>
        <v>7.9432823472428158</v>
      </c>
      <c r="M50" s="94"/>
      <c r="N50" s="94"/>
      <c r="O50" s="11">
        <f t="shared" si="39"/>
        <v>-31.2</v>
      </c>
      <c r="P50" s="11">
        <f t="shared" si="40"/>
        <v>-30.8</v>
      </c>
      <c r="Q50" s="13">
        <f t="shared" si="35"/>
        <v>27.33</v>
      </c>
      <c r="R50" s="13">
        <v>2.17</v>
      </c>
      <c r="S50" s="13">
        <v>4.5</v>
      </c>
      <c r="T50" s="101">
        <v>4.5599999999999996</v>
      </c>
      <c r="U50" s="101">
        <v>3.63</v>
      </c>
      <c r="V50" s="101">
        <f t="shared" si="36"/>
        <v>172.80399999999997</v>
      </c>
      <c r="W50" s="31"/>
      <c r="X50" s="35"/>
      <c r="Y50" s="35"/>
      <c r="Z50" s="100"/>
      <c r="AB50" s="15">
        <f t="shared" si="37"/>
        <v>-31</v>
      </c>
      <c r="AC50" s="36"/>
      <c r="AD50" s="36"/>
      <c r="AE50" s="44"/>
      <c r="AF50" s="36"/>
      <c r="AG50" s="7"/>
      <c r="AH50" s="7">
        <f t="shared" si="32"/>
        <v>0.51</v>
      </c>
      <c r="AI50" s="7">
        <f t="shared" si="31"/>
        <v>0</v>
      </c>
      <c r="AJ50" s="7">
        <f t="shared" si="31"/>
        <v>1.55</v>
      </c>
      <c r="AK50" s="40"/>
      <c r="AL50" s="40"/>
      <c r="AN50">
        <v>-36.299999999999997</v>
      </c>
      <c r="AO50">
        <v>-36.4</v>
      </c>
      <c r="AP50">
        <v>-31.2</v>
      </c>
      <c r="AQ50">
        <v>-30.8</v>
      </c>
    </row>
    <row r="51" spans="1:43" ht="24.75" customHeight="1" x14ac:dyDescent="0.25">
      <c r="A51" s="79"/>
      <c r="B51" s="100"/>
      <c r="C51" s="100"/>
      <c r="D51" s="9">
        <v>36</v>
      </c>
      <c r="E51" s="100">
        <v>43</v>
      </c>
      <c r="F51" s="101">
        <v>10.64</v>
      </c>
      <c r="G51" s="102" t="s">
        <v>31</v>
      </c>
      <c r="H51" s="10">
        <f t="shared" si="33"/>
        <v>1.1587773561551263E-2</v>
      </c>
      <c r="I51" s="100">
        <f t="shared" si="38"/>
        <v>38</v>
      </c>
      <c r="J51" s="102" t="s">
        <v>31</v>
      </c>
      <c r="K51" s="102" t="s">
        <v>31</v>
      </c>
      <c r="L51" s="10">
        <f t="shared" si="34"/>
        <v>6.3095734448019387</v>
      </c>
      <c r="M51" s="94"/>
      <c r="N51" s="94"/>
      <c r="O51" s="11">
        <f t="shared" si="39"/>
        <v>-30.9</v>
      </c>
      <c r="P51" s="11">
        <f t="shared" si="40"/>
        <v>-30.8</v>
      </c>
      <c r="Q51" s="13">
        <f t="shared" si="35"/>
        <v>27.36</v>
      </c>
      <c r="R51" s="13">
        <v>2.1800000000000002</v>
      </c>
      <c r="S51" s="13">
        <v>4.53</v>
      </c>
      <c r="T51" s="101">
        <v>4.2699999999999996</v>
      </c>
      <c r="U51" s="101">
        <v>3.37</v>
      </c>
      <c r="V51" s="101">
        <f t="shared" si="36"/>
        <v>166.10699999999997</v>
      </c>
      <c r="W51" s="31"/>
      <c r="X51" s="35"/>
      <c r="Y51" s="35"/>
      <c r="Z51" s="100"/>
      <c r="AB51" s="15">
        <f t="shared" si="37"/>
        <v>-30.85</v>
      </c>
      <c r="AC51" s="36"/>
      <c r="AD51" s="36"/>
      <c r="AE51" s="44"/>
      <c r="AF51" s="36"/>
      <c r="AG51" s="7"/>
      <c r="AH51" s="7">
        <f t="shared" si="32"/>
        <v>0.51</v>
      </c>
      <c r="AI51" s="7">
        <f t="shared" si="31"/>
        <v>0</v>
      </c>
      <c r="AJ51" s="7">
        <f t="shared" si="31"/>
        <v>1.55</v>
      </c>
      <c r="AK51" s="40"/>
      <c r="AL51" s="40"/>
      <c r="AN51">
        <v>-35.799999999999997</v>
      </c>
      <c r="AO51">
        <v>-35.799999999999997</v>
      </c>
      <c r="AP51">
        <v>-30.9</v>
      </c>
      <c r="AQ51">
        <v>-30.8</v>
      </c>
    </row>
    <row r="52" spans="1:43" ht="24.75" customHeight="1" x14ac:dyDescent="0.25">
      <c r="A52" s="79"/>
      <c r="B52" s="100"/>
      <c r="C52" s="100"/>
      <c r="D52" s="9">
        <v>36</v>
      </c>
      <c r="E52" s="100">
        <v>42</v>
      </c>
      <c r="F52" s="101">
        <v>9.69</v>
      </c>
      <c r="G52" s="102" t="s">
        <v>31</v>
      </c>
      <c r="H52" s="10">
        <f t="shared" si="33"/>
        <v>9.3110787546783064E-3</v>
      </c>
      <c r="I52" s="100">
        <f t="shared" si="38"/>
        <v>37</v>
      </c>
      <c r="J52" s="102" t="s">
        <v>31</v>
      </c>
      <c r="K52" s="102" t="s">
        <v>31</v>
      </c>
      <c r="L52" s="10">
        <f t="shared" si="34"/>
        <v>5.0118723362727327</v>
      </c>
      <c r="M52" s="94"/>
      <c r="N52" s="94"/>
      <c r="O52" s="11">
        <f t="shared" si="39"/>
        <v>-31.2</v>
      </c>
      <c r="P52" s="11">
        <f t="shared" si="40"/>
        <v>-31.4</v>
      </c>
      <c r="Q52" s="13">
        <f t="shared" si="35"/>
        <v>27.310000000000002</v>
      </c>
      <c r="R52" s="13">
        <v>2.19</v>
      </c>
      <c r="S52" s="13">
        <v>4.5599999999999996</v>
      </c>
      <c r="T52" s="101">
        <v>4.03</v>
      </c>
      <c r="U52" s="101">
        <v>3.14</v>
      </c>
      <c r="V52" s="101">
        <f t="shared" si="36"/>
        <v>160.63</v>
      </c>
      <c r="W52" s="31"/>
      <c r="X52" s="35"/>
      <c r="Y52" s="35"/>
      <c r="Z52" s="100"/>
      <c r="AB52" s="15">
        <f t="shared" si="37"/>
        <v>-31.299999999999997</v>
      </c>
      <c r="AC52" s="36"/>
      <c r="AD52" s="36"/>
      <c r="AE52" s="44"/>
      <c r="AF52" s="36"/>
      <c r="AG52" s="7"/>
      <c r="AH52" s="7">
        <f t="shared" si="32"/>
        <v>0.51</v>
      </c>
      <c r="AI52" s="7">
        <f t="shared" si="31"/>
        <v>0</v>
      </c>
      <c r="AJ52" s="7">
        <f t="shared" si="31"/>
        <v>1.55</v>
      </c>
      <c r="AK52" s="40"/>
      <c r="AL52" s="40"/>
      <c r="AN52">
        <v>-34.4</v>
      </c>
      <c r="AO52">
        <v>-34.6</v>
      </c>
      <c r="AP52">
        <v>-31.2</v>
      </c>
      <c r="AQ52">
        <v>-31.4</v>
      </c>
    </row>
    <row r="53" spans="1:43" ht="24.75" customHeight="1" x14ac:dyDescent="0.25">
      <c r="A53" s="79"/>
      <c r="B53" s="100"/>
      <c r="C53" s="100"/>
      <c r="D53" s="9">
        <v>35</v>
      </c>
      <c r="E53" s="100">
        <v>41</v>
      </c>
      <c r="F53" s="101">
        <v>8.73</v>
      </c>
      <c r="G53" s="102" t="s">
        <v>31</v>
      </c>
      <c r="H53" s="10">
        <f t="shared" si="33"/>
        <v>7.4644875841006651E-3</v>
      </c>
      <c r="I53" s="100">
        <f t="shared" si="38"/>
        <v>36</v>
      </c>
      <c r="J53" s="102" t="s">
        <v>31</v>
      </c>
      <c r="K53" s="102" t="s">
        <v>31</v>
      </c>
      <c r="L53" s="10">
        <f t="shared" si="34"/>
        <v>3.9810717055349771</v>
      </c>
      <c r="M53" s="94"/>
      <c r="N53" s="94"/>
      <c r="O53" s="11">
        <f t="shared" si="39"/>
        <v>-31.2</v>
      </c>
      <c r="P53" s="11">
        <f t="shared" si="40"/>
        <v>-31.5</v>
      </c>
      <c r="Q53" s="13">
        <f t="shared" si="35"/>
        <v>27.27</v>
      </c>
      <c r="R53" s="13">
        <v>2.19</v>
      </c>
      <c r="S53" s="13">
        <v>4.58</v>
      </c>
      <c r="T53" s="101">
        <v>3.82</v>
      </c>
      <c r="U53" s="101">
        <v>2.94</v>
      </c>
      <c r="V53" s="101">
        <f t="shared" si="36"/>
        <v>155.71200000000002</v>
      </c>
      <c r="W53" s="31"/>
      <c r="X53" s="35"/>
      <c r="Y53" s="35"/>
      <c r="Z53" s="100"/>
      <c r="AB53" s="15">
        <f t="shared" si="37"/>
        <v>-31.35</v>
      </c>
      <c r="AC53" s="36"/>
      <c r="AD53" s="36"/>
      <c r="AE53" s="44"/>
      <c r="AF53" s="36"/>
      <c r="AG53" s="7"/>
      <c r="AH53" s="7">
        <f t="shared" si="32"/>
        <v>0.51</v>
      </c>
      <c r="AI53" s="7">
        <f t="shared" si="31"/>
        <v>0</v>
      </c>
      <c r="AJ53" s="7">
        <f t="shared" si="31"/>
        <v>1.55</v>
      </c>
      <c r="AK53" s="40"/>
      <c r="AL53" s="40"/>
      <c r="AN53">
        <v>-33.200000000000003</v>
      </c>
      <c r="AO53">
        <v>-33.799999999999997</v>
      </c>
      <c r="AP53">
        <v>-31.2</v>
      </c>
      <c r="AQ53">
        <v>-31.5</v>
      </c>
    </row>
    <row r="54" spans="1:43" ht="24.75" customHeight="1" x14ac:dyDescent="0.25">
      <c r="A54" s="79"/>
      <c r="B54" s="100"/>
      <c r="C54" s="100"/>
      <c r="D54" s="9">
        <v>35</v>
      </c>
      <c r="E54" s="100">
        <v>40</v>
      </c>
      <c r="F54" s="101">
        <v>7.86</v>
      </c>
      <c r="G54" s="102" t="s">
        <v>31</v>
      </c>
      <c r="H54" s="10">
        <f t="shared" si="33"/>
        <v>6.1094202490557222E-3</v>
      </c>
      <c r="I54" s="100">
        <f t="shared" si="38"/>
        <v>35</v>
      </c>
      <c r="J54" s="102" t="s">
        <v>31</v>
      </c>
      <c r="K54" s="102" t="s">
        <v>31</v>
      </c>
      <c r="L54" s="10">
        <f t="shared" si="34"/>
        <v>3.1622776601683804</v>
      </c>
      <c r="M54" s="94"/>
      <c r="N54" s="94"/>
      <c r="O54" s="11">
        <f t="shared" si="39"/>
        <v>-30.3</v>
      </c>
      <c r="P54" s="11">
        <f t="shared" si="40"/>
        <v>-30.9</v>
      </c>
      <c r="Q54" s="13">
        <f t="shared" si="35"/>
        <v>27.14</v>
      </c>
      <c r="R54" s="13">
        <v>2.2000000000000002</v>
      </c>
      <c r="S54" s="13">
        <v>4.5999999999999996</v>
      </c>
      <c r="T54" s="101">
        <v>3.65</v>
      </c>
      <c r="U54" s="101">
        <v>2.78</v>
      </c>
      <c r="V54" s="101">
        <f t="shared" si="36"/>
        <v>151.84</v>
      </c>
      <c r="W54" s="31"/>
      <c r="X54" s="35"/>
      <c r="Y54" s="35"/>
      <c r="Z54" s="100"/>
      <c r="AB54" s="15">
        <f t="shared" si="37"/>
        <v>-30.6</v>
      </c>
      <c r="AC54" s="36"/>
      <c r="AD54" s="36"/>
      <c r="AE54" s="44"/>
      <c r="AF54" s="36"/>
      <c r="AG54" s="7"/>
      <c r="AH54" s="7">
        <f t="shared" si="32"/>
        <v>0.51</v>
      </c>
      <c r="AI54" s="7">
        <f t="shared" si="31"/>
        <v>0</v>
      </c>
      <c r="AJ54" s="7">
        <f t="shared" si="31"/>
        <v>1.55</v>
      </c>
      <c r="AK54" s="40"/>
      <c r="AL54" s="40"/>
      <c r="AN54">
        <v>-32</v>
      </c>
      <c r="AO54">
        <v>-32.200000000000003</v>
      </c>
      <c r="AP54">
        <v>-30.3</v>
      </c>
      <c r="AQ54">
        <v>-30.9</v>
      </c>
    </row>
    <row r="55" spans="1:43" ht="24.75" customHeight="1" x14ac:dyDescent="0.25">
      <c r="A55" s="79"/>
      <c r="B55" s="100"/>
      <c r="C55" s="100"/>
      <c r="D55" s="9">
        <v>35</v>
      </c>
      <c r="E55" s="100">
        <v>40</v>
      </c>
      <c r="F55" s="101">
        <v>6.99</v>
      </c>
      <c r="G55" s="102" t="s">
        <v>31</v>
      </c>
      <c r="H55" s="10">
        <f t="shared" si="33"/>
        <v>5.0003453497697867E-3</v>
      </c>
      <c r="I55" s="100">
        <f t="shared" si="38"/>
        <v>34</v>
      </c>
      <c r="J55" s="102" t="s">
        <v>31</v>
      </c>
      <c r="K55" s="102" t="s">
        <v>31</v>
      </c>
      <c r="L55" s="10">
        <f t="shared" si="34"/>
        <v>2.511886431509581</v>
      </c>
      <c r="M55" s="94"/>
      <c r="N55" s="94"/>
      <c r="O55" s="11">
        <f t="shared" si="39"/>
        <v>-29.2</v>
      </c>
      <c r="P55" s="11">
        <f t="shared" si="40"/>
        <v>-29.5</v>
      </c>
      <c r="Q55" s="13">
        <f t="shared" si="35"/>
        <v>27.009999999999998</v>
      </c>
      <c r="R55" s="13">
        <v>2.2000000000000002</v>
      </c>
      <c r="S55" s="13">
        <v>4.62</v>
      </c>
      <c r="T55" s="101">
        <v>3.51</v>
      </c>
      <c r="U55" s="101">
        <v>2.63</v>
      </c>
      <c r="V55" s="101">
        <f t="shared" si="36"/>
        <v>148.63</v>
      </c>
      <c r="W55" s="31"/>
      <c r="X55" s="35"/>
      <c r="Y55" s="35"/>
      <c r="Z55" s="100"/>
      <c r="AB55" s="15">
        <f>AVERAGE(O55:P55)</f>
        <v>-29.35</v>
      </c>
      <c r="AC55" s="36"/>
      <c r="AD55" s="36"/>
      <c r="AE55" s="44"/>
      <c r="AF55" s="36"/>
      <c r="AG55" s="7"/>
      <c r="AH55" s="7">
        <f t="shared" si="32"/>
        <v>0.51</v>
      </c>
      <c r="AI55" s="7">
        <f t="shared" si="31"/>
        <v>0</v>
      </c>
      <c r="AJ55" s="7">
        <f t="shared" si="31"/>
        <v>1.55</v>
      </c>
      <c r="AK55" s="40"/>
      <c r="AL55" s="40"/>
      <c r="AN55">
        <v>-31.2</v>
      </c>
      <c r="AO55">
        <v>-31.3</v>
      </c>
      <c r="AP55">
        <v>-29.2</v>
      </c>
      <c r="AQ55">
        <v>-29.5</v>
      </c>
    </row>
    <row r="56" spans="1:43" ht="24.75" customHeight="1" x14ac:dyDescent="0.25">
      <c r="A56" s="79"/>
      <c r="B56" s="100"/>
      <c r="C56" s="100"/>
      <c r="D56" s="9">
        <v>35</v>
      </c>
      <c r="E56" s="100">
        <v>39</v>
      </c>
      <c r="F56" s="101">
        <v>6.19</v>
      </c>
      <c r="G56" s="102" t="s">
        <v>31</v>
      </c>
      <c r="H56" s="10">
        <f t="shared" si="33"/>
        <v>4.1591061049402215E-3</v>
      </c>
      <c r="I56" s="100">
        <f t="shared" si="38"/>
        <v>33</v>
      </c>
      <c r="J56" s="102" t="s">
        <v>31</v>
      </c>
      <c r="K56" s="102" t="s">
        <v>31</v>
      </c>
      <c r="L56" s="10">
        <f t="shared" si="34"/>
        <v>1.9952623149688804</v>
      </c>
      <c r="M56" s="94"/>
      <c r="N56" s="94"/>
      <c r="O56" s="11">
        <f t="shared" si="39"/>
        <v>-27.7</v>
      </c>
      <c r="P56" s="11">
        <f t="shared" si="40"/>
        <v>-28.1</v>
      </c>
      <c r="Q56" s="13">
        <f t="shared" si="35"/>
        <v>26.81</v>
      </c>
      <c r="R56" s="13">
        <v>2.2000000000000002</v>
      </c>
      <c r="S56" s="13">
        <v>4.6399999999999997</v>
      </c>
      <c r="T56" s="101">
        <v>3.4</v>
      </c>
      <c r="U56" s="101">
        <v>2.5099999999999998</v>
      </c>
      <c r="V56" s="101">
        <f t="shared" si="36"/>
        <v>146.15200000000002</v>
      </c>
      <c r="W56" s="31"/>
      <c r="X56" s="35"/>
      <c r="Y56" s="35"/>
      <c r="Z56" s="100"/>
      <c r="AB56" s="15">
        <f>AVERAGE(O56:P56)</f>
        <v>-27.9</v>
      </c>
      <c r="AC56" s="36"/>
      <c r="AD56" s="36"/>
      <c r="AE56" s="44"/>
      <c r="AF56" s="36"/>
      <c r="AG56" s="7"/>
      <c r="AH56" s="7">
        <f t="shared" si="32"/>
        <v>0.51</v>
      </c>
      <c r="AI56" s="7">
        <f t="shared" si="31"/>
        <v>0</v>
      </c>
      <c r="AJ56" s="7">
        <f t="shared" si="31"/>
        <v>1.55</v>
      </c>
      <c r="AK56" s="40"/>
      <c r="AL56" s="40"/>
      <c r="AN56">
        <v>-30.4</v>
      </c>
      <c r="AO56">
        <v>-30.4</v>
      </c>
      <c r="AP56">
        <v>-27.7</v>
      </c>
      <c r="AQ56">
        <v>-28.1</v>
      </c>
    </row>
    <row r="57" spans="1:43" ht="24.75" customHeight="1" x14ac:dyDescent="0.25">
      <c r="A57" s="79"/>
      <c r="B57" s="100"/>
      <c r="C57" s="100"/>
      <c r="D57" s="9">
        <v>35</v>
      </c>
      <c r="E57" s="100">
        <v>39</v>
      </c>
      <c r="F57" s="101">
        <v>3.8</v>
      </c>
      <c r="G57" s="102" t="s">
        <v>31</v>
      </c>
      <c r="H57" s="10">
        <f t="shared" si="33"/>
        <v>2.3988329190194908E-3</v>
      </c>
      <c r="I57" s="100">
        <f>I56-3</f>
        <v>30</v>
      </c>
      <c r="J57" s="102" t="s">
        <v>31</v>
      </c>
      <c r="K57" s="102" t="s">
        <v>31</v>
      </c>
      <c r="L57" s="10">
        <f t="shared" si="34"/>
        <v>1</v>
      </c>
      <c r="M57" s="94"/>
      <c r="N57" s="94"/>
      <c r="O57" s="11">
        <f t="shared" si="39"/>
        <v>-23.9</v>
      </c>
      <c r="P57" s="11">
        <f t="shared" si="40"/>
        <v>-24.1</v>
      </c>
      <c r="Q57" s="13">
        <f t="shared" si="35"/>
        <v>26.2</v>
      </c>
      <c r="R57" s="13">
        <v>2.21</v>
      </c>
      <c r="S57" s="13">
        <v>4.68</v>
      </c>
      <c r="T57" s="101">
        <v>3.18</v>
      </c>
      <c r="U57" s="101">
        <v>2.2599999999999998</v>
      </c>
      <c r="V57" s="101">
        <f t="shared" si="36"/>
        <v>141.26599999999999</v>
      </c>
      <c r="W57" s="31"/>
      <c r="X57" s="35"/>
      <c r="Y57" s="35"/>
      <c r="Z57" s="100"/>
      <c r="AB57" s="15">
        <f t="shared" si="37"/>
        <v>-24</v>
      </c>
      <c r="AC57" s="36"/>
      <c r="AD57" s="36"/>
      <c r="AE57" s="44"/>
      <c r="AF57" s="36"/>
      <c r="AG57" s="7"/>
      <c r="AH57" s="7">
        <f t="shared" si="32"/>
        <v>0.51</v>
      </c>
      <c r="AI57" s="7">
        <f t="shared" si="31"/>
        <v>0</v>
      </c>
      <c r="AJ57" s="7">
        <f t="shared" si="31"/>
        <v>1.55</v>
      </c>
      <c r="AN57">
        <v>-29.2</v>
      </c>
      <c r="AO57">
        <v>-29.2</v>
      </c>
      <c r="AP57">
        <v>-23.9</v>
      </c>
      <c r="AQ57">
        <v>-24.1</v>
      </c>
    </row>
    <row r="58" spans="1:43" ht="24.75" customHeight="1" x14ac:dyDescent="0.25">
      <c r="A58" s="79"/>
      <c r="B58" s="100"/>
      <c r="C58" s="100"/>
      <c r="D58" s="9">
        <v>35</v>
      </c>
      <c r="E58" s="100">
        <v>38</v>
      </c>
      <c r="F58" s="101">
        <v>1.46</v>
      </c>
      <c r="G58" s="102" t="s">
        <v>31</v>
      </c>
      <c r="H58" s="10">
        <f t="shared" si="33"/>
        <v>1.399587322572618E-3</v>
      </c>
      <c r="I58" s="100">
        <f>I57-3</f>
        <v>27</v>
      </c>
      <c r="J58" s="102" t="s">
        <v>31</v>
      </c>
      <c r="K58" s="102" t="s">
        <v>31</v>
      </c>
      <c r="L58" s="10">
        <f t="shared" si="34"/>
        <v>0.50118723362727269</v>
      </c>
      <c r="M58" s="94"/>
      <c r="N58" s="94"/>
      <c r="O58" s="11">
        <f t="shared" si="39"/>
        <v>-21.4</v>
      </c>
      <c r="P58" s="11">
        <f t="shared" si="40"/>
        <v>-21.3</v>
      </c>
      <c r="Q58" s="13">
        <f t="shared" si="35"/>
        <v>25.54</v>
      </c>
      <c r="R58" s="13">
        <v>2.21</v>
      </c>
      <c r="S58" s="13">
        <v>4.7</v>
      </c>
      <c r="T58" s="101">
        <v>3.07</v>
      </c>
      <c r="U58" s="101">
        <v>2.13</v>
      </c>
      <c r="V58" s="101">
        <f t="shared" si="36"/>
        <v>138.78799999999998</v>
      </c>
      <c r="W58" s="31"/>
      <c r="X58" s="35"/>
      <c r="Y58" s="35"/>
      <c r="Z58" s="100"/>
      <c r="AB58" s="15">
        <f t="shared" si="37"/>
        <v>-21.35</v>
      </c>
      <c r="AC58" s="36"/>
      <c r="AD58" s="36"/>
      <c r="AE58" s="44"/>
      <c r="AF58" s="36"/>
      <c r="AG58" s="7"/>
      <c r="AH58" s="7">
        <f t="shared" si="32"/>
        <v>0.51</v>
      </c>
      <c r="AI58" s="7">
        <f t="shared" si="31"/>
        <v>0</v>
      </c>
      <c r="AJ58" s="7">
        <f t="shared" si="31"/>
        <v>1.55</v>
      </c>
      <c r="AN58">
        <v>-30.8</v>
      </c>
      <c r="AO58">
        <v>-30.8</v>
      </c>
      <c r="AP58">
        <v>-21.4</v>
      </c>
      <c r="AQ58">
        <v>-21.3</v>
      </c>
    </row>
    <row r="59" spans="1:43" ht="24.75" customHeight="1" x14ac:dyDescent="0.25">
      <c r="A59" s="79"/>
      <c r="B59" s="100"/>
      <c r="C59" s="100"/>
      <c r="D59" s="9">
        <v>35</v>
      </c>
      <c r="E59" s="100">
        <v>38</v>
      </c>
      <c r="F59" s="101">
        <v>-1.17</v>
      </c>
      <c r="G59" s="102" t="s">
        <v>31</v>
      </c>
      <c r="H59" s="10">
        <f t="shared" si="33"/>
        <v>7.6383578357769072E-4</v>
      </c>
      <c r="I59" s="100">
        <f>I58-3</f>
        <v>24</v>
      </c>
      <c r="J59" s="102" t="s">
        <v>31</v>
      </c>
      <c r="K59" s="102" t="s">
        <v>31</v>
      </c>
      <c r="L59" s="10">
        <f t="shared" si="34"/>
        <v>0.25118864315095807</v>
      </c>
      <c r="M59" s="94"/>
      <c r="N59" s="94"/>
      <c r="O59" s="11">
        <f t="shared" si="39"/>
        <v>0</v>
      </c>
      <c r="P59" s="11">
        <f t="shared" si="40"/>
        <v>0</v>
      </c>
      <c r="Q59" s="13">
        <f>I59-F59</f>
        <v>25.17</v>
      </c>
      <c r="R59" s="13">
        <v>2.21</v>
      </c>
      <c r="S59" s="13">
        <v>4.71</v>
      </c>
      <c r="T59" s="101">
        <v>3.05</v>
      </c>
      <c r="U59" s="101">
        <v>2.09</v>
      </c>
      <c r="V59" s="101">
        <f>T59*$Z$7+S59*$Z$9+R59*$Z$11</f>
        <v>138.40299999999999</v>
      </c>
      <c r="W59" s="31"/>
      <c r="X59" s="35"/>
      <c r="Y59" s="35"/>
      <c r="Z59" s="100"/>
      <c r="AB59" s="15">
        <f t="shared" si="37"/>
        <v>0</v>
      </c>
      <c r="AC59" s="36"/>
      <c r="AD59" s="36"/>
      <c r="AE59" s="44"/>
      <c r="AF59" s="36"/>
      <c r="AG59" s="7"/>
      <c r="AH59" s="7">
        <f t="shared" si="32"/>
        <v>0.51</v>
      </c>
      <c r="AI59" s="7">
        <f t="shared" si="32"/>
        <v>0</v>
      </c>
      <c r="AJ59" s="7">
        <f t="shared" si="32"/>
        <v>1.55</v>
      </c>
    </row>
    <row r="60" spans="1:43" ht="24.75" customHeight="1" x14ac:dyDescent="0.25">
      <c r="A60" s="80"/>
      <c r="B60" s="22"/>
      <c r="C60" s="23"/>
      <c r="D60" s="24"/>
      <c r="E60" s="23"/>
      <c r="F60" s="22"/>
      <c r="G60" s="25"/>
      <c r="H60" s="25"/>
      <c r="I60" s="22"/>
      <c r="J60" s="22"/>
      <c r="K60" s="22"/>
      <c r="L60" s="25"/>
      <c r="M60" s="26"/>
      <c r="N60" s="25"/>
      <c r="O60" s="43"/>
      <c r="P60" s="43"/>
      <c r="Q60" s="25"/>
      <c r="R60" s="25"/>
      <c r="S60" s="25"/>
      <c r="T60" s="26"/>
      <c r="U60" s="26"/>
      <c r="V60" s="25"/>
      <c r="W60" s="25"/>
      <c r="X60" s="27"/>
      <c r="Y60" s="27"/>
      <c r="Z60" s="28"/>
      <c r="AB60" s="7" t="str">
        <f>CONCATENATE("Cascade Average SRG(dBc) W_LIN @ ",B63,"GHz")</f>
        <v>Cascade Average SRG(dBc) W_LIN @ GHz</v>
      </c>
      <c r="AC60" s="36"/>
      <c r="AD60" s="36"/>
      <c r="AE60" s="36"/>
      <c r="AF60" s="36"/>
      <c r="AG60" s="7" t="s">
        <v>48</v>
      </c>
      <c r="AH60" s="7"/>
      <c r="AI60" s="7"/>
      <c r="AJ60" s="7"/>
      <c r="AK60" s="7"/>
    </row>
    <row r="61" spans="1:43" ht="24.75" customHeight="1" x14ac:dyDescent="0.25">
      <c r="A61" s="75">
        <f>A42</f>
        <v>42174</v>
      </c>
      <c r="B61" s="100">
        <f>B42</f>
        <v>13.75</v>
      </c>
      <c r="C61" s="100" t="s">
        <v>30</v>
      </c>
      <c r="D61" s="76"/>
      <c r="E61" s="76"/>
      <c r="F61" s="102" t="s">
        <v>31</v>
      </c>
      <c r="G61" s="101"/>
      <c r="H61" s="101">
        <f>0.001*POWER(10,G61/10)</f>
        <v>1E-3</v>
      </c>
      <c r="I61" s="102" t="s">
        <v>31</v>
      </c>
      <c r="J61" s="100">
        <v>47</v>
      </c>
      <c r="K61" s="102" t="s">
        <v>31</v>
      </c>
      <c r="L61" s="101">
        <f>0.001*POWER(10,J61/10)</f>
        <v>50.118723362727295</v>
      </c>
      <c r="M61" s="93"/>
      <c r="N61" s="93"/>
      <c r="O61" s="11"/>
      <c r="P61" s="12"/>
      <c r="Q61" s="13">
        <f>J61-G61</f>
        <v>47</v>
      </c>
      <c r="R61" s="13"/>
      <c r="S61" s="13"/>
      <c r="T61" s="101"/>
      <c r="U61" s="101"/>
      <c r="V61" s="101">
        <f>T61*$Z$7+S61*$Z$9+R61*$Z$11</f>
        <v>0</v>
      </c>
      <c r="W61" s="101">
        <f>V61-L61</f>
        <v>-50.118723362727295</v>
      </c>
      <c r="X61" s="14" t="e">
        <f>L61/V61</f>
        <v>#DIV/0!</v>
      </c>
      <c r="Y61" s="14" t="e">
        <f>(L61-H61)/V61</f>
        <v>#DIV/0!</v>
      </c>
      <c r="Z61" s="127" t="s">
        <v>49</v>
      </c>
      <c r="AB61" s="15" t="e">
        <f>AVERAGE(M61:N61)</f>
        <v>#DIV/0!</v>
      </c>
      <c r="AC61" s="7"/>
      <c r="AD61" s="36"/>
      <c r="AE61" s="36"/>
      <c r="AF61" s="7"/>
      <c r="AG61" s="7">
        <v>-30</v>
      </c>
      <c r="AH61" s="15"/>
      <c r="AI61" s="45"/>
      <c r="AJ61" s="7"/>
      <c r="AK61" s="7"/>
    </row>
    <row r="62" spans="1:43" ht="24.75" customHeight="1" x14ac:dyDescent="0.25">
      <c r="A62" s="75"/>
      <c r="B62" s="100"/>
      <c r="C62" s="100"/>
      <c r="D62" s="76"/>
      <c r="E62" s="76"/>
      <c r="F62" s="102" t="s">
        <v>31</v>
      </c>
      <c r="G62" s="101"/>
      <c r="H62" s="101">
        <f t="shared" ref="H62:H75" si="41">0.001*POWER(10,G62/10)</f>
        <v>1E-3</v>
      </c>
      <c r="I62" s="102" t="s">
        <v>31</v>
      </c>
      <c r="J62" s="100">
        <f t="shared" ref="J62:J72" si="42">J61-1</f>
        <v>46</v>
      </c>
      <c r="K62" s="102" t="s">
        <v>31</v>
      </c>
      <c r="L62" s="101">
        <f t="shared" ref="L62:L75" si="43">0.001*POWER(10,J62/10)</f>
        <v>39.810717055349741</v>
      </c>
      <c r="M62" s="93"/>
      <c r="N62" s="93"/>
      <c r="O62" s="11"/>
      <c r="P62" s="12"/>
      <c r="Q62" s="13">
        <f t="shared" ref="Q62:Q75" si="44">J62-G62</f>
        <v>46</v>
      </c>
      <c r="R62" s="13"/>
      <c r="S62" s="13"/>
      <c r="T62" s="101"/>
      <c r="U62" s="101"/>
      <c r="V62" s="101">
        <f t="shared" ref="V62:V75" si="45">T62*$Z$7+S62*$Z$9+R62*$Z$11</f>
        <v>0</v>
      </c>
      <c r="W62" s="101">
        <f t="shared" ref="W62:W75" si="46">V62-L62</f>
        <v>-39.810717055349741</v>
      </c>
      <c r="X62" s="14" t="e">
        <f t="shared" ref="X62:X75" si="47">L62/V62</f>
        <v>#DIV/0!</v>
      </c>
      <c r="Y62" s="14" t="e">
        <f t="shared" ref="Y62:Y75" si="48">(L62-H62)/V62</f>
        <v>#DIV/0!</v>
      </c>
      <c r="Z62" s="128"/>
      <c r="AB62" s="15" t="e">
        <f>AVERAGE(M62:N62)</f>
        <v>#DIV/0!</v>
      </c>
      <c r="AC62" s="7"/>
      <c r="AD62" s="36"/>
      <c r="AE62" s="36"/>
      <c r="AF62" s="7"/>
      <c r="AG62" s="7">
        <f>AG61</f>
        <v>-30</v>
      </c>
      <c r="AH62" s="15"/>
      <c r="AI62" s="45"/>
      <c r="AJ62" s="7"/>
      <c r="AK62" s="7"/>
    </row>
    <row r="63" spans="1:43" ht="24.75" customHeight="1" x14ac:dyDescent="0.25">
      <c r="A63" s="79"/>
      <c r="B63" s="100"/>
      <c r="C63" s="100"/>
      <c r="D63" s="76"/>
      <c r="E63" s="76"/>
      <c r="F63" s="102" t="s">
        <v>31</v>
      </c>
      <c r="G63" s="101"/>
      <c r="H63" s="101">
        <f t="shared" si="41"/>
        <v>1E-3</v>
      </c>
      <c r="I63" s="102" t="s">
        <v>31</v>
      </c>
      <c r="J63" s="100">
        <f t="shared" si="42"/>
        <v>45</v>
      </c>
      <c r="K63" s="102" t="s">
        <v>31</v>
      </c>
      <c r="L63" s="101">
        <f t="shared" si="43"/>
        <v>31.622776601683839</v>
      </c>
      <c r="M63" s="93"/>
      <c r="N63" s="93"/>
      <c r="O63" s="11"/>
      <c r="P63" s="12"/>
      <c r="Q63" s="13">
        <f t="shared" si="44"/>
        <v>45</v>
      </c>
      <c r="R63" s="13"/>
      <c r="S63" s="13"/>
      <c r="T63" s="101"/>
      <c r="U63" s="101"/>
      <c r="V63" s="101">
        <f t="shared" si="45"/>
        <v>0</v>
      </c>
      <c r="W63" s="101">
        <f t="shared" si="46"/>
        <v>-31.622776601683839</v>
      </c>
      <c r="X63" s="14" t="e">
        <f t="shared" si="47"/>
        <v>#DIV/0!</v>
      </c>
      <c r="Y63" s="14" t="e">
        <f t="shared" si="48"/>
        <v>#DIV/0!</v>
      </c>
      <c r="Z63" s="129"/>
      <c r="AB63" s="15" t="e">
        <f>AVERAGE(M63:N63)</f>
        <v>#DIV/0!</v>
      </c>
      <c r="AC63" s="7"/>
      <c r="AD63" s="36"/>
      <c r="AE63" s="36"/>
      <c r="AF63" s="7"/>
      <c r="AG63" s="7">
        <f t="shared" ref="AG63:AG68" si="49">AG62</f>
        <v>-30</v>
      </c>
      <c r="AH63" s="15"/>
      <c r="AI63" s="45"/>
      <c r="AJ63" s="7"/>
      <c r="AK63" s="7"/>
    </row>
    <row r="64" spans="1:43" ht="24.75" customHeight="1" x14ac:dyDescent="0.25">
      <c r="A64" s="79"/>
      <c r="B64" s="100"/>
      <c r="C64" s="100"/>
      <c r="D64" s="76"/>
      <c r="E64" s="76"/>
      <c r="F64" s="102" t="s">
        <v>31</v>
      </c>
      <c r="G64" s="101"/>
      <c r="H64" s="101">
        <f t="shared" si="41"/>
        <v>1E-3</v>
      </c>
      <c r="I64" s="102" t="s">
        <v>31</v>
      </c>
      <c r="J64" s="100">
        <f t="shared" si="42"/>
        <v>44</v>
      </c>
      <c r="K64" s="102" t="s">
        <v>31</v>
      </c>
      <c r="L64" s="101">
        <f t="shared" si="43"/>
        <v>25.118864315095859</v>
      </c>
      <c r="M64" s="93"/>
      <c r="N64" s="93"/>
      <c r="O64" s="11"/>
      <c r="P64" s="11"/>
      <c r="Q64" s="13">
        <f t="shared" si="44"/>
        <v>44</v>
      </c>
      <c r="R64" s="13"/>
      <c r="S64" s="13"/>
      <c r="T64" s="101"/>
      <c r="U64" s="101"/>
      <c r="V64" s="101">
        <f t="shared" si="45"/>
        <v>0</v>
      </c>
      <c r="W64" s="101">
        <f t="shared" si="46"/>
        <v>-25.118864315095859</v>
      </c>
      <c r="X64" s="14" t="e">
        <f t="shared" si="47"/>
        <v>#DIV/0!</v>
      </c>
      <c r="Y64" s="14" t="e">
        <f t="shared" si="48"/>
        <v>#DIV/0!</v>
      </c>
      <c r="Z64" s="127" t="s">
        <v>45</v>
      </c>
      <c r="AB64" s="15" t="e">
        <f t="shared" ref="AB64:AB75" si="50">AVERAGE(M64:N64)</f>
        <v>#DIV/0!</v>
      </c>
      <c r="AC64" s="7"/>
      <c r="AD64" s="36"/>
      <c r="AE64" s="36"/>
      <c r="AF64" s="7"/>
      <c r="AG64" s="7">
        <f t="shared" si="49"/>
        <v>-30</v>
      </c>
      <c r="AH64" s="15"/>
      <c r="AI64" s="45"/>
      <c r="AJ64" s="7"/>
      <c r="AK64" s="7"/>
    </row>
    <row r="65" spans="1:43" ht="23.25" customHeight="1" x14ac:dyDescent="0.25">
      <c r="A65" s="79"/>
      <c r="B65" s="100"/>
      <c r="C65" s="100"/>
      <c r="D65" s="76"/>
      <c r="E65" s="76"/>
      <c r="F65" s="102" t="s">
        <v>31</v>
      </c>
      <c r="G65" s="101"/>
      <c r="H65" s="101">
        <f t="shared" si="41"/>
        <v>1E-3</v>
      </c>
      <c r="I65" s="102" t="s">
        <v>31</v>
      </c>
      <c r="J65" s="100">
        <f t="shared" si="42"/>
        <v>43</v>
      </c>
      <c r="K65" s="102" t="s">
        <v>31</v>
      </c>
      <c r="L65" s="101">
        <f t="shared" si="43"/>
        <v>19.952623149688794</v>
      </c>
      <c r="M65" s="93"/>
      <c r="N65" s="93"/>
      <c r="O65" s="11"/>
      <c r="P65" s="11"/>
      <c r="Q65" s="13">
        <f t="shared" si="44"/>
        <v>43</v>
      </c>
      <c r="R65" s="13"/>
      <c r="S65" s="13"/>
      <c r="T65" s="101"/>
      <c r="U65" s="101"/>
      <c r="V65" s="101">
        <f t="shared" si="45"/>
        <v>0</v>
      </c>
      <c r="W65" s="101">
        <f t="shared" si="46"/>
        <v>-19.952623149688794</v>
      </c>
      <c r="X65" s="14" t="e">
        <f t="shared" si="47"/>
        <v>#DIV/0!</v>
      </c>
      <c r="Y65" s="14" t="e">
        <f t="shared" si="48"/>
        <v>#DIV/0!</v>
      </c>
      <c r="Z65" s="130"/>
      <c r="AB65" s="15" t="e">
        <f t="shared" si="50"/>
        <v>#DIV/0!</v>
      </c>
      <c r="AC65" s="7"/>
      <c r="AD65" s="36"/>
      <c r="AE65" s="36"/>
      <c r="AF65" s="7"/>
      <c r="AG65" s="7">
        <f t="shared" si="49"/>
        <v>-30</v>
      </c>
      <c r="AH65" s="15"/>
      <c r="AI65" s="45"/>
      <c r="AJ65" s="7"/>
      <c r="AK65" s="7"/>
    </row>
    <row r="66" spans="1:43" ht="24" customHeight="1" x14ac:dyDescent="0.25">
      <c r="A66" s="79"/>
      <c r="B66" s="100"/>
      <c r="C66" s="100"/>
      <c r="D66" s="76"/>
      <c r="E66" s="76"/>
      <c r="F66" s="102" t="s">
        <v>31</v>
      </c>
      <c r="G66" s="101"/>
      <c r="H66" s="101">
        <f t="shared" si="41"/>
        <v>1E-3</v>
      </c>
      <c r="I66" s="102" t="s">
        <v>31</v>
      </c>
      <c r="J66" s="100">
        <f t="shared" si="42"/>
        <v>42</v>
      </c>
      <c r="K66" s="102" t="s">
        <v>31</v>
      </c>
      <c r="L66" s="101">
        <f t="shared" si="43"/>
        <v>15.848931924611147</v>
      </c>
      <c r="M66" s="93"/>
      <c r="N66" s="93"/>
      <c r="O66" s="11"/>
      <c r="P66" s="11"/>
      <c r="Q66" s="13">
        <f t="shared" si="44"/>
        <v>42</v>
      </c>
      <c r="R66" s="13"/>
      <c r="S66" s="13"/>
      <c r="T66" s="101"/>
      <c r="U66" s="101"/>
      <c r="V66" s="101">
        <f t="shared" si="45"/>
        <v>0</v>
      </c>
      <c r="W66" s="101">
        <f t="shared" si="46"/>
        <v>-15.848931924611147</v>
      </c>
      <c r="X66" s="14" t="e">
        <f t="shared" si="47"/>
        <v>#DIV/0!</v>
      </c>
      <c r="Y66" s="14" t="e">
        <f t="shared" si="48"/>
        <v>#DIV/0!</v>
      </c>
      <c r="Z66" s="131"/>
      <c r="AB66" s="15" t="e">
        <f t="shared" si="50"/>
        <v>#DIV/0!</v>
      </c>
      <c r="AC66" s="36"/>
      <c r="AD66" s="36"/>
      <c r="AE66" s="7"/>
      <c r="AF66" s="7"/>
      <c r="AG66" s="7">
        <f t="shared" si="49"/>
        <v>-30</v>
      </c>
      <c r="AH66" s="15"/>
      <c r="AI66" s="45"/>
      <c r="AJ66" s="7"/>
      <c r="AK66" s="7"/>
    </row>
    <row r="67" spans="1:43" ht="24.75" customHeight="1" x14ac:dyDescent="0.25">
      <c r="A67" s="79"/>
      <c r="B67" s="100"/>
      <c r="C67" s="100"/>
      <c r="D67" s="76"/>
      <c r="E67" s="76"/>
      <c r="F67" s="102" t="s">
        <v>31</v>
      </c>
      <c r="G67" s="101"/>
      <c r="H67" s="101">
        <f t="shared" si="41"/>
        <v>1E-3</v>
      </c>
      <c r="I67" s="102" t="s">
        <v>31</v>
      </c>
      <c r="J67" s="100">
        <f t="shared" si="42"/>
        <v>41</v>
      </c>
      <c r="K67" s="102" t="s">
        <v>31</v>
      </c>
      <c r="L67" s="101">
        <f t="shared" si="43"/>
        <v>12.589254117941671</v>
      </c>
      <c r="M67" s="93"/>
      <c r="N67" s="93"/>
      <c r="O67" s="11"/>
      <c r="P67" s="11"/>
      <c r="Q67" s="13">
        <f t="shared" si="44"/>
        <v>41</v>
      </c>
      <c r="R67" s="13"/>
      <c r="S67" s="13"/>
      <c r="T67" s="101"/>
      <c r="U67" s="101"/>
      <c r="V67" s="101">
        <f t="shared" si="45"/>
        <v>0</v>
      </c>
      <c r="W67" s="101">
        <f t="shared" si="46"/>
        <v>-12.589254117941671</v>
      </c>
      <c r="X67" s="14" t="e">
        <f t="shared" si="47"/>
        <v>#DIV/0!</v>
      </c>
      <c r="Y67" s="14" t="e">
        <f t="shared" si="48"/>
        <v>#DIV/0!</v>
      </c>
      <c r="Z67" s="136" t="s">
        <v>50</v>
      </c>
      <c r="AB67" s="15" t="e">
        <f t="shared" si="50"/>
        <v>#DIV/0!</v>
      </c>
      <c r="AC67" s="36"/>
      <c r="AD67" s="36"/>
      <c r="AE67" s="7"/>
      <c r="AF67" s="7"/>
      <c r="AG67" s="7">
        <f t="shared" si="49"/>
        <v>-30</v>
      </c>
      <c r="AH67" s="15"/>
      <c r="AI67" s="45"/>
      <c r="AJ67" s="7"/>
      <c r="AK67" s="7"/>
    </row>
    <row r="68" spans="1:43" ht="24.75" customHeight="1" x14ac:dyDescent="0.25">
      <c r="A68" s="79"/>
      <c r="B68" s="100"/>
      <c r="C68" s="100"/>
      <c r="D68" s="76"/>
      <c r="E68" s="76"/>
      <c r="F68" s="102" t="s">
        <v>31</v>
      </c>
      <c r="G68" s="101"/>
      <c r="H68" s="101">
        <f t="shared" si="41"/>
        <v>1E-3</v>
      </c>
      <c r="I68" s="102" t="s">
        <v>31</v>
      </c>
      <c r="J68" s="100">
        <f t="shared" si="42"/>
        <v>40</v>
      </c>
      <c r="K68" s="102" t="s">
        <v>31</v>
      </c>
      <c r="L68" s="101">
        <f t="shared" si="43"/>
        <v>10</v>
      </c>
      <c r="M68" s="93"/>
      <c r="N68" s="93"/>
      <c r="O68" s="11"/>
      <c r="P68" s="11"/>
      <c r="Q68" s="13">
        <f t="shared" si="44"/>
        <v>40</v>
      </c>
      <c r="R68" s="13"/>
      <c r="S68" s="13"/>
      <c r="T68" s="101"/>
      <c r="U68" s="101"/>
      <c r="V68" s="101">
        <f t="shared" si="45"/>
        <v>0</v>
      </c>
      <c r="W68" s="101">
        <f t="shared" si="46"/>
        <v>-10</v>
      </c>
      <c r="X68" s="14" t="e">
        <f t="shared" si="47"/>
        <v>#DIV/0!</v>
      </c>
      <c r="Y68" s="14" t="e">
        <f t="shared" si="48"/>
        <v>#DIV/0!</v>
      </c>
      <c r="Z68" s="137"/>
      <c r="AB68" s="15" t="e">
        <f t="shared" si="50"/>
        <v>#DIV/0!</v>
      </c>
      <c r="AC68" s="36"/>
      <c r="AD68" s="36"/>
      <c r="AE68" s="7"/>
      <c r="AF68" s="36"/>
      <c r="AG68" s="7">
        <f t="shared" si="49"/>
        <v>-30</v>
      </c>
      <c r="AH68" s="15"/>
      <c r="AI68" s="45"/>
      <c r="AJ68" s="7"/>
      <c r="AK68" s="7"/>
    </row>
    <row r="69" spans="1:43" ht="24.75" customHeight="1" x14ac:dyDescent="0.25">
      <c r="A69" s="79"/>
      <c r="B69" s="100"/>
      <c r="C69" s="100"/>
      <c r="D69" s="76"/>
      <c r="E69" s="76"/>
      <c r="F69" s="102" t="s">
        <v>31</v>
      </c>
      <c r="G69" s="101"/>
      <c r="H69" s="101">
        <f t="shared" si="41"/>
        <v>1E-3</v>
      </c>
      <c r="I69" s="102" t="s">
        <v>31</v>
      </c>
      <c r="J69" s="100">
        <f t="shared" si="42"/>
        <v>39</v>
      </c>
      <c r="K69" s="102" t="s">
        <v>31</v>
      </c>
      <c r="L69" s="101">
        <f t="shared" si="43"/>
        <v>7.9432823472428158</v>
      </c>
      <c r="M69" s="93"/>
      <c r="N69" s="93"/>
      <c r="O69" s="11"/>
      <c r="P69" s="11"/>
      <c r="Q69" s="13">
        <f t="shared" si="44"/>
        <v>39</v>
      </c>
      <c r="R69" s="13"/>
      <c r="S69" s="13"/>
      <c r="T69" s="101"/>
      <c r="U69" s="101"/>
      <c r="V69" s="101">
        <f t="shared" si="45"/>
        <v>0</v>
      </c>
      <c r="W69" s="101">
        <f t="shared" si="46"/>
        <v>-7.9432823472428158</v>
      </c>
      <c r="X69" s="14" t="e">
        <f t="shared" si="47"/>
        <v>#DIV/0!</v>
      </c>
      <c r="Y69" s="14" t="e">
        <f t="shared" si="48"/>
        <v>#DIV/0!</v>
      </c>
      <c r="Z69" s="137"/>
      <c r="AB69" s="15" t="e">
        <f t="shared" si="50"/>
        <v>#DIV/0!</v>
      </c>
      <c r="AC69" s="36"/>
      <c r="AD69" s="36"/>
      <c r="AE69" s="7"/>
      <c r="AF69" s="36"/>
      <c r="AG69" s="7">
        <f>AG67</f>
        <v>-30</v>
      </c>
      <c r="AH69" s="15"/>
      <c r="AI69" s="45"/>
      <c r="AJ69" s="7"/>
      <c r="AK69" s="7"/>
    </row>
    <row r="70" spans="1:43" ht="24.75" customHeight="1" x14ac:dyDescent="0.25">
      <c r="A70" s="79"/>
      <c r="B70" s="100"/>
      <c r="C70" s="100"/>
      <c r="D70" s="76"/>
      <c r="E70" s="76"/>
      <c r="F70" s="102" t="s">
        <v>31</v>
      </c>
      <c r="G70" s="101"/>
      <c r="H70" s="101">
        <f t="shared" si="41"/>
        <v>1E-3</v>
      </c>
      <c r="I70" s="102" t="s">
        <v>31</v>
      </c>
      <c r="J70" s="100">
        <f t="shared" si="42"/>
        <v>38</v>
      </c>
      <c r="K70" s="102" t="s">
        <v>31</v>
      </c>
      <c r="L70" s="101">
        <f t="shared" si="43"/>
        <v>6.3095734448019387</v>
      </c>
      <c r="M70" s="93"/>
      <c r="N70" s="93"/>
      <c r="O70" s="11"/>
      <c r="P70" s="11"/>
      <c r="Q70" s="13">
        <f t="shared" si="44"/>
        <v>38</v>
      </c>
      <c r="R70" s="13"/>
      <c r="S70" s="13"/>
      <c r="T70" s="101"/>
      <c r="U70" s="101"/>
      <c r="V70" s="101">
        <f t="shared" si="45"/>
        <v>0</v>
      </c>
      <c r="W70" s="101">
        <f t="shared" si="46"/>
        <v>-6.3095734448019387</v>
      </c>
      <c r="X70" s="14" t="e">
        <f t="shared" si="47"/>
        <v>#DIV/0!</v>
      </c>
      <c r="Y70" s="14" t="e">
        <f t="shared" si="48"/>
        <v>#DIV/0!</v>
      </c>
      <c r="Z70" s="137"/>
      <c r="AB70" s="15" t="e">
        <f t="shared" si="50"/>
        <v>#DIV/0!</v>
      </c>
      <c r="AC70" s="36"/>
      <c r="AD70" s="36"/>
      <c r="AE70" s="7"/>
      <c r="AF70" s="36"/>
      <c r="AG70" s="7">
        <f>AG67</f>
        <v>-30</v>
      </c>
      <c r="AH70" s="15"/>
      <c r="AI70" s="45"/>
      <c r="AJ70" s="7"/>
      <c r="AK70" s="7"/>
    </row>
    <row r="71" spans="1:43" ht="24.75" customHeight="1" x14ac:dyDescent="0.25">
      <c r="A71" s="79"/>
      <c r="B71" s="100"/>
      <c r="C71" s="100"/>
      <c r="D71" s="76"/>
      <c r="E71" s="76"/>
      <c r="F71" s="102" t="s">
        <v>31</v>
      </c>
      <c r="G71" s="101"/>
      <c r="H71" s="101">
        <f t="shared" si="41"/>
        <v>1E-3</v>
      </c>
      <c r="I71" s="102" t="s">
        <v>31</v>
      </c>
      <c r="J71" s="100">
        <f t="shared" si="42"/>
        <v>37</v>
      </c>
      <c r="K71" s="102" t="s">
        <v>31</v>
      </c>
      <c r="L71" s="101">
        <f t="shared" si="43"/>
        <v>5.0118723362727327</v>
      </c>
      <c r="M71" s="93"/>
      <c r="N71" s="93"/>
      <c r="O71" s="11"/>
      <c r="P71" s="11"/>
      <c r="Q71" s="13">
        <f t="shared" si="44"/>
        <v>37</v>
      </c>
      <c r="R71" s="13"/>
      <c r="S71" s="13"/>
      <c r="T71" s="101"/>
      <c r="U71" s="101"/>
      <c r="V71" s="101">
        <f t="shared" si="45"/>
        <v>0</v>
      </c>
      <c r="W71" s="101">
        <f t="shared" si="46"/>
        <v>-5.0118723362727327</v>
      </c>
      <c r="X71" s="14" t="e">
        <f t="shared" si="47"/>
        <v>#DIV/0!</v>
      </c>
      <c r="Y71" s="14" t="e">
        <f t="shared" si="48"/>
        <v>#DIV/0!</v>
      </c>
      <c r="Z71" s="137"/>
      <c r="AB71" s="15" t="e">
        <f t="shared" si="50"/>
        <v>#DIV/0!</v>
      </c>
      <c r="AC71" s="36"/>
      <c r="AD71" s="36"/>
      <c r="AE71" s="7"/>
      <c r="AF71" s="36"/>
      <c r="AG71" s="7">
        <f>AG67</f>
        <v>-30</v>
      </c>
      <c r="AH71" s="15"/>
      <c r="AI71" s="45"/>
      <c r="AJ71" s="7"/>
      <c r="AK71" s="7"/>
    </row>
    <row r="72" spans="1:43" ht="24.75" customHeight="1" x14ac:dyDescent="0.25">
      <c r="A72" s="79"/>
      <c r="B72" s="100"/>
      <c r="C72" s="100"/>
      <c r="D72" s="76"/>
      <c r="E72" s="76"/>
      <c r="F72" s="102" t="s">
        <v>31</v>
      </c>
      <c r="G72" s="101"/>
      <c r="H72" s="101">
        <f t="shared" si="41"/>
        <v>1E-3</v>
      </c>
      <c r="I72" s="102" t="s">
        <v>31</v>
      </c>
      <c r="J72" s="100">
        <f t="shared" si="42"/>
        <v>36</v>
      </c>
      <c r="K72" s="102" t="s">
        <v>31</v>
      </c>
      <c r="L72" s="101">
        <f t="shared" si="43"/>
        <v>3.9810717055349771</v>
      </c>
      <c r="M72" s="93"/>
      <c r="N72" s="93"/>
      <c r="O72" s="11"/>
      <c r="P72" s="11"/>
      <c r="Q72" s="13">
        <f t="shared" si="44"/>
        <v>36</v>
      </c>
      <c r="R72" s="13"/>
      <c r="S72" s="13"/>
      <c r="T72" s="101"/>
      <c r="U72" s="101"/>
      <c r="V72" s="101">
        <f t="shared" si="45"/>
        <v>0</v>
      </c>
      <c r="W72" s="101">
        <f t="shared" si="46"/>
        <v>-3.9810717055349771</v>
      </c>
      <c r="X72" s="14" t="e">
        <f t="shared" si="47"/>
        <v>#DIV/0!</v>
      </c>
      <c r="Y72" s="14" t="e">
        <f t="shared" si="48"/>
        <v>#DIV/0!</v>
      </c>
      <c r="Z72" s="137"/>
      <c r="AB72" s="15" t="e">
        <f t="shared" si="50"/>
        <v>#DIV/0!</v>
      </c>
      <c r="AC72" s="36"/>
      <c r="AD72" s="36"/>
      <c r="AE72" s="7"/>
      <c r="AF72" s="36"/>
      <c r="AG72" s="7">
        <f>AG67</f>
        <v>-30</v>
      </c>
      <c r="AH72" s="15"/>
      <c r="AI72" s="45"/>
      <c r="AJ72" s="7"/>
      <c r="AK72" s="7"/>
    </row>
    <row r="73" spans="1:43" ht="24.75" customHeight="1" x14ac:dyDescent="0.25">
      <c r="A73" s="79"/>
      <c r="B73" s="100"/>
      <c r="C73" s="100"/>
      <c r="D73" s="76"/>
      <c r="E73" s="76"/>
      <c r="F73" s="102" t="s">
        <v>31</v>
      </c>
      <c r="G73" s="101"/>
      <c r="H73" s="101">
        <f t="shared" si="41"/>
        <v>1E-3</v>
      </c>
      <c r="I73" s="102" t="s">
        <v>31</v>
      </c>
      <c r="J73" s="100">
        <f>J72-3</f>
        <v>33</v>
      </c>
      <c r="K73" s="102" t="s">
        <v>31</v>
      </c>
      <c r="L73" s="101">
        <f t="shared" si="43"/>
        <v>1.9952623149688804</v>
      </c>
      <c r="M73" s="93"/>
      <c r="N73" s="93"/>
      <c r="O73" s="11"/>
      <c r="P73" s="11"/>
      <c r="Q73" s="13">
        <f t="shared" si="44"/>
        <v>33</v>
      </c>
      <c r="R73" s="13"/>
      <c r="S73" s="13"/>
      <c r="T73" s="101"/>
      <c r="U73" s="101"/>
      <c r="V73" s="101">
        <f t="shared" si="45"/>
        <v>0</v>
      </c>
      <c r="W73" s="101">
        <f t="shared" si="46"/>
        <v>-1.9952623149688804</v>
      </c>
      <c r="X73" s="14" t="e">
        <f t="shared" si="47"/>
        <v>#DIV/0!</v>
      </c>
      <c r="Y73" s="14" t="e">
        <f t="shared" si="48"/>
        <v>#DIV/0!</v>
      </c>
      <c r="Z73" s="137"/>
      <c r="AB73" s="15" t="e">
        <f t="shared" si="50"/>
        <v>#DIV/0!</v>
      </c>
      <c r="AC73" s="36"/>
      <c r="AD73" s="36"/>
      <c r="AE73" s="7"/>
      <c r="AF73" s="36"/>
      <c r="AG73" s="7">
        <f>AG67</f>
        <v>-30</v>
      </c>
      <c r="AH73" s="15"/>
      <c r="AI73" s="45"/>
      <c r="AJ73" s="7"/>
      <c r="AK73" s="7"/>
    </row>
    <row r="74" spans="1:43" ht="24.75" customHeight="1" x14ac:dyDescent="0.25">
      <c r="A74" s="79"/>
      <c r="B74" s="100"/>
      <c r="C74" s="100"/>
      <c r="D74" s="76"/>
      <c r="E74" s="76"/>
      <c r="F74" s="102" t="s">
        <v>31</v>
      </c>
      <c r="G74" s="101"/>
      <c r="H74" s="101">
        <f t="shared" si="41"/>
        <v>1E-3</v>
      </c>
      <c r="I74" s="102" t="s">
        <v>31</v>
      </c>
      <c r="J74" s="100">
        <f>J73-3</f>
        <v>30</v>
      </c>
      <c r="K74" s="102" t="s">
        <v>31</v>
      </c>
      <c r="L74" s="101">
        <f t="shared" si="43"/>
        <v>1</v>
      </c>
      <c r="M74" s="93"/>
      <c r="N74" s="93"/>
      <c r="O74" s="11"/>
      <c r="P74" s="11"/>
      <c r="Q74" s="13">
        <f t="shared" si="44"/>
        <v>30</v>
      </c>
      <c r="R74" s="13"/>
      <c r="S74" s="13"/>
      <c r="T74" s="101"/>
      <c r="U74" s="101"/>
      <c r="V74" s="101">
        <f t="shared" si="45"/>
        <v>0</v>
      </c>
      <c r="W74" s="101">
        <f t="shared" si="46"/>
        <v>-1</v>
      </c>
      <c r="X74" s="14" t="e">
        <f t="shared" si="47"/>
        <v>#DIV/0!</v>
      </c>
      <c r="Y74" s="14" t="e">
        <f t="shared" si="48"/>
        <v>#DIV/0!</v>
      </c>
      <c r="Z74" s="137"/>
      <c r="AB74" s="15" t="e">
        <f t="shared" si="50"/>
        <v>#DIV/0!</v>
      </c>
      <c r="AC74" s="36"/>
      <c r="AD74" s="36"/>
      <c r="AE74" s="7"/>
      <c r="AF74" s="36"/>
      <c r="AG74" s="7">
        <f>AG67</f>
        <v>-30</v>
      </c>
      <c r="AH74" s="15"/>
      <c r="AI74" s="45"/>
      <c r="AJ74" s="7"/>
      <c r="AK74" s="7"/>
    </row>
    <row r="75" spans="1:43" ht="24.75" customHeight="1" x14ac:dyDescent="0.25">
      <c r="A75" s="79"/>
      <c r="B75" s="100"/>
      <c r="C75" s="100"/>
      <c r="D75" s="76"/>
      <c r="E75" s="76"/>
      <c r="F75" s="102" t="s">
        <v>31</v>
      </c>
      <c r="G75" s="101"/>
      <c r="H75" s="101">
        <f t="shared" si="41"/>
        <v>1E-3</v>
      </c>
      <c r="I75" s="102" t="s">
        <v>31</v>
      </c>
      <c r="J75" s="100">
        <f>J74-3</f>
        <v>27</v>
      </c>
      <c r="K75" s="102" t="s">
        <v>31</v>
      </c>
      <c r="L75" s="101">
        <f t="shared" si="43"/>
        <v>0.50118723362727269</v>
      </c>
      <c r="M75" s="93"/>
      <c r="N75" s="93"/>
      <c r="O75" s="11"/>
      <c r="P75" s="11"/>
      <c r="Q75" s="13">
        <f t="shared" si="44"/>
        <v>27</v>
      </c>
      <c r="R75" s="13"/>
      <c r="S75" s="13"/>
      <c r="T75" s="101"/>
      <c r="U75" s="101"/>
      <c r="V75" s="101">
        <f t="shared" si="45"/>
        <v>0</v>
      </c>
      <c r="W75" s="101">
        <f t="shared" si="46"/>
        <v>-0.50118723362727269</v>
      </c>
      <c r="X75" s="14" t="e">
        <f t="shared" si="47"/>
        <v>#DIV/0!</v>
      </c>
      <c r="Y75" s="14" t="e">
        <f t="shared" si="48"/>
        <v>#DIV/0!</v>
      </c>
      <c r="Z75" s="138"/>
      <c r="AB75" s="15" t="e">
        <f t="shared" si="50"/>
        <v>#DIV/0!</v>
      </c>
      <c r="AC75" s="36"/>
      <c r="AD75" s="36"/>
      <c r="AE75" s="7"/>
      <c r="AF75" s="36"/>
      <c r="AG75" s="7">
        <f>AG68</f>
        <v>-30</v>
      </c>
      <c r="AH75" s="15"/>
      <c r="AI75" s="45"/>
      <c r="AJ75" s="7"/>
      <c r="AK75" s="7"/>
    </row>
    <row r="76" spans="1:43" ht="24.75" customHeight="1" x14ac:dyDescent="0.25">
      <c r="A76" s="80"/>
      <c r="B76" s="22"/>
      <c r="C76" s="23"/>
      <c r="D76" s="24"/>
      <c r="E76" s="23"/>
      <c r="F76" s="22"/>
      <c r="G76" s="25"/>
      <c r="H76" s="25"/>
      <c r="I76" s="22"/>
      <c r="J76" s="22"/>
      <c r="K76" s="22"/>
      <c r="L76" s="25"/>
      <c r="M76" s="26"/>
      <c r="N76" s="25"/>
      <c r="O76" s="25"/>
      <c r="P76" s="25"/>
      <c r="Q76" s="25"/>
      <c r="R76" s="25"/>
      <c r="S76" s="25"/>
      <c r="T76" s="26"/>
      <c r="U76" s="26"/>
      <c r="V76" s="25"/>
      <c r="W76" s="25"/>
      <c r="X76" s="27"/>
      <c r="Y76" s="27"/>
      <c r="Z76" s="28"/>
      <c r="AB76" s="7" t="str">
        <f>CONCATENATE("60W Sumitomo Cascade Average IMD(dBc)  W_LIN_OPT @ ",B77,"GHz")</f>
        <v>60W Sumitomo Cascade Average IMD(dBc)  W_LIN_OPT @ 13.75GHz</v>
      </c>
      <c r="AC76" s="36"/>
      <c r="AD76" s="36"/>
      <c r="AE76" s="7"/>
      <c r="AF76" s="36"/>
      <c r="AG76" s="7"/>
      <c r="AH76" s="7" t="s">
        <v>105</v>
      </c>
      <c r="AI76" s="7" t="s">
        <v>106</v>
      </c>
      <c r="AJ76" s="7" t="s">
        <v>116</v>
      </c>
      <c r="AK76" s="7" t="s">
        <v>110</v>
      </c>
      <c r="AL76" t="s">
        <v>108</v>
      </c>
      <c r="AN76" s="59" t="s">
        <v>124</v>
      </c>
      <c r="AO76" s="59" t="s">
        <v>125</v>
      </c>
      <c r="AP76" s="59" t="s">
        <v>126</v>
      </c>
      <c r="AQ76" s="59" t="s">
        <v>127</v>
      </c>
    </row>
    <row r="77" spans="1:43" ht="24.75" customHeight="1" x14ac:dyDescent="0.25">
      <c r="A77" s="75"/>
      <c r="B77" s="100">
        <f>B61</f>
        <v>13.75</v>
      </c>
      <c r="C77" s="100" t="s">
        <v>30</v>
      </c>
      <c r="D77" s="119">
        <v>37</v>
      </c>
      <c r="E77" s="120">
        <v>47</v>
      </c>
      <c r="F77" s="121">
        <v>12.87</v>
      </c>
      <c r="G77" s="102" t="s">
        <v>31</v>
      </c>
      <c r="H77" s="10">
        <f t="shared" ref="H77:H85" si="51">0.001*POWER(10,F77/10)</f>
        <v>1.9364219639466076E-2</v>
      </c>
      <c r="I77" s="100">
        <v>43</v>
      </c>
      <c r="J77" s="102" t="s">
        <v>31</v>
      </c>
      <c r="K77" s="102" t="s">
        <v>31</v>
      </c>
      <c r="L77" s="101">
        <f>0.001*POWER(10,I77/10)</f>
        <v>19.952623149688794</v>
      </c>
      <c r="M77" s="46"/>
      <c r="N77" s="46"/>
      <c r="O77" s="11">
        <f>MAX(AN77,AP77)</f>
        <v>-31.9</v>
      </c>
      <c r="P77" s="12">
        <f>MAX(AO77,AQ77)</f>
        <v>-30</v>
      </c>
      <c r="Q77" s="13">
        <f t="shared" ref="Q77:Q85" si="52">I77-F77</f>
        <v>30.130000000000003</v>
      </c>
      <c r="R77" s="13">
        <v>2.1800000000000002</v>
      </c>
      <c r="S77" s="13">
        <v>4.45</v>
      </c>
      <c r="T77" s="101">
        <v>6.34</v>
      </c>
      <c r="U77" s="101">
        <v>5.12</v>
      </c>
      <c r="V77" s="101">
        <f>T77*$Z$7+S77*$Z$9+R77*$Z$11</f>
        <v>215.791</v>
      </c>
      <c r="W77" s="122"/>
      <c r="X77" s="123"/>
      <c r="Y77" s="123"/>
      <c r="Z77" s="127" t="s">
        <v>44</v>
      </c>
      <c r="AB77" s="15">
        <f>AVERAGE(O77:P77)</f>
        <v>-30.95</v>
      </c>
      <c r="AC77" s="36"/>
      <c r="AD77" s="36"/>
      <c r="AE77" s="7"/>
      <c r="AF77" s="36"/>
      <c r="AG77" s="7"/>
      <c r="AH77">
        <v>0.41299999999999998</v>
      </c>
      <c r="AI77">
        <v>0</v>
      </c>
      <c r="AJ77">
        <v>1.41</v>
      </c>
      <c r="AK77" s="7">
        <v>3.06</v>
      </c>
      <c r="AL77">
        <v>0</v>
      </c>
      <c r="AN77">
        <v>-32</v>
      </c>
      <c r="AO77">
        <v>-31.2</v>
      </c>
      <c r="AP77">
        <v>-31.9</v>
      </c>
      <c r="AQ77">
        <v>-30</v>
      </c>
    </row>
    <row r="78" spans="1:43" ht="24.75" customHeight="1" x14ac:dyDescent="0.25">
      <c r="A78" s="16"/>
      <c r="B78" s="100"/>
      <c r="C78" s="100"/>
      <c r="D78" s="119">
        <v>37</v>
      </c>
      <c r="E78" s="120">
        <v>45</v>
      </c>
      <c r="F78" s="121">
        <v>10.5</v>
      </c>
      <c r="G78" s="102" t="s">
        <v>31</v>
      </c>
      <c r="H78" s="10">
        <f t="shared" si="51"/>
        <v>1.1220184543019636E-2</v>
      </c>
      <c r="I78" s="100">
        <f t="shared" ref="I78:I84" si="53">I77-1</f>
        <v>42</v>
      </c>
      <c r="J78" s="102" t="s">
        <v>31</v>
      </c>
      <c r="K78" s="102" t="s">
        <v>31</v>
      </c>
      <c r="L78" s="101">
        <f>0.001*POWER(10,I78/10)</f>
        <v>15.848931924611147</v>
      </c>
      <c r="M78" s="46"/>
      <c r="N78" s="46"/>
      <c r="O78" s="11">
        <f t="shared" ref="O78:P86" si="54">MAX(AN78,AP78)</f>
        <v>-32.299999999999997</v>
      </c>
      <c r="P78" s="12">
        <f t="shared" si="54"/>
        <v>-32.799999999999997</v>
      </c>
      <c r="Q78" s="13">
        <f t="shared" si="52"/>
        <v>31.5</v>
      </c>
      <c r="R78" s="13">
        <v>2.19</v>
      </c>
      <c r="S78" s="13">
        <v>4.45</v>
      </c>
      <c r="T78" s="101">
        <v>5.53</v>
      </c>
      <c r="U78" s="101">
        <v>4.46</v>
      </c>
      <c r="V78" s="101">
        <f t="shared" ref="V78:V86" si="55">T78*$Z$7+S78*$Z$9+R78*$Z$11</f>
        <v>196.09700000000001</v>
      </c>
      <c r="W78" s="122"/>
      <c r="X78" s="123"/>
      <c r="Y78" s="123"/>
      <c r="Z78" s="128"/>
      <c r="AB78" s="15">
        <f t="shared" ref="AB78:AB86" si="56">AVERAGE(O78:P78)</f>
        <v>-32.549999999999997</v>
      </c>
      <c r="AC78" s="44"/>
      <c r="AD78" s="36"/>
      <c r="AE78" s="7"/>
      <c r="AF78" s="36"/>
      <c r="AG78" s="7"/>
      <c r="AH78">
        <v>0.49299999999999999</v>
      </c>
      <c r="AI78">
        <v>0</v>
      </c>
      <c r="AJ78">
        <v>1.38</v>
      </c>
      <c r="AK78" s="7"/>
      <c r="AN78">
        <v>-32.299999999999997</v>
      </c>
      <c r="AO78">
        <v>-32.799999999999997</v>
      </c>
      <c r="AP78">
        <v>-35.4</v>
      </c>
      <c r="AQ78">
        <v>-38</v>
      </c>
    </row>
    <row r="79" spans="1:43" ht="24.75" customHeight="1" x14ac:dyDescent="0.25">
      <c r="A79" s="102"/>
      <c r="B79" s="100"/>
      <c r="C79" s="100"/>
      <c r="D79" s="119">
        <v>36</v>
      </c>
      <c r="E79" s="120">
        <v>45</v>
      </c>
      <c r="F79" s="121">
        <v>9.85</v>
      </c>
      <c r="G79" s="102" t="s">
        <v>31</v>
      </c>
      <c r="H79" s="10">
        <f t="shared" si="51"/>
        <v>9.6605087898981382E-3</v>
      </c>
      <c r="I79" s="100">
        <f t="shared" si="53"/>
        <v>41</v>
      </c>
      <c r="J79" s="102" t="s">
        <v>31</v>
      </c>
      <c r="K79" s="102" t="s">
        <v>31</v>
      </c>
      <c r="L79" s="101">
        <f t="shared" ref="L79:L86" si="57">0.001*POWER(10,I79/10)</f>
        <v>12.589254117941671</v>
      </c>
      <c r="M79" s="46"/>
      <c r="N79" s="46"/>
      <c r="O79" s="11">
        <f t="shared" si="54"/>
        <v>-33.9</v>
      </c>
      <c r="P79" s="12">
        <f t="shared" si="54"/>
        <v>-33</v>
      </c>
      <c r="Q79" s="13">
        <f t="shared" si="52"/>
        <v>31.15</v>
      </c>
      <c r="R79" s="13">
        <v>2.19</v>
      </c>
      <c r="S79" s="13">
        <v>4.46</v>
      </c>
      <c r="T79" s="101">
        <v>5.14</v>
      </c>
      <c r="U79" s="101">
        <v>4.13</v>
      </c>
      <c r="V79" s="101">
        <f t="shared" si="55"/>
        <v>186.684</v>
      </c>
      <c r="W79" s="122"/>
      <c r="X79" s="123"/>
      <c r="Y79" s="123"/>
      <c r="Z79" s="129"/>
      <c r="AB79" s="15">
        <f t="shared" si="56"/>
        <v>-33.450000000000003</v>
      </c>
      <c r="AC79" s="7"/>
      <c r="AD79" s="36"/>
      <c r="AE79" s="36"/>
      <c r="AF79" s="36"/>
      <c r="AG79" s="7"/>
      <c r="AH79">
        <v>0.47299999999999998</v>
      </c>
      <c r="AI79">
        <v>0.6</v>
      </c>
      <c r="AJ79">
        <v>1.4</v>
      </c>
      <c r="AK79" s="7"/>
      <c r="AN79">
        <v>-33.9</v>
      </c>
      <c r="AO79">
        <v>-33</v>
      </c>
      <c r="AP79">
        <v>-40.299999999999997</v>
      </c>
      <c r="AQ79">
        <v>-34.1</v>
      </c>
    </row>
    <row r="80" spans="1:43" ht="24.75" customHeight="1" x14ac:dyDescent="0.25">
      <c r="A80" s="102"/>
      <c r="B80" s="100"/>
      <c r="C80" s="100"/>
      <c r="D80" s="119">
        <v>36</v>
      </c>
      <c r="E80" s="120">
        <v>43</v>
      </c>
      <c r="F80" s="121">
        <v>8.6300000000000008</v>
      </c>
      <c r="G80" s="102" t="s">
        <v>31</v>
      </c>
      <c r="H80" s="10">
        <f t="shared" si="51"/>
        <v>7.2945751025456891E-3</v>
      </c>
      <c r="I80" s="100">
        <f t="shared" si="53"/>
        <v>40</v>
      </c>
      <c r="J80" s="102" t="s">
        <v>31</v>
      </c>
      <c r="K80" s="102" t="s">
        <v>31</v>
      </c>
      <c r="L80" s="101">
        <f t="shared" si="57"/>
        <v>10</v>
      </c>
      <c r="M80" s="46"/>
      <c r="N80" s="46"/>
      <c r="O80" s="11">
        <f t="shared" si="54"/>
        <v>-32.1</v>
      </c>
      <c r="P80" s="12">
        <f t="shared" si="54"/>
        <v>-34.200000000000003</v>
      </c>
      <c r="Q80" s="13">
        <f t="shared" si="52"/>
        <v>31.369999999999997</v>
      </c>
      <c r="R80" s="13">
        <v>2.2000000000000002</v>
      </c>
      <c r="S80" s="13">
        <v>4.4800000000000004</v>
      </c>
      <c r="T80" s="101">
        <v>4.88</v>
      </c>
      <c r="U80" s="101">
        <v>3.92</v>
      </c>
      <c r="V80" s="101">
        <f t="shared" si="55"/>
        <v>180.61600000000001</v>
      </c>
      <c r="W80" s="122"/>
      <c r="X80" s="123"/>
      <c r="Y80" s="123"/>
      <c r="Z80" s="136" t="s">
        <v>45</v>
      </c>
      <c r="AB80" s="15">
        <f t="shared" si="56"/>
        <v>-33.150000000000006</v>
      </c>
      <c r="AC80" s="7"/>
      <c r="AD80" s="36"/>
      <c r="AE80" s="36"/>
      <c r="AF80" s="36"/>
      <c r="AH80">
        <v>0.52300000000000002</v>
      </c>
      <c r="AI80">
        <v>0</v>
      </c>
      <c r="AJ80">
        <v>1.38</v>
      </c>
      <c r="AN80">
        <v>-33.799999999999997</v>
      </c>
      <c r="AO80">
        <v>-34.200000000000003</v>
      </c>
      <c r="AP80">
        <v>-32.1</v>
      </c>
      <c r="AQ80">
        <v>-35.4</v>
      </c>
    </row>
    <row r="81" spans="1:43" ht="23.25" customHeight="1" x14ac:dyDescent="0.25">
      <c r="A81" s="102"/>
      <c r="B81" s="100"/>
      <c r="C81" s="100"/>
      <c r="D81" s="119">
        <v>36</v>
      </c>
      <c r="E81" s="120">
        <v>43</v>
      </c>
      <c r="F81" s="121">
        <v>2.74</v>
      </c>
      <c r="G81" s="102" t="s">
        <v>31</v>
      </c>
      <c r="H81" s="10">
        <f t="shared" si="51"/>
        <v>1.8793168168032687E-3</v>
      </c>
      <c r="I81" s="100">
        <f t="shared" si="53"/>
        <v>39</v>
      </c>
      <c r="J81" s="102" t="s">
        <v>31</v>
      </c>
      <c r="K81" s="102" t="s">
        <v>31</v>
      </c>
      <c r="L81" s="101">
        <f t="shared" si="57"/>
        <v>7.9432823472428158</v>
      </c>
      <c r="M81" s="46"/>
      <c r="N81" s="46"/>
      <c r="O81" s="11">
        <f t="shared" si="54"/>
        <v>-33</v>
      </c>
      <c r="P81" s="12">
        <f t="shared" si="54"/>
        <v>-33.700000000000003</v>
      </c>
      <c r="Q81" s="13">
        <f t="shared" si="52"/>
        <v>36.26</v>
      </c>
      <c r="R81" s="13">
        <v>2.2200000000000002</v>
      </c>
      <c r="S81" s="13">
        <v>4.5199999999999996</v>
      </c>
      <c r="T81" s="101">
        <v>4.41</v>
      </c>
      <c r="U81" s="101">
        <v>3.49</v>
      </c>
      <c r="V81" s="101">
        <f t="shared" si="55"/>
        <v>169.7</v>
      </c>
      <c r="W81" s="122"/>
      <c r="X81" s="123"/>
      <c r="Y81" s="123"/>
      <c r="Z81" s="138"/>
      <c r="AB81" s="15">
        <f t="shared" si="56"/>
        <v>-33.35</v>
      </c>
      <c r="AC81" s="7"/>
      <c r="AD81" s="36"/>
      <c r="AE81" s="36"/>
      <c r="AF81" s="36"/>
      <c r="AH81">
        <v>0.60299999999999998</v>
      </c>
      <c r="AI81">
        <v>0.6</v>
      </c>
      <c r="AJ81">
        <v>1.18</v>
      </c>
      <c r="AN81">
        <v>-36.6</v>
      </c>
      <c r="AO81">
        <v>-36.4</v>
      </c>
      <c r="AP81">
        <v>-33</v>
      </c>
      <c r="AQ81">
        <v>-33.700000000000003</v>
      </c>
    </row>
    <row r="82" spans="1:43" ht="24" customHeight="1" x14ac:dyDescent="0.25">
      <c r="A82" s="102"/>
      <c r="B82" s="100"/>
      <c r="C82" s="100"/>
      <c r="D82" s="119">
        <v>35</v>
      </c>
      <c r="E82" s="120">
        <v>42</v>
      </c>
      <c r="F82" s="121">
        <v>-1.86</v>
      </c>
      <c r="G82" s="102" t="s">
        <v>31</v>
      </c>
      <c r="H82" s="10">
        <f t="shared" si="51"/>
        <v>6.5162839406084268E-4</v>
      </c>
      <c r="I82" s="100">
        <f t="shared" si="53"/>
        <v>38</v>
      </c>
      <c r="J82" s="102" t="s">
        <v>31</v>
      </c>
      <c r="K82" s="102" t="s">
        <v>31</v>
      </c>
      <c r="L82" s="101">
        <f t="shared" si="57"/>
        <v>6.3095734448019387</v>
      </c>
      <c r="M82" s="46"/>
      <c r="N82" s="46"/>
      <c r="O82" s="11">
        <f t="shared" si="54"/>
        <v>-34.299999999999997</v>
      </c>
      <c r="P82" s="12">
        <f t="shared" si="54"/>
        <v>-33</v>
      </c>
      <c r="Q82" s="13">
        <f t="shared" si="52"/>
        <v>39.86</v>
      </c>
      <c r="R82" s="13">
        <v>2.2200000000000002</v>
      </c>
      <c r="S82" s="13">
        <v>4.55</v>
      </c>
      <c r="T82" s="101">
        <v>4.13</v>
      </c>
      <c r="U82" s="101">
        <v>3.25</v>
      </c>
      <c r="V82" s="101">
        <f t="shared" si="55"/>
        <v>163.17699999999999</v>
      </c>
      <c r="W82" s="122"/>
      <c r="X82" s="123"/>
      <c r="Y82" s="123"/>
      <c r="Z82" s="137" t="s">
        <v>117</v>
      </c>
      <c r="AB82" s="15">
        <f t="shared" si="56"/>
        <v>-33.65</v>
      </c>
      <c r="AC82" s="7"/>
      <c r="AD82" s="36"/>
      <c r="AE82" s="36"/>
      <c r="AF82" s="36"/>
      <c r="AH82">
        <v>0.63300000000000001</v>
      </c>
      <c r="AI82">
        <v>0.6</v>
      </c>
      <c r="AJ82">
        <v>1.04</v>
      </c>
      <c r="AN82">
        <v>-37.5</v>
      </c>
      <c r="AO82">
        <v>-37.200000000000003</v>
      </c>
      <c r="AP82">
        <v>-34.299999999999997</v>
      </c>
      <c r="AQ82">
        <v>-33</v>
      </c>
    </row>
    <row r="83" spans="1:43" ht="24.75" customHeight="1" x14ac:dyDescent="0.25">
      <c r="A83" s="102"/>
      <c r="B83" s="100"/>
      <c r="C83" s="100"/>
      <c r="D83" s="119">
        <v>35</v>
      </c>
      <c r="E83" s="120">
        <v>41</v>
      </c>
      <c r="F83" s="121">
        <v>-3.15</v>
      </c>
      <c r="G83" s="102" t="s">
        <v>31</v>
      </c>
      <c r="H83" s="10">
        <f t="shared" si="51"/>
        <v>4.8417236758409933E-4</v>
      </c>
      <c r="I83" s="100">
        <f t="shared" si="53"/>
        <v>37</v>
      </c>
      <c r="J83" s="102" t="s">
        <v>31</v>
      </c>
      <c r="K83" s="102" t="s">
        <v>31</v>
      </c>
      <c r="L83" s="101">
        <f t="shared" si="57"/>
        <v>5.0118723362727327</v>
      </c>
      <c r="M83" s="46"/>
      <c r="N83" s="46"/>
      <c r="O83" s="11">
        <f t="shared" si="54"/>
        <v>-34.700000000000003</v>
      </c>
      <c r="P83" s="12">
        <f t="shared" si="54"/>
        <v>-33.700000000000003</v>
      </c>
      <c r="Q83" s="13">
        <f t="shared" si="52"/>
        <v>40.15</v>
      </c>
      <c r="R83" s="13">
        <v>2.23</v>
      </c>
      <c r="S83" s="13">
        <v>4.58</v>
      </c>
      <c r="T83" s="101">
        <v>3.88</v>
      </c>
      <c r="U83" s="101">
        <v>3</v>
      </c>
      <c r="V83" s="101">
        <f t="shared" si="55"/>
        <v>157.45600000000002</v>
      </c>
      <c r="W83" s="122"/>
      <c r="X83" s="123"/>
      <c r="Y83" s="123"/>
      <c r="Z83" s="137"/>
      <c r="AB83" s="15">
        <f t="shared" si="56"/>
        <v>-34.200000000000003</v>
      </c>
      <c r="AC83" s="7"/>
      <c r="AD83" s="36"/>
      <c r="AE83" s="36"/>
      <c r="AF83" s="36"/>
      <c r="AH83">
        <v>0.64300000000000002</v>
      </c>
      <c r="AI83">
        <v>0.6</v>
      </c>
      <c r="AJ83">
        <v>1.04</v>
      </c>
      <c r="AN83">
        <v>-37.799999999999997</v>
      </c>
      <c r="AO83">
        <v>-37.4</v>
      </c>
      <c r="AP83">
        <v>-34.700000000000003</v>
      </c>
      <c r="AQ83">
        <v>-33.700000000000003</v>
      </c>
    </row>
    <row r="84" spans="1:43" ht="24.75" customHeight="1" x14ac:dyDescent="0.25">
      <c r="A84" s="102"/>
      <c r="B84" s="100"/>
      <c r="C84" s="100"/>
      <c r="D84" s="119">
        <v>35</v>
      </c>
      <c r="E84" s="120">
        <v>40</v>
      </c>
      <c r="F84" s="121">
        <v>-4.2699999999999996</v>
      </c>
      <c r="G84" s="102" t="s">
        <v>31</v>
      </c>
      <c r="H84" s="10">
        <f t="shared" si="51"/>
        <v>3.7411058827205334E-4</v>
      </c>
      <c r="I84" s="100">
        <f t="shared" si="53"/>
        <v>36</v>
      </c>
      <c r="J84" s="102" t="s">
        <v>31</v>
      </c>
      <c r="K84" s="102" t="s">
        <v>31</v>
      </c>
      <c r="L84" s="101">
        <f t="shared" si="57"/>
        <v>3.9810717055349771</v>
      </c>
      <c r="M84" s="46"/>
      <c r="N84" s="46"/>
      <c r="O84" s="11">
        <f t="shared" si="54"/>
        <v>-34.700000000000003</v>
      </c>
      <c r="P84" s="12">
        <f t="shared" si="54"/>
        <v>-35.6</v>
      </c>
      <c r="Q84" s="13">
        <f t="shared" si="52"/>
        <v>40.269999999999996</v>
      </c>
      <c r="R84" s="13">
        <v>2.2400000000000002</v>
      </c>
      <c r="S84" s="13">
        <v>4.5999999999999996</v>
      </c>
      <c r="T84" s="101">
        <v>3.69</v>
      </c>
      <c r="U84" s="101">
        <v>2.82</v>
      </c>
      <c r="V84" s="101">
        <f t="shared" si="55"/>
        <v>153.096</v>
      </c>
      <c r="W84" s="122"/>
      <c r="X84" s="123"/>
      <c r="Y84" s="123"/>
      <c r="Z84" s="136" t="s">
        <v>128</v>
      </c>
      <c r="AB84" s="15">
        <f t="shared" si="56"/>
        <v>-35.150000000000006</v>
      </c>
      <c r="AC84" s="7"/>
      <c r="AD84" s="36"/>
      <c r="AE84" s="36"/>
      <c r="AF84" s="36"/>
      <c r="AH84">
        <v>0.65300000000000002</v>
      </c>
      <c r="AI84">
        <v>0.6</v>
      </c>
      <c r="AJ84">
        <v>1.04</v>
      </c>
      <c r="AN84">
        <v>-38.200000000000003</v>
      </c>
      <c r="AO84">
        <v>-38.5</v>
      </c>
      <c r="AP84">
        <v>-34.700000000000003</v>
      </c>
      <c r="AQ84">
        <v>-35.6</v>
      </c>
    </row>
    <row r="85" spans="1:43" ht="24.75" customHeight="1" x14ac:dyDescent="0.25">
      <c r="A85" s="102"/>
      <c r="B85" s="100"/>
      <c r="C85" s="100"/>
      <c r="D85" s="119">
        <v>35</v>
      </c>
      <c r="E85" s="120">
        <v>38</v>
      </c>
      <c r="F85" s="121">
        <v>-7.79</v>
      </c>
      <c r="G85" s="102" t="s">
        <v>31</v>
      </c>
      <c r="H85" s="10">
        <f t="shared" si="51"/>
        <v>1.6634126503701691E-4</v>
      </c>
      <c r="I85" s="102">
        <f>I84-3</f>
        <v>33</v>
      </c>
      <c r="J85" s="102" t="s">
        <v>31</v>
      </c>
      <c r="K85" s="102" t="s">
        <v>31</v>
      </c>
      <c r="L85" s="101">
        <f t="shared" si="57"/>
        <v>1.9952623149688804</v>
      </c>
      <c r="M85" s="46"/>
      <c r="N85" s="46"/>
      <c r="O85" s="11">
        <f t="shared" si="54"/>
        <v>-35.700000000000003</v>
      </c>
      <c r="P85" s="12">
        <f t="shared" si="54"/>
        <v>-35.6</v>
      </c>
      <c r="Q85" s="13">
        <f t="shared" si="52"/>
        <v>40.79</v>
      </c>
      <c r="R85" s="13">
        <v>2.2400000000000002</v>
      </c>
      <c r="S85" s="13">
        <v>4.6500000000000004</v>
      </c>
      <c r="T85" s="101">
        <v>3.27</v>
      </c>
      <c r="U85" s="101">
        <v>2.37</v>
      </c>
      <c r="V85" s="101">
        <f t="shared" si="55"/>
        <v>143.363</v>
      </c>
      <c r="W85" s="122"/>
      <c r="X85" s="123"/>
      <c r="Y85" s="123"/>
      <c r="Z85" s="138"/>
      <c r="AB85" s="15">
        <f t="shared" si="56"/>
        <v>-35.650000000000006</v>
      </c>
      <c r="AC85" s="7"/>
      <c r="AD85" s="36"/>
      <c r="AE85" s="36"/>
      <c r="AF85" s="36"/>
      <c r="AH85">
        <v>0.67300000000000004</v>
      </c>
      <c r="AI85">
        <v>0.6</v>
      </c>
      <c r="AJ85">
        <v>1.04</v>
      </c>
      <c r="AN85">
        <v>-42</v>
      </c>
      <c r="AO85">
        <v>-42</v>
      </c>
      <c r="AP85">
        <v>-35.700000000000003</v>
      </c>
      <c r="AQ85">
        <v>-35.6</v>
      </c>
    </row>
    <row r="86" spans="1:43" ht="24.75" customHeight="1" x14ac:dyDescent="0.25">
      <c r="A86" s="102"/>
      <c r="B86" s="100"/>
      <c r="C86" s="100"/>
      <c r="D86" s="119">
        <v>35</v>
      </c>
      <c r="E86" s="120">
        <v>38</v>
      </c>
      <c r="F86" s="121">
        <v>-9.35</v>
      </c>
      <c r="G86" s="102" t="s">
        <v>31</v>
      </c>
      <c r="H86" s="10">
        <f>0.001*POWER(10,F86/10)</f>
        <v>1.1614486138403427E-4</v>
      </c>
      <c r="I86" s="102">
        <f>I85-3</f>
        <v>30</v>
      </c>
      <c r="J86" s="102" t="s">
        <v>31</v>
      </c>
      <c r="K86" s="102" t="s">
        <v>31</v>
      </c>
      <c r="L86" s="101">
        <f t="shared" si="57"/>
        <v>1</v>
      </c>
      <c r="M86" s="46"/>
      <c r="N86" s="46"/>
      <c r="O86" s="11">
        <f t="shared" si="54"/>
        <v>-33</v>
      </c>
      <c r="P86" s="12">
        <f t="shared" si="54"/>
        <v>-33</v>
      </c>
      <c r="Q86" s="13">
        <f>I86-F86</f>
        <v>39.35</v>
      </c>
      <c r="R86" s="13">
        <v>2.23</v>
      </c>
      <c r="S86" s="13">
        <v>4.68</v>
      </c>
      <c r="T86" s="101">
        <v>3.1</v>
      </c>
      <c r="U86" s="101">
        <v>2.16</v>
      </c>
      <c r="V86" s="101">
        <f t="shared" si="55"/>
        <v>139.45400000000001</v>
      </c>
      <c r="W86" s="122"/>
      <c r="X86" s="123"/>
      <c r="Y86" s="123"/>
      <c r="Z86" s="100"/>
      <c r="AB86" s="15">
        <f t="shared" si="56"/>
        <v>-33</v>
      </c>
      <c r="AC86" s="7"/>
      <c r="AD86" s="36"/>
      <c r="AE86" s="36"/>
      <c r="AF86" s="36"/>
      <c r="AH86">
        <v>0.69299999999999995</v>
      </c>
      <c r="AI86">
        <v>0.6</v>
      </c>
      <c r="AJ86">
        <v>1.04</v>
      </c>
      <c r="AN86">
        <v>-42</v>
      </c>
      <c r="AO86">
        <v>-42</v>
      </c>
      <c r="AP86">
        <v>-33</v>
      </c>
      <c r="AQ86">
        <v>-33</v>
      </c>
    </row>
    <row r="87" spans="1:43" ht="24.75" customHeight="1" x14ac:dyDescent="0.25">
      <c r="A87" s="80"/>
      <c r="B87" s="22"/>
      <c r="C87" s="23"/>
      <c r="D87" s="24"/>
      <c r="E87" s="23"/>
      <c r="F87" s="22"/>
      <c r="G87" s="25"/>
      <c r="H87" s="25"/>
      <c r="I87" s="22"/>
      <c r="J87" s="22"/>
      <c r="K87" s="22"/>
      <c r="L87" s="25"/>
      <c r="M87" s="26"/>
      <c r="N87" s="25"/>
      <c r="O87" s="25"/>
      <c r="P87" s="25"/>
      <c r="Q87" s="25"/>
      <c r="R87" s="25"/>
      <c r="S87" s="25"/>
      <c r="T87" s="26"/>
      <c r="U87" s="26"/>
      <c r="V87" s="25"/>
      <c r="W87" s="25"/>
      <c r="X87" s="27"/>
      <c r="Y87" s="27"/>
      <c r="Z87" s="28"/>
      <c r="AB87" s="7" t="str">
        <f>CONCATENATE("60W Sumitomo Cascade Average IMD(dBc)  W_LIN_OPT @ ",B88,"GHz")</f>
        <v>60W Sumitomo Cascade Average IMD(dBc)  W_LIN_OPT @ 13.75GHz</v>
      </c>
      <c r="AC87" s="7"/>
      <c r="AD87" s="36"/>
      <c r="AE87" s="36"/>
      <c r="AF87" s="36"/>
      <c r="AG87" s="7"/>
      <c r="AH87" s="7" t="s">
        <v>105</v>
      </c>
      <c r="AI87" s="7" t="s">
        <v>106</v>
      </c>
      <c r="AJ87" s="7" t="s">
        <v>116</v>
      </c>
      <c r="AK87" t="s">
        <v>110</v>
      </c>
      <c r="AL87" t="s">
        <v>108</v>
      </c>
      <c r="AN87" s="59" t="s">
        <v>124</v>
      </c>
      <c r="AO87" s="59" t="s">
        <v>125</v>
      </c>
      <c r="AP87" s="59" t="s">
        <v>126</v>
      </c>
      <c r="AQ87" s="59" t="s">
        <v>127</v>
      </c>
    </row>
    <row r="88" spans="1:43" ht="24.75" customHeight="1" x14ac:dyDescent="0.25">
      <c r="A88" s="75"/>
      <c r="B88" s="100">
        <f>B77</f>
        <v>13.75</v>
      </c>
      <c r="C88" s="100" t="s">
        <v>30</v>
      </c>
      <c r="D88" s="119">
        <v>38</v>
      </c>
      <c r="E88" s="120">
        <v>48</v>
      </c>
      <c r="F88" s="121">
        <v>12.88</v>
      </c>
      <c r="G88" s="102" t="s">
        <v>31</v>
      </c>
      <c r="H88" s="10">
        <f t="shared" ref="H88:H96" si="58">0.001*POWER(10,F88/10)</f>
        <v>1.9408858775927792E-2</v>
      </c>
      <c r="I88" s="100">
        <v>43</v>
      </c>
      <c r="J88" s="102" t="s">
        <v>31</v>
      </c>
      <c r="K88" s="102" t="s">
        <v>31</v>
      </c>
      <c r="L88" s="101">
        <f>0.001*POWER(10,I88/10)</f>
        <v>19.952623149688794</v>
      </c>
      <c r="M88" s="46"/>
      <c r="N88" s="46"/>
      <c r="O88" s="11">
        <f>MAX(AN88,AP88)</f>
        <v>-31.7</v>
      </c>
      <c r="P88" s="12">
        <f>MAX(AO88,AQ88)</f>
        <v>-31.4</v>
      </c>
      <c r="Q88" s="13">
        <f>I88-F88</f>
        <v>30.119999999999997</v>
      </c>
      <c r="R88" s="13">
        <v>2.2599999999999998</v>
      </c>
      <c r="S88" s="13">
        <v>4.42</v>
      </c>
      <c r="T88" s="101">
        <v>6.34</v>
      </c>
      <c r="U88" s="101">
        <v>5.1100000000000003</v>
      </c>
      <c r="V88" s="101">
        <f>T88*$Z$7+S88*$Z$9+R88*$Z$11</f>
        <v>216.042</v>
      </c>
      <c r="W88" s="122"/>
      <c r="X88" s="123"/>
      <c r="Y88" s="123"/>
      <c r="Z88" s="127" t="s">
        <v>47</v>
      </c>
      <c r="AB88" s="15">
        <f>AVERAGE(O88:P88)</f>
        <v>-31.549999999999997</v>
      </c>
      <c r="AC88" s="7"/>
      <c r="AD88" s="36"/>
      <c r="AE88" s="36"/>
      <c r="AF88" s="36"/>
      <c r="AG88" s="7"/>
      <c r="AH88">
        <f t="shared" ref="AH88:AJ97" si="59">AH77</f>
        <v>0.41299999999999998</v>
      </c>
      <c r="AI88">
        <f t="shared" si="59"/>
        <v>0</v>
      </c>
      <c r="AJ88">
        <f t="shared" si="59"/>
        <v>1.41</v>
      </c>
      <c r="AK88">
        <v>3.06</v>
      </c>
      <c r="AL88">
        <v>0</v>
      </c>
      <c r="AN88">
        <v>-31.7</v>
      </c>
      <c r="AO88">
        <v>-31.8</v>
      </c>
      <c r="AP88">
        <v>-33.1</v>
      </c>
      <c r="AQ88">
        <v>-31.4</v>
      </c>
    </row>
    <row r="89" spans="1:43" ht="24.75" customHeight="1" x14ac:dyDescent="0.25">
      <c r="A89" s="16"/>
      <c r="B89" s="100"/>
      <c r="C89" s="100"/>
      <c r="D89" s="119">
        <v>37</v>
      </c>
      <c r="E89" s="120">
        <v>45</v>
      </c>
      <c r="F89" s="121">
        <v>10.5</v>
      </c>
      <c r="G89" s="102" t="s">
        <v>31</v>
      </c>
      <c r="H89" s="10">
        <f t="shared" si="58"/>
        <v>1.1220184543019636E-2</v>
      </c>
      <c r="I89" s="100">
        <f t="shared" ref="I89:I95" si="60">I88-1</f>
        <v>42</v>
      </c>
      <c r="J89" s="102" t="s">
        <v>31</v>
      </c>
      <c r="K89" s="102" t="s">
        <v>31</v>
      </c>
      <c r="L89" s="101">
        <f>0.001*POWER(10,I89/10)</f>
        <v>15.848931924611147</v>
      </c>
      <c r="M89" s="46"/>
      <c r="N89" s="46"/>
      <c r="O89" s="11">
        <f t="shared" ref="O89:P97" si="61">MAX(AN89,AP89)</f>
        <v>-32.200000000000003</v>
      </c>
      <c r="P89" s="12">
        <f t="shared" si="61"/>
        <v>-32.200000000000003</v>
      </c>
      <c r="Q89" s="13">
        <f t="shared" ref="Q89:Q96" si="62">I89-F89</f>
        <v>31.5</v>
      </c>
      <c r="R89" s="13">
        <v>2.2599999999999998</v>
      </c>
      <c r="S89" s="13">
        <v>4.42</v>
      </c>
      <c r="T89" s="101">
        <v>5.46</v>
      </c>
      <c r="U89" s="101">
        <v>4.3899999999999997</v>
      </c>
      <c r="V89" s="101">
        <f t="shared" ref="V89:V97" si="63">T89*$Z$7+S89*$Z$9+R89*$Z$11</f>
        <v>194.57</v>
      </c>
      <c r="W89" s="122"/>
      <c r="X89" s="123"/>
      <c r="Y89" s="123"/>
      <c r="Z89" s="128"/>
      <c r="AB89" s="15">
        <f t="shared" ref="AB89:AB97" si="64">AVERAGE(O89:P89)</f>
        <v>-32.200000000000003</v>
      </c>
      <c r="AC89" s="7"/>
      <c r="AD89" s="36"/>
      <c r="AE89" s="36"/>
      <c r="AF89" s="36"/>
      <c r="AG89" s="7"/>
      <c r="AH89">
        <f t="shared" si="59"/>
        <v>0.49299999999999999</v>
      </c>
      <c r="AI89">
        <f t="shared" si="59"/>
        <v>0</v>
      </c>
      <c r="AJ89">
        <f t="shared" si="59"/>
        <v>1.38</v>
      </c>
      <c r="AN89">
        <v>-32.200000000000003</v>
      </c>
      <c r="AO89">
        <v>-32.200000000000003</v>
      </c>
      <c r="AP89">
        <v>-40.9</v>
      </c>
      <c r="AQ89">
        <v>-42.6</v>
      </c>
    </row>
    <row r="90" spans="1:43" ht="24.75" customHeight="1" x14ac:dyDescent="0.25">
      <c r="A90" s="102"/>
      <c r="B90" s="100"/>
      <c r="C90" s="100"/>
      <c r="D90" s="119">
        <v>36</v>
      </c>
      <c r="E90" s="120">
        <v>44</v>
      </c>
      <c r="F90" s="121">
        <v>9.86</v>
      </c>
      <c r="G90" s="102" t="s">
        <v>31</v>
      </c>
      <c r="H90" s="10">
        <f t="shared" si="58"/>
        <v>9.6827785626124926E-3</v>
      </c>
      <c r="I90" s="100">
        <f t="shared" si="60"/>
        <v>41</v>
      </c>
      <c r="J90" s="102" t="s">
        <v>31</v>
      </c>
      <c r="K90" s="102" t="s">
        <v>31</v>
      </c>
      <c r="L90" s="101">
        <f t="shared" ref="L90:L97" si="65">0.001*POWER(10,I90/10)</f>
        <v>12.589254117941671</v>
      </c>
      <c r="M90" s="46"/>
      <c r="N90" s="46"/>
      <c r="O90" s="11">
        <f t="shared" si="61"/>
        <v>-33.700000000000003</v>
      </c>
      <c r="P90" s="12">
        <f t="shared" si="61"/>
        <v>-33.5</v>
      </c>
      <c r="Q90" s="13">
        <f t="shared" si="62"/>
        <v>31.14</v>
      </c>
      <c r="R90" s="13">
        <v>2.27</v>
      </c>
      <c r="S90" s="13">
        <v>4.4400000000000004</v>
      </c>
      <c r="T90" s="101">
        <v>5.13</v>
      </c>
      <c r="U90" s="101">
        <v>4.12</v>
      </c>
      <c r="V90" s="101">
        <f t="shared" si="63"/>
        <v>186.79399999999998</v>
      </c>
      <c r="W90" s="122"/>
      <c r="X90" s="123"/>
      <c r="Y90" s="123"/>
      <c r="Z90" s="129"/>
      <c r="AB90" s="15">
        <f t="shared" si="64"/>
        <v>-33.6</v>
      </c>
      <c r="AC90" s="7"/>
      <c r="AD90" s="36"/>
      <c r="AE90" s="36"/>
      <c r="AF90" s="36"/>
      <c r="AH90">
        <f t="shared" si="59"/>
        <v>0.47299999999999998</v>
      </c>
      <c r="AI90">
        <f t="shared" si="59"/>
        <v>0.6</v>
      </c>
      <c r="AJ90">
        <f t="shared" si="59"/>
        <v>1.4</v>
      </c>
      <c r="AN90">
        <v>-33.700000000000003</v>
      </c>
      <c r="AO90">
        <v>-33.5</v>
      </c>
      <c r="AP90">
        <v>-37.6</v>
      </c>
      <c r="AQ90">
        <v>-44.2</v>
      </c>
    </row>
    <row r="91" spans="1:43" ht="24.75" customHeight="1" x14ac:dyDescent="0.25">
      <c r="A91" s="102"/>
      <c r="B91" s="100"/>
      <c r="C91" s="100"/>
      <c r="D91" s="119">
        <v>36</v>
      </c>
      <c r="E91" s="120">
        <v>44</v>
      </c>
      <c r="F91" s="121">
        <v>8.6300000000000008</v>
      </c>
      <c r="G91" s="102" t="s">
        <v>31</v>
      </c>
      <c r="H91" s="10">
        <f t="shared" si="58"/>
        <v>7.2945751025456891E-3</v>
      </c>
      <c r="I91" s="100">
        <f t="shared" si="60"/>
        <v>40</v>
      </c>
      <c r="J91" s="102" t="s">
        <v>31</v>
      </c>
      <c r="K91" s="102" t="s">
        <v>31</v>
      </c>
      <c r="L91" s="101">
        <f t="shared" si="65"/>
        <v>10</v>
      </c>
      <c r="M91" s="46"/>
      <c r="N91" s="46"/>
      <c r="O91" s="11">
        <f t="shared" si="61"/>
        <v>-34.200000000000003</v>
      </c>
      <c r="P91" s="12">
        <f t="shared" si="61"/>
        <v>-34.200000000000003</v>
      </c>
      <c r="Q91" s="13">
        <f t="shared" si="62"/>
        <v>31.369999999999997</v>
      </c>
      <c r="R91" s="13">
        <v>2.2799999999999998</v>
      </c>
      <c r="S91" s="13">
        <v>4.45</v>
      </c>
      <c r="T91" s="101">
        <v>4.88</v>
      </c>
      <c r="U91" s="101">
        <v>3.91</v>
      </c>
      <c r="V91" s="101">
        <f t="shared" si="63"/>
        <v>180.86699999999999</v>
      </c>
      <c r="W91" s="122"/>
      <c r="X91" s="123"/>
      <c r="Y91" s="123"/>
      <c r="Z91" s="136" t="s">
        <v>45</v>
      </c>
      <c r="AB91" s="15">
        <f t="shared" si="64"/>
        <v>-34.200000000000003</v>
      </c>
      <c r="AC91" s="7"/>
      <c r="AD91" s="36"/>
      <c r="AE91" s="36"/>
      <c r="AF91" s="36"/>
      <c r="AH91">
        <f t="shared" si="59"/>
        <v>0.52300000000000002</v>
      </c>
      <c r="AI91">
        <f t="shared" si="59"/>
        <v>0</v>
      </c>
      <c r="AJ91">
        <f t="shared" si="59"/>
        <v>1.38</v>
      </c>
      <c r="AN91">
        <v>-34.200000000000003</v>
      </c>
      <c r="AO91">
        <v>-34.200000000000003</v>
      </c>
      <c r="AP91">
        <v>-34.4</v>
      </c>
      <c r="AQ91">
        <v>-35.6</v>
      </c>
    </row>
    <row r="92" spans="1:43" ht="23.25" customHeight="1" x14ac:dyDescent="0.25">
      <c r="A92" s="102"/>
      <c r="B92" s="100"/>
      <c r="C92" s="100"/>
      <c r="D92" s="119">
        <v>36</v>
      </c>
      <c r="E92" s="120">
        <v>42</v>
      </c>
      <c r="F92" s="121">
        <v>2.73</v>
      </c>
      <c r="G92" s="102" t="s">
        <v>31</v>
      </c>
      <c r="H92" s="10">
        <f t="shared" si="58"/>
        <v>1.8749945080674189E-3</v>
      </c>
      <c r="I92" s="100">
        <f t="shared" si="60"/>
        <v>39</v>
      </c>
      <c r="J92" s="102" t="s">
        <v>31</v>
      </c>
      <c r="K92" s="102" t="s">
        <v>31</v>
      </c>
      <c r="L92" s="101">
        <f t="shared" si="65"/>
        <v>7.9432823472428158</v>
      </c>
      <c r="M92" s="46"/>
      <c r="N92" s="46"/>
      <c r="O92" s="11">
        <f t="shared" si="61"/>
        <v>-33.6</v>
      </c>
      <c r="P92" s="12">
        <f t="shared" si="61"/>
        <v>-35.299999999999997</v>
      </c>
      <c r="Q92" s="13">
        <f t="shared" si="62"/>
        <v>36.270000000000003</v>
      </c>
      <c r="R92" s="13">
        <v>2.29</v>
      </c>
      <c r="S92" s="13">
        <v>4.51</v>
      </c>
      <c r="T92" s="101">
        <v>4.4000000000000004</v>
      </c>
      <c r="U92" s="101">
        <v>3.49</v>
      </c>
      <c r="V92" s="101">
        <f t="shared" si="63"/>
        <v>169.84299999999999</v>
      </c>
      <c r="W92" s="122"/>
      <c r="X92" s="123"/>
      <c r="Y92" s="123"/>
      <c r="Z92" s="138"/>
      <c r="AB92" s="15">
        <f t="shared" si="64"/>
        <v>-34.450000000000003</v>
      </c>
      <c r="AC92" s="7"/>
      <c r="AD92" s="36"/>
      <c r="AE92" s="36"/>
      <c r="AF92" s="36"/>
      <c r="AH92">
        <f t="shared" si="59"/>
        <v>0.60299999999999998</v>
      </c>
      <c r="AI92">
        <f t="shared" si="59"/>
        <v>0.6</v>
      </c>
      <c r="AJ92">
        <f t="shared" si="59"/>
        <v>1.18</v>
      </c>
      <c r="AN92">
        <v>-36.200000000000003</v>
      </c>
      <c r="AO92">
        <v>-36.200000000000003</v>
      </c>
      <c r="AP92">
        <v>-33.6</v>
      </c>
      <c r="AQ92">
        <v>-35.299999999999997</v>
      </c>
    </row>
    <row r="93" spans="1:43" ht="24" customHeight="1" x14ac:dyDescent="0.25">
      <c r="A93" s="102"/>
      <c r="B93" s="100"/>
      <c r="C93" s="100"/>
      <c r="D93" s="119">
        <v>35</v>
      </c>
      <c r="E93" s="120">
        <v>42</v>
      </c>
      <c r="F93" s="121">
        <v>-1.86</v>
      </c>
      <c r="G93" s="102" t="s">
        <v>31</v>
      </c>
      <c r="H93" s="10">
        <f t="shared" si="58"/>
        <v>6.5162839406084268E-4</v>
      </c>
      <c r="I93" s="100">
        <f t="shared" si="60"/>
        <v>38</v>
      </c>
      <c r="J93" s="102" t="s">
        <v>31</v>
      </c>
      <c r="K93" s="102" t="s">
        <v>31</v>
      </c>
      <c r="L93" s="101">
        <f t="shared" si="65"/>
        <v>6.3095734448019387</v>
      </c>
      <c r="M93" s="46"/>
      <c r="N93" s="46"/>
      <c r="O93" s="11">
        <f t="shared" si="61"/>
        <v>-33.4</v>
      </c>
      <c r="P93" s="12">
        <f t="shared" si="61"/>
        <v>-34.9</v>
      </c>
      <c r="Q93" s="13">
        <f t="shared" si="62"/>
        <v>39.86</v>
      </c>
      <c r="R93" s="13">
        <v>2.2999999999999998</v>
      </c>
      <c r="S93" s="13">
        <v>4.54</v>
      </c>
      <c r="T93" s="101">
        <v>4.12</v>
      </c>
      <c r="U93" s="101">
        <v>3.24</v>
      </c>
      <c r="V93" s="101">
        <f t="shared" si="63"/>
        <v>163.38999999999999</v>
      </c>
      <c r="W93" s="122"/>
      <c r="X93" s="123"/>
      <c r="Y93" s="123"/>
      <c r="Z93" s="137" t="s">
        <v>117</v>
      </c>
      <c r="AB93" s="15">
        <f t="shared" si="64"/>
        <v>-34.15</v>
      </c>
      <c r="AC93" s="7"/>
      <c r="AD93" s="36"/>
      <c r="AE93" s="36"/>
      <c r="AF93" s="36"/>
      <c r="AH93">
        <f t="shared" si="59"/>
        <v>0.63300000000000001</v>
      </c>
      <c r="AI93">
        <f t="shared" si="59"/>
        <v>0.6</v>
      </c>
      <c r="AJ93">
        <f t="shared" si="59"/>
        <v>1.04</v>
      </c>
      <c r="AN93">
        <v>-38.200000000000003</v>
      </c>
      <c r="AO93">
        <v>-38.200000000000003</v>
      </c>
      <c r="AP93">
        <v>-33.4</v>
      </c>
      <c r="AQ93">
        <v>-34.9</v>
      </c>
    </row>
    <row r="94" spans="1:43" ht="24.75" customHeight="1" x14ac:dyDescent="0.25">
      <c r="A94" s="102"/>
      <c r="B94" s="100"/>
      <c r="C94" s="100"/>
      <c r="D94" s="119">
        <v>35</v>
      </c>
      <c r="E94" s="120">
        <v>40</v>
      </c>
      <c r="F94" s="121">
        <v>-3.15</v>
      </c>
      <c r="G94" s="102" t="s">
        <v>31</v>
      </c>
      <c r="H94" s="10">
        <f t="shared" si="58"/>
        <v>4.8417236758409933E-4</v>
      </c>
      <c r="I94" s="100">
        <f t="shared" si="60"/>
        <v>37</v>
      </c>
      <c r="J94" s="102" t="s">
        <v>31</v>
      </c>
      <c r="K94" s="102" t="s">
        <v>31</v>
      </c>
      <c r="L94" s="101">
        <f t="shared" si="65"/>
        <v>5.0118723362727327</v>
      </c>
      <c r="M94" s="46"/>
      <c r="N94" s="46"/>
      <c r="O94" s="11">
        <f t="shared" si="61"/>
        <v>-34.299999999999997</v>
      </c>
      <c r="P94" s="12">
        <f t="shared" si="61"/>
        <v>-35.5</v>
      </c>
      <c r="Q94" s="13">
        <f t="shared" si="62"/>
        <v>40.15</v>
      </c>
      <c r="R94" s="13">
        <v>2.31</v>
      </c>
      <c r="S94" s="13">
        <v>4.57</v>
      </c>
      <c r="T94" s="101">
        <v>3.87</v>
      </c>
      <c r="U94" s="101">
        <v>2.99</v>
      </c>
      <c r="V94" s="101">
        <f t="shared" si="63"/>
        <v>157.66899999999998</v>
      </c>
      <c r="W94" s="122"/>
      <c r="X94" s="123"/>
      <c r="Y94" s="123"/>
      <c r="Z94" s="137"/>
      <c r="AB94" s="15">
        <f t="shared" si="64"/>
        <v>-34.9</v>
      </c>
      <c r="AC94" s="7"/>
      <c r="AD94" s="36"/>
      <c r="AE94" s="36"/>
      <c r="AF94" s="36"/>
      <c r="AH94">
        <f t="shared" si="59"/>
        <v>0.64300000000000002</v>
      </c>
      <c r="AI94">
        <f t="shared" si="59"/>
        <v>0.6</v>
      </c>
      <c r="AJ94">
        <f t="shared" si="59"/>
        <v>1.04</v>
      </c>
      <c r="AN94">
        <v>-38.5</v>
      </c>
      <c r="AO94">
        <v>-38.5</v>
      </c>
      <c r="AP94">
        <v>-34.299999999999997</v>
      </c>
      <c r="AQ94">
        <v>-35.5</v>
      </c>
    </row>
    <row r="95" spans="1:43" ht="24.75" customHeight="1" x14ac:dyDescent="0.25">
      <c r="A95" s="102"/>
      <c r="B95" s="100"/>
      <c r="C95" s="100"/>
      <c r="D95" s="119">
        <v>35</v>
      </c>
      <c r="E95" s="120">
        <v>40</v>
      </c>
      <c r="F95" s="121">
        <v>-4.2699999999999996</v>
      </c>
      <c r="G95" s="102" t="s">
        <v>31</v>
      </c>
      <c r="H95" s="10">
        <f t="shared" si="58"/>
        <v>3.7411058827205334E-4</v>
      </c>
      <c r="I95" s="100">
        <f t="shared" si="60"/>
        <v>36</v>
      </c>
      <c r="J95" s="102" t="s">
        <v>31</v>
      </c>
      <c r="K95" s="102" t="s">
        <v>31</v>
      </c>
      <c r="L95" s="101">
        <f t="shared" si="65"/>
        <v>3.9810717055349771</v>
      </c>
      <c r="M95" s="46"/>
      <c r="N95" s="46"/>
      <c r="O95" s="11">
        <f t="shared" si="61"/>
        <v>-35.5</v>
      </c>
      <c r="P95" s="12">
        <f t="shared" si="61"/>
        <v>-36</v>
      </c>
      <c r="Q95" s="13">
        <f t="shared" si="62"/>
        <v>40.269999999999996</v>
      </c>
      <c r="R95" s="13">
        <v>2.31</v>
      </c>
      <c r="S95" s="13">
        <v>4.5999999999999996</v>
      </c>
      <c r="T95" s="101">
        <v>3.68</v>
      </c>
      <c r="U95" s="101">
        <v>2.81</v>
      </c>
      <c r="V95" s="101">
        <f t="shared" si="63"/>
        <v>153.34199999999998</v>
      </c>
      <c r="W95" s="122"/>
      <c r="X95" s="123"/>
      <c r="Y95" s="123"/>
      <c r="Z95" s="136" t="s">
        <v>128</v>
      </c>
      <c r="AB95" s="15">
        <f t="shared" si="64"/>
        <v>-35.75</v>
      </c>
      <c r="AC95" s="7"/>
      <c r="AD95" s="36"/>
      <c r="AE95" s="36"/>
      <c r="AF95" s="36"/>
      <c r="AH95">
        <f t="shared" si="59"/>
        <v>0.65300000000000002</v>
      </c>
      <c r="AI95">
        <f t="shared" si="59"/>
        <v>0.6</v>
      </c>
      <c r="AJ95">
        <f t="shared" si="59"/>
        <v>1.04</v>
      </c>
      <c r="AN95">
        <v>-39.6</v>
      </c>
      <c r="AO95">
        <v>-40.200000000000003</v>
      </c>
      <c r="AP95">
        <v>-35.5</v>
      </c>
      <c r="AQ95">
        <v>-36</v>
      </c>
    </row>
    <row r="96" spans="1:43" ht="24.75" customHeight="1" x14ac:dyDescent="0.25">
      <c r="A96" s="102"/>
      <c r="B96" s="100"/>
      <c r="C96" s="100"/>
      <c r="D96" s="119">
        <v>35</v>
      </c>
      <c r="E96" s="120">
        <v>38</v>
      </c>
      <c r="F96" s="121">
        <v>-7.79</v>
      </c>
      <c r="G96" s="102" t="s">
        <v>31</v>
      </c>
      <c r="H96" s="10">
        <f t="shared" si="58"/>
        <v>1.6634126503701691E-4</v>
      </c>
      <c r="I96" s="102">
        <f>I95-3</f>
        <v>33</v>
      </c>
      <c r="J96" s="102" t="s">
        <v>31</v>
      </c>
      <c r="K96" s="102" t="s">
        <v>31</v>
      </c>
      <c r="L96" s="101">
        <f t="shared" si="65"/>
        <v>1.9952623149688804</v>
      </c>
      <c r="M96" s="46"/>
      <c r="N96" s="46"/>
      <c r="O96" s="11">
        <f t="shared" si="61"/>
        <v>-38.9</v>
      </c>
      <c r="P96" s="12">
        <f t="shared" si="61"/>
        <v>-40.6</v>
      </c>
      <c r="Q96" s="13">
        <f t="shared" si="62"/>
        <v>40.79</v>
      </c>
      <c r="R96" s="13">
        <v>2.3199999999999998</v>
      </c>
      <c r="S96" s="13">
        <v>4.6500000000000004</v>
      </c>
      <c r="T96" s="101">
        <v>3.28</v>
      </c>
      <c r="U96" s="101">
        <v>2.38</v>
      </c>
      <c r="V96" s="101">
        <f t="shared" si="63"/>
        <v>144.167</v>
      </c>
      <c r="W96" s="122"/>
      <c r="X96" s="123"/>
      <c r="Y96" s="123"/>
      <c r="Z96" s="138"/>
      <c r="AB96" s="15">
        <f t="shared" si="64"/>
        <v>-39.75</v>
      </c>
      <c r="AC96" s="7"/>
      <c r="AD96" s="36"/>
      <c r="AE96" s="36"/>
      <c r="AF96" s="36"/>
      <c r="AH96">
        <f t="shared" si="59"/>
        <v>0.67300000000000004</v>
      </c>
      <c r="AI96">
        <f t="shared" si="59"/>
        <v>0.6</v>
      </c>
      <c r="AJ96">
        <f t="shared" si="59"/>
        <v>1.04</v>
      </c>
      <c r="AN96">
        <v>-42</v>
      </c>
      <c r="AO96">
        <v>-42.5</v>
      </c>
      <c r="AP96">
        <v>-38.9</v>
      </c>
      <c r="AQ96">
        <v>-40.6</v>
      </c>
    </row>
    <row r="97" spans="1:43" ht="24.75" customHeight="1" x14ac:dyDescent="0.25">
      <c r="A97" s="102"/>
      <c r="B97" s="100"/>
      <c r="C97" s="100"/>
      <c r="D97" s="119">
        <v>35</v>
      </c>
      <c r="E97" s="120">
        <v>38</v>
      </c>
      <c r="F97" s="121">
        <v>-9.35</v>
      </c>
      <c r="G97" s="102" t="s">
        <v>31</v>
      </c>
      <c r="H97" s="10">
        <f>0.001*POWER(10,F97/10)</f>
        <v>1.1614486138403427E-4</v>
      </c>
      <c r="I97" s="102">
        <f>I96-3</f>
        <v>30</v>
      </c>
      <c r="J97" s="102" t="s">
        <v>31</v>
      </c>
      <c r="K97" s="102" t="s">
        <v>31</v>
      </c>
      <c r="L97" s="101">
        <f t="shared" si="65"/>
        <v>1</v>
      </c>
      <c r="M97" s="46"/>
      <c r="N97" s="46"/>
      <c r="O97" s="11">
        <f t="shared" si="61"/>
        <v>-38.200000000000003</v>
      </c>
      <c r="P97" s="12">
        <f t="shared" si="61"/>
        <v>-38.200000000000003</v>
      </c>
      <c r="Q97" s="13">
        <f>I97-F97</f>
        <v>39.35</v>
      </c>
      <c r="R97" s="13">
        <v>2.3199999999999998</v>
      </c>
      <c r="S97" s="13">
        <v>4.66</v>
      </c>
      <c r="T97" s="101">
        <v>3.19</v>
      </c>
      <c r="U97" s="101">
        <v>2.2599999999999998</v>
      </c>
      <c r="V97" s="101">
        <f t="shared" si="63"/>
        <v>142.07400000000001</v>
      </c>
      <c r="W97" s="122"/>
      <c r="X97" s="123"/>
      <c r="Y97" s="123"/>
      <c r="Z97" s="100"/>
      <c r="AB97" s="15">
        <f t="shared" si="64"/>
        <v>-38.200000000000003</v>
      </c>
      <c r="AC97" s="7"/>
      <c r="AD97" s="36"/>
      <c r="AE97" s="36"/>
      <c r="AF97" s="36"/>
      <c r="AH97">
        <f t="shared" si="59"/>
        <v>0.69299999999999995</v>
      </c>
      <c r="AI97">
        <f t="shared" si="59"/>
        <v>0.6</v>
      </c>
      <c r="AJ97">
        <f t="shared" si="59"/>
        <v>1.04</v>
      </c>
      <c r="AN97">
        <v>-42.3</v>
      </c>
      <c r="AO97">
        <v>-42</v>
      </c>
      <c r="AP97">
        <v>-38.200000000000003</v>
      </c>
      <c r="AQ97">
        <v>-38.200000000000003</v>
      </c>
    </row>
    <row r="98" spans="1:43" ht="24.75" customHeight="1" x14ac:dyDescent="0.25">
      <c r="A98" s="21"/>
      <c r="B98" s="22"/>
      <c r="C98" s="23"/>
      <c r="D98" s="24"/>
      <c r="E98" s="23"/>
      <c r="F98" s="22"/>
      <c r="G98" s="23"/>
      <c r="H98" s="25"/>
      <c r="I98" s="22"/>
      <c r="J98" s="22"/>
      <c r="K98" s="22"/>
      <c r="L98" s="25"/>
      <c r="M98" s="26"/>
      <c r="N98" s="25"/>
      <c r="O98" s="25"/>
      <c r="P98" s="25"/>
      <c r="Q98" s="25"/>
      <c r="R98" s="25"/>
      <c r="S98" s="25"/>
      <c r="T98" s="47"/>
      <c r="U98" s="47"/>
      <c r="V98" s="25"/>
      <c r="W98" s="25"/>
      <c r="X98" s="27"/>
      <c r="Y98" s="27"/>
      <c r="Z98" s="28"/>
      <c r="AB98" s="7"/>
      <c r="AC98" s="7"/>
      <c r="AD98" s="36"/>
      <c r="AE98" s="36"/>
      <c r="AF98" s="36"/>
    </row>
    <row r="99" spans="1:43" ht="24.75" customHeight="1" x14ac:dyDescent="0.25">
      <c r="A99" s="8"/>
      <c r="B99" s="100">
        <f>B88</f>
        <v>13.75</v>
      </c>
      <c r="C99" s="100" t="s">
        <v>30</v>
      </c>
      <c r="D99" s="9"/>
      <c r="E99" s="9"/>
      <c r="F99" s="102" t="s">
        <v>31</v>
      </c>
      <c r="G99" s="101"/>
      <c r="H99" s="101">
        <f>0.001*POWER(10,G99/10)</f>
        <v>1E-3</v>
      </c>
      <c r="I99" s="102" t="s">
        <v>31</v>
      </c>
      <c r="J99" s="103"/>
      <c r="K99" s="102" t="s">
        <v>31</v>
      </c>
      <c r="L99" s="101">
        <f>0.001*POWER(10,J99/10)</f>
        <v>1E-3</v>
      </c>
      <c r="M99" s="46"/>
      <c r="N99" s="48"/>
      <c r="O99" s="11"/>
      <c r="P99" s="12"/>
      <c r="Q99" s="13">
        <f>J99-G99</f>
        <v>0</v>
      </c>
      <c r="R99" s="13"/>
      <c r="S99" s="13"/>
      <c r="T99" s="101"/>
      <c r="U99" s="101"/>
      <c r="V99" s="101">
        <f>T99*$Z$7+S99*$Z$9+R99*$Z$11</f>
        <v>0</v>
      </c>
      <c r="W99" s="101">
        <f t="shared" ref="W99:W108" si="66">V99-L99</f>
        <v>-1E-3</v>
      </c>
      <c r="X99" s="14" t="e">
        <f t="shared" ref="X99:X108" si="67">L99/V99</f>
        <v>#DIV/0!</v>
      </c>
      <c r="Y99" s="14" t="e">
        <f t="shared" ref="Y99:Y108" si="68">(L99-H99)/V99</f>
        <v>#DIV/0!</v>
      </c>
      <c r="Z99" s="127" t="s">
        <v>53</v>
      </c>
      <c r="AB99" s="15" t="e">
        <f>AVERAGE(M99:N99)</f>
        <v>#DIV/0!</v>
      </c>
      <c r="AC99" s="7"/>
      <c r="AD99" s="36"/>
      <c r="AE99" s="36"/>
      <c r="AF99" s="36"/>
    </row>
    <row r="100" spans="1:43" ht="24.75" customHeight="1" x14ac:dyDescent="0.25">
      <c r="A100" s="16"/>
      <c r="B100" s="100"/>
      <c r="C100" s="100"/>
      <c r="D100" s="9"/>
      <c r="E100" s="9"/>
      <c r="F100" s="102" t="s">
        <v>31</v>
      </c>
      <c r="G100" s="101"/>
      <c r="H100" s="101">
        <f t="shared" ref="H100:H105" si="69">0.001*POWER(10,G100/10)</f>
        <v>1E-3</v>
      </c>
      <c r="I100" s="102" t="s">
        <v>31</v>
      </c>
      <c r="J100" s="103"/>
      <c r="K100" s="102" t="s">
        <v>31</v>
      </c>
      <c r="L100" s="101">
        <f t="shared" ref="L100:L105" si="70">0.001*POWER(10,J100/10)</f>
        <v>1E-3</v>
      </c>
      <c r="M100" s="46"/>
      <c r="N100" s="48"/>
      <c r="O100" s="11"/>
      <c r="P100" s="12"/>
      <c r="Q100" s="13">
        <f t="shared" ref="Q100:Q105" si="71">J100-G100</f>
        <v>0</v>
      </c>
      <c r="R100" s="13"/>
      <c r="S100" s="13"/>
      <c r="T100" s="101"/>
      <c r="U100" s="101"/>
      <c r="V100" s="101">
        <f t="shared" ref="V100:V108" si="72">T100*$Z$7+S100*$Z$9+R100*$Z$11</f>
        <v>0</v>
      </c>
      <c r="W100" s="101">
        <f t="shared" si="66"/>
        <v>-1E-3</v>
      </c>
      <c r="X100" s="14" t="e">
        <f t="shared" si="67"/>
        <v>#DIV/0!</v>
      </c>
      <c r="Y100" s="14" t="e">
        <f t="shared" si="68"/>
        <v>#DIV/0!</v>
      </c>
      <c r="Z100" s="128"/>
      <c r="AB100" s="15" t="e">
        <f>AVERAGE(M100:N100)</f>
        <v>#DIV/0!</v>
      </c>
      <c r="AC100" s="7"/>
      <c r="AD100" s="36"/>
      <c r="AE100" s="36"/>
      <c r="AF100" s="36"/>
    </row>
    <row r="101" spans="1:43" ht="24.75" customHeight="1" x14ac:dyDescent="0.25">
      <c r="A101" s="102"/>
      <c r="B101" s="100"/>
      <c r="C101" s="100"/>
      <c r="D101" s="9"/>
      <c r="E101" s="9"/>
      <c r="F101" s="102" t="s">
        <v>31</v>
      </c>
      <c r="G101" s="101"/>
      <c r="H101" s="101">
        <f t="shared" si="69"/>
        <v>1E-3</v>
      </c>
      <c r="I101" s="102" t="s">
        <v>31</v>
      </c>
      <c r="J101" s="103"/>
      <c r="K101" s="102" t="s">
        <v>31</v>
      </c>
      <c r="L101" s="101">
        <f t="shared" si="70"/>
        <v>1E-3</v>
      </c>
      <c r="M101" s="46"/>
      <c r="N101" s="48"/>
      <c r="O101" s="11"/>
      <c r="P101" s="12"/>
      <c r="Q101" s="13">
        <f t="shared" si="71"/>
        <v>0</v>
      </c>
      <c r="R101" s="13"/>
      <c r="S101" s="13"/>
      <c r="T101" s="101"/>
      <c r="U101" s="101"/>
      <c r="V101" s="101">
        <f t="shared" si="72"/>
        <v>0</v>
      </c>
      <c r="W101" s="101">
        <f t="shared" si="66"/>
        <v>-1E-3</v>
      </c>
      <c r="X101" s="14" t="e">
        <f t="shared" si="67"/>
        <v>#DIV/0!</v>
      </c>
      <c r="Y101" s="14" t="e">
        <f t="shared" si="68"/>
        <v>#DIV/0!</v>
      </c>
      <c r="Z101" s="129"/>
      <c r="AB101" s="15" t="e">
        <f>AVERAGE(M101:N101)</f>
        <v>#DIV/0!</v>
      </c>
      <c r="AC101" s="7"/>
      <c r="AD101" s="36"/>
      <c r="AE101" s="36"/>
      <c r="AF101" s="36"/>
    </row>
    <row r="102" spans="1:43" ht="24.75" customHeight="1" x14ac:dyDescent="0.25">
      <c r="A102" s="102"/>
      <c r="B102" s="100"/>
      <c r="C102" s="100"/>
      <c r="D102" s="9"/>
      <c r="E102" s="9"/>
      <c r="F102" s="102" t="s">
        <v>31</v>
      </c>
      <c r="G102" s="101"/>
      <c r="H102" s="101">
        <f t="shared" si="69"/>
        <v>1E-3</v>
      </c>
      <c r="I102" s="102" t="s">
        <v>31</v>
      </c>
      <c r="J102" s="103"/>
      <c r="K102" s="102" t="s">
        <v>31</v>
      </c>
      <c r="L102" s="101">
        <f t="shared" si="70"/>
        <v>1E-3</v>
      </c>
      <c r="M102" s="46"/>
      <c r="N102" s="46"/>
      <c r="O102" s="11"/>
      <c r="P102" s="11"/>
      <c r="Q102" s="13">
        <f t="shared" si="71"/>
        <v>0</v>
      </c>
      <c r="R102" s="13"/>
      <c r="S102" s="13"/>
      <c r="T102" s="101"/>
      <c r="U102" s="101"/>
      <c r="V102" s="101">
        <f t="shared" si="72"/>
        <v>0</v>
      </c>
      <c r="W102" s="101">
        <f t="shared" si="66"/>
        <v>-1E-3</v>
      </c>
      <c r="X102" s="14" t="e">
        <f t="shared" si="67"/>
        <v>#DIV/0!</v>
      </c>
      <c r="Y102" s="14" t="e">
        <f t="shared" si="68"/>
        <v>#DIV/0!</v>
      </c>
      <c r="Z102" s="127" t="s">
        <v>45</v>
      </c>
      <c r="AB102" s="15" t="e">
        <f t="shared" ref="AB102:AB108" si="73">AVERAGE(M102:N102)</f>
        <v>#DIV/0!</v>
      </c>
      <c r="AC102" s="7"/>
      <c r="AD102" s="36"/>
      <c r="AE102" s="36"/>
      <c r="AF102" s="36"/>
    </row>
    <row r="103" spans="1:43" ht="23.25" customHeight="1" x14ac:dyDescent="0.25">
      <c r="A103" s="102"/>
      <c r="B103" s="100"/>
      <c r="C103" s="100"/>
      <c r="D103" s="9"/>
      <c r="E103" s="9"/>
      <c r="F103" s="102" t="s">
        <v>31</v>
      </c>
      <c r="G103" s="101"/>
      <c r="H103" s="101">
        <f t="shared" si="69"/>
        <v>1E-3</v>
      </c>
      <c r="I103" s="102" t="s">
        <v>31</v>
      </c>
      <c r="J103" s="103"/>
      <c r="K103" s="102" t="s">
        <v>31</v>
      </c>
      <c r="L103" s="101">
        <f t="shared" si="70"/>
        <v>1E-3</v>
      </c>
      <c r="M103" s="46"/>
      <c r="N103" s="46"/>
      <c r="O103" s="11"/>
      <c r="P103" s="11"/>
      <c r="Q103" s="13">
        <f t="shared" si="71"/>
        <v>0</v>
      </c>
      <c r="R103" s="13"/>
      <c r="S103" s="13"/>
      <c r="T103" s="101"/>
      <c r="U103" s="101"/>
      <c r="V103" s="101">
        <f t="shared" si="72"/>
        <v>0</v>
      </c>
      <c r="W103" s="101">
        <f t="shared" si="66"/>
        <v>-1E-3</v>
      </c>
      <c r="X103" s="14" t="e">
        <f t="shared" si="67"/>
        <v>#DIV/0!</v>
      </c>
      <c r="Y103" s="14" t="e">
        <f t="shared" si="68"/>
        <v>#DIV/0!</v>
      </c>
      <c r="Z103" s="130"/>
      <c r="AB103" s="15" t="e">
        <f t="shared" si="73"/>
        <v>#DIV/0!</v>
      </c>
      <c r="AC103" s="7"/>
      <c r="AD103" s="36"/>
      <c r="AE103" s="36"/>
      <c r="AF103" s="36"/>
    </row>
    <row r="104" spans="1:43" ht="24" customHeight="1" x14ac:dyDescent="0.25">
      <c r="A104" s="102"/>
      <c r="B104" s="100"/>
      <c r="C104" s="100"/>
      <c r="D104" s="9"/>
      <c r="E104" s="9"/>
      <c r="F104" s="102" t="s">
        <v>31</v>
      </c>
      <c r="G104" s="101"/>
      <c r="H104" s="101">
        <f t="shared" si="69"/>
        <v>1E-3</v>
      </c>
      <c r="I104" s="102" t="s">
        <v>31</v>
      </c>
      <c r="J104" s="103"/>
      <c r="K104" s="102" t="s">
        <v>31</v>
      </c>
      <c r="L104" s="101">
        <f t="shared" si="70"/>
        <v>1E-3</v>
      </c>
      <c r="M104" s="46"/>
      <c r="N104" s="46"/>
      <c r="O104" s="11"/>
      <c r="P104" s="11"/>
      <c r="Q104" s="13">
        <f t="shared" si="71"/>
        <v>0</v>
      </c>
      <c r="R104" s="13"/>
      <c r="S104" s="13"/>
      <c r="T104" s="101"/>
      <c r="U104" s="101"/>
      <c r="V104" s="101">
        <f t="shared" si="72"/>
        <v>0</v>
      </c>
      <c r="W104" s="101">
        <f t="shared" si="66"/>
        <v>-1E-3</v>
      </c>
      <c r="X104" s="14" t="e">
        <f t="shared" si="67"/>
        <v>#DIV/0!</v>
      </c>
      <c r="Y104" s="14" t="e">
        <f t="shared" si="68"/>
        <v>#DIV/0!</v>
      </c>
      <c r="Z104" s="131"/>
      <c r="AB104" s="15" t="e">
        <f t="shared" si="73"/>
        <v>#DIV/0!</v>
      </c>
      <c r="AC104" s="7"/>
      <c r="AD104" s="36"/>
      <c r="AE104" s="36"/>
      <c r="AF104" s="36"/>
    </row>
    <row r="105" spans="1:43" ht="24.75" customHeight="1" x14ac:dyDescent="0.25">
      <c r="A105" s="102"/>
      <c r="B105" s="100"/>
      <c r="C105" s="100"/>
      <c r="D105" s="9"/>
      <c r="E105" s="9"/>
      <c r="F105" s="102" t="s">
        <v>31</v>
      </c>
      <c r="G105" s="101"/>
      <c r="H105" s="101">
        <f t="shared" si="69"/>
        <v>1E-3</v>
      </c>
      <c r="I105" s="102" t="s">
        <v>31</v>
      </c>
      <c r="J105" s="103"/>
      <c r="K105" s="102" t="s">
        <v>31</v>
      </c>
      <c r="L105" s="101">
        <f t="shared" si="70"/>
        <v>1E-3</v>
      </c>
      <c r="M105" s="46"/>
      <c r="N105" s="46"/>
      <c r="O105" s="11"/>
      <c r="P105" s="11"/>
      <c r="Q105" s="13">
        <f t="shared" si="71"/>
        <v>0</v>
      </c>
      <c r="R105" s="13"/>
      <c r="S105" s="13"/>
      <c r="T105" s="101"/>
      <c r="U105" s="101"/>
      <c r="V105" s="101">
        <f t="shared" si="72"/>
        <v>0</v>
      </c>
      <c r="W105" s="101">
        <f t="shared" si="66"/>
        <v>-1E-3</v>
      </c>
      <c r="X105" s="14" t="e">
        <f t="shared" si="67"/>
        <v>#DIV/0!</v>
      </c>
      <c r="Y105" s="14" t="e">
        <f t="shared" si="68"/>
        <v>#DIV/0!</v>
      </c>
      <c r="Z105" s="100"/>
      <c r="AB105" s="15" t="e">
        <f t="shared" si="73"/>
        <v>#DIV/0!</v>
      </c>
      <c r="AC105" s="7"/>
      <c r="AD105" s="36"/>
      <c r="AE105" s="36"/>
      <c r="AF105" s="36"/>
    </row>
    <row r="106" spans="1:43" ht="24.75" customHeight="1" x14ac:dyDescent="0.25">
      <c r="A106" s="102"/>
      <c r="B106" s="100"/>
      <c r="C106" s="100"/>
      <c r="D106" s="9"/>
      <c r="E106" s="9"/>
      <c r="F106" s="102" t="s">
        <v>31</v>
      </c>
      <c r="G106" s="101"/>
      <c r="H106" s="101">
        <f>0.001*POWER(10,G106/10)</f>
        <v>1E-3</v>
      </c>
      <c r="I106" s="102" t="s">
        <v>31</v>
      </c>
      <c r="J106" s="103"/>
      <c r="K106" s="102" t="s">
        <v>31</v>
      </c>
      <c r="L106" s="101">
        <f>0.001*POWER(10,J106/10)</f>
        <v>1E-3</v>
      </c>
      <c r="M106" s="46"/>
      <c r="N106" s="46"/>
      <c r="O106" s="11"/>
      <c r="P106" s="11"/>
      <c r="Q106" s="13">
        <f>J106-G106</f>
        <v>0</v>
      </c>
      <c r="R106" s="13"/>
      <c r="S106" s="13"/>
      <c r="T106" s="101"/>
      <c r="U106" s="101"/>
      <c r="V106" s="101">
        <f t="shared" si="72"/>
        <v>0</v>
      </c>
      <c r="W106" s="101">
        <f t="shared" si="66"/>
        <v>-1E-3</v>
      </c>
      <c r="X106" s="14" t="e">
        <f t="shared" si="67"/>
        <v>#DIV/0!</v>
      </c>
      <c r="Y106" s="14" t="e">
        <f t="shared" si="68"/>
        <v>#DIV/0!</v>
      </c>
      <c r="Z106" s="100"/>
      <c r="AB106" s="15" t="e">
        <f t="shared" si="73"/>
        <v>#DIV/0!</v>
      </c>
      <c r="AC106" s="7"/>
      <c r="AD106" s="36"/>
      <c r="AE106" s="36"/>
      <c r="AF106" s="36"/>
    </row>
    <row r="107" spans="1:43" ht="24.75" customHeight="1" x14ac:dyDescent="0.25">
      <c r="A107" s="102"/>
      <c r="B107" s="100"/>
      <c r="C107" s="100"/>
      <c r="D107" s="9"/>
      <c r="E107" s="9"/>
      <c r="F107" s="102" t="s">
        <v>31</v>
      </c>
      <c r="G107" s="101"/>
      <c r="H107" s="101">
        <f>0.001*POWER(10,G107/10)</f>
        <v>1E-3</v>
      </c>
      <c r="I107" s="102" t="s">
        <v>31</v>
      </c>
      <c r="J107" s="103"/>
      <c r="K107" s="102" t="s">
        <v>31</v>
      </c>
      <c r="L107" s="101">
        <f>0.001*POWER(10,J107/10)</f>
        <v>1E-3</v>
      </c>
      <c r="M107" s="46"/>
      <c r="N107" s="46"/>
      <c r="O107" s="11"/>
      <c r="P107" s="11"/>
      <c r="Q107" s="13">
        <f>J107-G107</f>
        <v>0</v>
      </c>
      <c r="R107" s="13"/>
      <c r="S107" s="13"/>
      <c r="T107" s="101"/>
      <c r="U107" s="101"/>
      <c r="V107" s="101">
        <f t="shared" si="72"/>
        <v>0</v>
      </c>
      <c r="W107" s="101">
        <f t="shared" si="66"/>
        <v>-1E-3</v>
      </c>
      <c r="X107" s="14" t="e">
        <f t="shared" si="67"/>
        <v>#DIV/0!</v>
      </c>
      <c r="Y107" s="14" t="e">
        <f t="shared" si="68"/>
        <v>#DIV/0!</v>
      </c>
      <c r="Z107" s="100"/>
      <c r="AB107" s="15" t="e">
        <f>AVERAGE(M107:N107)</f>
        <v>#DIV/0!</v>
      </c>
      <c r="AC107" s="7"/>
      <c r="AD107" s="36"/>
      <c r="AE107" s="36"/>
      <c r="AF107" s="36"/>
    </row>
    <row r="108" spans="1:43" ht="24.75" customHeight="1" x14ac:dyDescent="0.25">
      <c r="A108" s="102"/>
      <c r="B108" s="100"/>
      <c r="C108" s="100"/>
      <c r="D108" s="9"/>
      <c r="E108" s="9"/>
      <c r="F108" s="102" t="s">
        <v>31</v>
      </c>
      <c r="G108" s="101"/>
      <c r="H108" s="101">
        <f>0.001*POWER(10,G108/10)</f>
        <v>1E-3</v>
      </c>
      <c r="I108" s="102" t="s">
        <v>31</v>
      </c>
      <c r="J108" s="103"/>
      <c r="K108" s="102" t="s">
        <v>31</v>
      </c>
      <c r="L108" s="101">
        <f>0.001*POWER(10,J108/10)</f>
        <v>1E-3</v>
      </c>
      <c r="M108" s="46"/>
      <c r="N108" s="46"/>
      <c r="O108" s="11"/>
      <c r="P108" s="11"/>
      <c r="Q108" s="13">
        <f>J108-G108</f>
        <v>0</v>
      </c>
      <c r="R108" s="13"/>
      <c r="S108" s="13"/>
      <c r="T108" s="101"/>
      <c r="U108" s="101"/>
      <c r="V108" s="101">
        <f t="shared" si="72"/>
        <v>0</v>
      </c>
      <c r="W108" s="101">
        <f t="shared" si="66"/>
        <v>-1E-3</v>
      </c>
      <c r="X108" s="14" t="e">
        <f t="shared" si="67"/>
        <v>#DIV/0!</v>
      </c>
      <c r="Y108" s="14" t="e">
        <f t="shared" si="68"/>
        <v>#DIV/0!</v>
      </c>
      <c r="Z108" s="100"/>
      <c r="AB108" s="15" t="e">
        <f t="shared" si="73"/>
        <v>#DIV/0!</v>
      </c>
      <c r="AC108" s="7"/>
      <c r="AD108" s="36"/>
      <c r="AE108" s="36"/>
      <c r="AF108" s="36"/>
    </row>
    <row r="109" spans="1:43" ht="24.75" customHeight="1" x14ac:dyDescent="0.25">
      <c r="A109" s="49"/>
      <c r="B109" s="50"/>
      <c r="C109" s="51"/>
      <c r="D109" s="52"/>
      <c r="E109" s="53"/>
      <c r="F109" s="54"/>
      <c r="G109" s="54"/>
      <c r="H109" s="54"/>
      <c r="I109" s="54"/>
      <c r="J109" s="54"/>
      <c r="K109" s="54"/>
      <c r="L109" s="55"/>
      <c r="M109" s="56"/>
      <c r="N109" s="54"/>
      <c r="O109" s="54"/>
      <c r="P109" s="54"/>
      <c r="Q109" s="54"/>
      <c r="R109" s="54"/>
      <c r="S109" s="54"/>
      <c r="T109" s="56"/>
      <c r="U109" s="56"/>
      <c r="V109" s="43"/>
      <c r="W109" s="43"/>
      <c r="X109" s="57"/>
      <c r="Y109" s="57"/>
      <c r="Z109" s="58"/>
    </row>
    <row r="110" spans="1:43" x14ac:dyDescent="0.25">
      <c r="C110" s="59"/>
      <c r="D110" s="60"/>
      <c r="E110" s="59"/>
      <c r="I110" s="7"/>
      <c r="J110" s="7"/>
      <c r="K110" s="7"/>
      <c r="L110" s="15"/>
      <c r="M110" s="61"/>
      <c r="N110" s="7"/>
      <c r="O110" s="7"/>
      <c r="P110" s="7"/>
      <c r="Q110" s="7"/>
      <c r="R110" s="7"/>
      <c r="S110" s="7"/>
      <c r="T110" s="61"/>
      <c r="U110" s="61"/>
      <c r="V110" s="62"/>
      <c r="W110" s="62"/>
      <c r="X110" s="63"/>
      <c r="Y110" s="63"/>
    </row>
    <row r="111" spans="1:43" x14ac:dyDescent="0.25">
      <c r="C111" s="59"/>
      <c r="D111" s="60"/>
      <c r="E111" s="59"/>
      <c r="I111" s="132" t="s">
        <v>54</v>
      </c>
      <c r="J111" s="132"/>
      <c r="K111" s="132"/>
      <c r="L111" s="132"/>
      <c r="M111" s="132"/>
      <c r="N111" s="132"/>
      <c r="O111" s="132"/>
      <c r="P111" s="132"/>
      <c r="Q111" s="132"/>
      <c r="R111" s="40"/>
      <c r="S111" s="40"/>
      <c r="T111" s="64"/>
      <c r="U111" s="64"/>
      <c r="V111" s="62"/>
      <c r="W111" s="62"/>
      <c r="X111" s="63"/>
      <c r="Y111" s="63"/>
    </row>
    <row r="112" spans="1:43" ht="15" customHeight="1" x14ac:dyDescent="0.25">
      <c r="A112" t="s">
        <v>55</v>
      </c>
      <c r="C112" s="59"/>
      <c r="D112" s="60"/>
      <c r="E112" s="59"/>
      <c r="I112" s="133" t="s">
        <v>2</v>
      </c>
      <c r="J112" s="126" t="s">
        <v>56</v>
      </c>
      <c r="K112" s="126" t="s">
        <v>57</v>
      </c>
      <c r="L112" s="126" t="s">
        <v>58</v>
      </c>
      <c r="M112" s="126" t="s">
        <v>59</v>
      </c>
      <c r="N112" s="83"/>
      <c r="O112" s="125" t="s">
        <v>60</v>
      </c>
      <c r="P112" s="126" t="s">
        <v>61</v>
      </c>
      <c r="Q112" s="126" t="s">
        <v>87</v>
      </c>
      <c r="R112" s="65"/>
      <c r="S112" s="65"/>
      <c r="T112" s="7"/>
      <c r="U112" s="7"/>
      <c r="V112" s="62"/>
      <c r="W112" s="62"/>
      <c r="X112" s="63"/>
      <c r="Y112" s="63"/>
    </row>
    <row r="113" spans="1:25" x14ac:dyDescent="0.25">
      <c r="A113" t="s">
        <v>63</v>
      </c>
      <c r="C113" s="59"/>
      <c r="D113" s="60"/>
      <c r="E113" s="59"/>
      <c r="I113" s="133"/>
      <c r="J113" s="126"/>
      <c r="K113" s="126"/>
      <c r="L113" s="126"/>
      <c r="M113" s="126"/>
      <c r="N113" s="83"/>
      <c r="O113" s="125"/>
      <c r="P113" s="126"/>
      <c r="Q113" s="126"/>
      <c r="R113" s="65"/>
      <c r="S113" s="65"/>
      <c r="T113" s="7"/>
      <c r="U113" s="7"/>
      <c r="V113" s="62"/>
      <c r="W113" s="62"/>
      <c r="X113" s="63"/>
      <c r="Y113" s="63"/>
    </row>
    <row r="114" spans="1:25" x14ac:dyDescent="0.25">
      <c r="A114" t="s">
        <v>64</v>
      </c>
      <c r="C114" s="59"/>
      <c r="D114" s="60"/>
      <c r="E114" s="59"/>
      <c r="I114" s="84">
        <v>13.75</v>
      </c>
      <c r="J114" s="84">
        <v>19.850000000000001</v>
      </c>
      <c r="K114" s="84">
        <v>0.57999999999999996</v>
      </c>
      <c r="L114" s="85"/>
      <c r="M114" s="86">
        <f>J114-K114-L114</f>
        <v>19.270000000000003</v>
      </c>
      <c r="N114" s="87"/>
      <c r="O114" s="88">
        <v>49.64</v>
      </c>
      <c r="P114" s="87">
        <v>0.67</v>
      </c>
      <c r="Q114" s="85">
        <f>O114+P114</f>
        <v>50.31</v>
      </c>
      <c r="R114" s="70"/>
      <c r="S114" s="70"/>
      <c r="T114" s="7"/>
      <c r="U114" s="7"/>
      <c r="V114" s="62"/>
      <c r="W114" s="62"/>
      <c r="X114" s="63"/>
      <c r="Y114" s="63"/>
    </row>
    <row r="115" spans="1:25" x14ac:dyDescent="0.25">
      <c r="A115" t="s">
        <v>65</v>
      </c>
      <c r="C115" s="59"/>
      <c r="D115" s="60"/>
      <c r="E115" s="59"/>
      <c r="I115" s="84">
        <v>14</v>
      </c>
      <c r="J115" s="84">
        <v>19.86</v>
      </c>
      <c r="K115" s="84">
        <v>0.59</v>
      </c>
      <c r="L115" s="85"/>
      <c r="M115" s="86">
        <f>J115-K115-L115</f>
        <v>19.27</v>
      </c>
      <c r="N115" s="87"/>
      <c r="O115" s="88">
        <v>49.9</v>
      </c>
      <c r="P115" s="87">
        <v>0.54</v>
      </c>
      <c r="Q115" s="85">
        <f>O115+P115</f>
        <v>50.44</v>
      </c>
      <c r="R115" s="70"/>
      <c r="S115" s="70"/>
      <c r="T115" s="7"/>
      <c r="U115" s="7"/>
      <c r="V115" s="62"/>
      <c r="W115" s="62"/>
      <c r="X115" s="63"/>
      <c r="Y115" s="63"/>
    </row>
    <row r="116" spans="1:25" x14ac:dyDescent="0.25">
      <c r="A116" t="s">
        <v>66</v>
      </c>
      <c r="C116" s="59"/>
      <c r="D116" s="60"/>
      <c r="E116" s="59"/>
      <c r="I116" s="84">
        <v>14.25</v>
      </c>
      <c r="J116" s="84">
        <v>19.87</v>
      </c>
      <c r="K116" s="84">
        <v>0.61</v>
      </c>
      <c r="L116" s="85"/>
      <c r="M116" s="86">
        <f>J116-K116-L116</f>
        <v>19.260000000000002</v>
      </c>
      <c r="N116" s="87"/>
      <c r="O116" s="84">
        <v>50.05</v>
      </c>
      <c r="P116" s="87">
        <v>0.52</v>
      </c>
      <c r="Q116" s="85">
        <f>O116+P116</f>
        <v>50.57</v>
      </c>
      <c r="R116" s="70"/>
      <c r="S116" s="70"/>
      <c r="T116" s="7"/>
      <c r="U116" s="7"/>
      <c r="V116" s="62"/>
      <c r="W116" s="62"/>
      <c r="X116" s="63"/>
      <c r="Y116" s="63"/>
    </row>
    <row r="117" spans="1:25" x14ac:dyDescent="0.25">
      <c r="A117" t="s">
        <v>67</v>
      </c>
      <c r="I117" s="84">
        <v>14.5</v>
      </c>
      <c r="J117" s="84">
        <v>19.88</v>
      </c>
      <c r="K117" s="84">
        <v>0.59</v>
      </c>
      <c r="L117" s="85"/>
      <c r="M117" s="86">
        <f>J117-K117-L117</f>
        <v>19.29</v>
      </c>
      <c r="N117" s="87"/>
      <c r="O117" s="87">
        <v>50.21</v>
      </c>
      <c r="P117" s="87">
        <v>0.52</v>
      </c>
      <c r="Q117" s="85">
        <f>O117+P117</f>
        <v>50.730000000000004</v>
      </c>
      <c r="R117" s="70"/>
      <c r="S117" s="70"/>
      <c r="T117" s="7"/>
      <c r="U117" s="7"/>
    </row>
    <row r="118" spans="1:25" x14ac:dyDescent="0.25">
      <c r="A118" t="s">
        <v>68</v>
      </c>
      <c r="I118" s="7"/>
      <c r="J118" s="7"/>
      <c r="K118" s="7"/>
      <c r="L118" s="7"/>
      <c r="M118" s="7"/>
      <c r="N118" s="7"/>
      <c r="O118" s="7"/>
      <c r="P118" s="7"/>
      <c r="Q118" s="7"/>
      <c r="R118" s="7"/>
      <c r="S118" s="7"/>
      <c r="T118" s="7"/>
      <c r="U118" s="7"/>
    </row>
    <row r="119" spans="1:25" x14ac:dyDescent="0.25">
      <c r="A119" t="s">
        <v>69</v>
      </c>
      <c r="I119" s="7" t="s">
        <v>70</v>
      </c>
      <c r="J119" s="7"/>
      <c r="K119" s="7"/>
      <c r="L119" s="7"/>
      <c r="M119" s="7"/>
      <c r="N119" s="7"/>
      <c r="O119" s="7"/>
      <c r="P119" s="7"/>
      <c r="Q119" s="7"/>
      <c r="R119" s="7"/>
      <c r="S119" s="7"/>
      <c r="T119" s="7"/>
      <c r="U119" s="7"/>
    </row>
    <row r="120" spans="1:25" x14ac:dyDescent="0.25">
      <c r="A120" t="s">
        <v>71</v>
      </c>
    </row>
    <row r="121" spans="1:25" x14ac:dyDescent="0.25">
      <c r="A121" t="s">
        <v>72</v>
      </c>
    </row>
    <row r="122" spans="1:25" x14ac:dyDescent="0.25">
      <c r="A122" t="s">
        <v>73</v>
      </c>
    </row>
  </sheetData>
  <mergeCells count="29">
    <mergeCell ref="Z42:Z44"/>
    <mergeCell ref="A1:Z1"/>
    <mergeCell ref="Z3:Z5"/>
    <mergeCell ref="Z12:Z21"/>
    <mergeCell ref="Z23:Z25"/>
    <mergeCell ref="Z26:Z28"/>
    <mergeCell ref="Z95:Z96"/>
    <mergeCell ref="Z45:Z47"/>
    <mergeCell ref="Z61:Z63"/>
    <mergeCell ref="Z64:Z66"/>
    <mergeCell ref="Z67:Z75"/>
    <mergeCell ref="Z77:Z79"/>
    <mergeCell ref="Z80:Z81"/>
    <mergeCell ref="Z82:Z83"/>
    <mergeCell ref="Z84:Z85"/>
    <mergeCell ref="Z88:Z90"/>
    <mergeCell ref="Z91:Z92"/>
    <mergeCell ref="Z93:Z94"/>
    <mergeCell ref="Q112:Q113"/>
    <mergeCell ref="Z99:Z101"/>
    <mergeCell ref="Z102:Z104"/>
    <mergeCell ref="I111:Q111"/>
    <mergeCell ref="I112:I113"/>
    <mergeCell ref="J112:J113"/>
    <mergeCell ref="K112:K113"/>
    <mergeCell ref="L112:L113"/>
    <mergeCell ref="M112:M113"/>
    <mergeCell ref="O112:O113"/>
    <mergeCell ref="P112:P113"/>
  </mergeCells>
  <pageMargins left="0.7" right="0.7" top="0.75" bottom="0.75" header="0.3" footer="0.3"/>
  <pageSetup paperSize="17" scale="3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BA135"/>
  <sheetViews>
    <sheetView zoomScale="60" zoomScaleNormal="60" workbookViewId="0">
      <selection activeCell="AH22" sqref="AH22:AQ61"/>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s>
  <sheetData>
    <row r="1" spans="1:53" ht="17.25" customHeight="1" x14ac:dyDescent="0.35">
      <c r="A1" s="134" t="s">
        <v>122</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53" ht="96" customHeight="1" x14ac:dyDescent="0.25">
      <c r="A2" s="102" t="s">
        <v>1</v>
      </c>
      <c r="B2" s="103" t="s">
        <v>2</v>
      </c>
      <c r="C2" s="100" t="s">
        <v>3</v>
      </c>
      <c r="D2" s="100" t="s">
        <v>79</v>
      </c>
      <c r="E2" s="100" t="s">
        <v>80</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81</v>
      </c>
      <c r="V2" s="6" t="s">
        <v>22</v>
      </c>
      <c r="W2" s="6" t="s">
        <v>23</v>
      </c>
      <c r="X2" s="6" t="s">
        <v>24</v>
      </c>
      <c r="Y2" s="6" t="s">
        <v>25</v>
      </c>
      <c r="Z2" s="100" t="s">
        <v>26</v>
      </c>
      <c r="AB2" s="7"/>
      <c r="AC2" s="7"/>
      <c r="AD2" s="7"/>
      <c r="AE2" s="7"/>
      <c r="AF2" s="7"/>
      <c r="AG2" s="7"/>
      <c r="AH2" s="7"/>
      <c r="AI2" s="7"/>
      <c r="AJ2" t="s">
        <v>123</v>
      </c>
      <c r="AN2" s="74"/>
      <c r="AO2" s="74"/>
      <c r="AP2" s="74"/>
      <c r="AQ2" s="74"/>
      <c r="AS2" t="s">
        <v>94</v>
      </c>
      <c r="AU2" t="s">
        <v>95</v>
      </c>
      <c r="AV2" t="s">
        <v>96</v>
      </c>
      <c r="AW2" t="s">
        <v>93</v>
      </c>
      <c r="AX2" t="s">
        <v>94</v>
      </c>
      <c r="AZ2" t="s">
        <v>95</v>
      </c>
      <c r="BA2" t="s">
        <v>97</v>
      </c>
    </row>
    <row r="3" spans="1:53" ht="24.75" customHeight="1" x14ac:dyDescent="0.25">
      <c r="A3" s="75">
        <v>42174</v>
      </c>
      <c r="B3" s="100">
        <v>14</v>
      </c>
      <c r="C3" s="100" t="s">
        <v>30</v>
      </c>
      <c r="D3" s="102"/>
      <c r="E3" s="102"/>
      <c r="F3" s="102" t="s">
        <v>31</v>
      </c>
      <c r="G3" s="101"/>
      <c r="H3" s="10">
        <f>0.001*POWER(10,G3/10)</f>
        <v>1E-3</v>
      </c>
      <c r="I3" s="102" t="s">
        <v>31</v>
      </c>
      <c r="J3" s="100"/>
      <c r="K3" s="102" t="s">
        <v>31</v>
      </c>
      <c r="L3" s="101">
        <f>0.001*POWER(10,J3/10)</f>
        <v>1E-3</v>
      </c>
      <c r="M3" s="101"/>
      <c r="N3" s="101"/>
      <c r="O3" s="11"/>
      <c r="P3" s="12"/>
      <c r="Q3" s="13">
        <f>J3-G3</f>
        <v>0</v>
      </c>
      <c r="R3" s="13"/>
      <c r="S3" s="13"/>
      <c r="T3" s="101"/>
      <c r="U3" s="101"/>
      <c r="V3" s="101">
        <f>T3*$Z$7+S3*$Z$9+R3*$Z$11</f>
        <v>0</v>
      </c>
      <c r="W3" s="101">
        <f t="shared" ref="W3:W21" si="0">V3-L3</f>
        <v>-1E-3</v>
      </c>
      <c r="X3" s="14" t="e">
        <f t="shared" ref="X3:X21" si="1">L3/V3</f>
        <v>#DIV/0!</v>
      </c>
      <c r="Y3" s="14" t="e">
        <f t="shared" ref="Y3:Y21" si="2">(L3-H3)/V3</f>
        <v>#DIV/0!</v>
      </c>
      <c r="Z3" s="127" t="s">
        <v>32</v>
      </c>
      <c r="AA3" t="s">
        <v>33</v>
      </c>
      <c r="AB3" s="7"/>
      <c r="AC3" s="15"/>
      <c r="AD3" t="str">
        <f>CONCATENATE("Gain (dB) W_LIN @ ",B3,"GHz")</f>
        <v>Gain (dB) W_LIN @ 14GHz</v>
      </c>
      <c r="AG3" s="7"/>
      <c r="AH3" s="7"/>
      <c r="AI3" s="7"/>
      <c r="AJ3" s="62">
        <f>Q3+29</f>
        <v>29</v>
      </c>
      <c r="AS3">
        <f>'13p75GHz_WLIN_S'!AS3</f>
        <v>0</v>
      </c>
      <c r="AU3" s="62">
        <f>AJ3-AS3-3</f>
        <v>26</v>
      </c>
      <c r="AV3" s="62"/>
      <c r="AX3">
        <f>'[1]13p75GHz_WLIN_OPT'!AX3</f>
        <v>0</v>
      </c>
      <c r="AZ3" s="62">
        <f>AJ3-AX3</f>
        <v>29</v>
      </c>
      <c r="BA3" s="62"/>
    </row>
    <row r="4" spans="1:53" ht="24.75" customHeight="1" x14ac:dyDescent="0.25">
      <c r="A4" s="75"/>
      <c r="B4" s="100"/>
      <c r="C4" s="100"/>
      <c r="D4" s="97"/>
      <c r="E4" s="97"/>
      <c r="F4" s="102" t="s">
        <v>31</v>
      </c>
      <c r="G4" s="94"/>
      <c r="H4" s="10">
        <f t="shared" ref="H4:H21" si="3">0.001*POWER(10,G4/10)</f>
        <v>1E-3</v>
      </c>
      <c r="I4" s="102" t="s">
        <v>31</v>
      </c>
      <c r="J4" s="100">
        <v>47</v>
      </c>
      <c r="K4" s="102" t="s">
        <v>31</v>
      </c>
      <c r="L4" s="101">
        <f t="shared" ref="L4:L21" si="4">0.001*POWER(10,J4/10)</f>
        <v>50.118723362727295</v>
      </c>
      <c r="M4" s="101"/>
      <c r="N4" s="101"/>
      <c r="O4" s="11"/>
      <c r="P4" s="12"/>
      <c r="Q4" s="13">
        <f t="shared" ref="Q4:Q21" si="5">J4-G4</f>
        <v>47</v>
      </c>
      <c r="R4" s="13"/>
      <c r="S4" s="13"/>
      <c r="T4" s="101"/>
      <c r="U4" s="101"/>
      <c r="V4" s="101">
        <f t="shared" ref="V4:V21" si="6">T4*$Z$7+S4*$Z$9+R4*$Z$11</f>
        <v>0</v>
      </c>
      <c r="W4" s="101">
        <f t="shared" si="0"/>
        <v>-50.118723362727295</v>
      </c>
      <c r="X4" s="14" t="e">
        <f t="shared" si="1"/>
        <v>#DIV/0!</v>
      </c>
      <c r="Y4" s="14" t="e">
        <f t="shared" si="2"/>
        <v>#DIV/0!</v>
      </c>
      <c r="Z4" s="130"/>
      <c r="AA4" t="s">
        <v>82</v>
      </c>
      <c r="AB4" s="7"/>
      <c r="AC4" s="17"/>
      <c r="AG4" s="7"/>
      <c r="AH4" s="7"/>
      <c r="AI4" s="7"/>
      <c r="AJ4" s="62">
        <f t="shared" ref="AJ4:AJ21" si="7">Q4+29</f>
        <v>76</v>
      </c>
      <c r="AS4">
        <f>'13p75GHz_WLIN_S'!AS4</f>
        <v>0.5</v>
      </c>
      <c r="AU4" s="62">
        <f t="shared" ref="AU4:AU21" si="8">AJ4-AS4-3</f>
        <v>72.5</v>
      </c>
      <c r="AV4" s="62">
        <f>J4-AU4+29-3</f>
        <v>0.5</v>
      </c>
      <c r="AX4">
        <f>'[1]13p75GHz_WLIN_OPT'!AX3</f>
        <v>0</v>
      </c>
      <c r="AZ4" s="62">
        <f>AJ4-AX4-3</f>
        <v>73</v>
      </c>
      <c r="BA4" s="62">
        <f>J4-AZ4+29-3</f>
        <v>0</v>
      </c>
    </row>
    <row r="5" spans="1:53" ht="24.75" customHeight="1" x14ac:dyDescent="0.25">
      <c r="A5" s="79"/>
      <c r="B5" s="100"/>
      <c r="C5" s="100"/>
      <c r="D5" s="76"/>
      <c r="E5" s="93"/>
      <c r="F5" s="102" t="s">
        <v>31</v>
      </c>
      <c r="G5" s="94"/>
      <c r="H5" s="10">
        <f t="shared" si="3"/>
        <v>1E-3</v>
      </c>
      <c r="I5" s="102" t="s">
        <v>31</v>
      </c>
      <c r="J5" s="100">
        <v>46</v>
      </c>
      <c r="K5" s="102" t="s">
        <v>31</v>
      </c>
      <c r="L5" s="101">
        <f t="shared" si="4"/>
        <v>39.810717055349741</v>
      </c>
      <c r="M5" s="101"/>
      <c r="N5" s="101"/>
      <c r="O5" s="11"/>
      <c r="P5" s="12"/>
      <c r="Q5" s="13">
        <f t="shared" si="5"/>
        <v>46</v>
      </c>
      <c r="R5" s="13"/>
      <c r="S5" s="13"/>
      <c r="T5" s="101"/>
      <c r="U5" s="101"/>
      <c r="V5" s="101">
        <f t="shared" si="6"/>
        <v>0</v>
      </c>
      <c r="W5" s="101">
        <f t="shared" si="0"/>
        <v>-39.810717055349741</v>
      </c>
      <c r="X5" s="14" t="e">
        <f t="shared" si="1"/>
        <v>#DIV/0!</v>
      </c>
      <c r="Y5" s="14" t="e">
        <f t="shared" si="2"/>
        <v>#DIV/0!</v>
      </c>
      <c r="Z5" s="131"/>
      <c r="AA5" t="s">
        <v>83</v>
      </c>
      <c r="AB5" s="7"/>
      <c r="AC5" s="17"/>
      <c r="AG5" s="7"/>
      <c r="AH5" s="7"/>
      <c r="AI5" s="7"/>
      <c r="AJ5" s="62">
        <f t="shared" si="7"/>
        <v>75</v>
      </c>
      <c r="AS5">
        <f>'13p75GHz_WLIN_S'!AS5</f>
        <v>1</v>
      </c>
      <c r="AU5" s="62">
        <f t="shared" si="8"/>
        <v>71</v>
      </c>
      <c r="AV5" s="62">
        <f t="shared" ref="AV5:AV21" si="9">J5-AU5+29-3</f>
        <v>1</v>
      </c>
      <c r="AX5">
        <f>'[1]13p75GHz_WLIN_OPT'!AX4</f>
        <v>1</v>
      </c>
      <c r="AZ5" s="62">
        <f t="shared" ref="AZ5:AZ21" si="10">AJ5-AX5-3</f>
        <v>71</v>
      </c>
      <c r="BA5" s="62">
        <f t="shared" ref="BA5:BA21" si="11">J5-AZ5+29-3</f>
        <v>1</v>
      </c>
    </row>
    <row r="6" spans="1:53" ht="24.75" customHeight="1" x14ac:dyDescent="0.25">
      <c r="A6" s="79"/>
      <c r="B6" s="100"/>
      <c r="C6" s="100"/>
      <c r="D6" s="76"/>
      <c r="E6" s="93"/>
      <c r="F6" s="102" t="s">
        <v>31</v>
      </c>
      <c r="G6" s="94"/>
      <c r="H6" s="10">
        <f t="shared" si="3"/>
        <v>1E-3</v>
      </c>
      <c r="I6" s="102" t="s">
        <v>31</v>
      </c>
      <c r="J6" s="100">
        <f>J5-1</f>
        <v>45</v>
      </c>
      <c r="K6" s="102" t="s">
        <v>31</v>
      </c>
      <c r="L6" s="101">
        <f t="shared" si="4"/>
        <v>31.622776601683839</v>
      </c>
      <c r="M6" s="101"/>
      <c r="N6" s="101"/>
      <c r="O6" s="11"/>
      <c r="P6" s="11"/>
      <c r="Q6" s="13">
        <f t="shared" si="5"/>
        <v>45</v>
      </c>
      <c r="R6" s="13"/>
      <c r="S6" s="13"/>
      <c r="T6" s="101"/>
      <c r="U6" s="101"/>
      <c r="V6" s="101">
        <f t="shared" si="6"/>
        <v>0</v>
      </c>
      <c r="W6" s="101">
        <f t="shared" si="0"/>
        <v>-31.622776601683839</v>
      </c>
      <c r="X6" s="14" t="e">
        <f t="shared" si="1"/>
        <v>#DIV/0!</v>
      </c>
      <c r="Y6" s="14" t="e">
        <f t="shared" si="2"/>
        <v>#DIV/0!</v>
      </c>
      <c r="Z6" s="100" t="s">
        <v>36</v>
      </c>
      <c r="AA6" s="20" t="s">
        <v>37</v>
      </c>
      <c r="AB6" s="7"/>
      <c r="AC6" s="17"/>
      <c r="AG6" s="7"/>
      <c r="AH6" s="7"/>
      <c r="AI6" s="7"/>
      <c r="AJ6" s="62">
        <f t="shared" si="7"/>
        <v>74</v>
      </c>
      <c r="AS6">
        <f>'13p75GHz_WLIN_S'!AS6</f>
        <v>1.35</v>
      </c>
      <c r="AU6" s="62">
        <f t="shared" si="8"/>
        <v>69.650000000000006</v>
      </c>
      <c r="AV6" s="62">
        <f t="shared" si="9"/>
        <v>1.3499999999999943</v>
      </c>
      <c r="AX6">
        <f>'[1]13p75GHz_WLIN_OPT'!AX5</f>
        <v>1.4</v>
      </c>
      <c r="AZ6" s="62">
        <f t="shared" si="10"/>
        <v>69.599999999999994</v>
      </c>
      <c r="BA6" s="62">
        <f t="shared" si="11"/>
        <v>1.4000000000000057</v>
      </c>
    </row>
    <row r="7" spans="1:53" ht="24.75" customHeight="1" x14ac:dyDescent="0.25">
      <c r="A7" s="79"/>
      <c r="B7" s="100"/>
      <c r="C7" s="100"/>
      <c r="D7" s="76"/>
      <c r="E7" s="76"/>
      <c r="F7" s="102" t="s">
        <v>31</v>
      </c>
      <c r="G7" s="94"/>
      <c r="H7" s="10">
        <f t="shared" si="3"/>
        <v>1E-3</v>
      </c>
      <c r="I7" s="102" t="s">
        <v>31</v>
      </c>
      <c r="J7" s="100">
        <v>44</v>
      </c>
      <c r="K7" s="102" t="s">
        <v>31</v>
      </c>
      <c r="L7" s="101">
        <f t="shared" si="4"/>
        <v>25.118864315095859</v>
      </c>
      <c r="M7" s="101"/>
      <c r="N7" s="101"/>
      <c r="O7" s="11"/>
      <c r="P7" s="11"/>
      <c r="Q7" s="13">
        <f t="shared" si="5"/>
        <v>44</v>
      </c>
      <c r="R7" s="13"/>
      <c r="S7" s="13"/>
      <c r="T7" s="101"/>
      <c r="U7" s="101"/>
      <c r="V7" s="101">
        <f t="shared" si="6"/>
        <v>0</v>
      </c>
      <c r="W7" s="101">
        <f t="shared" si="0"/>
        <v>-25.118864315095859</v>
      </c>
      <c r="X7" s="14" t="e">
        <f t="shared" si="1"/>
        <v>#DIV/0!</v>
      </c>
      <c r="Y7" s="14" t="e">
        <f t="shared" si="2"/>
        <v>#DIV/0!</v>
      </c>
      <c r="Z7" s="100">
        <v>24.4</v>
      </c>
      <c r="AA7" s="20" t="s">
        <v>38</v>
      </c>
      <c r="AB7" s="7"/>
      <c r="AC7" s="17"/>
      <c r="AG7" s="7"/>
      <c r="AH7" s="7"/>
      <c r="AI7" s="7"/>
      <c r="AJ7" s="62">
        <f t="shared" si="7"/>
        <v>73</v>
      </c>
      <c r="AS7">
        <f>'13p75GHz_WLIN_S'!AS7</f>
        <v>1.7000000000000002</v>
      </c>
      <c r="AU7" s="62">
        <f t="shared" si="8"/>
        <v>68.3</v>
      </c>
      <c r="AV7" s="62">
        <f t="shared" si="9"/>
        <v>1.7000000000000028</v>
      </c>
      <c r="AX7">
        <f>'[1]13p75GHz_WLIN_OPT'!AX6</f>
        <v>1.7999999999999998</v>
      </c>
      <c r="AZ7" s="62">
        <f t="shared" si="10"/>
        <v>68.2</v>
      </c>
      <c r="BA7" s="62">
        <f t="shared" si="11"/>
        <v>1.7999999999999972</v>
      </c>
    </row>
    <row r="8" spans="1:53" ht="24.75" customHeight="1" x14ac:dyDescent="0.25">
      <c r="A8" s="79"/>
      <c r="B8" s="100"/>
      <c r="C8" s="100"/>
      <c r="D8" s="76"/>
      <c r="E8" s="76"/>
      <c r="F8" s="102" t="s">
        <v>31</v>
      </c>
      <c r="G8" s="94"/>
      <c r="H8" s="10">
        <f t="shared" si="3"/>
        <v>1E-3</v>
      </c>
      <c r="I8" s="102" t="s">
        <v>31</v>
      </c>
      <c r="J8" s="100">
        <f t="shared" ref="J8:J18" si="12">J7-1</f>
        <v>43</v>
      </c>
      <c r="K8" s="102" t="s">
        <v>31</v>
      </c>
      <c r="L8" s="101">
        <f t="shared" si="4"/>
        <v>19.952623149688794</v>
      </c>
      <c r="M8" s="101"/>
      <c r="N8" s="101"/>
      <c r="O8" s="11"/>
      <c r="P8" s="11"/>
      <c r="Q8" s="13">
        <f t="shared" si="5"/>
        <v>43</v>
      </c>
      <c r="R8" s="13"/>
      <c r="S8" s="13"/>
      <c r="T8" s="101"/>
      <c r="U8" s="101"/>
      <c r="V8" s="101">
        <f t="shared" si="6"/>
        <v>0</v>
      </c>
      <c r="W8" s="101">
        <f t="shared" si="0"/>
        <v>-19.952623149688794</v>
      </c>
      <c r="X8" s="14" t="e">
        <f t="shared" si="1"/>
        <v>#DIV/0!</v>
      </c>
      <c r="Y8" s="14" t="e">
        <f t="shared" si="2"/>
        <v>#DIV/0!</v>
      </c>
      <c r="Z8" s="100" t="s">
        <v>39</v>
      </c>
      <c r="AA8" s="20" t="s">
        <v>40</v>
      </c>
      <c r="AB8" s="7"/>
      <c r="AC8" s="17"/>
      <c r="AG8" s="7"/>
      <c r="AH8" s="7"/>
      <c r="AI8" s="7"/>
      <c r="AJ8" s="62">
        <f t="shared" si="7"/>
        <v>72</v>
      </c>
      <c r="AS8">
        <f>'13p75GHz_WLIN_S'!AS8</f>
        <v>1.9000000000000001</v>
      </c>
      <c r="AU8" s="62">
        <f t="shared" si="8"/>
        <v>67.099999999999994</v>
      </c>
      <c r="AV8" s="62">
        <f t="shared" si="9"/>
        <v>1.9000000000000057</v>
      </c>
      <c r="AX8">
        <f>'[1]13p75GHz_WLIN_OPT'!AX7</f>
        <v>1.9</v>
      </c>
      <c r="AZ8" s="62">
        <f t="shared" si="10"/>
        <v>67.099999999999994</v>
      </c>
      <c r="BA8" s="62">
        <f t="shared" si="11"/>
        <v>1.9000000000000057</v>
      </c>
    </row>
    <row r="9" spans="1:53" ht="24.75" customHeight="1" x14ac:dyDescent="0.25">
      <c r="A9" s="79"/>
      <c r="B9" s="100"/>
      <c r="C9" s="100"/>
      <c r="D9" s="76"/>
      <c r="E9" s="76"/>
      <c r="F9" s="102" t="s">
        <v>31</v>
      </c>
      <c r="G9" s="94"/>
      <c r="H9" s="10">
        <f t="shared" si="3"/>
        <v>1E-3</v>
      </c>
      <c r="I9" s="102" t="s">
        <v>31</v>
      </c>
      <c r="J9" s="100">
        <f t="shared" si="12"/>
        <v>42</v>
      </c>
      <c r="K9" s="102" t="s">
        <v>31</v>
      </c>
      <c r="L9" s="101">
        <f t="shared" si="4"/>
        <v>15.848931924611147</v>
      </c>
      <c r="M9" s="101"/>
      <c r="N9" s="101"/>
      <c r="O9" s="11"/>
      <c r="P9" s="11"/>
      <c r="Q9" s="13">
        <f t="shared" si="5"/>
        <v>42</v>
      </c>
      <c r="R9" s="13"/>
      <c r="S9" s="13"/>
      <c r="T9" s="101"/>
      <c r="U9" s="101"/>
      <c r="V9" s="101">
        <f t="shared" si="6"/>
        <v>0</v>
      </c>
      <c r="W9" s="101">
        <f t="shared" si="0"/>
        <v>-15.848931924611147</v>
      </c>
      <c r="X9" s="14" t="e">
        <f t="shared" si="1"/>
        <v>#DIV/0!</v>
      </c>
      <c r="Y9" s="14" t="e">
        <f t="shared" si="2"/>
        <v>#DIV/0!</v>
      </c>
      <c r="Z9" s="100">
        <v>10.3</v>
      </c>
      <c r="AB9" s="7"/>
      <c r="AC9" s="15"/>
      <c r="AG9" s="7"/>
      <c r="AH9" s="7"/>
      <c r="AI9" s="7"/>
      <c r="AJ9" s="62">
        <f t="shared" si="7"/>
        <v>71</v>
      </c>
      <c r="AS9">
        <f>'13p75GHz_WLIN_S'!AS9</f>
        <v>2.1</v>
      </c>
      <c r="AU9" s="62">
        <f t="shared" si="8"/>
        <v>65.900000000000006</v>
      </c>
      <c r="AV9" s="62">
        <f t="shared" si="9"/>
        <v>2.0999999999999943</v>
      </c>
      <c r="AX9">
        <f>'[1]13p75GHz_WLIN_OPT'!AX8</f>
        <v>2</v>
      </c>
      <c r="AZ9" s="62">
        <f t="shared" si="10"/>
        <v>66</v>
      </c>
      <c r="BA9" s="62">
        <f t="shared" si="11"/>
        <v>2</v>
      </c>
    </row>
    <row r="10" spans="1:53" ht="24.75" customHeight="1" x14ac:dyDescent="0.25">
      <c r="A10" s="79"/>
      <c r="B10" s="100"/>
      <c r="C10" s="100"/>
      <c r="D10" s="76"/>
      <c r="E10" s="76"/>
      <c r="F10" s="102" t="s">
        <v>31</v>
      </c>
      <c r="G10" s="94"/>
      <c r="H10" s="10">
        <f t="shared" si="3"/>
        <v>1E-3</v>
      </c>
      <c r="I10" s="102" t="s">
        <v>31</v>
      </c>
      <c r="J10" s="100">
        <f t="shared" si="12"/>
        <v>41</v>
      </c>
      <c r="K10" s="102" t="s">
        <v>31</v>
      </c>
      <c r="L10" s="101">
        <f t="shared" si="4"/>
        <v>12.589254117941671</v>
      </c>
      <c r="M10" s="101"/>
      <c r="N10" s="101"/>
      <c r="O10" s="11"/>
      <c r="P10" s="11"/>
      <c r="Q10" s="13">
        <f t="shared" si="5"/>
        <v>41</v>
      </c>
      <c r="R10" s="13"/>
      <c r="S10" s="13"/>
      <c r="T10" s="101"/>
      <c r="U10" s="101"/>
      <c r="V10" s="101">
        <f t="shared" si="6"/>
        <v>0</v>
      </c>
      <c r="W10" s="101">
        <f t="shared" si="0"/>
        <v>-12.589254117941671</v>
      </c>
      <c r="X10" s="14" t="e">
        <f t="shared" si="1"/>
        <v>#DIV/0!</v>
      </c>
      <c r="Y10" s="14" t="e">
        <f t="shared" si="2"/>
        <v>#DIV/0!</v>
      </c>
      <c r="Z10" s="100" t="s">
        <v>41</v>
      </c>
      <c r="AB10" s="7" t="s">
        <v>84</v>
      </c>
      <c r="AC10" s="15"/>
      <c r="AD10" s="7"/>
      <c r="AF10" s="7"/>
      <c r="AG10" s="7"/>
      <c r="AH10" s="7"/>
      <c r="AI10" s="7"/>
      <c r="AJ10" s="62">
        <f t="shared" si="7"/>
        <v>70</v>
      </c>
      <c r="AS10">
        <f>'13p75GHz_WLIN_S'!AS10</f>
        <v>3.9000000000000004</v>
      </c>
      <c r="AU10" s="62">
        <f t="shared" si="8"/>
        <v>63.099999999999994</v>
      </c>
      <c r="AV10" s="62">
        <f t="shared" si="9"/>
        <v>3.9000000000000057</v>
      </c>
      <c r="AX10">
        <f>'[1]13p75GHz_WLIN_OPT'!AX9</f>
        <v>2.1</v>
      </c>
      <c r="AZ10" s="62">
        <f t="shared" si="10"/>
        <v>64.900000000000006</v>
      </c>
      <c r="BA10" s="62">
        <f t="shared" si="11"/>
        <v>2.0999999999999943</v>
      </c>
    </row>
    <row r="11" spans="1:53" ht="24.75" customHeight="1" x14ac:dyDescent="0.25">
      <c r="A11" s="79"/>
      <c r="B11" s="100"/>
      <c r="C11" s="100"/>
      <c r="D11" s="76"/>
      <c r="E11" s="76"/>
      <c r="F11" s="102" t="s">
        <v>31</v>
      </c>
      <c r="G11" s="94"/>
      <c r="H11" s="10">
        <f t="shared" si="3"/>
        <v>1E-3</v>
      </c>
      <c r="I11" s="102" t="s">
        <v>31</v>
      </c>
      <c r="J11" s="100">
        <f t="shared" si="12"/>
        <v>40</v>
      </c>
      <c r="K11" s="102" t="s">
        <v>31</v>
      </c>
      <c r="L11" s="101">
        <f t="shared" si="4"/>
        <v>10</v>
      </c>
      <c r="M11" s="101"/>
      <c r="N11" s="101"/>
      <c r="O11" s="11"/>
      <c r="P11" s="11"/>
      <c r="Q11" s="13">
        <f t="shared" si="5"/>
        <v>40</v>
      </c>
      <c r="R11" s="13"/>
      <c r="S11" s="13"/>
      <c r="T11" s="101"/>
      <c r="U11" s="101"/>
      <c r="V11" s="101">
        <f t="shared" si="6"/>
        <v>0</v>
      </c>
      <c r="W11" s="101">
        <f t="shared" si="0"/>
        <v>-10</v>
      </c>
      <c r="X11" s="14" t="e">
        <f t="shared" si="1"/>
        <v>#DIV/0!</v>
      </c>
      <c r="Y11" s="14" t="e">
        <f t="shared" si="2"/>
        <v>#DIV/0!</v>
      </c>
      <c r="Z11" s="100">
        <v>7</v>
      </c>
      <c r="AB11" s="7" t="s">
        <v>85</v>
      </c>
      <c r="AC11" s="15"/>
      <c r="AD11" s="7"/>
      <c r="AF11" s="7"/>
      <c r="AG11" s="7"/>
      <c r="AH11" s="7"/>
      <c r="AI11" s="7"/>
      <c r="AJ11" s="62">
        <f t="shared" si="7"/>
        <v>69</v>
      </c>
      <c r="AS11">
        <f>'13p75GHz_WLIN_S'!AS11</f>
        <v>4.2</v>
      </c>
      <c r="AU11" s="62">
        <f t="shared" si="8"/>
        <v>61.8</v>
      </c>
      <c r="AV11" s="62">
        <f t="shared" si="9"/>
        <v>4.2000000000000028</v>
      </c>
      <c r="AX11">
        <f>'[1]13p75GHz_WLIN_OPT'!AX10</f>
        <v>3.6</v>
      </c>
      <c r="AZ11" s="62">
        <f t="shared" si="10"/>
        <v>62.400000000000006</v>
      </c>
      <c r="BA11" s="62">
        <f t="shared" si="11"/>
        <v>3.5999999999999943</v>
      </c>
    </row>
    <row r="12" spans="1:53" ht="24.75" customHeight="1" x14ac:dyDescent="0.25">
      <c r="A12" s="79"/>
      <c r="B12" s="100"/>
      <c r="C12" s="100"/>
      <c r="D12" s="76"/>
      <c r="E12" s="76"/>
      <c r="F12" s="102" t="s">
        <v>31</v>
      </c>
      <c r="G12" s="94"/>
      <c r="H12" s="10">
        <f t="shared" si="3"/>
        <v>1E-3</v>
      </c>
      <c r="I12" s="102" t="s">
        <v>31</v>
      </c>
      <c r="J12" s="100">
        <f t="shared" si="12"/>
        <v>39</v>
      </c>
      <c r="K12" s="102" t="s">
        <v>31</v>
      </c>
      <c r="L12" s="101">
        <f t="shared" si="4"/>
        <v>7.9432823472428158</v>
      </c>
      <c r="M12" s="101"/>
      <c r="N12" s="101"/>
      <c r="O12" s="11"/>
      <c r="P12" s="11"/>
      <c r="Q12" s="13">
        <f t="shared" si="5"/>
        <v>39</v>
      </c>
      <c r="R12" s="13"/>
      <c r="S12" s="13"/>
      <c r="T12" s="101"/>
      <c r="U12" s="101"/>
      <c r="V12" s="101">
        <f t="shared" si="6"/>
        <v>0</v>
      </c>
      <c r="W12" s="101">
        <f t="shared" si="0"/>
        <v>-7.9432823472428158</v>
      </c>
      <c r="X12" s="14" t="e">
        <f t="shared" si="1"/>
        <v>#DIV/0!</v>
      </c>
      <c r="Y12" s="14" t="e">
        <f t="shared" si="2"/>
        <v>#DIV/0!</v>
      </c>
      <c r="Z12" s="136" t="s">
        <v>88</v>
      </c>
      <c r="AB12" s="7"/>
      <c r="AC12" s="15"/>
      <c r="AD12" s="7"/>
      <c r="AF12" s="7"/>
      <c r="AG12" s="7"/>
      <c r="AH12" s="7"/>
      <c r="AI12" s="7"/>
      <c r="AJ12" s="62">
        <f t="shared" si="7"/>
        <v>68</v>
      </c>
      <c r="AS12">
        <f>'13p75GHz_WLIN_S'!AS12</f>
        <v>4.2</v>
      </c>
      <c r="AU12" s="62">
        <f t="shared" si="8"/>
        <v>60.8</v>
      </c>
      <c r="AV12" s="62">
        <f t="shared" si="9"/>
        <v>4.2000000000000028</v>
      </c>
      <c r="AX12">
        <f>'[1]13p75GHz_WLIN_OPT'!AX11</f>
        <v>3.6</v>
      </c>
      <c r="AZ12" s="62">
        <f t="shared" si="10"/>
        <v>61.400000000000006</v>
      </c>
      <c r="BA12" s="62">
        <f t="shared" si="11"/>
        <v>3.5999999999999943</v>
      </c>
    </row>
    <row r="13" spans="1:53" ht="24.75" customHeight="1" x14ac:dyDescent="0.25">
      <c r="A13" s="79"/>
      <c r="B13" s="100"/>
      <c r="C13" s="100"/>
      <c r="D13" s="76"/>
      <c r="E13" s="76"/>
      <c r="F13" s="102" t="s">
        <v>31</v>
      </c>
      <c r="G13" s="94"/>
      <c r="H13" s="10">
        <f t="shared" si="3"/>
        <v>1E-3</v>
      </c>
      <c r="I13" s="102" t="s">
        <v>31</v>
      </c>
      <c r="J13" s="100">
        <f t="shared" si="12"/>
        <v>38</v>
      </c>
      <c r="K13" s="102" t="s">
        <v>31</v>
      </c>
      <c r="L13" s="101">
        <f t="shared" si="4"/>
        <v>6.3095734448019387</v>
      </c>
      <c r="M13" s="101"/>
      <c r="N13" s="101"/>
      <c r="O13" s="11"/>
      <c r="P13" s="11"/>
      <c r="Q13" s="13">
        <f t="shared" si="5"/>
        <v>38</v>
      </c>
      <c r="R13" s="13"/>
      <c r="S13" s="13"/>
      <c r="T13" s="101"/>
      <c r="U13" s="101"/>
      <c r="V13" s="101">
        <f t="shared" si="6"/>
        <v>0</v>
      </c>
      <c r="W13" s="101">
        <f t="shared" si="0"/>
        <v>-6.3095734448019387</v>
      </c>
      <c r="X13" s="14" t="e">
        <f t="shared" si="1"/>
        <v>#DIV/0!</v>
      </c>
      <c r="Y13" s="14" t="e">
        <f t="shared" si="2"/>
        <v>#DIV/0!</v>
      </c>
      <c r="Z13" s="137"/>
      <c r="AB13" s="7"/>
      <c r="AC13" s="15"/>
      <c r="AD13" s="7"/>
      <c r="AF13" s="7"/>
      <c r="AG13" s="7"/>
      <c r="AH13" s="7"/>
      <c r="AI13" s="7"/>
      <c r="AJ13" s="62">
        <f t="shared" si="7"/>
        <v>67</v>
      </c>
      <c r="AS13">
        <f>'13p75GHz_WLIN_S'!AS13</f>
        <v>4.2</v>
      </c>
      <c r="AU13" s="62">
        <f t="shared" si="8"/>
        <v>59.8</v>
      </c>
      <c r="AV13" s="62">
        <f t="shared" si="9"/>
        <v>4.2000000000000028</v>
      </c>
      <c r="AX13">
        <f>'[1]13p75GHz_WLIN_OPT'!AX12</f>
        <v>3.6</v>
      </c>
      <c r="AZ13" s="62">
        <f t="shared" si="10"/>
        <v>60.4</v>
      </c>
      <c r="BA13" s="62">
        <f t="shared" si="11"/>
        <v>3.6000000000000014</v>
      </c>
    </row>
    <row r="14" spans="1:53" ht="24.75" customHeight="1" x14ac:dyDescent="0.25">
      <c r="A14" s="79"/>
      <c r="B14" s="100"/>
      <c r="C14" s="100"/>
      <c r="D14" s="76"/>
      <c r="E14" s="76"/>
      <c r="F14" s="102" t="s">
        <v>31</v>
      </c>
      <c r="G14" s="94"/>
      <c r="H14" s="10">
        <f t="shared" si="3"/>
        <v>1E-3</v>
      </c>
      <c r="I14" s="102" t="s">
        <v>31</v>
      </c>
      <c r="J14" s="100">
        <f t="shared" si="12"/>
        <v>37</v>
      </c>
      <c r="K14" s="102" t="s">
        <v>31</v>
      </c>
      <c r="L14" s="101">
        <f t="shared" si="4"/>
        <v>5.0118723362727327</v>
      </c>
      <c r="M14" s="101"/>
      <c r="N14" s="101"/>
      <c r="O14" s="11"/>
      <c r="P14" s="11"/>
      <c r="Q14" s="13">
        <f t="shared" si="5"/>
        <v>37</v>
      </c>
      <c r="R14" s="13"/>
      <c r="S14" s="13"/>
      <c r="T14" s="101"/>
      <c r="U14" s="101"/>
      <c r="V14" s="101">
        <f t="shared" si="6"/>
        <v>0</v>
      </c>
      <c r="W14" s="101">
        <f t="shared" si="0"/>
        <v>-5.0118723362727327</v>
      </c>
      <c r="X14" s="14" t="e">
        <f t="shared" si="1"/>
        <v>#DIV/0!</v>
      </c>
      <c r="Y14" s="14" t="e">
        <f t="shared" si="2"/>
        <v>#DIV/0!</v>
      </c>
      <c r="Z14" s="137"/>
      <c r="AB14" s="7"/>
      <c r="AC14" s="15"/>
      <c r="AD14" s="7"/>
      <c r="AF14" s="7"/>
      <c r="AG14" s="7"/>
      <c r="AH14" s="7"/>
      <c r="AI14" s="7"/>
      <c r="AJ14" s="62">
        <f t="shared" si="7"/>
        <v>66</v>
      </c>
      <c r="AS14">
        <f>'13p75GHz_WLIN_S'!AS14</f>
        <v>4.2</v>
      </c>
      <c r="AU14" s="62">
        <f t="shared" si="8"/>
        <v>58.8</v>
      </c>
      <c r="AV14" s="62">
        <f t="shared" si="9"/>
        <v>4.2000000000000028</v>
      </c>
      <c r="AX14">
        <f>'[1]13p75GHz_WLIN_OPT'!AX13</f>
        <v>3.6</v>
      </c>
      <c r="AZ14" s="62">
        <f t="shared" si="10"/>
        <v>59.4</v>
      </c>
      <c r="BA14" s="62">
        <f t="shared" si="11"/>
        <v>3.6000000000000014</v>
      </c>
    </row>
    <row r="15" spans="1:53" ht="24.75" customHeight="1" x14ac:dyDescent="0.25">
      <c r="A15" s="79"/>
      <c r="B15" s="100"/>
      <c r="C15" s="100"/>
      <c r="D15" s="76"/>
      <c r="E15" s="76"/>
      <c r="F15" s="102" t="s">
        <v>31</v>
      </c>
      <c r="G15" s="94"/>
      <c r="H15" s="10">
        <f t="shared" si="3"/>
        <v>1E-3</v>
      </c>
      <c r="I15" s="102" t="s">
        <v>31</v>
      </c>
      <c r="J15" s="100">
        <f t="shared" si="12"/>
        <v>36</v>
      </c>
      <c r="K15" s="102" t="s">
        <v>31</v>
      </c>
      <c r="L15" s="101">
        <f t="shared" si="4"/>
        <v>3.9810717055349771</v>
      </c>
      <c r="M15" s="101"/>
      <c r="N15" s="101"/>
      <c r="O15" s="11"/>
      <c r="P15" s="11"/>
      <c r="Q15" s="13">
        <f t="shared" si="5"/>
        <v>36</v>
      </c>
      <c r="R15" s="13"/>
      <c r="S15" s="13"/>
      <c r="T15" s="101"/>
      <c r="U15" s="101"/>
      <c r="V15" s="101">
        <f t="shared" si="6"/>
        <v>0</v>
      </c>
      <c r="W15" s="101">
        <f t="shared" si="0"/>
        <v>-3.9810717055349771</v>
      </c>
      <c r="X15" s="14" t="e">
        <f t="shared" si="1"/>
        <v>#DIV/0!</v>
      </c>
      <c r="Y15" s="14" t="e">
        <f t="shared" si="2"/>
        <v>#DIV/0!</v>
      </c>
      <c r="Z15" s="137"/>
      <c r="AB15" s="7"/>
      <c r="AC15" s="15"/>
      <c r="AD15" s="7"/>
      <c r="AF15" s="7"/>
      <c r="AG15" s="7"/>
      <c r="AH15" s="7"/>
      <c r="AI15" s="7"/>
      <c r="AJ15" s="62">
        <f t="shared" si="7"/>
        <v>65</v>
      </c>
      <c r="AS15">
        <f>'13p75GHz_WLIN_S'!AS15</f>
        <v>4.2</v>
      </c>
      <c r="AU15" s="62">
        <f t="shared" si="8"/>
        <v>57.8</v>
      </c>
      <c r="AV15" s="62">
        <f t="shared" si="9"/>
        <v>4.2000000000000028</v>
      </c>
      <c r="AX15">
        <f>'[1]13p75GHz_WLIN_OPT'!AX14</f>
        <v>3.6</v>
      </c>
      <c r="AZ15" s="62">
        <f t="shared" si="10"/>
        <v>58.4</v>
      </c>
      <c r="BA15" s="62">
        <f t="shared" si="11"/>
        <v>3.6000000000000014</v>
      </c>
    </row>
    <row r="16" spans="1:53" ht="24.75" customHeight="1" x14ac:dyDescent="0.25">
      <c r="A16" s="79"/>
      <c r="B16" s="100"/>
      <c r="C16" s="100"/>
      <c r="D16" s="76"/>
      <c r="E16" s="76"/>
      <c r="F16" s="102" t="s">
        <v>31</v>
      </c>
      <c r="G16" s="94"/>
      <c r="H16" s="10">
        <f t="shared" si="3"/>
        <v>1E-3</v>
      </c>
      <c r="I16" s="102" t="s">
        <v>31</v>
      </c>
      <c r="J16" s="100">
        <f t="shared" si="12"/>
        <v>35</v>
      </c>
      <c r="K16" s="102" t="s">
        <v>31</v>
      </c>
      <c r="L16" s="101">
        <f t="shared" si="4"/>
        <v>3.1622776601683804</v>
      </c>
      <c r="M16" s="101"/>
      <c r="N16" s="101"/>
      <c r="O16" s="11"/>
      <c r="P16" s="11"/>
      <c r="Q16" s="13">
        <f t="shared" si="5"/>
        <v>35</v>
      </c>
      <c r="R16" s="13"/>
      <c r="S16" s="13"/>
      <c r="T16" s="101"/>
      <c r="U16" s="101"/>
      <c r="V16" s="101">
        <f t="shared" si="6"/>
        <v>0</v>
      </c>
      <c r="W16" s="101">
        <f t="shared" si="0"/>
        <v>-3.1622776601683804</v>
      </c>
      <c r="X16" s="14" t="e">
        <f t="shared" si="1"/>
        <v>#DIV/0!</v>
      </c>
      <c r="Y16" s="14" t="e">
        <f t="shared" si="2"/>
        <v>#DIV/0!</v>
      </c>
      <c r="Z16" s="137"/>
      <c r="AB16" s="7"/>
      <c r="AC16" s="15"/>
      <c r="AD16" s="7"/>
      <c r="AF16" s="7"/>
      <c r="AG16" s="7"/>
      <c r="AH16" s="7"/>
      <c r="AI16" s="7"/>
      <c r="AJ16" s="62">
        <f t="shared" si="7"/>
        <v>64</v>
      </c>
      <c r="AS16">
        <f>'13p75GHz_WLIN_S'!AS16</f>
        <v>4.2</v>
      </c>
      <c r="AU16" s="62">
        <f t="shared" si="8"/>
        <v>56.8</v>
      </c>
      <c r="AV16" s="62">
        <f t="shared" si="9"/>
        <v>4.2000000000000028</v>
      </c>
      <c r="AX16">
        <f>'[1]13p75GHz_WLIN_OPT'!AX15</f>
        <v>3.6</v>
      </c>
      <c r="AZ16" s="62">
        <f t="shared" si="10"/>
        <v>57.4</v>
      </c>
      <c r="BA16" s="62">
        <f t="shared" si="11"/>
        <v>3.6000000000000014</v>
      </c>
    </row>
    <row r="17" spans="1:53" ht="24.75" customHeight="1" x14ac:dyDescent="0.25">
      <c r="A17" s="79"/>
      <c r="B17" s="100"/>
      <c r="C17" s="100"/>
      <c r="D17" s="76"/>
      <c r="E17" s="76"/>
      <c r="F17" s="102" t="s">
        <v>31</v>
      </c>
      <c r="G17" s="94"/>
      <c r="H17" s="10">
        <f t="shared" si="3"/>
        <v>1E-3</v>
      </c>
      <c r="I17" s="102" t="s">
        <v>31</v>
      </c>
      <c r="J17" s="100">
        <f t="shared" si="12"/>
        <v>34</v>
      </c>
      <c r="K17" s="102" t="s">
        <v>31</v>
      </c>
      <c r="L17" s="101">
        <f t="shared" si="4"/>
        <v>2.511886431509581</v>
      </c>
      <c r="M17" s="101"/>
      <c r="N17" s="101"/>
      <c r="O17" s="11"/>
      <c r="P17" s="11"/>
      <c r="Q17" s="13">
        <f t="shared" si="5"/>
        <v>34</v>
      </c>
      <c r="R17" s="13"/>
      <c r="S17" s="13"/>
      <c r="T17" s="101"/>
      <c r="U17" s="101"/>
      <c r="V17" s="101">
        <f t="shared" si="6"/>
        <v>0</v>
      </c>
      <c r="W17" s="101">
        <f t="shared" si="0"/>
        <v>-2.511886431509581</v>
      </c>
      <c r="X17" s="14" t="e">
        <f t="shared" si="1"/>
        <v>#DIV/0!</v>
      </c>
      <c r="Y17" s="14" t="e">
        <f t="shared" si="2"/>
        <v>#DIV/0!</v>
      </c>
      <c r="Z17" s="137"/>
      <c r="AB17" s="7"/>
      <c r="AC17" s="15"/>
      <c r="AD17" s="7"/>
      <c r="AF17" s="7"/>
      <c r="AG17" s="7"/>
      <c r="AH17" s="7"/>
      <c r="AI17" s="7"/>
      <c r="AJ17" s="62">
        <f t="shared" si="7"/>
        <v>63</v>
      </c>
      <c r="AS17">
        <f>'13p75GHz_WLIN_S'!AS17</f>
        <v>4.3</v>
      </c>
      <c r="AU17" s="62">
        <f t="shared" si="8"/>
        <v>55.7</v>
      </c>
      <c r="AV17" s="62">
        <f t="shared" si="9"/>
        <v>4.2999999999999972</v>
      </c>
      <c r="AX17">
        <f>'[1]13p75GHz_WLIN_OPT'!AX16</f>
        <v>3.5</v>
      </c>
      <c r="AZ17" s="62">
        <f t="shared" si="10"/>
        <v>56.5</v>
      </c>
      <c r="BA17" s="62">
        <f t="shared" si="11"/>
        <v>3.5</v>
      </c>
    </row>
    <row r="18" spans="1:53" ht="24.75" customHeight="1" x14ac:dyDescent="0.25">
      <c r="A18" s="79"/>
      <c r="B18" s="100"/>
      <c r="C18" s="100"/>
      <c r="D18" s="76"/>
      <c r="E18" s="76"/>
      <c r="F18" s="102" t="s">
        <v>31</v>
      </c>
      <c r="G18" s="94"/>
      <c r="H18" s="10">
        <f t="shared" si="3"/>
        <v>1E-3</v>
      </c>
      <c r="I18" s="102" t="s">
        <v>31</v>
      </c>
      <c r="J18" s="100">
        <f t="shared" si="12"/>
        <v>33</v>
      </c>
      <c r="K18" s="102" t="s">
        <v>31</v>
      </c>
      <c r="L18" s="101">
        <f t="shared" si="4"/>
        <v>1.9952623149688804</v>
      </c>
      <c r="M18" s="101"/>
      <c r="N18" s="101"/>
      <c r="O18" s="11"/>
      <c r="P18" s="11"/>
      <c r="Q18" s="13">
        <f t="shared" si="5"/>
        <v>33</v>
      </c>
      <c r="R18" s="13"/>
      <c r="S18" s="13"/>
      <c r="T18" s="101"/>
      <c r="U18" s="101"/>
      <c r="V18" s="101">
        <f t="shared" si="6"/>
        <v>0</v>
      </c>
      <c r="W18" s="101">
        <f t="shared" si="0"/>
        <v>-1.9952623149688804</v>
      </c>
      <c r="X18" s="14" t="e">
        <f t="shared" si="1"/>
        <v>#DIV/0!</v>
      </c>
      <c r="Y18" s="14" t="e">
        <f t="shared" si="2"/>
        <v>#DIV/0!</v>
      </c>
      <c r="Z18" s="137"/>
      <c r="AB18" s="7"/>
      <c r="AC18" s="15"/>
      <c r="AD18" s="7"/>
      <c r="AF18" s="7"/>
      <c r="AG18" s="7"/>
      <c r="AH18" s="7"/>
      <c r="AI18" s="7"/>
      <c r="AJ18" s="62">
        <f t="shared" si="7"/>
        <v>62</v>
      </c>
      <c r="AS18">
        <f>'13p75GHz_WLIN_S'!AS18</f>
        <v>5.9</v>
      </c>
      <c r="AU18" s="62">
        <f t="shared" si="8"/>
        <v>53.1</v>
      </c>
      <c r="AV18" s="62">
        <f t="shared" si="9"/>
        <v>5.8999999999999986</v>
      </c>
      <c r="AX18">
        <f>'[1]13p75GHz_WLIN_OPT'!AX17</f>
        <v>3.4</v>
      </c>
      <c r="AZ18" s="62">
        <f t="shared" si="10"/>
        <v>55.6</v>
      </c>
      <c r="BA18" s="62">
        <f t="shared" si="11"/>
        <v>3.3999999999999986</v>
      </c>
    </row>
    <row r="19" spans="1:53" ht="24.75" customHeight="1" x14ac:dyDescent="0.25">
      <c r="A19" s="79"/>
      <c r="B19" s="100"/>
      <c r="C19" s="100"/>
      <c r="D19" s="76"/>
      <c r="E19" s="76"/>
      <c r="F19" s="102" t="s">
        <v>31</v>
      </c>
      <c r="G19" s="94"/>
      <c r="H19" s="10">
        <f t="shared" si="3"/>
        <v>1E-3</v>
      </c>
      <c r="I19" s="102" t="s">
        <v>31</v>
      </c>
      <c r="J19" s="100">
        <f>J18-3</f>
        <v>30</v>
      </c>
      <c r="K19" s="102" t="s">
        <v>31</v>
      </c>
      <c r="L19" s="101">
        <f t="shared" si="4"/>
        <v>1</v>
      </c>
      <c r="M19" s="101"/>
      <c r="N19" s="101"/>
      <c r="O19" s="11"/>
      <c r="P19" s="11"/>
      <c r="Q19" s="13">
        <f t="shared" si="5"/>
        <v>30</v>
      </c>
      <c r="R19" s="13"/>
      <c r="S19" s="13"/>
      <c r="T19" s="101"/>
      <c r="U19" s="101"/>
      <c r="V19" s="101">
        <f t="shared" si="6"/>
        <v>0</v>
      </c>
      <c r="W19" s="101">
        <f t="shared" si="0"/>
        <v>-1</v>
      </c>
      <c r="X19" s="14" t="e">
        <f t="shared" si="1"/>
        <v>#DIV/0!</v>
      </c>
      <c r="Y19" s="14" t="e">
        <f t="shared" si="2"/>
        <v>#DIV/0!</v>
      </c>
      <c r="Z19" s="137"/>
      <c r="AB19" s="7"/>
      <c r="AC19" s="15"/>
      <c r="AD19" s="7"/>
      <c r="AF19" s="7"/>
      <c r="AG19" s="7"/>
      <c r="AH19" s="7"/>
      <c r="AI19" s="7"/>
      <c r="AJ19" s="62">
        <f t="shared" si="7"/>
        <v>59</v>
      </c>
      <c r="AS19">
        <f>'13p75GHz_WLIN_S'!AS19</f>
        <v>5.9</v>
      </c>
      <c r="AU19" s="62">
        <f t="shared" si="8"/>
        <v>50.1</v>
      </c>
      <c r="AV19" s="62">
        <f t="shared" si="9"/>
        <v>5.8999999999999986</v>
      </c>
      <c r="AX19">
        <f>'[1]13p75GHz_WLIN_OPT'!AX18</f>
        <v>4.3</v>
      </c>
      <c r="AZ19" s="62">
        <f t="shared" si="10"/>
        <v>51.7</v>
      </c>
      <c r="BA19" s="62">
        <f t="shared" si="11"/>
        <v>4.2999999999999972</v>
      </c>
    </row>
    <row r="20" spans="1:53" ht="24.75" customHeight="1" x14ac:dyDescent="0.25">
      <c r="A20" s="79"/>
      <c r="B20" s="100"/>
      <c r="C20" s="100"/>
      <c r="D20" s="76"/>
      <c r="E20" s="76"/>
      <c r="F20" s="102" t="s">
        <v>31</v>
      </c>
      <c r="G20" s="94"/>
      <c r="H20" s="10">
        <f t="shared" si="3"/>
        <v>1E-3</v>
      </c>
      <c r="I20" s="102" t="s">
        <v>31</v>
      </c>
      <c r="J20" s="100">
        <f>J19-3</f>
        <v>27</v>
      </c>
      <c r="K20" s="102" t="s">
        <v>31</v>
      </c>
      <c r="L20" s="101">
        <f t="shared" si="4"/>
        <v>0.50118723362727269</v>
      </c>
      <c r="M20" s="101"/>
      <c r="N20" s="101"/>
      <c r="O20" s="11"/>
      <c r="P20" s="11"/>
      <c r="Q20" s="13">
        <f t="shared" si="5"/>
        <v>27</v>
      </c>
      <c r="R20" s="13"/>
      <c r="S20" s="13"/>
      <c r="T20" s="101"/>
      <c r="U20" s="101"/>
      <c r="V20" s="101">
        <f t="shared" si="6"/>
        <v>0</v>
      </c>
      <c r="W20" s="101">
        <f t="shared" si="0"/>
        <v>-0.50118723362727269</v>
      </c>
      <c r="X20" s="14" t="e">
        <f t="shared" si="1"/>
        <v>#DIV/0!</v>
      </c>
      <c r="Y20" s="14" t="e">
        <f t="shared" si="2"/>
        <v>#DIV/0!</v>
      </c>
      <c r="Z20" s="137"/>
      <c r="AB20" s="7"/>
      <c r="AC20" s="15"/>
      <c r="AD20" s="7"/>
      <c r="AF20" s="7"/>
      <c r="AG20" s="7"/>
      <c r="AH20" s="7"/>
      <c r="AI20" s="7"/>
      <c r="AJ20" s="62">
        <f t="shared" si="7"/>
        <v>56</v>
      </c>
      <c r="AS20">
        <f>'13p75GHz_WLIN_S'!AS20</f>
        <v>5.9</v>
      </c>
      <c r="AU20" s="62">
        <f t="shared" si="8"/>
        <v>47.1</v>
      </c>
      <c r="AV20" s="62">
        <f t="shared" si="9"/>
        <v>5.8999999999999986</v>
      </c>
      <c r="AX20">
        <f>'[1]13p75GHz_WLIN_OPT'!AX19</f>
        <v>4.0999999999999996</v>
      </c>
      <c r="AZ20" s="62">
        <f t="shared" si="10"/>
        <v>48.9</v>
      </c>
      <c r="BA20" s="62">
        <f t="shared" si="11"/>
        <v>4.1000000000000014</v>
      </c>
    </row>
    <row r="21" spans="1:53" ht="24.75" customHeight="1" x14ac:dyDescent="0.25">
      <c r="A21" s="79"/>
      <c r="B21" s="100"/>
      <c r="C21" s="100"/>
      <c r="D21" s="76"/>
      <c r="E21" s="76"/>
      <c r="F21" s="102" t="s">
        <v>31</v>
      </c>
      <c r="G21" s="94"/>
      <c r="H21" s="10">
        <f t="shared" si="3"/>
        <v>1E-3</v>
      </c>
      <c r="I21" s="102" t="s">
        <v>31</v>
      </c>
      <c r="J21" s="100">
        <f>J20-3</f>
        <v>24</v>
      </c>
      <c r="K21" s="102" t="s">
        <v>31</v>
      </c>
      <c r="L21" s="101">
        <f t="shared" si="4"/>
        <v>0.25118864315095807</v>
      </c>
      <c r="M21" s="101"/>
      <c r="N21" s="101"/>
      <c r="O21" s="11"/>
      <c r="P21" s="11"/>
      <c r="Q21" s="13">
        <f t="shared" si="5"/>
        <v>24</v>
      </c>
      <c r="R21" s="13"/>
      <c r="S21" s="13"/>
      <c r="T21" s="101"/>
      <c r="U21" s="101"/>
      <c r="V21" s="101">
        <f t="shared" si="6"/>
        <v>0</v>
      </c>
      <c r="W21" s="101">
        <f t="shared" si="0"/>
        <v>-0.25118864315095807</v>
      </c>
      <c r="X21" s="14" t="e">
        <f t="shared" si="1"/>
        <v>#DIV/0!</v>
      </c>
      <c r="Y21" s="14" t="e">
        <f t="shared" si="2"/>
        <v>#DIV/0!</v>
      </c>
      <c r="Z21" s="138"/>
      <c r="AB21" s="7"/>
      <c r="AC21" s="15"/>
      <c r="AD21" s="7"/>
      <c r="AF21" s="7"/>
      <c r="AG21" s="7"/>
      <c r="AH21" s="7"/>
      <c r="AI21" s="7"/>
      <c r="AJ21" s="62">
        <f t="shared" si="7"/>
        <v>53</v>
      </c>
      <c r="AS21">
        <f>'13p75GHz_WLIN_S'!AS21</f>
        <v>0</v>
      </c>
      <c r="AU21" s="62">
        <f t="shared" si="8"/>
        <v>50</v>
      </c>
      <c r="AV21" s="62">
        <f t="shared" si="9"/>
        <v>0</v>
      </c>
      <c r="AX21">
        <f>'[1]13p75GHz_WLIN_OPT'!AX20</f>
        <v>4.0999999999999996</v>
      </c>
      <c r="AZ21" s="62">
        <f t="shared" si="10"/>
        <v>45.9</v>
      </c>
      <c r="BA21" s="62">
        <f t="shared" si="11"/>
        <v>4.1000000000000014</v>
      </c>
    </row>
    <row r="22" spans="1:53"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 @ ",B23,"GHz")</f>
        <v>Cascade Average IMD(dBc)  W_LIN @ 14GHz</v>
      </c>
      <c r="AC22" s="7"/>
      <c r="AD22" s="7"/>
      <c r="AE22" s="7"/>
      <c r="AF22" s="7"/>
      <c r="AG22" s="7" t="s">
        <v>43</v>
      </c>
      <c r="AH22" s="7" t="s">
        <v>105</v>
      </c>
      <c r="AI22" s="7" t="s">
        <v>106</v>
      </c>
      <c r="AJ22" s="7" t="s">
        <v>116</v>
      </c>
      <c r="AK22" s="7" t="s">
        <v>110</v>
      </c>
      <c r="AL22" t="s">
        <v>108</v>
      </c>
      <c r="AN22" s="59" t="s">
        <v>124</v>
      </c>
      <c r="AO22" s="59" t="s">
        <v>125</v>
      </c>
      <c r="AP22" s="59" t="s">
        <v>126</v>
      </c>
      <c r="AQ22" s="59" t="s">
        <v>127</v>
      </c>
    </row>
    <row r="23" spans="1:53" ht="24.75" customHeight="1" x14ac:dyDescent="0.25">
      <c r="A23" s="75">
        <f>A3</f>
        <v>42174</v>
      </c>
      <c r="B23" s="100">
        <f>B3</f>
        <v>14</v>
      </c>
      <c r="C23" s="100" t="s">
        <v>30</v>
      </c>
      <c r="D23" s="32"/>
      <c r="E23" s="32"/>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v>0.51</v>
      </c>
      <c r="AI23" s="20">
        <v>0</v>
      </c>
      <c r="AJ23">
        <v>1.55</v>
      </c>
      <c r="AK23">
        <v>3.06</v>
      </c>
      <c r="AL23">
        <v>0</v>
      </c>
    </row>
    <row r="24" spans="1:53" ht="24.75" customHeight="1" x14ac:dyDescent="0.25">
      <c r="A24" s="75"/>
      <c r="B24" s="100"/>
      <c r="C24" s="100"/>
      <c r="D24" s="32"/>
      <c r="E24" s="32"/>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f>AH23</f>
        <v>0.51</v>
      </c>
      <c r="AI24" s="7">
        <f t="shared" ref="AI24:AJ39" si="13">AI23</f>
        <v>0</v>
      </c>
      <c r="AJ24" s="7">
        <f t="shared" si="13"/>
        <v>1.55</v>
      </c>
    </row>
    <row r="25" spans="1:53" ht="24.75" customHeight="1" x14ac:dyDescent="0.25">
      <c r="A25" s="75"/>
      <c r="B25" s="100"/>
      <c r="C25" s="100"/>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f t="shared" ref="AH25:AJ40" si="14">AH24</f>
        <v>0.51</v>
      </c>
      <c r="AI25" s="7">
        <f t="shared" si="13"/>
        <v>0</v>
      </c>
      <c r="AJ25" s="7">
        <f t="shared" si="13"/>
        <v>1.55</v>
      </c>
    </row>
    <row r="26" spans="1:53" ht="24.75" customHeight="1" x14ac:dyDescent="0.25">
      <c r="A26" s="79"/>
      <c r="B26" s="100"/>
      <c r="C26" s="100"/>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f t="shared" si="14"/>
        <v>0.51</v>
      </c>
      <c r="AI26" s="7">
        <f t="shared" si="13"/>
        <v>0</v>
      </c>
      <c r="AJ26" s="7">
        <f t="shared" si="13"/>
        <v>1.55</v>
      </c>
    </row>
    <row r="27" spans="1:53" ht="24.75" customHeight="1" x14ac:dyDescent="0.25">
      <c r="A27" s="79"/>
      <c r="B27" s="100"/>
      <c r="C27" s="100"/>
      <c r="D27" s="76">
        <v>39</v>
      </c>
      <c r="E27" s="93">
        <v>49</v>
      </c>
      <c r="F27" s="94">
        <v>17.309999999999999</v>
      </c>
      <c r="G27" s="102" t="s">
        <v>31</v>
      </c>
      <c r="H27" s="10">
        <f t="shared" ref="H27:H41" si="15">0.001*POWER(10,F27/10)</f>
        <v>5.382697825162884E-2</v>
      </c>
      <c r="I27" s="100">
        <v>44</v>
      </c>
      <c r="J27" s="102" t="s">
        <v>31</v>
      </c>
      <c r="K27" s="102" t="s">
        <v>31</v>
      </c>
      <c r="L27" s="10">
        <f t="shared" ref="L27:L41" si="16">0.001*POWER(10,I27/10)</f>
        <v>25.118864315095859</v>
      </c>
      <c r="M27" s="101"/>
      <c r="N27" s="101"/>
      <c r="O27" s="11">
        <f>MAX(AN27,AP27)</f>
        <v>-25.3</v>
      </c>
      <c r="P27" s="11">
        <f>MAX(AO27,AQ27)</f>
        <v>-26.9</v>
      </c>
      <c r="Q27" s="13">
        <f t="shared" ref="Q27:Q41" si="17">I27-F27</f>
        <v>26.69</v>
      </c>
      <c r="R27" s="13">
        <v>2.13</v>
      </c>
      <c r="S27" s="13">
        <v>4.68</v>
      </c>
      <c r="T27" s="101">
        <v>6.55</v>
      </c>
      <c r="U27" s="101">
        <v>5.12</v>
      </c>
      <c r="V27" s="101">
        <f t="shared" ref="V27:V41" si="18">T27*$Z$7+S27*$Z$9+R27*$Z$11</f>
        <v>222.934</v>
      </c>
      <c r="W27" s="31"/>
      <c r="X27" s="35"/>
      <c r="Y27" s="35"/>
      <c r="Z27" s="127" t="s">
        <v>45</v>
      </c>
      <c r="AB27" s="15">
        <f t="shared" ref="AB27:AB61" si="19">AVERAGE(O27:P27)</f>
        <v>-26.1</v>
      </c>
      <c r="AC27" s="36"/>
      <c r="AD27" s="36"/>
      <c r="AE27" s="36"/>
      <c r="AF27" s="36"/>
      <c r="AG27" s="7">
        <v>-25</v>
      </c>
      <c r="AH27" s="7">
        <f t="shared" si="14"/>
        <v>0.51</v>
      </c>
      <c r="AI27" s="7">
        <f t="shared" si="13"/>
        <v>0</v>
      </c>
      <c r="AJ27" s="7">
        <f t="shared" si="13"/>
        <v>1.55</v>
      </c>
      <c r="AN27">
        <v>-36.700000000000003</v>
      </c>
      <c r="AO27">
        <v>-39.299999999999997</v>
      </c>
      <c r="AP27">
        <v>-25.3</v>
      </c>
      <c r="AQ27">
        <v>-26.9</v>
      </c>
    </row>
    <row r="28" spans="1:53" ht="23.25" customHeight="1" x14ac:dyDescent="0.25">
      <c r="A28" s="79"/>
      <c r="B28" s="100"/>
      <c r="C28" s="100"/>
      <c r="D28" s="76">
        <v>39</v>
      </c>
      <c r="E28" s="93">
        <v>47</v>
      </c>
      <c r="F28" s="94">
        <v>16.03</v>
      </c>
      <c r="G28" s="102" t="s">
        <v>31</v>
      </c>
      <c r="H28" s="10">
        <f t="shared" si="15"/>
        <v>4.0086671762730328E-2</v>
      </c>
      <c r="I28" s="100">
        <f t="shared" ref="I28:I38" si="20">I27-1</f>
        <v>43</v>
      </c>
      <c r="J28" s="102" t="s">
        <v>31</v>
      </c>
      <c r="K28" s="102" t="s">
        <v>31</v>
      </c>
      <c r="L28" s="10">
        <f t="shared" si="16"/>
        <v>19.952623149688794</v>
      </c>
      <c r="M28" s="101"/>
      <c r="N28" s="101"/>
      <c r="O28" s="11">
        <f t="shared" ref="O28:P41" si="21">MAX(AN28,AP28)</f>
        <v>-27.4</v>
      </c>
      <c r="P28" s="11">
        <f t="shared" si="21"/>
        <v>-30.2</v>
      </c>
      <c r="Q28" s="13">
        <f t="shared" si="17"/>
        <v>26.97</v>
      </c>
      <c r="R28" s="13">
        <v>2.13</v>
      </c>
      <c r="S28" s="13">
        <v>4.62</v>
      </c>
      <c r="T28" s="101">
        <v>5.99</v>
      </c>
      <c r="U28" s="101">
        <v>4.6900000000000004</v>
      </c>
      <c r="V28" s="101">
        <f t="shared" si="18"/>
        <v>208.65200000000002</v>
      </c>
      <c r="W28" s="31"/>
      <c r="X28" s="35"/>
      <c r="Y28" s="35"/>
      <c r="Z28" s="130"/>
      <c r="AB28" s="15">
        <f t="shared" si="19"/>
        <v>-28.799999999999997</v>
      </c>
      <c r="AC28" s="36"/>
      <c r="AD28" s="36"/>
      <c r="AE28" s="36"/>
      <c r="AF28" s="36"/>
      <c r="AG28" s="7">
        <v>-25</v>
      </c>
      <c r="AH28" s="7">
        <f t="shared" si="14"/>
        <v>0.51</v>
      </c>
      <c r="AI28" s="7">
        <f t="shared" si="13"/>
        <v>0</v>
      </c>
      <c r="AJ28" s="7">
        <f t="shared" si="13"/>
        <v>1.55</v>
      </c>
      <c r="AN28">
        <v>-37.6</v>
      </c>
      <c r="AO28">
        <v>-39.799999999999997</v>
      </c>
      <c r="AP28">
        <v>-27.4</v>
      </c>
      <c r="AQ28">
        <v>-30.2</v>
      </c>
    </row>
    <row r="29" spans="1:53" ht="24" customHeight="1" x14ac:dyDescent="0.25">
      <c r="A29" s="79"/>
      <c r="B29" s="100"/>
      <c r="C29" s="100"/>
      <c r="D29" s="76">
        <v>39</v>
      </c>
      <c r="E29" s="93">
        <v>47</v>
      </c>
      <c r="F29" s="94">
        <v>14.76</v>
      </c>
      <c r="G29" s="102" t="s">
        <v>31</v>
      </c>
      <c r="H29" s="10">
        <f t="shared" si="15"/>
        <v>2.9922646366081905E-2</v>
      </c>
      <c r="I29" s="100">
        <f t="shared" si="20"/>
        <v>42</v>
      </c>
      <c r="J29" s="102" t="s">
        <v>31</v>
      </c>
      <c r="K29" s="102" t="s">
        <v>31</v>
      </c>
      <c r="L29" s="10">
        <f t="shared" si="16"/>
        <v>15.848931924611147</v>
      </c>
      <c r="M29" s="101"/>
      <c r="N29" s="101"/>
      <c r="O29" s="11">
        <f t="shared" si="21"/>
        <v>-29.3</v>
      </c>
      <c r="P29" s="11">
        <f t="shared" si="21"/>
        <v>-34.4</v>
      </c>
      <c r="Q29" s="13">
        <f t="shared" si="17"/>
        <v>27.240000000000002</v>
      </c>
      <c r="R29" s="13">
        <v>2.15</v>
      </c>
      <c r="S29" s="13">
        <v>4.5599999999999996</v>
      </c>
      <c r="T29" s="101">
        <v>5.53</v>
      </c>
      <c r="U29" s="101">
        <v>4.33</v>
      </c>
      <c r="V29" s="101">
        <f t="shared" si="18"/>
        <v>196.95</v>
      </c>
      <c r="W29" s="31"/>
      <c r="X29" s="35"/>
      <c r="Y29" s="35"/>
      <c r="Z29" s="131"/>
      <c r="AB29" s="15">
        <f t="shared" si="19"/>
        <v>-31.85</v>
      </c>
      <c r="AC29" s="36"/>
      <c r="AD29" s="36"/>
      <c r="AE29" s="36"/>
      <c r="AF29" s="36"/>
      <c r="AG29" s="7">
        <v>-25</v>
      </c>
      <c r="AH29" s="7">
        <f t="shared" si="14"/>
        <v>0.51</v>
      </c>
      <c r="AI29" s="7">
        <f t="shared" si="13"/>
        <v>0</v>
      </c>
      <c r="AJ29" s="7">
        <f t="shared" si="13"/>
        <v>1.55</v>
      </c>
      <c r="AN29">
        <v>-38.4</v>
      </c>
      <c r="AO29">
        <v>-40.299999999999997</v>
      </c>
      <c r="AP29">
        <v>-29.3</v>
      </c>
      <c r="AQ29">
        <v>-34.4</v>
      </c>
    </row>
    <row r="30" spans="1:53" ht="24.75" customHeight="1" x14ac:dyDescent="0.25">
      <c r="A30" s="79"/>
      <c r="B30" s="100"/>
      <c r="C30" s="100"/>
      <c r="D30" s="76">
        <v>38</v>
      </c>
      <c r="E30" s="93">
        <v>46</v>
      </c>
      <c r="F30" s="94">
        <v>13.49</v>
      </c>
      <c r="G30" s="102" t="s">
        <v>31</v>
      </c>
      <c r="H30" s="10">
        <f t="shared" si="15"/>
        <v>2.2335722228305321E-2</v>
      </c>
      <c r="I30" s="100">
        <f t="shared" si="20"/>
        <v>41</v>
      </c>
      <c r="J30" s="102" t="s">
        <v>31</v>
      </c>
      <c r="K30" s="102" t="s">
        <v>31</v>
      </c>
      <c r="L30" s="10">
        <f t="shared" si="16"/>
        <v>12.589254117941671</v>
      </c>
      <c r="M30" s="101"/>
      <c r="N30" s="101"/>
      <c r="O30" s="11">
        <f t="shared" si="21"/>
        <v>-31</v>
      </c>
      <c r="P30" s="11">
        <f t="shared" si="21"/>
        <v>-38.799999999999997</v>
      </c>
      <c r="Q30" s="13">
        <f t="shared" si="17"/>
        <v>27.509999999999998</v>
      </c>
      <c r="R30" s="13">
        <v>2.16</v>
      </c>
      <c r="S30" s="13">
        <v>4.5599999999999996</v>
      </c>
      <c r="T30" s="101">
        <v>5.09</v>
      </c>
      <c r="U30" s="101">
        <v>3.97</v>
      </c>
      <c r="V30" s="101">
        <f t="shared" si="18"/>
        <v>186.28399999999999</v>
      </c>
      <c r="W30" s="31"/>
      <c r="X30" s="35"/>
      <c r="Y30" s="35"/>
      <c r="Z30" s="100" t="s">
        <v>46</v>
      </c>
      <c r="AB30" s="15">
        <f t="shared" si="19"/>
        <v>-34.9</v>
      </c>
      <c r="AC30" s="36"/>
      <c r="AD30" s="36"/>
      <c r="AE30" s="36"/>
      <c r="AF30" s="36"/>
      <c r="AG30" s="7">
        <v>-25</v>
      </c>
      <c r="AH30" s="7">
        <f t="shared" si="14"/>
        <v>0.51</v>
      </c>
      <c r="AI30" s="7">
        <f t="shared" si="13"/>
        <v>0</v>
      </c>
      <c r="AJ30" s="7">
        <f t="shared" si="13"/>
        <v>1.55</v>
      </c>
      <c r="AN30">
        <v>-40</v>
      </c>
      <c r="AO30">
        <v>-40.6</v>
      </c>
      <c r="AP30">
        <v>-31</v>
      </c>
      <c r="AQ30">
        <v>-38.799999999999997</v>
      </c>
    </row>
    <row r="31" spans="1:53" ht="24.75" customHeight="1" x14ac:dyDescent="0.25">
      <c r="A31" s="79"/>
      <c r="B31" s="100"/>
      <c r="C31" s="100"/>
      <c r="D31" s="76">
        <v>37</v>
      </c>
      <c r="E31" s="93">
        <v>44</v>
      </c>
      <c r="F31" s="94">
        <v>12.3</v>
      </c>
      <c r="G31" s="102" t="s">
        <v>31</v>
      </c>
      <c r="H31" s="10">
        <f t="shared" si="15"/>
        <v>1.6982436524617447E-2</v>
      </c>
      <c r="I31" s="100">
        <f t="shared" si="20"/>
        <v>40</v>
      </c>
      <c r="J31" s="102" t="s">
        <v>31</v>
      </c>
      <c r="K31" s="102" t="s">
        <v>31</v>
      </c>
      <c r="L31" s="10">
        <f t="shared" si="16"/>
        <v>10</v>
      </c>
      <c r="M31" s="101"/>
      <c r="N31" s="101"/>
      <c r="O31" s="11">
        <f t="shared" si="21"/>
        <v>-32.6</v>
      </c>
      <c r="P31" s="11">
        <f t="shared" si="21"/>
        <v>-40.200000000000003</v>
      </c>
      <c r="Q31" s="13">
        <f t="shared" si="17"/>
        <v>27.7</v>
      </c>
      <c r="R31" s="13">
        <v>2.16</v>
      </c>
      <c r="S31" s="13">
        <v>4.5599999999999996</v>
      </c>
      <c r="T31" s="101">
        <v>4.75</v>
      </c>
      <c r="U31" s="101">
        <v>3.7</v>
      </c>
      <c r="V31" s="101">
        <f t="shared" si="18"/>
        <v>177.988</v>
      </c>
      <c r="W31" s="31"/>
      <c r="X31" s="35"/>
      <c r="Y31" s="35"/>
      <c r="Z31" s="39"/>
      <c r="AB31" s="15">
        <f t="shared" si="19"/>
        <v>-36.400000000000006</v>
      </c>
      <c r="AC31" s="36"/>
      <c r="AD31" s="36"/>
      <c r="AE31" s="36"/>
      <c r="AF31" s="36"/>
      <c r="AG31" s="7">
        <v>-25</v>
      </c>
      <c r="AH31" s="7">
        <f t="shared" si="14"/>
        <v>0.51</v>
      </c>
      <c r="AI31" s="7">
        <f t="shared" si="13"/>
        <v>0</v>
      </c>
      <c r="AJ31" s="7">
        <f t="shared" si="13"/>
        <v>1.55</v>
      </c>
      <c r="AK31" s="40"/>
      <c r="AL31" s="40"/>
      <c r="AM31" s="40"/>
      <c r="AN31">
        <v>-41</v>
      </c>
      <c r="AO31">
        <v>-40.200000000000003</v>
      </c>
      <c r="AP31">
        <v>-32.6</v>
      </c>
      <c r="AQ31">
        <v>-43.3</v>
      </c>
    </row>
    <row r="32" spans="1:53" ht="24.75" customHeight="1" x14ac:dyDescent="0.25">
      <c r="A32" s="79"/>
      <c r="B32" s="100"/>
      <c r="C32" s="100"/>
      <c r="D32" s="76">
        <v>36</v>
      </c>
      <c r="E32" s="93">
        <v>43</v>
      </c>
      <c r="F32" s="94">
        <v>11.2</v>
      </c>
      <c r="G32" s="102" t="s">
        <v>31</v>
      </c>
      <c r="H32" s="10">
        <f t="shared" si="15"/>
        <v>1.3182567385564071E-2</v>
      </c>
      <c r="I32" s="100">
        <f t="shared" si="20"/>
        <v>39</v>
      </c>
      <c r="J32" s="102" t="s">
        <v>31</v>
      </c>
      <c r="K32" s="102" t="s">
        <v>31</v>
      </c>
      <c r="L32" s="10">
        <f t="shared" si="16"/>
        <v>7.9432823472428158</v>
      </c>
      <c r="M32" s="101"/>
      <c r="N32" s="101"/>
      <c r="O32" s="11">
        <f t="shared" si="21"/>
        <v>-34.299999999999997</v>
      </c>
      <c r="P32" s="11">
        <f t="shared" si="21"/>
        <v>-38.200000000000003</v>
      </c>
      <c r="Q32" s="13">
        <f t="shared" si="17"/>
        <v>27.8</v>
      </c>
      <c r="R32" s="13">
        <v>2.17</v>
      </c>
      <c r="S32" s="13">
        <v>4.57</v>
      </c>
      <c r="T32" s="101">
        <v>4.4400000000000004</v>
      </c>
      <c r="U32" s="101">
        <v>3.44</v>
      </c>
      <c r="V32" s="101">
        <f t="shared" si="18"/>
        <v>170.59700000000001</v>
      </c>
      <c r="W32" s="31"/>
      <c r="X32" s="35"/>
      <c r="Y32" s="35"/>
      <c r="Z32" s="39"/>
      <c r="AB32" s="15">
        <f t="shared" si="19"/>
        <v>-36.25</v>
      </c>
      <c r="AC32" s="36"/>
      <c r="AD32" s="36"/>
      <c r="AE32" s="36"/>
      <c r="AF32" s="36"/>
      <c r="AG32" s="7">
        <v>-25</v>
      </c>
      <c r="AH32" s="7">
        <f t="shared" si="14"/>
        <v>0.51</v>
      </c>
      <c r="AI32" s="7">
        <f t="shared" si="13"/>
        <v>0</v>
      </c>
      <c r="AJ32" s="7">
        <f t="shared" si="13"/>
        <v>1.55</v>
      </c>
      <c r="AK32" s="40"/>
      <c r="AL32" s="40"/>
      <c r="AM32" s="40"/>
      <c r="AN32">
        <v>-39.6</v>
      </c>
      <c r="AO32">
        <v>-38.200000000000003</v>
      </c>
      <c r="AP32">
        <v>-34.299999999999997</v>
      </c>
      <c r="AQ32">
        <v>-44</v>
      </c>
    </row>
    <row r="33" spans="1:43" ht="24.75" customHeight="1" x14ac:dyDescent="0.25">
      <c r="A33" s="79"/>
      <c r="B33" s="100"/>
      <c r="C33" s="100"/>
      <c r="D33" s="76">
        <v>36</v>
      </c>
      <c r="E33" s="93">
        <v>42</v>
      </c>
      <c r="F33" s="94">
        <v>10.1</v>
      </c>
      <c r="G33" s="102" t="s">
        <v>31</v>
      </c>
      <c r="H33" s="10">
        <f t="shared" si="15"/>
        <v>1.0232929922807542E-2</v>
      </c>
      <c r="I33" s="100">
        <f t="shared" si="20"/>
        <v>38</v>
      </c>
      <c r="J33" s="102" t="s">
        <v>31</v>
      </c>
      <c r="K33" s="102" t="s">
        <v>31</v>
      </c>
      <c r="L33" s="10">
        <f t="shared" si="16"/>
        <v>6.3095734448019387</v>
      </c>
      <c r="M33" s="101"/>
      <c r="N33" s="101"/>
      <c r="O33" s="11">
        <f t="shared" si="21"/>
        <v>-36.5</v>
      </c>
      <c r="P33" s="11">
        <f t="shared" si="21"/>
        <v>-36.200000000000003</v>
      </c>
      <c r="Q33" s="13">
        <f t="shared" si="17"/>
        <v>27.9</v>
      </c>
      <c r="R33" s="13">
        <v>2.1800000000000002</v>
      </c>
      <c r="S33" s="13">
        <v>4.58</v>
      </c>
      <c r="T33" s="101">
        <v>4.17</v>
      </c>
      <c r="U33" s="101">
        <v>3.2</v>
      </c>
      <c r="V33" s="101">
        <f t="shared" si="18"/>
        <v>164.18199999999999</v>
      </c>
      <c r="W33" s="31"/>
      <c r="X33" s="35"/>
      <c r="Y33" s="35"/>
      <c r="Z33" s="39"/>
      <c r="AB33" s="15">
        <f t="shared" si="19"/>
        <v>-36.35</v>
      </c>
      <c r="AC33" s="36"/>
      <c r="AD33" s="36"/>
      <c r="AE33" s="36"/>
      <c r="AF33" s="36"/>
      <c r="AG33" s="7">
        <v>-25</v>
      </c>
      <c r="AH33" s="7">
        <f t="shared" si="14"/>
        <v>0.51</v>
      </c>
      <c r="AI33" s="7">
        <f t="shared" si="13"/>
        <v>0</v>
      </c>
      <c r="AJ33" s="7">
        <f t="shared" si="13"/>
        <v>1.55</v>
      </c>
      <c r="AK33" s="40"/>
      <c r="AL33" s="40"/>
      <c r="AM33" s="40"/>
      <c r="AN33">
        <v>-37.6</v>
      </c>
      <c r="AO33">
        <v>-36.200000000000003</v>
      </c>
      <c r="AP33">
        <v>-36.5</v>
      </c>
      <c r="AQ33">
        <v>-42.2</v>
      </c>
    </row>
    <row r="34" spans="1:43" ht="24.75" customHeight="1" x14ac:dyDescent="0.25">
      <c r="A34" s="79"/>
      <c r="B34" s="100"/>
      <c r="C34" s="100"/>
      <c r="D34" s="76">
        <v>36</v>
      </c>
      <c r="E34" s="93">
        <v>41</v>
      </c>
      <c r="F34" s="94">
        <v>9.11</v>
      </c>
      <c r="G34" s="102" t="s">
        <v>31</v>
      </c>
      <c r="H34" s="10">
        <f t="shared" si="15"/>
        <v>8.1470428402083961E-3</v>
      </c>
      <c r="I34" s="100">
        <f t="shared" si="20"/>
        <v>37</v>
      </c>
      <c r="J34" s="102" t="s">
        <v>31</v>
      </c>
      <c r="K34" s="102" t="s">
        <v>31</v>
      </c>
      <c r="L34" s="10">
        <f t="shared" si="16"/>
        <v>5.0118723362727327</v>
      </c>
      <c r="M34" s="101"/>
      <c r="N34" s="101"/>
      <c r="O34" s="11">
        <f t="shared" si="21"/>
        <v>-35</v>
      </c>
      <c r="P34" s="11">
        <f t="shared" si="21"/>
        <v>-34.6</v>
      </c>
      <c r="Q34" s="13">
        <f t="shared" si="17"/>
        <v>27.89</v>
      </c>
      <c r="R34" s="13">
        <v>2.19</v>
      </c>
      <c r="S34" s="13">
        <v>4.5999999999999996</v>
      </c>
      <c r="T34" s="101">
        <v>3.95</v>
      </c>
      <c r="U34" s="101">
        <v>3</v>
      </c>
      <c r="V34" s="101">
        <f t="shared" si="18"/>
        <v>159.09</v>
      </c>
      <c r="W34" s="31"/>
      <c r="X34" s="35"/>
      <c r="Y34" s="35"/>
      <c r="Z34" s="39"/>
      <c r="AB34" s="15">
        <f t="shared" si="19"/>
        <v>-34.799999999999997</v>
      </c>
      <c r="AC34" s="36"/>
      <c r="AD34" s="36"/>
      <c r="AE34" s="36"/>
      <c r="AF34" s="36"/>
      <c r="AG34" s="7">
        <v>-25</v>
      </c>
      <c r="AH34" s="7">
        <f t="shared" si="14"/>
        <v>0.51</v>
      </c>
      <c r="AI34" s="7">
        <f t="shared" si="13"/>
        <v>0</v>
      </c>
      <c r="AJ34" s="7">
        <f t="shared" si="13"/>
        <v>1.55</v>
      </c>
      <c r="AK34" s="40"/>
      <c r="AL34" s="40"/>
      <c r="AM34" s="40"/>
      <c r="AN34">
        <v>-35</v>
      </c>
      <c r="AO34">
        <v>-34.6</v>
      </c>
      <c r="AP34">
        <v>-38.200000000000003</v>
      </c>
      <c r="AQ34">
        <v>-38</v>
      </c>
    </row>
    <row r="35" spans="1:43" ht="24.75" customHeight="1" x14ac:dyDescent="0.25">
      <c r="A35" s="79"/>
      <c r="B35" s="100"/>
      <c r="C35" s="100"/>
      <c r="D35" s="76">
        <v>35</v>
      </c>
      <c r="E35" s="93">
        <v>40</v>
      </c>
      <c r="F35" s="94">
        <v>8.1300000000000008</v>
      </c>
      <c r="G35" s="102" t="s">
        <v>31</v>
      </c>
      <c r="H35" s="10">
        <f t="shared" si="15"/>
        <v>6.5012969034309092E-3</v>
      </c>
      <c r="I35" s="100">
        <f t="shared" si="20"/>
        <v>36</v>
      </c>
      <c r="J35" s="102" t="s">
        <v>31</v>
      </c>
      <c r="K35" s="102" t="s">
        <v>31</v>
      </c>
      <c r="L35" s="10">
        <f t="shared" si="16"/>
        <v>3.9810717055349771</v>
      </c>
      <c r="M35" s="101"/>
      <c r="N35" s="101"/>
      <c r="O35" s="11">
        <f t="shared" si="21"/>
        <v>-33.700000000000003</v>
      </c>
      <c r="P35" s="11">
        <f t="shared" si="21"/>
        <v>-33</v>
      </c>
      <c r="Q35" s="13">
        <f t="shared" si="17"/>
        <v>27.869999999999997</v>
      </c>
      <c r="R35" s="13">
        <v>2.2000000000000002</v>
      </c>
      <c r="S35" s="13">
        <v>4.6100000000000003</v>
      </c>
      <c r="T35" s="101">
        <v>3.75</v>
      </c>
      <c r="U35" s="101">
        <v>2.82</v>
      </c>
      <c r="V35" s="101">
        <f t="shared" si="18"/>
        <v>154.38300000000001</v>
      </c>
      <c r="W35" s="31"/>
      <c r="X35" s="35"/>
      <c r="Y35" s="35"/>
      <c r="Z35" s="39"/>
      <c r="AB35" s="15">
        <f t="shared" si="19"/>
        <v>-33.35</v>
      </c>
      <c r="AC35" s="36"/>
      <c r="AD35" s="36"/>
      <c r="AE35" s="36"/>
      <c r="AF35" s="36"/>
      <c r="AG35" s="7">
        <v>-25</v>
      </c>
      <c r="AH35" s="7">
        <f t="shared" si="14"/>
        <v>0.51</v>
      </c>
      <c r="AI35" s="7">
        <f t="shared" si="13"/>
        <v>0</v>
      </c>
      <c r="AJ35" s="7">
        <f t="shared" si="13"/>
        <v>1.55</v>
      </c>
      <c r="AK35" s="40"/>
      <c r="AL35" s="40"/>
      <c r="AM35" s="40"/>
      <c r="AN35">
        <v>-33.700000000000003</v>
      </c>
      <c r="AO35">
        <v>-33</v>
      </c>
      <c r="AP35">
        <v>-37.6</v>
      </c>
      <c r="AQ35">
        <v>-34.799999999999997</v>
      </c>
    </row>
    <row r="36" spans="1:43" ht="24.75" customHeight="1" x14ac:dyDescent="0.25">
      <c r="A36" s="79"/>
      <c r="B36" s="100"/>
      <c r="C36" s="100"/>
      <c r="D36" s="76">
        <v>35</v>
      </c>
      <c r="E36" s="93">
        <v>40</v>
      </c>
      <c r="F36" s="94">
        <v>7.2</v>
      </c>
      <c r="G36" s="102" t="s">
        <v>31</v>
      </c>
      <c r="H36" s="10">
        <f t="shared" si="15"/>
        <v>5.2480746024977263E-3</v>
      </c>
      <c r="I36" s="100">
        <f t="shared" si="20"/>
        <v>35</v>
      </c>
      <c r="J36" s="102" t="s">
        <v>31</v>
      </c>
      <c r="K36" s="102" t="s">
        <v>31</v>
      </c>
      <c r="L36" s="10">
        <f t="shared" si="16"/>
        <v>3.1622776601683804</v>
      </c>
      <c r="M36" s="101"/>
      <c r="N36" s="101"/>
      <c r="O36" s="11">
        <f t="shared" si="21"/>
        <v>-32.4</v>
      </c>
      <c r="P36" s="11">
        <f t="shared" si="21"/>
        <v>-31.8</v>
      </c>
      <c r="Q36" s="13">
        <f t="shared" si="17"/>
        <v>27.8</v>
      </c>
      <c r="R36" s="13">
        <v>2.2000000000000002</v>
      </c>
      <c r="S36" s="13">
        <v>4.63</v>
      </c>
      <c r="T36" s="101">
        <v>3.59</v>
      </c>
      <c r="U36" s="101">
        <v>2.66</v>
      </c>
      <c r="V36" s="101">
        <f t="shared" si="18"/>
        <v>150.685</v>
      </c>
      <c r="W36" s="31"/>
      <c r="X36" s="35"/>
      <c r="Y36" s="35"/>
      <c r="Z36" s="39"/>
      <c r="AB36" s="15">
        <f t="shared" si="19"/>
        <v>-32.1</v>
      </c>
      <c r="AC36" s="36"/>
      <c r="AD36" s="36"/>
      <c r="AE36" s="36"/>
      <c r="AF36" s="36"/>
      <c r="AG36" s="7">
        <v>-25</v>
      </c>
      <c r="AH36" s="7">
        <f t="shared" si="14"/>
        <v>0.51</v>
      </c>
      <c r="AI36" s="7">
        <f t="shared" si="13"/>
        <v>0</v>
      </c>
      <c r="AJ36" s="7">
        <f t="shared" si="13"/>
        <v>1.55</v>
      </c>
      <c r="AK36" s="40"/>
      <c r="AL36" s="40"/>
      <c r="AM36" s="40"/>
      <c r="AN36">
        <v>-32.4</v>
      </c>
      <c r="AO36">
        <v>-32</v>
      </c>
      <c r="AP36">
        <v>-34.5</v>
      </c>
      <c r="AQ36">
        <v>-31.8</v>
      </c>
    </row>
    <row r="37" spans="1:43" ht="24.75" customHeight="1" x14ac:dyDescent="0.25">
      <c r="A37" s="79"/>
      <c r="B37" s="100"/>
      <c r="C37" s="100"/>
      <c r="D37" s="76">
        <v>35</v>
      </c>
      <c r="E37" s="93">
        <v>39</v>
      </c>
      <c r="F37" s="94">
        <v>6.31</v>
      </c>
      <c r="G37" s="102" t="s">
        <v>31</v>
      </c>
      <c r="H37" s="10">
        <f t="shared" si="15"/>
        <v>4.2756288615158631E-3</v>
      </c>
      <c r="I37" s="100">
        <f t="shared" si="20"/>
        <v>34</v>
      </c>
      <c r="J37" s="102" t="s">
        <v>31</v>
      </c>
      <c r="K37" s="102" t="s">
        <v>31</v>
      </c>
      <c r="L37" s="10">
        <f t="shared" si="16"/>
        <v>2.511886431509581</v>
      </c>
      <c r="M37" s="101"/>
      <c r="N37" s="101"/>
      <c r="O37" s="11">
        <f t="shared" si="21"/>
        <v>-31.5</v>
      </c>
      <c r="P37" s="11">
        <f t="shared" si="21"/>
        <v>-29.8</v>
      </c>
      <c r="Q37" s="13">
        <f t="shared" si="17"/>
        <v>27.69</v>
      </c>
      <c r="R37" s="13">
        <v>2.2000000000000002</v>
      </c>
      <c r="S37" s="13">
        <v>4.6399999999999997</v>
      </c>
      <c r="T37" s="101">
        <v>3.46</v>
      </c>
      <c r="U37" s="101">
        <v>2.5299999999999998</v>
      </c>
      <c r="V37" s="101">
        <f t="shared" si="18"/>
        <v>147.61600000000001</v>
      </c>
      <c r="W37" s="31"/>
      <c r="X37" s="35"/>
      <c r="Y37" s="35"/>
      <c r="Z37" s="39"/>
      <c r="AB37" s="15">
        <f t="shared" si="19"/>
        <v>-30.65</v>
      </c>
      <c r="AC37" s="36"/>
      <c r="AD37" s="36"/>
      <c r="AE37" s="36"/>
      <c r="AF37" s="36"/>
      <c r="AG37" s="7">
        <v>-25</v>
      </c>
      <c r="AH37" s="7">
        <f t="shared" si="14"/>
        <v>0.51</v>
      </c>
      <c r="AI37" s="7">
        <f t="shared" si="13"/>
        <v>0</v>
      </c>
      <c r="AJ37" s="7">
        <f t="shared" si="13"/>
        <v>1.55</v>
      </c>
      <c r="AK37" s="40"/>
      <c r="AL37" s="40"/>
      <c r="AM37" s="40"/>
      <c r="AN37">
        <v>-31.5</v>
      </c>
      <c r="AO37">
        <v>-31</v>
      </c>
      <c r="AP37">
        <v>-31.7</v>
      </c>
      <c r="AQ37">
        <v>-29.8</v>
      </c>
    </row>
    <row r="38" spans="1:43" ht="24.75" customHeight="1" x14ac:dyDescent="0.25">
      <c r="A38" s="79"/>
      <c r="B38" s="100"/>
      <c r="C38" s="100"/>
      <c r="D38" s="76">
        <v>35</v>
      </c>
      <c r="E38" s="93">
        <v>39</v>
      </c>
      <c r="F38" s="94">
        <v>5.45</v>
      </c>
      <c r="G38" s="102" t="s">
        <v>31</v>
      </c>
      <c r="H38" s="10">
        <f t="shared" si="15"/>
        <v>3.5075187395256805E-3</v>
      </c>
      <c r="I38" s="100">
        <f t="shared" si="20"/>
        <v>33</v>
      </c>
      <c r="J38" s="102" t="s">
        <v>31</v>
      </c>
      <c r="K38" s="102" t="s">
        <v>31</v>
      </c>
      <c r="L38" s="10">
        <f t="shared" si="16"/>
        <v>1.9952623149688804</v>
      </c>
      <c r="M38" s="101"/>
      <c r="N38" s="101"/>
      <c r="O38" s="11">
        <f t="shared" si="21"/>
        <v>-29</v>
      </c>
      <c r="P38" s="11">
        <f t="shared" si="21"/>
        <v>-27.8</v>
      </c>
      <c r="Q38" s="13">
        <f t="shared" si="17"/>
        <v>27.55</v>
      </c>
      <c r="R38" s="13">
        <v>2.2000000000000002</v>
      </c>
      <c r="S38" s="13">
        <v>4.6500000000000004</v>
      </c>
      <c r="T38" s="101">
        <v>3.35</v>
      </c>
      <c r="U38" s="101">
        <v>2.42</v>
      </c>
      <c r="V38" s="101">
        <f t="shared" si="18"/>
        <v>145.035</v>
      </c>
      <c r="W38" s="31"/>
      <c r="X38" s="35"/>
      <c r="Y38" s="35"/>
      <c r="Z38" s="39"/>
      <c r="AB38" s="15">
        <f t="shared" si="19"/>
        <v>-28.4</v>
      </c>
      <c r="AC38" s="36"/>
      <c r="AD38" s="36"/>
      <c r="AE38" s="36"/>
      <c r="AF38" s="36"/>
      <c r="AG38" s="7">
        <v>-25</v>
      </c>
      <c r="AH38" s="7">
        <f t="shared" si="14"/>
        <v>0.51</v>
      </c>
      <c r="AI38" s="7">
        <f t="shared" si="13"/>
        <v>0</v>
      </c>
      <c r="AJ38" s="7">
        <f t="shared" si="13"/>
        <v>1.55</v>
      </c>
      <c r="AN38">
        <v>-30.2</v>
      </c>
      <c r="AO38">
        <v>-30.1</v>
      </c>
      <c r="AP38">
        <v>-29</v>
      </c>
      <c r="AQ38">
        <v>-27.8</v>
      </c>
    </row>
    <row r="39" spans="1:43" ht="24.75" customHeight="1" x14ac:dyDescent="0.25">
      <c r="A39" s="79"/>
      <c r="B39" s="100"/>
      <c r="C39" s="100"/>
      <c r="D39" s="76">
        <v>35</v>
      </c>
      <c r="E39" s="93">
        <v>38</v>
      </c>
      <c r="F39" s="94">
        <v>2.99</v>
      </c>
      <c r="G39" s="102" t="s">
        <v>31</v>
      </c>
      <c r="H39" s="10">
        <f t="shared" si="15"/>
        <v>1.9906733389871874E-3</v>
      </c>
      <c r="I39" s="100">
        <f>I38-3</f>
        <v>30</v>
      </c>
      <c r="J39" s="102" t="s">
        <v>31</v>
      </c>
      <c r="K39" s="102" t="s">
        <v>31</v>
      </c>
      <c r="L39" s="10">
        <f t="shared" si="16"/>
        <v>1</v>
      </c>
      <c r="M39" s="101"/>
      <c r="N39" s="101"/>
      <c r="O39" s="11">
        <f t="shared" si="21"/>
        <v>-24.2</v>
      </c>
      <c r="P39" s="11">
        <f t="shared" si="21"/>
        <v>-23.6</v>
      </c>
      <c r="Q39" s="13">
        <f t="shared" si="17"/>
        <v>27.009999999999998</v>
      </c>
      <c r="R39" s="13">
        <v>2.21</v>
      </c>
      <c r="S39" s="13">
        <v>4.68</v>
      </c>
      <c r="T39" s="101">
        <v>3.15</v>
      </c>
      <c r="U39" s="101">
        <v>2.21</v>
      </c>
      <c r="V39" s="101">
        <f t="shared" si="18"/>
        <v>140.53399999999999</v>
      </c>
      <c r="W39" s="31"/>
      <c r="X39" s="35"/>
      <c r="Y39" s="35"/>
      <c r="Z39" s="39"/>
      <c r="AB39" s="15">
        <f t="shared" si="19"/>
        <v>-23.9</v>
      </c>
      <c r="AC39" s="36"/>
      <c r="AD39" s="36"/>
      <c r="AE39" s="36"/>
      <c r="AF39" s="36"/>
      <c r="AG39" s="7">
        <v>-25</v>
      </c>
      <c r="AH39" s="7">
        <f t="shared" si="14"/>
        <v>0.51</v>
      </c>
      <c r="AI39" s="7">
        <f t="shared" si="13"/>
        <v>0</v>
      </c>
      <c r="AJ39" s="7">
        <f t="shared" si="13"/>
        <v>1.55</v>
      </c>
      <c r="AN39">
        <v>-29.5</v>
      </c>
      <c r="AO39">
        <v>-29.6</v>
      </c>
      <c r="AP39">
        <v>-24.2</v>
      </c>
      <c r="AQ39">
        <v>-23.6</v>
      </c>
    </row>
    <row r="40" spans="1:43" ht="24.75" customHeight="1" x14ac:dyDescent="0.25">
      <c r="A40" s="79"/>
      <c r="B40" s="100"/>
      <c r="C40" s="100"/>
      <c r="D40" s="76">
        <v>35</v>
      </c>
      <c r="E40" s="93">
        <v>38</v>
      </c>
      <c r="F40" s="94">
        <v>0.46</v>
      </c>
      <c r="G40" s="102" t="s">
        <v>31</v>
      </c>
      <c r="H40" s="10">
        <f t="shared" si="15"/>
        <v>1.1117317272815912E-3</v>
      </c>
      <c r="I40" s="100">
        <f>I39-3</f>
        <v>27</v>
      </c>
      <c r="J40" s="102" t="s">
        <v>31</v>
      </c>
      <c r="K40" s="102" t="s">
        <v>31</v>
      </c>
      <c r="L40" s="10">
        <f t="shared" si="16"/>
        <v>0.50118723362727269</v>
      </c>
      <c r="M40" s="101"/>
      <c r="N40" s="101"/>
      <c r="O40" s="11">
        <f t="shared" si="21"/>
        <v>-21.4</v>
      </c>
      <c r="P40" s="11">
        <f t="shared" si="21"/>
        <v>-20.9</v>
      </c>
      <c r="Q40" s="13">
        <f t="shared" si="17"/>
        <v>26.54</v>
      </c>
      <c r="R40" s="13">
        <v>2.21</v>
      </c>
      <c r="S40" s="13">
        <v>4.7</v>
      </c>
      <c r="T40" s="101">
        <v>3.09</v>
      </c>
      <c r="U40" s="101">
        <v>2.11</v>
      </c>
      <c r="V40" s="101">
        <f t="shared" si="18"/>
        <v>139.27599999999998</v>
      </c>
      <c r="W40" s="31"/>
      <c r="X40" s="35"/>
      <c r="Y40" s="35"/>
      <c r="Z40" s="39"/>
      <c r="AB40" s="15">
        <f t="shared" si="19"/>
        <v>-21.15</v>
      </c>
      <c r="AC40" s="36"/>
      <c r="AD40" s="36"/>
      <c r="AE40" s="36"/>
      <c r="AF40" s="36"/>
      <c r="AG40" s="7">
        <v>-25</v>
      </c>
      <c r="AH40" s="7">
        <f t="shared" si="14"/>
        <v>0.51</v>
      </c>
      <c r="AI40" s="7">
        <f t="shared" si="14"/>
        <v>0</v>
      </c>
      <c r="AJ40" s="7">
        <f t="shared" si="14"/>
        <v>1.55</v>
      </c>
      <c r="AN40">
        <v>-30.8</v>
      </c>
      <c r="AO40">
        <v>-31.8</v>
      </c>
      <c r="AP40">
        <v>-21.4</v>
      </c>
      <c r="AQ40">
        <v>-20.9</v>
      </c>
    </row>
    <row r="41" spans="1:43" ht="24.75" customHeight="1" x14ac:dyDescent="0.25">
      <c r="A41" s="79"/>
      <c r="B41" s="100"/>
      <c r="C41" s="100"/>
      <c r="D41" s="76">
        <v>35</v>
      </c>
      <c r="E41" s="93">
        <v>38</v>
      </c>
      <c r="F41" s="94">
        <v>-2.35</v>
      </c>
      <c r="G41" s="102" t="s">
        <v>31</v>
      </c>
      <c r="H41" s="10">
        <f t="shared" si="15"/>
        <v>5.8210321777087137E-4</v>
      </c>
      <c r="I41" s="100">
        <f>I40-3</f>
        <v>24</v>
      </c>
      <c r="J41" s="102" t="s">
        <v>31</v>
      </c>
      <c r="K41" s="102" t="s">
        <v>31</v>
      </c>
      <c r="L41" s="10">
        <f t="shared" si="16"/>
        <v>0.25118864315095807</v>
      </c>
      <c r="M41" s="101"/>
      <c r="N41" s="101"/>
      <c r="O41" s="11">
        <f t="shared" si="21"/>
        <v>-21.5</v>
      </c>
      <c r="P41" s="11">
        <f t="shared" si="21"/>
        <v>-21</v>
      </c>
      <c r="Q41" s="13">
        <f t="shared" si="17"/>
        <v>26.35</v>
      </c>
      <c r="R41" s="13">
        <v>2.21</v>
      </c>
      <c r="S41" s="13">
        <v>4.7</v>
      </c>
      <c r="T41" s="101">
        <v>3.04</v>
      </c>
      <c r="U41" s="101">
        <v>2.08</v>
      </c>
      <c r="V41" s="101">
        <f t="shared" si="18"/>
        <v>138.05600000000001</v>
      </c>
      <c r="W41" s="31"/>
      <c r="X41" s="35"/>
      <c r="Y41" s="35"/>
      <c r="Z41" s="39"/>
      <c r="AB41" s="15"/>
      <c r="AC41" s="36"/>
      <c r="AD41" s="36"/>
      <c r="AE41" s="36"/>
      <c r="AF41" s="36"/>
      <c r="AG41" s="7">
        <v>-25</v>
      </c>
      <c r="AH41" s="7">
        <f t="shared" ref="AH41:AJ41" si="22">AH40</f>
        <v>0.51</v>
      </c>
      <c r="AI41" s="7">
        <f t="shared" si="22"/>
        <v>0</v>
      </c>
      <c r="AJ41" s="7">
        <f t="shared" si="22"/>
        <v>1.55</v>
      </c>
      <c r="AP41">
        <v>-21.5</v>
      </c>
      <c r="AQ41">
        <v>-21</v>
      </c>
    </row>
    <row r="42" spans="1:43" ht="24.75" customHeight="1" x14ac:dyDescent="0.25">
      <c r="A42" s="80"/>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t="s">
        <v>105</v>
      </c>
      <c r="AI42" s="7" t="s">
        <v>106</v>
      </c>
      <c r="AJ42" s="7" t="s">
        <v>116</v>
      </c>
      <c r="AK42" s="7" t="s">
        <v>110</v>
      </c>
      <c r="AL42" t="s">
        <v>108</v>
      </c>
      <c r="AN42" s="59" t="s">
        <v>124</v>
      </c>
      <c r="AO42" s="59" t="s">
        <v>125</v>
      </c>
      <c r="AP42" s="59" t="s">
        <v>126</v>
      </c>
      <c r="AQ42" s="59" t="s">
        <v>127</v>
      </c>
    </row>
    <row r="43" spans="1:43" ht="24.75" customHeight="1" x14ac:dyDescent="0.25">
      <c r="A43" s="75">
        <f>A23</f>
        <v>42174</v>
      </c>
      <c r="B43" s="100">
        <f>B23</f>
        <v>14</v>
      </c>
      <c r="C43" s="100"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v>0.51</v>
      </c>
      <c r="AI43" s="20">
        <v>0</v>
      </c>
      <c r="AJ43">
        <v>1.55</v>
      </c>
      <c r="AK43">
        <v>3.06</v>
      </c>
      <c r="AL43">
        <v>0</v>
      </c>
    </row>
    <row r="44" spans="1:43" ht="24.75" customHeight="1" x14ac:dyDescent="0.25">
      <c r="A44" s="75"/>
      <c r="B44" s="100"/>
      <c r="C44" s="100"/>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f>AH43</f>
        <v>0.51</v>
      </c>
      <c r="AI44" s="7">
        <f t="shared" ref="AI44:AJ59" si="23">AI43</f>
        <v>0</v>
      </c>
      <c r="AJ44" s="7">
        <f t="shared" si="23"/>
        <v>1.55</v>
      </c>
    </row>
    <row r="45" spans="1:43" ht="24.75" customHeight="1" x14ac:dyDescent="0.25">
      <c r="A45" s="75"/>
      <c r="B45" s="100"/>
      <c r="C45" s="100"/>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f t="shared" ref="AH45:AJ60" si="24">AH44</f>
        <v>0.51</v>
      </c>
      <c r="AI45" s="7">
        <f t="shared" si="23"/>
        <v>0</v>
      </c>
      <c r="AJ45" s="7">
        <f t="shared" si="23"/>
        <v>1.55</v>
      </c>
    </row>
    <row r="46" spans="1:43" ht="24.75" customHeight="1" x14ac:dyDescent="0.25">
      <c r="A46" s="79"/>
      <c r="B46" s="100"/>
      <c r="C46" s="100"/>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f t="shared" si="24"/>
        <v>0.51</v>
      </c>
      <c r="AI46" s="7">
        <f t="shared" si="23"/>
        <v>0</v>
      </c>
      <c r="AJ46" s="7">
        <f t="shared" si="23"/>
        <v>1.55</v>
      </c>
    </row>
    <row r="47" spans="1:43" ht="24.75" customHeight="1" x14ac:dyDescent="0.25">
      <c r="A47" s="79"/>
      <c r="B47" s="100"/>
      <c r="C47" s="100"/>
      <c r="D47" s="90">
        <v>39</v>
      </c>
      <c r="E47" s="93">
        <v>49</v>
      </c>
      <c r="F47" s="101">
        <v>17.309999999999999</v>
      </c>
      <c r="G47" s="102" t="s">
        <v>31</v>
      </c>
      <c r="H47" s="10">
        <f t="shared" ref="H47:H61" si="25">0.001*POWER(10,F47/10)</f>
        <v>5.382697825162884E-2</v>
      </c>
      <c r="I47" s="100">
        <v>44</v>
      </c>
      <c r="J47" s="102" t="s">
        <v>31</v>
      </c>
      <c r="K47" s="102" t="s">
        <v>31</v>
      </c>
      <c r="L47" s="10">
        <f t="shared" ref="L47:L61" si="26">0.001*POWER(10,I47/10)</f>
        <v>25.118864315095859</v>
      </c>
      <c r="M47" s="93"/>
      <c r="N47" s="93"/>
      <c r="O47" s="11">
        <f>MAX(AN47,AP47)</f>
        <v>-27.5</v>
      </c>
      <c r="P47" s="11">
        <f>MAX(AO47,AQ47)</f>
        <v>-25</v>
      </c>
      <c r="Q47" s="13">
        <f t="shared" ref="Q47:Q61" si="27">I47-F47</f>
        <v>26.69</v>
      </c>
      <c r="R47" s="13">
        <v>2.13</v>
      </c>
      <c r="S47" s="13">
        <v>4.6399999999999997</v>
      </c>
      <c r="T47" s="101">
        <v>6.55</v>
      </c>
      <c r="U47" s="101">
        <v>5.12</v>
      </c>
      <c r="V47" s="101">
        <f t="shared" ref="V47:V61" si="28">T47*$Z$7+S47*$Z$9+R47*$Z$11</f>
        <v>222.52199999999999</v>
      </c>
      <c r="W47" s="31"/>
      <c r="X47" s="35"/>
      <c r="Y47" s="35"/>
      <c r="Z47" s="127" t="s">
        <v>45</v>
      </c>
      <c r="AB47" s="15">
        <f t="shared" si="19"/>
        <v>-26.25</v>
      </c>
      <c r="AC47" s="36"/>
      <c r="AD47" s="36"/>
      <c r="AE47" s="44"/>
      <c r="AF47" s="36"/>
      <c r="AG47" s="7"/>
      <c r="AH47" s="7">
        <f t="shared" si="24"/>
        <v>0.51</v>
      </c>
      <c r="AI47" s="7">
        <f t="shared" si="23"/>
        <v>0</v>
      </c>
      <c r="AJ47" s="7">
        <f t="shared" si="23"/>
        <v>1.55</v>
      </c>
      <c r="AN47">
        <v>-42.2</v>
      </c>
      <c r="AO47">
        <v>-42.9</v>
      </c>
      <c r="AP47">
        <v>-27.5</v>
      </c>
      <c r="AQ47">
        <v>-25</v>
      </c>
    </row>
    <row r="48" spans="1:43" ht="23.25" customHeight="1" x14ac:dyDescent="0.25">
      <c r="A48" s="79"/>
      <c r="B48" s="100"/>
      <c r="C48" s="100"/>
      <c r="D48" s="90">
        <v>38</v>
      </c>
      <c r="E48" s="93">
        <v>47</v>
      </c>
      <c r="F48" s="101">
        <v>16.03</v>
      </c>
      <c r="G48" s="102" t="s">
        <v>31</v>
      </c>
      <c r="H48" s="10">
        <f t="shared" si="25"/>
        <v>4.0086671762730328E-2</v>
      </c>
      <c r="I48" s="100">
        <f t="shared" ref="I48:I58" si="29">I47-1</f>
        <v>43</v>
      </c>
      <c r="J48" s="102" t="s">
        <v>31</v>
      </c>
      <c r="K48" s="102" t="s">
        <v>31</v>
      </c>
      <c r="L48" s="10">
        <f t="shared" si="26"/>
        <v>19.952623149688794</v>
      </c>
      <c r="M48" s="93"/>
      <c r="N48" s="93"/>
      <c r="O48" s="11">
        <f t="shared" ref="O48:P61" si="30">MAX(AN48,AP48)</f>
        <v>-30.6</v>
      </c>
      <c r="P48" s="11">
        <f t="shared" si="30"/>
        <v>-27.6</v>
      </c>
      <c r="Q48" s="13">
        <f t="shared" si="27"/>
        <v>26.97</v>
      </c>
      <c r="R48" s="13">
        <v>2.13</v>
      </c>
      <c r="S48" s="13">
        <v>4.58</v>
      </c>
      <c r="T48" s="101">
        <v>6.01</v>
      </c>
      <c r="U48" s="101">
        <v>4.72</v>
      </c>
      <c r="V48" s="101">
        <f t="shared" si="28"/>
        <v>208.72799999999998</v>
      </c>
      <c r="W48" s="31"/>
      <c r="X48" s="35"/>
      <c r="Y48" s="35"/>
      <c r="Z48" s="130"/>
      <c r="AB48" s="15">
        <f t="shared" si="19"/>
        <v>-29.1</v>
      </c>
      <c r="AC48" s="36"/>
      <c r="AD48" s="36"/>
      <c r="AE48" s="44"/>
      <c r="AF48" s="36"/>
      <c r="AG48" s="7"/>
      <c r="AH48" s="7">
        <f t="shared" si="24"/>
        <v>0.51</v>
      </c>
      <c r="AI48" s="7">
        <f t="shared" si="23"/>
        <v>0</v>
      </c>
      <c r="AJ48" s="7">
        <f t="shared" si="23"/>
        <v>1.55</v>
      </c>
      <c r="AN48">
        <v>-41</v>
      </c>
      <c r="AO48">
        <v>-41.2</v>
      </c>
      <c r="AP48">
        <v>-30.6</v>
      </c>
      <c r="AQ48">
        <v>-27.6</v>
      </c>
    </row>
    <row r="49" spans="1:43" ht="24" customHeight="1" x14ac:dyDescent="0.25">
      <c r="A49" s="79"/>
      <c r="B49" s="100"/>
      <c r="C49" s="100"/>
      <c r="D49" s="90">
        <v>38</v>
      </c>
      <c r="E49" s="93">
        <v>46</v>
      </c>
      <c r="F49" s="101">
        <v>14.76</v>
      </c>
      <c r="G49" s="102" t="s">
        <v>31</v>
      </c>
      <c r="H49" s="10">
        <f t="shared" si="25"/>
        <v>2.9922646366081905E-2</v>
      </c>
      <c r="I49" s="100">
        <f t="shared" si="29"/>
        <v>42</v>
      </c>
      <c r="J49" s="102" t="s">
        <v>31</v>
      </c>
      <c r="K49" s="102" t="s">
        <v>31</v>
      </c>
      <c r="L49" s="10">
        <f t="shared" si="26"/>
        <v>15.848931924611147</v>
      </c>
      <c r="M49" s="93"/>
      <c r="N49" s="93"/>
      <c r="O49" s="11">
        <f t="shared" si="30"/>
        <v>-33.6</v>
      </c>
      <c r="P49" s="11">
        <f t="shared" si="30"/>
        <v>-30.2</v>
      </c>
      <c r="Q49" s="13">
        <f t="shared" si="27"/>
        <v>27.240000000000002</v>
      </c>
      <c r="R49" s="13">
        <v>2.15</v>
      </c>
      <c r="S49" s="13">
        <v>4.55</v>
      </c>
      <c r="T49" s="101">
        <v>5.52</v>
      </c>
      <c r="U49" s="101">
        <v>4.33</v>
      </c>
      <c r="V49" s="101">
        <f t="shared" si="28"/>
        <v>196.60300000000001</v>
      </c>
      <c r="W49" s="31"/>
      <c r="X49" s="35"/>
      <c r="Y49" s="35"/>
      <c r="Z49" s="131"/>
      <c r="AB49" s="15">
        <f t="shared" si="19"/>
        <v>-31.9</v>
      </c>
      <c r="AC49" s="36"/>
      <c r="AD49" s="36"/>
      <c r="AE49" s="44"/>
      <c r="AF49" s="36"/>
      <c r="AG49" s="7"/>
      <c r="AH49" s="7">
        <f t="shared" si="24"/>
        <v>0.51</v>
      </c>
      <c r="AI49" s="7">
        <f t="shared" si="23"/>
        <v>0</v>
      </c>
      <c r="AJ49" s="7">
        <f t="shared" si="23"/>
        <v>1.55</v>
      </c>
      <c r="AN49">
        <v>-41.2</v>
      </c>
      <c r="AO49">
        <v>-40.9</v>
      </c>
      <c r="AP49">
        <v>-33.6</v>
      </c>
      <c r="AQ49">
        <v>-30.2</v>
      </c>
    </row>
    <row r="50" spans="1:43" ht="24.75" customHeight="1" x14ac:dyDescent="0.25">
      <c r="A50" s="79"/>
      <c r="B50" s="100"/>
      <c r="C50" s="100"/>
      <c r="D50" s="90">
        <v>38</v>
      </c>
      <c r="E50" s="93">
        <v>45</v>
      </c>
      <c r="F50" s="101">
        <v>13.49</v>
      </c>
      <c r="G50" s="102" t="s">
        <v>31</v>
      </c>
      <c r="H50" s="10">
        <f t="shared" si="25"/>
        <v>2.2335722228305321E-2</v>
      </c>
      <c r="I50" s="100">
        <f t="shared" si="29"/>
        <v>41</v>
      </c>
      <c r="J50" s="102" t="s">
        <v>31</v>
      </c>
      <c r="K50" s="102" t="s">
        <v>31</v>
      </c>
      <c r="L50" s="10">
        <f t="shared" si="26"/>
        <v>12.589254117941671</v>
      </c>
      <c r="M50" s="93"/>
      <c r="N50" s="93"/>
      <c r="O50" s="11">
        <f t="shared" si="30"/>
        <v>-37.799999999999997</v>
      </c>
      <c r="P50" s="11">
        <f t="shared" si="30"/>
        <v>-33.1</v>
      </c>
      <c r="Q50" s="13">
        <f t="shared" si="27"/>
        <v>27.509999999999998</v>
      </c>
      <c r="R50" s="13">
        <v>2.16</v>
      </c>
      <c r="S50" s="13">
        <v>4.54</v>
      </c>
      <c r="T50" s="101">
        <v>5.09</v>
      </c>
      <c r="U50" s="101">
        <v>3.98</v>
      </c>
      <c r="V50" s="101">
        <f t="shared" si="28"/>
        <v>186.07799999999997</v>
      </c>
      <c r="W50" s="31"/>
      <c r="X50" s="35"/>
      <c r="Y50" s="35"/>
      <c r="Z50" s="100" t="s">
        <v>46</v>
      </c>
      <c r="AB50" s="15">
        <f t="shared" si="19"/>
        <v>-35.450000000000003</v>
      </c>
      <c r="AC50" s="36"/>
      <c r="AD50" s="36"/>
      <c r="AE50" s="44"/>
      <c r="AF50" s="36"/>
      <c r="AG50" s="7"/>
      <c r="AH50" s="7">
        <f t="shared" si="24"/>
        <v>0.51</v>
      </c>
      <c r="AI50" s="7">
        <f t="shared" si="23"/>
        <v>0</v>
      </c>
      <c r="AJ50" s="7">
        <f t="shared" si="23"/>
        <v>1.55</v>
      </c>
      <c r="AN50">
        <v>-41.4</v>
      </c>
      <c r="AO50">
        <v>-41.4</v>
      </c>
      <c r="AP50">
        <v>-37.799999999999997</v>
      </c>
      <c r="AQ50">
        <v>-33.1</v>
      </c>
    </row>
    <row r="51" spans="1:43" ht="24.75" customHeight="1" x14ac:dyDescent="0.25">
      <c r="A51" s="79"/>
      <c r="B51" s="100"/>
      <c r="C51" s="100"/>
      <c r="D51" s="90">
        <v>37</v>
      </c>
      <c r="E51" s="93">
        <v>44</v>
      </c>
      <c r="F51" s="101">
        <v>12.31</v>
      </c>
      <c r="G51" s="102" t="s">
        <v>31</v>
      </c>
      <c r="H51" s="10">
        <f t="shared" si="25"/>
        <v>1.7021585083949513E-2</v>
      </c>
      <c r="I51" s="100">
        <f t="shared" si="29"/>
        <v>40</v>
      </c>
      <c r="J51" s="102" t="s">
        <v>31</v>
      </c>
      <c r="K51" s="102" t="s">
        <v>31</v>
      </c>
      <c r="L51" s="10">
        <f t="shared" si="26"/>
        <v>10</v>
      </c>
      <c r="M51" s="93"/>
      <c r="N51" s="93"/>
      <c r="O51" s="11">
        <f t="shared" si="30"/>
        <v>-40</v>
      </c>
      <c r="P51" s="11">
        <f t="shared" si="30"/>
        <v>-35.4</v>
      </c>
      <c r="Q51" s="13">
        <f t="shared" si="27"/>
        <v>27.689999999999998</v>
      </c>
      <c r="R51" s="13">
        <v>2.16</v>
      </c>
      <c r="S51" s="13">
        <v>4.55</v>
      </c>
      <c r="T51" s="101">
        <v>4.7300000000000004</v>
      </c>
      <c r="U51" s="101">
        <v>3.69</v>
      </c>
      <c r="V51" s="101">
        <f t="shared" si="28"/>
        <v>177.39700000000002</v>
      </c>
      <c r="W51" s="31"/>
      <c r="X51" s="35"/>
      <c r="Y51" s="35"/>
      <c r="Z51" s="100"/>
      <c r="AB51" s="15">
        <f t="shared" si="19"/>
        <v>-37.700000000000003</v>
      </c>
      <c r="AC51" s="36"/>
      <c r="AD51" s="36"/>
      <c r="AE51" s="44"/>
      <c r="AF51" s="36"/>
      <c r="AG51" s="7"/>
      <c r="AH51" s="7">
        <f t="shared" si="24"/>
        <v>0.51</v>
      </c>
      <c r="AI51" s="7">
        <f t="shared" si="23"/>
        <v>0</v>
      </c>
      <c r="AJ51" s="7">
        <f t="shared" si="23"/>
        <v>1.55</v>
      </c>
      <c r="AK51" s="40"/>
      <c r="AL51" s="40"/>
      <c r="AN51">
        <v>-41</v>
      </c>
      <c r="AO51">
        <v>-40.6</v>
      </c>
      <c r="AP51">
        <v>-40</v>
      </c>
      <c r="AQ51">
        <v>-35.4</v>
      </c>
    </row>
    <row r="52" spans="1:43" ht="24.75" customHeight="1" x14ac:dyDescent="0.25">
      <c r="A52" s="79"/>
      <c r="B52" s="100"/>
      <c r="C52" s="100"/>
      <c r="D52" s="90">
        <v>36</v>
      </c>
      <c r="E52" s="93">
        <v>43</v>
      </c>
      <c r="F52" s="101">
        <v>11.19</v>
      </c>
      <c r="G52" s="102" t="s">
        <v>31</v>
      </c>
      <c r="H52" s="10">
        <f t="shared" si="25"/>
        <v>1.3152248321922386E-2</v>
      </c>
      <c r="I52" s="100">
        <f t="shared" si="29"/>
        <v>39</v>
      </c>
      <c r="J52" s="102" t="s">
        <v>31</v>
      </c>
      <c r="K52" s="102" t="s">
        <v>31</v>
      </c>
      <c r="L52" s="10">
        <f t="shared" si="26"/>
        <v>7.9432823472428158</v>
      </c>
      <c r="M52" s="93"/>
      <c r="N52" s="93"/>
      <c r="O52" s="11">
        <f t="shared" si="30"/>
        <v>-38.799999999999997</v>
      </c>
      <c r="P52" s="11">
        <f t="shared" si="30"/>
        <v>-38</v>
      </c>
      <c r="Q52" s="13">
        <f t="shared" si="27"/>
        <v>27.810000000000002</v>
      </c>
      <c r="R52" s="13">
        <v>2.17</v>
      </c>
      <c r="S52" s="13">
        <v>4.5599999999999996</v>
      </c>
      <c r="T52" s="101">
        <v>4.4400000000000004</v>
      </c>
      <c r="U52" s="101">
        <v>3.44</v>
      </c>
      <c r="V52" s="101">
        <f t="shared" si="28"/>
        <v>170.494</v>
      </c>
      <c r="W52" s="31"/>
      <c r="X52" s="35"/>
      <c r="Y52" s="35"/>
      <c r="Z52" s="100"/>
      <c r="AB52" s="15">
        <f t="shared" si="19"/>
        <v>-38.4</v>
      </c>
      <c r="AC52" s="36"/>
      <c r="AD52" s="36"/>
      <c r="AE52" s="44"/>
      <c r="AF52" s="36"/>
      <c r="AG52" s="7"/>
      <c r="AH52" s="7">
        <f t="shared" si="24"/>
        <v>0.51</v>
      </c>
      <c r="AI52" s="7">
        <f t="shared" si="23"/>
        <v>0</v>
      </c>
      <c r="AJ52" s="7">
        <f t="shared" si="23"/>
        <v>1.55</v>
      </c>
      <c r="AK52" s="40"/>
      <c r="AL52" s="40"/>
      <c r="AN52">
        <v>-38.799999999999997</v>
      </c>
      <c r="AO52">
        <v>-38.700000000000003</v>
      </c>
      <c r="AP52">
        <v>-42</v>
      </c>
      <c r="AQ52">
        <v>-38</v>
      </c>
    </row>
    <row r="53" spans="1:43" ht="24.75" customHeight="1" x14ac:dyDescent="0.25">
      <c r="A53" s="79"/>
      <c r="B53" s="100"/>
      <c r="C53" s="100"/>
      <c r="D53" s="90">
        <v>36</v>
      </c>
      <c r="E53" s="93">
        <v>42</v>
      </c>
      <c r="F53" s="101">
        <v>10.1</v>
      </c>
      <c r="G53" s="102" t="s">
        <v>31</v>
      </c>
      <c r="H53" s="10">
        <f t="shared" si="25"/>
        <v>1.0232929922807542E-2</v>
      </c>
      <c r="I53" s="100">
        <f t="shared" si="29"/>
        <v>38</v>
      </c>
      <c r="J53" s="102" t="s">
        <v>31</v>
      </c>
      <c r="K53" s="102" t="s">
        <v>31</v>
      </c>
      <c r="L53" s="10">
        <f t="shared" si="26"/>
        <v>6.3095734448019387</v>
      </c>
      <c r="M53" s="93"/>
      <c r="N53" s="93"/>
      <c r="O53" s="11">
        <f t="shared" si="30"/>
        <v>-36.5</v>
      </c>
      <c r="P53" s="11">
        <f t="shared" si="30"/>
        <v>-36.4</v>
      </c>
      <c r="Q53" s="13">
        <f t="shared" si="27"/>
        <v>27.9</v>
      </c>
      <c r="R53" s="13">
        <v>2.1800000000000002</v>
      </c>
      <c r="S53" s="13">
        <v>4.58</v>
      </c>
      <c r="T53" s="101">
        <v>4.16</v>
      </c>
      <c r="U53" s="101">
        <v>3.2</v>
      </c>
      <c r="V53" s="101">
        <f t="shared" si="28"/>
        <v>163.93799999999999</v>
      </c>
      <c r="W53" s="31"/>
      <c r="X53" s="35"/>
      <c r="Y53" s="35"/>
      <c r="Z53" s="100"/>
      <c r="AB53" s="15">
        <f t="shared" si="19"/>
        <v>-36.450000000000003</v>
      </c>
      <c r="AC53" s="36"/>
      <c r="AD53" s="36"/>
      <c r="AE53" s="44"/>
      <c r="AF53" s="36"/>
      <c r="AG53" s="7"/>
      <c r="AH53" s="7">
        <f t="shared" si="24"/>
        <v>0.51</v>
      </c>
      <c r="AI53" s="7">
        <f t="shared" si="23"/>
        <v>0</v>
      </c>
      <c r="AJ53" s="7">
        <f t="shared" si="23"/>
        <v>1.55</v>
      </c>
      <c r="AK53" s="40"/>
      <c r="AL53" s="40"/>
      <c r="AN53">
        <v>-36.5</v>
      </c>
      <c r="AO53">
        <v>-36.4</v>
      </c>
      <c r="AP53">
        <v>-43</v>
      </c>
      <c r="AQ53">
        <v>-41.4</v>
      </c>
    </row>
    <row r="54" spans="1:43" ht="24.75" customHeight="1" x14ac:dyDescent="0.25">
      <c r="A54" s="79"/>
      <c r="B54" s="100"/>
      <c r="C54" s="100"/>
      <c r="D54" s="90">
        <v>35</v>
      </c>
      <c r="E54" s="93">
        <v>41</v>
      </c>
      <c r="F54" s="101">
        <v>9.11</v>
      </c>
      <c r="G54" s="102" t="s">
        <v>31</v>
      </c>
      <c r="H54" s="10">
        <f t="shared" si="25"/>
        <v>8.1470428402083961E-3</v>
      </c>
      <c r="I54" s="100">
        <f t="shared" si="29"/>
        <v>37</v>
      </c>
      <c r="J54" s="102" t="s">
        <v>31</v>
      </c>
      <c r="K54" s="102" t="s">
        <v>31</v>
      </c>
      <c r="L54" s="10">
        <f t="shared" si="26"/>
        <v>5.0118723362727327</v>
      </c>
      <c r="M54" s="93"/>
      <c r="N54" s="93"/>
      <c r="O54" s="11">
        <f t="shared" si="30"/>
        <v>-34.6</v>
      </c>
      <c r="P54" s="11">
        <f t="shared" si="30"/>
        <v>-34.700000000000003</v>
      </c>
      <c r="Q54" s="13">
        <f t="shared" si="27"/>
        <v>27.89</v>
      </c>
      <c r="R54" s="13">
        <v>2.19</v>
      </c>
      <c r="S54" s="13">
        <v>4.5999999999999996</v>
      </c>
      <c r="T54" s="101">
        <v>3.93</v>
      </c>
      <c r="U54" s="101">
        <v>2.99</v>
      </c>
      <c r="V54" s="101">
        <f t="shared" si="28"/>
        <v>158.602</v>
      </c>
      <c r="W54" s="31"/>
      <c r="X54" s="35"/>
      <c r="Y54" s="35"/>
      <c r="Z54" s="100"/>
      <c r="AB54" s="15">
        <f t="shared" si="19"/>
        <v>-34.650000000000006</v>
      </c>
      <c r="AC54" s="36"/>
      <c r="AD54" s="36"/>
      <c r="AE54" s="44"/>
      <c r="AF54" s="36"/>
      <c r="AG54" s="7"/>
      <c r="AH54" s="7">
        <f t="shared" si="24"/>
        <v>0.51</v>
      </c>
      <c r="AI54" s="7">
        <f t="shared" si="23"/>
        <v>0</v>
      </c>
      <c r="AJ54" s="7">
        <f t="shared" si="23"/>
        <v>1.55</v>
      </c>
      <c r="AK54" s="40"/>
      <c r="AL54" s="40"/>
      <c r="AN54">
        <v>-34.6</v>
      </c>
      <c r="AO54">
        <v>-34.700000000000003</v>
      </c>
      <c r="AP54">
        <v>-39.6</v>
      </c>
      <c r="AQ54">
        <v>-41.9</v>
      </c>
    </row>
    <row r="55" spans="1:43" ht="24.75" customHeight="1" x14ac:dyDescent="0.25">
      <c r="A55" s="79"/>
      <c r="B55" s="100"/>
      <c r="C55" s="100"/>
      <c r="D55" s="90">
        <v>35</v>
      </c>
      <c r="E55" s="93">
        <v>40</v>
      </c>
      <c r="F55" s="101">
        <v>8.14</v>
      </c>
      <c r="G55" s="102" t="s">
        <v>31</v>
      </c>
      <c r="H55" s="10">
        <f t="shared" si="25"/>
        <v>6.51628394060843E-3</v>
      </c>
      <c r="I55" s="100">
        <f t="shared" si="29"/>
        <v>36</v>
      </c>
      <c r="J55" s="102" t="s">
        <v>31</v>
      </c>
      <c r="K55" s="102" t="s">
        <v>31</v>
      </c>
      <c r="L55" s="10">
        <f t="shared" si="26"/>
        <v>3.9810717055349771</v>
      </c>
      <c r="M55" s="93"/>
      <c r="N55" s="93"/>
      <c r="O55" s="11">
        <f t="shared" si="30"/>
        <v>-33</v>
      </c>
      <c r="P55" s="11">
        <f t="shared" si="30"/>
        <v>-33.200000000000003</v>
      </c>
      <c r="Q55" s="13">
        <f t="shared" si="27"/>
        <v>27.86</v>
      </c>
      <c r="R55" s="13">
        <v>2.2000000000000002</v>
      </c>
      <c r="S55" s="13">
        <v>4.6100000000000003</v>
      </c>
      <c r="T55" s="101">
        <v>3.74</v>
      </c>
      <c r="U55" s="101">
        <v>2.81</v>
      </c>
      <c r="V55" s="101">
        <f t="shared" si="28"/>
        <v>154.13900000000001</v>
      </c>
      <c r="W55" s="31"/>
      <c r="X55" s="35"/>
      <c r="Y55" s="35"/>
      <c r="Z55" s="100"/>
      <c r="AB55" s="15">
        <f t="shared" si="19"/>
        <v>-33.1</v>
      </c>
      <c r="AC55" s="36"/>
      <c r="AD55" s="36"/>
      <c r="AE55" s="44"/>
      <c r="AF55" s="36"/>
      <c r="AG55" s="7"/>
      <c r="AH55" s="7">
        <f t="shared" si="24"/>
        <v>0.51</v>
      </c>
      <c r="AI55" s="7">
        <f t="shared" si="23"/>
        <v>0</v>
      </c>
      <c r="AJ55" s="7">
        <f t="shared" si="23"/>
        <v>1.55</v>
      </c>
      <c r="AK55" s="40"/>
      <c r="AL55" s="40"/>
      <c r="AN55">
        <v>-33</v>
      </c>
      <c r="AO55">
        <v>-33.200000000000003</v>
      </c>
      <c r="AP55">
        <v>-35.6</v>
      </c>
      <c r="AQ55">
        <v>-37.5</v>
      </c>
    </row>
    <row r="56" spans="1:43" ht="24.75" customHeight="1" x14ac:dyDescent="0.25">
      <c r="A56" s="79"/>
      <c r="B56" s="100"/>
      <c r="C56" s="100"/>
      <c r="D56" s="90">
        <v>35</v>
      </c>
      <c r="E56" s="93">
        <v>40</v>
      </c>
      <c r="F56" s="101">
        <v>7.2</v>
      </c>
      <c r="G56" s="102" t="s">
        <v>31</v>
      </c>
      <c r="H56" s="10">
        <f t="shared" si="25"/>
        <v>5.2480746024977263E-3</v>
      </c>
      <c r="I56" s="100">
        <f t="shared" si="29"/>
        <v>35</v>
      </c>
      <c r="J56" s="102" t="s">
        <v>31</v>
      </c>
      <c r="K56" s="102" t="s">
        <v>31</v>
      </c>
      <c r="L56" s="10">
        <f t="shared" si="26"/>
        <v>3.1622776601683804</v>
      </c>
      <c r="M56" s="93"/>
      <c r="N56" s="93"/>
      <c r="O56" s="11">
        <f t="shared" si="30"/>
        <v>-31.7</v>
      </c>
      <c r="P56" s="11">
        <f t="shared" si="30"/>
        <v>-32</v>
      </c>
      <c r="Q56" s="13">
        <f t="shared" si="27"/>
        <v>27.8</v>
      </c>
      <c r="R56" s="13">
        <v>2.2000000000000002</v>
      </c>
      <c r="S56" s="13">
        <v>4.63</v>
      </c>
      <c r="T56" s="101">
        <v>3.59</v>
      </c>
      <c r="U56" s="101">
        <v>2.66</v>
      </c>
      <c r="V56" s="101">
        <f t="shared" si="28"/>
        <v>150.685</v>
      </c>
      <c r="W56" s="31"/>
      <c r="X56" s="35"/>
      <c r="Y56" s="35"/>
      <c r="Z56" s="100"/>
      <c r="AB56" s="15">
        <f t="shared" si="19"/>
        <v>-31.85</v>
      </c>
      <c r="AC56" s="36"/>
      <c r="AD56" s="36"/>
      <c r="AE56" s="44"/>
      <c r="AF56" s="36"/>
      <c r="AG56" s="7"/>
      <c r="AH56" s="7">
        <f t="shared" si="24"/>
        <v>0.51</v>
      </c>
      <c r="AI56" s="7">
        <f t="shared" si="23"/>
        <v>0</v>
      </c>
      <c r="AJ56" s="7">
        <f t="shared" si="23"/>
        <v>1.55</v>
      </c>
      <c r="AK56" s="40"/>
      <c r="AL56" s="40"/>
      <c r="AN56">
        <v>-31.7</v>
      </c>
      <c r="AO56">
        <v>-32</v>
      </c>
      <c r="AP56">
        <v>-32.5</v>
      </c>
      <c r="AQ56">
        <v>-33.700000000000003</v>
      </c>
    </row>
    <row r="57" spans="1:43" ht="24.75" customHeight="1" x14ac:dyDescent="0.25">
      <c r="A57" s="79"/>
      <c r="B57" s="100"/>
      <c r="C57" s="100"/>
      <c r="D57" s="90">
        <v>35</v>
      </c>
      <c r="E57" s="93">
        <v>39</v>
      </c>
      <c r="F57" s="101">
        <v>6.31</v>
      </c>
      <c r="G57" s="102" t="s">
        <v>31</v>
      </c>
      <c r="H57" s="10">
        <f t="shared" si="25"/>
        <v>4.2756288615158631E-3</v>
      </c>
      <c r="I57" s="100">
        <f t="shared" si="29"/>
        <v>34</v>
      </c>
      <c r="J57" s="102" t="s">
        <v>31</v>
      </c>
      <c r="K57" s="102" t="s">
        <v>31</v>
      </c>
      <c r="L57" s="10">
        <f t="shared" si="26"/>
        <v>2.511886431509581</v>
      </c>
      <c r="M57" s="93"/>
      <c r="N57" s="93"/>
      <c r="O57" s="11">
        <f t="shared" si="30"/>
        <v>-30.1</v>
      </c>
      <c r="P57" s="11">
        <f t="shared" si="30"/>
        <v>-30.8</v>
      </c>
      <c r="Q57" s="13">
        <f t="shared" si="27"/>
        <v>27.69</v>
      </c>
      <c r="R57" s="13">
        <v>2.2000000000000002</v>
      </c>
      <c r="S57" s="13">
        <v>4.6399999999999997</v>
      </c>
      <c r="T57" s="101">
        <v>3.46</v>
      </c>
      <c r="U57" s="101">
        <v>2.5299999999999998</v>
      </c>
      <c r="V57" s="101">
        <f t="shared" si="28"/>
        <v>147.61600000000001</v>
      </c>
      <c r="W57" s="31"/>
      <c r="X57" s="35"/>
      <c r="Y57" s="35"/>
      <c r="Z57" s="100"/>
      <c r="AB57" s="15">
        <f t="shared" si="19"/>
        <v>-30.450000000000003</v>
      </c>
      <c r="AC57" s="36"/>
      <c r="AD57" s="36"/>
      <c r="AE57" s="44"/>
      <c r="AF57" s="36"/>
      <c r="AG57" s="7"/>
      <c r="AH57" s="7">
        <f t="shared" si="24"/>
        <v>0.51</v>
      </c>
      <c r="AI57" s="7">
        <f t="shared" si="23"/>
        <v>0</v>
      </c>
      <c r="AJ57" s="7">
        <f t="shared" si="23"/>
        <v>1.55</v>
      </c>
      <c r="AK57" s="40"/>
      <c r="AL57" s="40"/>
      <c r="AN57">
        <v>-30.8</v>
      </c>
      <c r="AO57">
        <v>-30.8</v>
      </c>
      <c r="AP57">
        <v>-30.1</v>
      </c>
      <c r="AQ57">
        <v>-30.8</v>
      </c>
    </row>
    <row r="58" spans="1:43" ht="24.75" customHeight="1" x14ac:dyDescent="0.25">
      <c r="A58" s="79"/>
      <c r="B58" s="100"/>
      <c r="C58" s="100"/>
      <c r="D58" s="90">
        <v>35</v>
      </c>
      <c r="E58" s="93">
        <v>39</v>
      </c>
      <c r="F58" s="101">
        <v>5.46</v>
      </c>
      <c r="G58" s="102" t="s">
        <v>31</v>
      </c>
      <c r="H58" s="10">
        <f t="shared" si="25"/>
        <v>3.515604405282982E-3</v>
      </c>
      <c r="I58" s="100">
        <f t="shared" si="29"/>
        <v>33</v>
      </c>
      <c r="J58" s="102" t="s">
        <v>31</v>
      </c>
      <c r="K58" s="102" t="s">
        <v>31</v>
      </c>
      <c r="L58" s="10">
        <f t="shared" si="26"/>
        <v>1.9952623149688804</v>
      </c>
      <c r="M58" s="93"/>
      <c r="N58" s="93"/>
      <c r="O58" s="11">
        <f t="shared" si="30"/>
        <v>-28.2</v>
      </c>
      <c r="P58" s="11">
        <f t="shared" si="30"/>
        <v>-28.6</v>
      </c>
      <c r="Q58" s="13">
        <f t="shared" si="27"/>
        <v>27.54</v>
      </c>
      <c r="R58" s="13">
        <v>2.21</v>
      </c>
      <c r="S58" s="13">
        <v>4.66</v>
      </c>
      <c r="T58" s="101">
        <v>3.36</v>
      </c>
      <c r="U58" s="101">
        <v>2.42</v>
      </c>
      <c r="V58" s="101">
        <f t="shared" si="28"/>
        <v>145.452</v>
      </c>
      <c r="W58" s="31"/>
      <c r="X58" s="35"/>
      <c r="Y58" s="35"/>
      <c r="Z58" s="100"/>
      <c r="AB58" s="15">
        <f t="shared" si="19"/>
        <v>-28.4</v>
      </c>
      <c r="AC58" s="36"/>
      <c r="AD58" s="36"/>
      <c r="AE58" s="44"/>
      <c r="AF58" s="36"/>
      <c r="AG58" s="7"/>
      <c r="AH58" s="7">
        <f t="shared" si="24"/>
        <v>0.51</v>
      </c>
      <c r="AI58" s="7">
        <f t="shared" si="23"/>
        <v>0</v>
      </c>
      <c r="AJ58" s="7">
        <f t="shared" si="23"/>
        <v>1.55</v>
      </c>
      <c r="AN58">
        <v>-30</v>
      </c>
      <c r="AO58">
        <v>-30</v>
      </c>
      <c r="AP58">
        <v>-28.2</v>
      </c>
      <c r="AQ58">
        <v>-28.6</v>
      </c>
    </row>
    <row r="59" spans="1:43" ht="24.75" customHeight="1" x14ac:dyDescent="0.25">
      <c r="A59" s="79"/>
      <c r="B59" s="100"/>
      <c r="C59" s="100"/>
      <c r="D59" s="90">
        <v>35</v>
      </c>
      <c r="E59" s="93">
        <v>38</v>
      </c>
      <c r="F59" s="101">
        <v>2.99</v>
      </c>
      <c r="G59" s="102" t="s">
        <v>31</v>
      </c>
      <c r="H59" s="10">
        <f t="shared" si="25"/>
        <v>1.9906733389871874E-3</v>
      </c>
      <c r="I59" s="100">
        <f>I58-3</f>
        <v>30</v>
      </c>
      <c r="J59" s="102" t="s">
        <v>31</v>
      </c>
      <c r="K59" s="102" t="s">
        <v>31</v>
      </c>
      <c r="L59" s="10">
        <f t="shared" si="26"/>
        <v>1</v>
      </c>
      <c r="M59" s="93"/>
      <c r="N59" s="93"/>
      <c r="O59" s="11">
        <f t="shared" si="30"/>
        <v>-23.4</v>
      </c>
      <c r="P59" s="11">
        <f t="shared" si="30"/>
        <v>-23.7</v>
      </c>
      <c r="Q59" s="13">
        <f t="shared" si="27"/>
        <v>27.009999999999998</v>
      </c>
      <c r="R59" s="13">
        <v>2.21</v>
      </c>
      <c r="S59" s="13">
        <v>4.68</v>
      </c>
      <c r="T59" s="101">
        <v>3.15</v>
      </c>
      <c r="U59" s="101">
        <v>2.2000000000000002</v>
      </c>
      <c r="V59" s="101">
        <f t="shared" si="28"/>
        <v>140.53399999999999</v>
      </c>
      <c r="W59" s="31"/>
      <c r="X59" s="35"/>
      <c r="Y59" s="35"/>
      <c r="Z59" s="100"/>
      <c r="AB59" s="15">
        <f t="shared" si="19"/>
        <v>-23.549999999999997</v>
      </c>
      <c r="AC59" s="36"/>
      <c r="AD59" s="36"/>
      <c r="AE59" s="44"/>
      <c r="AF59" s="36"/>
      <c r="AG59" s="7"/>
      <c r="AH59" s="7">
        <f t="shared" si="24"/>
        <v>0.51</v>
      </c>
      <c r="AI59" s="7">
        <f t="shared" si="23"/>
        <v>0</v>
      </c>
      <c r="AJ59" s="7">
        <f t="shared" si="23"/>
        <v>1.55</v>
      </c>
      <c r="AN59">
        <v>-29.3</v>
      </c>
      <c r="AO59">
        <v>-29.4</v>
      </c>
      <c r="AP59">
        <v>-23.4</v>
      </c>
      <c r="AQ59">
        <v>-23.7</v>
      </c>
    </row>
    <row r="60" spans="1:43" ht="24.75" customHeight="1" x14ac:dyDescent="0.25">
      <c r="A60" s="79"/>
      <c r="B60" s="100"/>
      <c r="C60" s="100"/>
      <c r="D60" s="90">
        <v>35</v>
      </c>
      <c r="E60" s="93">
        <v>38</v>
      </c>
      <c r="F60" s="101">
        <v>0.47</v>
      </c>
      <c r="G60" s="102" t="s">
        <v>31</v>
      </c>
      <c r="H60" s="10">
        <f t="shared" si="25"/>
        <v>1.1142945335917301E-3</v>
      </c>
      <c r="I60" s="100">
        <f>I59-3</f>
        <v>27</v>
      </c>
      <c r="J60" s="102" t="s">
        <v>31</v>
      </c>
      <c r="K60" s="102" t="s">
        <v>31</v>
      </c>
      <c r="L60" s="10">
        <f t="shared" si="26"/>
        <v>0.50118723362727269</v>
      </c>
      <c r="M60" s="93"/>
      <c r="N60" s="93"/>
      <c r="O60" s="11">
        <f t="shared" si="30"/>
        <v>-21.2</v>
      </c>
      <c r="P60" s="11">
        <f t="shared" si="30"/>
        <v>-21.2</v>
      </c>
      <c r="Q60" s="13">
        <f t="shared" si="27"/>
        <v>26.53</v>
      </c>
      <c r="R60" s="13">
        <v>2.21</v>
      </c>
      <c r="S60" s="13">
        <v>4.7</v>
      </c>
      <c r="T60" s="101">
        <v>3.06</v>
      </c>
      <c r="U60" s="101">
        <v>2.11</v>
      </c>
      <c r="V60" s="101">
        <f t="shared" si="28"/>
        <v>138.54400000000001</v>
      </c>
      <c r="W60" s="31"/>
      <c r="X60" s="35"/>
      <c r="Y60" s="35"/>
      <c r="Z60" s="100"/>
      <c r="AB60" s="15">
        <f t="shared" si="19"/>
        <v>-21.2</v>
      </c>
      <c r="AC60" s="36"/>
      <c r="AD60" s="36"/>
      <c r="AE60" s="44"/>
      <c r="AF60" s="36"/>
      <c r="AG60" s="7"/>
      <c r="AH60" s="7">
        <f t="shared" si="24"/>
        <v>0.51</v>
      </c>
      <c r="AI60" s="7">
        <f t="shared" si="24"/>
        <v>0</v>
      </c>
      <c r="AJ60" s="7">
        <f t="shared" si="24"/>
        <v>1.55</v>
      </c>
      <c r="AN60">
        <v>-31.8</v>
      </c>
      <c r="AO60">
        <v>-32</v>
      </c>
      <c r="AP60">
        <v>-21.2</v>
      </c>
      <c r="AQ60">
        <v>-21.2</v>
      </c>
    </row>
    <row r="61" spans="1:43" ht="24.75" customHeight="1" x14ac:dyDescent="0.25">
      <c r="A61" s="79"/>
      <c r="B61" s="100"/>
      <c r="C61" s="100"/>
      <c r="D61" s="90">
        <v>35</v>
      </c>
      <c r="E61" s="93">
        <v>38</v>
      </c>
      <c r="F61" s="101">
        <v>-2.35</v>
      </c>
      <c r="G61" s="102" t="s">
        <v>31</v>
      </c>
      <c r="H61" s="10">
        <f t="shared" si="25"/>
        <v>5.8210321777087137E-4</v>
      </c>
      <c r="I61" s="100">
        <f>I60-3</f>
        <v>24</v>
      </c>
      <c r="J61" s="102" t="s">
        <v>31</v>
      </c>
      <c r="K61" s="102" t="s">
        <v>31</v>
      </c>
      <c r="L61" s="10">
        <f t="shared" si="26"/>
        <v>0.25118864315095807</v>
      </c>
      <c r="M61" s="93"/>
      <c r="N61" s="93"/>
      <c r="O61" s="11">
        <f t="shared" si="30"/>
        <v>-21.3</v>
      </c>
      <c r="P61" s="11">
        <f t="shared" si="30"/>
        <v>-21.4</v>
      </c>
      <c r="Q61" s="13">
        <f t="shared" si="27"/>
        <v>26.35</v>
      </c>
      <c r="R61" s="13">
        <v>2.21</v>
      </c>
      <c r="S61" s="13">
        <v>4.7</v>
      </c>
      <c r="T61" s="101">
        <v>3.04</v>
      </c>
      <c r="U61" s="101">
        <v>2.08</v>
      </c>
      <c r="V61" s="101">
        <f t="shared" si="28"/>
        <v>138.05600000000001</v>
      </c>
      <c r="W61" s="31"/>
      <c r="X61" s="35"/>
      <c r="Y61" s="35"/>
      <c r="Z61" s="100"/>
      <c r="AB61" s="15">
        <f t="shared" si="19"/>
        <v>-21.35</v>
      </c>
      <c r="AC61" s="36"/>
      <c r="AD61" s="36"/>
      <c r="AE61" s="44"/>
      <c r="AF61" s="36"/>
      <c r="AG61" s="7"/>
      <c r="AH61" s="7">
        <f t="shared" ref="AH61:AJ61" si="31">AH60</f>
        <v>0.51</v>
      </c>
      <c r="AI61" s="7">
        <f t="shared" si="31"/>
        <v>0</v>
      </c>
      <c r="AJ61" s="7">
        <f t="shared" si="31"/>
        <v>1.55</v>
      </c>
      <c r="AP61">
        <v>-21.3</v>
      </c>
      <c r="AQ61">
        <v>-21.4</v>
      </c>
    </row>
    <row r="62" spans="1:43" ht="24.75" customHeight="1" x14ac:dyDescent="0.25">
      <c r="A62" s="80"/>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CONCATENATE("Cascade Average SRG(dBc) W_LIN @ ",B63,"GHz")</f>
        <v>Cascade Average SRG(dBc) W_LIN @ 14GHz</v>
      </c>
      <c r="AC62" s="36"/>
      <c r="AD62" s="36"/>
      <c r="AE62" s="36"/>
      <c r="AF62" s="36"/>
      <c r="AG62" s="7" t="s">
        <v>48</v>
      </c>
      <c r="AH62" s="7"/>
      <c r="AI62" s="7"/>
      <c r="AJ62" s="7"/>
      <c r="AK62" s="7"/>
    </row>
    <row r="63" spans="1:43" ht="24.75" customHeight="1" x14ac:dyDescent="0.25">
      <c r="A63" s="75">
        <f>A43</f>
        <v>42174</v>
      </c>
      <c r="B63" s="100">
        <f>B43</f>
        <v>14</v>
      </c>
      <c r="C63" s="100" t="s">
        <v>30</v>
      </c>
      <c r="D63" s="90"/>
      <c r="E63" s="90"/>
      <c r="F63" s="102" t="s">
        <v>31</v>
      </c>
      <c r="G63" s="93"/>
      <c r="H63" s="101">
        <f>0.001*POWER(10,G63/10)</f>
        <v>1E-3</v>
      </c>
      <c r="I63" s="102" t="s">
        <v>31</v>
      </c>
      <c r="J63" s="100">
        <v>47</v>
      </c>
      <c r="K63" s="102" t="s">
        <v>31</v>
      </c>
      <c r="L63" s="101">
        <f>0.001*POWER(10,J63/10)</f>
        <v>50.118723362727295</v>
      </c>
      <c r="M63" s="94"/>
      <c r="N63" s="94"/>
      <c r="O63" s="11"/>
      <c r="P63" s="12"/>
      <c r="Q63" s="13">
        <f>J63-G63</f>
        <v>47</v>
      </c>
      <c r="R63" s="13"/>
      <c r="S63" s="13"/>
      <c r="T63" s="91"/>
      <c r="U63" s="91"/>
      <c r="V63" s="101">
        <f>T63*$Z$7+S63*$Z$9+R63*$Z$11</f>
        <v>0</v>
      </c>
      <c r="W63" s="101">
        <f t="shared" ref="W63:W77" si="32">V63-L63</f>
        <v>-50.118723362727295</v>
      </c>
      <c r="X63" s="14" t="e">
        <f t="shared" ref="X63:X77" si="33">L63/V63</f>
        <v>#DIV/0!</v>
      </c>
      <c r="Y63" s="14" t="e">
        <f t="shared" ref="Y63:Y77" si="34">(L63-H63)/V63</f>
        <v>#DIV/0!</v>
      </c>
      <c r="Z63" s="127" t="s">
        <v>49</v>
      </c>
      <c r="AB63" s="15" t="e">
        <f>AVERAGE(M63:N63)</f>
        <v>#DIV/0!</v>
      </c>
      <c r="AC63" s="7"/>
      <c r="AD63" s="36"/>
      <c r="AE63" s="36"/>
      <c r="AF63" s="7"/>
      <c r="AG63" s="7">
        <v>-30</v>
      </c>
      <c r="AH63" s="15"/>
      <c r="AI63" s="45"/>
      <c r="AJ63" s="7"/>
      <c r="AK63" s="7"/>
    </row>
    <row r="64" spans="1:43" ht="24.75" customHeight="1" x14ac:dyDescent="0.25">
      <c r="A64" s="75"/>
      <c r="B64" s="100"/>
      <c r="C64" s="100"/>
      <c r="D64" s="90"/>
      <c r="E64" s="90"/>
      <c r="F64" s="102" t="s">
        <v>31</v>
      </c>
      <c r="G64" s="93"/>
      <c r="H64" s="101">
        <f t="shared" ref="H64:H77" si="35">0.001*POWER(10,G64/10)</f>
        <v>1E-3</v>
      </c>
      <c r="I64" s="102" t="s">
        <v>31</v>
      </c>
      <c r="J64" s="100">
        <f t="shared" ref="J64:J74" si="36">J63-1</f>
        <v>46</v>
      </c>
      <c r="K64" s="102" t="s">
        <v>31</v>
      </c>
      <c r="L64" s="101">
        <f t="shared" ref="L64:L77" si="37">0.001*POWER(10,J64/10)</f>
        <v>39.810717055349741</v>
      </c>
      <c r="M64" s="94"/>
      <c r="N64" s="94"/>
      <c r="O64" s="11"/>
      <c r="P64" s="12"/>
      <c r="Q64" s="13">
        <f t="shared" ref="Q64:Q77" si="38">J64-G64</f>
        <v>46</v>
      </c>
      <c r="R64" s="13"/>
      <c r="S64" s="13"/>
      <c r="T64" s="91"/>
      <c r="U64" s="91"/>
      <c r="V64" s="101">
        <f t="shared" ref="V64:V77" si="39">T64*$Z$7+S64*$Z$9+R64*$Z$11</f>
        <v>0</v>
      </c>
      <c r="W64" s="101">
        <f t="shared" si="32"/>
        <v>-39.810717055349741</v>
      </c>
      <c r="X64" s="14" t="e">
        <f t="shared" si="33"/>
        <v>#DIV/0!</v>
      </c>
      <c r="Y64" s="14" t="e">
        <f t="shared" si="34"/>
        <v>#DIV/0!</v>
      </c>
      <c r="Z64" s="128"/>
      <c r="AB64" s="15" t="e">
        <f>AVERAGE(M64:N64)</f>
        <v>#DIV/0!</v>
      </c>
      <c r="AC64" s="7"/>
      <c r="AD64" s="36"/>
      <c r="AE64" s="36"/>
      <c r="AF64" s="7"/>
      <c r="AG64" s="7">
        <f>AG63</f>
        <v>-30</v>
      </c>
      <c r="AH64" s="15"/>
      <c r="AI64" s="45"/>
      <c r="AJ64" s="7"/>
      <c r="AK64" s="7"/>
    </row>
    <row r="65" spans="1:43" ht="24.75" customHeight="1" x14ac:dyDescent="0.25">
      <c r="A65" s="79"/>
      <c r="B65" s="100"/>
      <c r="C65" s="100"/>
      <c r="D65" s="90"/>
      <c r="E65" s="90"/>
      <c r="F65" s="102" t="s">
        <v>31</v>
      </c>
      <c r="G65" s="93"/>
      <c r="H65" s="101">
        <f t="shared" si="35"/>
        <v>1E-3</v>
      </c>
      <c r="I65" s="102" t="s">
        <v>31</v>
      </c>
      <c r="J65" s="100">
        <f t="shared" si="36"/>
        <v>45</v>
      </c>
      <c r="K65" s="102" t="s">
        <v>31</v>
      </c>
      <c r="L65" s="101">
        <f t="shared" si="37"/>
        <v>31.622776601683839</v>
      </c>
      <c r="M65" s="94"/>
      <c r="N65" s="94"/>
      <c r="O65" s="11"/>
      <c r="P65" s="12"/>
      <c r="Q65" s="13">
        <f t="shared" si="38"/>
        <v>45</v>
      </c>
      <c r="R65" s="13"/>
      <c r="S65" s="13"/>
      <c r="T65" s="91"/>
      <c r="U65" s="91"/>
      <c r="V65" s="101">
        <f t="shared" si="39"/>
        <v>0</v>
      </c>
      <c r="W65" s="101">
        <f t="shared" si="32"/>
        <v>-31.622776601683839</v>
      </c>
      <c r="X65" s="14" t="e">
        <f t="shared" si="33"/>
        <v>#DIV/0!</v>
      </c>
      <c r="Y65" s="14" t="e">
        <f t="shared" si="34"/>
        <v>#DIV/0!</v>
      </c>
      <c r="Z65" s="129"/>
      <c r="AB65" s="15" t="e">
        <f>AVERAGE(M65:N65)</f>
        <v>#DIV/0!</v>
      </c>
      <c r="AC65" s="7"/>
      <c r="AD65" s="36"/>
      <c r="AE65" s="36"/>
      <c r="AF65" s="7"/>
      <c r="AG65" s="7">
        <f t="shared" ref="AG65:AG70" si="40">AG64</f>
        <v>-30</v>
      </c>
      <c r="AH65" s="15"/>
      <c r="AI65" s="45"/>
      <c r="AJ65" s="7"/>
      <c r="AK65" s="7"/>
    </row>
    <row r="66" spans="1:43" ht="24.75" customHeight="1" x14ac:dyDescent="0.25">
      <c r="A66" s="79"/>
      <c r="B66" s="100"/>
      <c r="C66" s="100"/>
      <c r="D66" s="90"/>
      <c r="E66" s="90"/>
      <c r="F66" s="102" t="s">
        <v>31</v>
      </c>
      <c r="G66" s="93"/>
      <c r="H66" s="101">
        <f t="shared" si="35"/>
        <v>1E-3</v>
      </c>
      <c r="I66" s="102" t="s">
        <v>31</v>
      </c>
      <c r="J66" s="100">
        <f t="shared" si="36"/>
        <v>44</v>
      </c>
      <c r="K66" s="102" t="s">
        <v>31</v>
      </c>
      <c r="L66" s="101">
        <f t="shared" si="37"/>
        <v>25.118864315095859</v>
      </c>
      <c r="M66" s="94"/>
      <c r="N66" s="94"/>
      <c r="O66" s="11"/>
      <c r="P66" s="11"/>
      <c r="Q66" s="13">
        <f t="shared" si="38"/>
        <v>44</v>
      </c>
      <c r="R66" s="13"/>
      <c r="S66" s="13"/>
      <c r="T66" s="91"/>
      <c r="U66" s="91"/>
      <c r="V66" s="101">
        <f t="shared" si="39"/>
        <v>0</v>
      </c>
      <c r="W66" s="101">
        <f t="shared" si="32"/>
        <v>-25.118864315095859</v>
      </c>
      <c r="X66" s="14" t="e">
        <f t="shared" si="33"/>
        <v>#DIV/0!</v>
      </c>
      <c r="Y66" s="14" t="e">
        <f t="shared" si="34"/>
        <v>#DIV/0!</v>
      </c>
      <c r="Z66" s="127" t="s">
        <v>45</v>
      </c>
      <c r="AB66" s="15" t="e">
        <f t="shared" ref="AB66:AB77" si="41">AVERAGE(M66:N66)</f>
        <v>#DIV/0!</v>
      </c>
      <c r="AC66" s="7"/>
      <c r="AD66" s="36"/>
      <c r="AE66" s="36"/>
      <c r="AF66" s="7"/>
      <c r="AG66" s="7">
        <f t="shared" si="40"/>
        <v>-30</v>
      </c>
      <c r="AH66" s="15"/>
      <c r="AI66" s="45"/>
      <c r="AJ66" s="7"/>
      <c r="AK66" s="7"/>
    </row>
    <row r="67" spans="1:43" ht="23.25" customHeight="1" x14ac:dyDescent="0.25">
      <c r="A67" s="79"/>
      <c r="B67" s="100"/>
      <c r="C67" s="100"/>
      <c r="D67" s="90"/>
      <c r="E67" s="90"/>
      <c r="F67" s="102" t="s">
        <v>31</v>
      </c>
      <c r="G67" s="93"/>
      <c r="H67" s="101">
        <f t="shared" si="35"/>
        <v>1E-3</v>
      </c>
      <c r="I67" s="102" t="s">
        <v>31</v>
      </c>
      <c r="J67" s="100">
        <f t="shared" si="36"/>
        <v>43</v>
      </c>
      <c r="K67" s="102" t="s">
        <v>31</v>
      </c>
      <c r="L67" s="101">
        <f t="shared" si="37"/>
        <v>19.952623149688794</v>
      </c>
      <c r="M67" s="94"/>
      <c r="N67" s="94"/>
      <c r="O67" s="11"/>
      <c r="P67" s="11"/>
      <c r="Q67" s="13">
        <f t="shared" si="38"/>
        <v>43</v>
      </c>
      <c r="R67" s="13"/>
      <c r="S67" s="13"/>
      <c r="T67" s="91"/>
      <c r="U67" s="91"/>
      <c r="V67" s="101">
        <f t="shared" si="39"/>
        <v>0</v>
      </c>
      <c r="W67" s="101">
        <f t="shared" si="32"/>
        <v>-19.952623149688794</v>
      </c>
      <c r="X67" s="14" t="e">
        <f t="shared" si="33"/>
        <v>#DIV/0!</v>
      </c>
      <c r="Y67" s="14" t="e">
        <f t="shared" si="34"/>
        <v>#DIV/0!</v>
      </c>
      <c r="Z67" s="130"/>
      <c r="AB67" s="15" t="e">
        <f t="shared" si="41"/>
        <v>#DIV/0!</v>
      </c>
      <c r="AC67" s="7"/>
      <c r="AD67" s="36"/>
      <c r="AE67" s="36"/>
      <c r="AF67" s="7"/>
      <c r="AG67" s="7">
        <f t="shared" si="40"/>
        <v>-30</v>
      </c>
      <c r="AH67" s="15"/>
      <c r="AI67" s="45"/>
      <c r="AJ67" s="7"/>
      <c r="AK67" s="7"/>
    </row>
    <row r="68" spans="1:43" ht="24" customHeight="1" x14ac:dyDescent="0.25">
      <c r="A68" s="79"/>
      <c r="B68" s="100"/>
      <c r="C68" s="100"/>
      <c r="D68" s="90"/>
      <c r="E68" s="90"/>
      <c r="F68" s="102" t="s">
        <v>31</v>
      </c>
      <c r="G68" s="93"/>
      <c r="H68" s="101">
        <f t="shared" si="35"/>
        <v>1E-3</v>
      </c>
      <c r="I68" s="102" t="s">
        <v>31</v>
      </c>
      <c r="J68" s="100">
        <f t="shared" si="36"/>
        <v>42</v>
      </c>
      <c r="K68" s="102" t="s">
        <v>31</v>
      </c>
      <c r="L68" s="101">
        <f t="shared" si="37"/>
        <v>15.848931924611147</v>
      </c>
      <c r="M68" s="94"/>
      <c r="N68" s="94"/>
      <c r="O68" s="11"/>
      <c r="P68" s="11"/>
      <c r="Q68" s="13">
        <f t="shared" si="38"/>
        <v>42</v>
      </c>
      <c r="R68" s="13"/>
      <c r="S68" s="13"/>
      <c r="T68" s="91"/>
      <c r="U68" s="91"/>
      <c r="V68" s="101">
        <f t="shared" si="39"/>
        <v>0</v>
      </c>
      <c r="W68" s="101">
        <f t="shared" si="32"/>
        <v>-15.848931924611147</v>
      </c>
      <c r="X68" s="14" t="e">
        <f t="shared" si="33"/>
        <v>#DIV/0!</v>
      </c>
      <c r="Y68" s="14" t="e">
        <f t="shared" si="34"/>
        <v>#DIV/0!</v>
      </c>
      <c r="Z68" s="131"/>
      <c r="AB68" s="15" t="e">
        <f t="shared" si="41"/>
        <v>#DIV/0!</v>
      </c>
      <c r="AC68" s="36"/>
      <c r="AD68" s="36"/>
      <c r="AE68" s="45"/>
      <c r="AF68" s="7"/>
      <c r="AG68" s="7">
        <f t="shared" si="40"/>
        <v>-30</v>
      </c>
      <c r="AH68" s="15"/>
      <c r="AI68" s="45"/>
      <c r="AJ68" s="7"/>
      <c r="AK68" s="7"/>
    </row>
    <row r="69" spans="1:43" ht="24.75" customHeight="1" x14ac:dyDescent="0.25">
      <c r="A69" s="79"/>
      <c r="B69" s="100"/>
      <c r="C69" s="100"/>
      <c r="D69" s="90"/>
      <c r="E69" s="90"/>
      <c r="F69" s="102" t="s">
        <v>31</v>
      </c>
      <c r="G69" s="93"/>
      <c r="H69" s="101">
        <f t="shared" si="35"/>
        <v>1E-3</v>
      </c>
      <c r="I69" s="102" t="s">
        <v>31</v>
      </c>
      <c r="J69" s="100">
        <f t="shared" si="36"/>
        <v>41</v>
      </c>
      <c r="K69" s="102" t="s">
        <v>31</v>
      </c>
      <c r="L69" s="101">
        <f t="shared" si="37"/>
        <v>12.589254117941671</v>
      </c>
      <c r="M69" s="94"/>
      <c r="N69" s="94"/>
      <c r="O69" s="11"/>
      <c r="P69" s="11"/>
      <c r="Q69" s="13">
        <f t="shared" si="38"/>
        <v>41</v>
      </c>
      <c r="R69" s="13"/>
      <c r="S69" s="13"/>
      <c r="T69" s="91"/>
      <c r="U69" s="91"/>
      <c r="V69" s="101">
        <f t="shared" si="39"/>
        <v>0</v>
      </c>
      <c r="W69" s="101">
        <f t="shared" si="32"/>
        <v>-12.589254117941671</v>
      </c>
      <c r="X69" s="14" t="e">
        <f t="shared" si="33"/>
        <v>#DIV/0!</v>
      </c>
      <c r="Y69" s="14" t="e">
        <f t="shared" si="34"/>
        <v>#DIV/0!</v>
      </c>
      <c r="Z69" s="136" t="s">
        <v>50</v>
      </c>
      <c r="AB69" s="15" t="e">
        <f t="shared" si="41"/>
        <v>#DIV/0!</v>
      </c>
      <c r="AC69" s="36"/>
      <c r="AD69" s="36"/>
      <c r="AE69" s="45"/>
      <c r="AF69" s="7"/>
      <c r="AG69" s="7">
        <f t="shared" si="40"/>
        <v>-30</v>
      </c>
      <c r="AH69" s="15"/>
      <c r="AI69" s="45"/>
      <c r="AJ69" s="7"/>
      <c r="AK69" s="7"/>
    </row>
    <row r="70" spans="1:43" ht="24.75" customHeight="1" x14ac:dyDescent="0.25">
      <c r="A70" s="79"/>
      <c r="B70" s="100"/>
      <c r="C70" s="100"/>
      <c r="D70" s="90"/>
      <c r="E70" s="90"/>
      <c r="F70" s="102" t="s">
        <v>31</v>
      </c>
      <c r="G70" s="93"/>
      <c r="H70" s="101">
        <f t="shared" si="35"/>
        <v>1E-3</v>
      </c>
      <c r="I70" s="102" t="s">
        <v>31</v>
      </c>
      <c r="J70" s="100">
        <f t="shared" si="36"/>
        <v>40</v>
      </c>
      <c r="K70" s="102" t="s">
        <v>31</v>
      </c>
      <c r="L70" s="101">
        <f t="shared" si="37"/>
        <v>10</v>
      </c>
      <c r="M70" s="94"/>
      <c r="N70" s="94"/>
      <c r="O70" s="11"/>
      <c r="P70" s="11"/>
      <c r="Q70" s="13">
        <f t="shared" si="38"/>
        <v>40</v>
      </c>
      <c r="R70" s="13"/>
      <c r="S70" s="13"/>
      <c r="T70" s="91"/>
      <c r="U70" s="91"/>
      <c r="V70" s="101">
        <f t="shared" si="39"/>
        <v>0</v>
      </c>
      <c r="W70" s="101">
        <f t="shared" si="32"/>
        <v>-10</v>
      </c>
      <c r="X70" s="14" t="e">
        <f t="shared" si="33"/>
        <v>#DIV/0!</v>
      </c>
      <c r="Y70" s="14" t="e">
        <f t="shared" si="34"/>
        <v>#DIV/0!</v>
      </c>
      <c r="Z70" s="137"/>
      <c r="AB70" s="15" t="e">
        <f t="shared" si="41"/>
        <v>#DIV/0!</v>
      </c>
      <c r="AC70" s="36"/>
      <c r="AD70" s="36"/>
      <c r="AE70" s="45"/>
      <c r="AF70" s="36"/>
      <c r="AG70" s="7">
        <f t="shared" si="40"/>
        <v>-30</v>
      </c>
      <c r="AH70" s="15"/>
      <c r="AI70" s="45"/>
      <c r="AJ70" s="7"/>
      <c r="AK70" s="7"/>
    </row>
    <row r="71" spans="1:43" ht="24.75" customHeight="1" x14ac:dyDescent="0.25">
      <c r="A71" s="79"/>
      <c r="B71" s="100"/>
      <c r="C71" s="100"/>
      <c r="D71" s="90"/>
      <c r="E71" s="90"/>
      <c r="F71" s="102" t="s">
        <v>31</v>
      </c>
      <c r="G71" s="93"/>
      <c r="H71" s="101">
        <f t="shared" si="35"/>
        <v>1E-3</v>
      </c>
      <c r="I71" s="102" t="s">
        <v>31</v>
      </c>
      <c r="J71" s="100">
        <f t="shared" si="36"/>
        <v>39</v>
      </c>
      <c r="K71" s="102" t="s">
        <v>31</v>
      </c>
      <c r="L71" s="101">
        <f t="shared" si="37"/>
        <v>7.9432823472428158</v>
      </c>
      <c r="M71" s="94"/>
      <c r="N71" s="94"/>
      <c r="O71" s="11"/>
      <c r="P71" s="11"/>
      <c r="Q71" s="13">
        <f t="shared" si="38"/>
        <v>39</v>
      </c>
      <c r="R71" s="13"/>
      <c r="S71" s="13"/>
      <c r="T71" s="91"/>
      <c r="U71" s="91"/>
      <c r="V71" s="101">
        <f t="shared" si="39"/>
        <v>0</v>
      </c>
      <c r="W71" s="101">
        <f t="shared" si="32"/>
        <v>-7.9432823472428158</v>
      </c>
      <c r="X71" s="14" t="e">
        <f t="shared" si="33"/>
        <v>#DIV/0!</v>
      </c>
      <c r="Y71" s="14" t="e">
        <f t="shared" si="34"/>
        <v>#DIV/0!</v>
      </c>
      <c r="Z71" s="137"/>
      <c r="AB71" s="15" t="e">
        <f t="shared" si="41"/>
        <v>#DIV/0!</v>
      </c>
      <c r="AC71" s="36"/>
      <c r="AD71" s="36"/>
      <c r="AE71" s="45"/>
      <c r="AF71" s="36"/>
      <c r="AG71" s="7">
        <f>AG69</f>
        <v>-30</v>
      </c>
      <c r="AH71" s="15"/>
      <c r="AI71" s="45"/>
      <c r="AJ71" s="7"/>
      <c r="AK71" s="7"/>
    </row>
    <row r="72" spans="1:43" ht="24.75" customHeight="1" x14ac:dyDescent="0.25">
      <c r="A72" s="79"/>
      <c r="B72" s="100"/>
      <c r="C72" s="100"/>
      <c r="D72" s="90"/>
      <c r="E72" s="90"/>
      <c r="F72" s="102" t="s">
        <v>31</v>
      </c>
      <c r="G72" s="93"/>
      <c r="H72" s="101">
        <f t="shared" si="35"/>
        <v>1E-3</v>
      </c>
      <c r="I72" s="102" t="s">
        <v>31</v>
      </c>
      <c r="J72" s="100">
        <f t="shared" si="36"/>
        <v>38</v>
      </c>
      <c r="K72" s="102" t="s">
        <v>31</v>
      </c>
      <c r="L72" s="101">
        <f t="shared" si="37"/>
        <v>6.3095734448019387</v>
      </c>
      <c r="M72" s="94"/>
      <c r="N72" s="94"/>
      <c r="O72" s="11"/>
      <c r="P72" s="11"/>
      <c r="Q72" s="13">
        <f t="shared" si="38"/>
        <v>38</v>
      </c>
      <c r="R72" s="13"/>
      <c r="S72" s="13"/>
      <c r="T72" s="91"/>
      <c r="U72" s="91"/>
      <c r="V72" s="101">
        <f t="shared" si="39"/>
        <v>0</v>
      </c>
      <c r="W72" s="101">
        <f t="shared" si="32"/>
        <v>-6.3095734448019387</v>
      </c>
      <c r="X72" s="14" t="e">
        <f t="shared" si="33"/>
        <v>#DIV/0!</v>
      </c>
      <c r="Y72" s="14" t="e">
        <f t="shared" si="34"/>
        <v>#DIV/0!</v>
      </c>
      <c r="Z72" s="137"/>
      <c r="AB72" s="15" t="e">
        <f t="shared" si="41"/>
        <v>#DIV/0!</v>
      </c>
      <c r="AC72" s="36"/>
      <c r="AD72" s="36"/>
      <c r="AE72" s="45"/>
      <c r="AF72" s="36"/>
      <c r="AG72" s="7">
        <f>AG69</f>
        <v>-30</v>
      </c>
      <c r="AH72" s="15"/>
      <c r="AI72" s="45"/>
      <c r="AJ72" s="7"/>
      <c r="AK72" s="7"/>
    </row>
    <row r="73" spans="1:43" ht="24.75" customHeight="1" x14ac:dyDescent="0.25">
      <c r="A73" s="102"/>
      <c r="B73" s="100"/>
      <c r="C73" s="100"/>
      <c r="D73" s="90"/>
      <c r="E73" s="90"/>
      <c r="F73" s="102" t="s">
        <v>31</v>
      </c>
      <c r="G73" s="93"/>
      <c r="H73" s="101">
        <f t="shared" si="35"/>
        <v>1E-3</v>
      </c>
      <c r="I73" s="102" t="s">
        <v>31</v>
      </c>
      <c r="J73" s="100">
        <f t="shared" si="36"/>
        <v>37</v>
      </c>
      <c r="K73" s="102" t="s">
        <v>31</v>
      </c>
      <c r="L73" s="101">
        <f t="shared" si="37"/>
        <v>5.0118723362727327</v>
      </c>
      <c r="M73" s="94"/>
      <c r="N73" s="94"/>
      <c r="O73" s="11"/>
      <c r="P73" s="11"/>
      <c r="Q73" s="13">
        <f t="shared" si="38"/>
        <v>37</v>
      </c>
      <c r="R73" s="13"/>
      <c r="S73" s="13"/>
      <c r="T73" s="91"/>
      <c r="U73" s="91"/>
      <c r="V73" s="101">
        <f t="shared" si="39"/>
        <v>0</v>
      </c>
      <c r="W73" s="101">
        <f t="shared" si="32"/>
        <v>-5.0118723362727327</v>
      </c>
      <c r="X73" s="14" t="e">
        <f t="shared" si="33"/>
        <v>#DIV/0!</v>
      </c>
      <c r="Y73" s="14" t="e">
        <f t="shared" si="34"/>
        <v>#DIV/0!</v>
      </c>
      <c r="Z73" s="137"/>
      <c r="AB73" s="15" t="e">
        <f t="shared" si="41"/>
        <v>#DIV/0!</v>
      </c>
      <c r="AC73" s="36"/>
      <c r="AD73" s="36"/>
      <c r="AE73" s="45"/>
      <c r="AF73" s="36"/>
      <c r="AG73" s="7">
        <f>AG69</f>
        <v>-30</v>
      </c>
      <c r="AH73" s="15"/>
      <c r="AI73" s="45"/>
      <c r="AJ73" s="7"/>
      <c r="AK73" s="7"/>
    </row>
    <row r="74" spans="1:43" ht="24.75" customHeight="1" x14ac:dyDescent="0.25">
      <c r="A74" s="102"/>
      <c r="B74" s="100"/>
      <c r="C74" s="100"/>
      <c r="D74" s="90"/>
      <c r="E74" s="90"/>
      <c r="F74" s="102" t="s">
        <v>31</v>
      </c>
      <c r="G74" s="93"/>
      <c r="H74" s="101">
        <f t="shared" si="35"/>
        <v>1E-3</v>
      </c>
      <c r="I74" s="102" t="s">
        <v>31</v>
      </c>
      <c r="J74" s="100">
        <f t="shared" si="36"/>
        <v>36</v>
      </c>
      <c r="K74" s="102" t="s">
        <v>31</v>
      </c>
      <c r="L74" s="101">
        <f t="shared" si="37"/>
        <v>3.9810717055349771</v>
      </c>
      <c r="M74" s="94"/>
      <c r="N74" s="94"/>
      <c r="O74" s="11"/>
      <c r="P74" s="11"/>
      <c r="Q74" s="13">
        <f t="shared" si="38"/>
        <v>36</v>
      </c>
      <c r="R74" s="13"/>
      <c r="S74" s="13"/>
      <c r="T74" s="91"/>
      <c r="U74" s="91"/>
      <c r="V74" s="101">
        <f t="shared" si="39"/>
        <v>0</v>
      </c>
      <c r="W74" s="101">
        <f t="shared" si="32"/>
        <v>-3.9810717055349771</v>
      </c>
      <c r="X74" s="14" t="e">
        <f t="shared" si="33"/>
        <v>#DIV/0!</v>
      </c>
      <c r="Y74" s="14" t="e">
        <f t="shared" si="34"/>
        <v>#DIV/0!</v>
      </c>
      <c r="Z74" s="137"/>
      <c r="AB74" s="15" t="e">
        <f t="shared" si="41"/>
        <v>#DIV/0!</v>
      </c>
      <c r="AC74" s="36"/>
      <c r="AD74" s="36"/>
      <c r="AE74" s="45"/>
      <c r="AF74" s="36"/>
      <c r="AG74" s="7">
        <f>AG69</f>
        <v>-30</v>
      </c>
      <c r="AH74" s="15"/>
      <c r="AI74" s="45"/>
      <c r="AJ74" s="7"/>
      <c r="AK74" s="7"/>
    </row>
    <row r="75" spans="1:43" ht="24.75" customHeight="1" x14ac:dyDescent="0.25">
      <c r="A75" s="102"/>
      <c r="B75" s="100"/>
      <c r="C75" s="100"/>
      <c r="D75" s="90"/>
      <c r="E75" s="90"/>
      <c r="F75" s="102" t="s">
        <v>31</v>
      </c>
      <c r="G75" s="93"/>
      <c r="H75" s="101">
        <f t="shared" si="35"/>
        <v>1E-3</v>
      </c>
      <c r="I75" s="102" t="s">
        <v>31</v>
      </c>
      <c r="J75" s="100">
        <f>J74-3</f>
        <v>33</v>
      </c>
      <c r="K75" s="102" t="s">
        <v>31</v>
      </c>
      <c r="L75" s="101">
        <f t="shared" si="37"/>
        <v>1.9952623149688804</v>
      </c>
      <c r="M75" s="94"/>
      <c r="N75" s="94"/>
      <c r="O75" s="11"/>
      <c r="P75" s="11"/>
      <c r="Q75" s="13">
        <f t="shared" si="38"/>
        <v>33</v>
      </c>
      <c r="R75" s="13"/>
      <c r="S75" s="13"/>
      <c r="T75" s="91"/>
      <c r="U75" s="91"/>
      <c r="V75" s="101">
        <f t="shared" si="39"/>
        <v>0</v>
      </c>
      <c r="W75" s="101">
        <f t="shared" si="32"/>
        <v>-1.9952623149688804</v>
      </c>
      <c r="X75" s="14" t="e">
        <f t="shared" si="33"/>
        <v>#DIV/0!</v>
      </c>
      <c r="Y75" s="14" t="e">
        <f t="shared" si="34"/>
        <v>#DIV/0!</v>
      </c>
      <c r="Z75" s="137"/>
      <c r="AB75" s="15" t="e">
        <f t="shared" si="41"/>
        <v>#DIV/0!</v>
      </c>
      <c r="AC75" s="36"/>
      <c r="AD75" s="36"/>
      <c r="AE75" s="45"/>
      <c r="AF75" s="36"/>
      <c r="AG75" s="7">
        <f>AG69</f>
        <v>-30</v>
      </c>
      <c r="AH75" s="15"/>
      <c r="AI75" s="45"/>
      <c r="AJ75" s="7"/>
      <c r="AK75" s="7"/>
    </row>
    <row r="76" spans="1:43" ht="24.75" customHeight="1" x14ac:dyDescent="0.25">
      <c r="A76" s="102"/>
      <c r="B76" s="100"/>
      <c r="C76" s="100"/>
      <c r="D76" s="90"/>
      <c r="E76" s="90"/>
      <c r="F76" s="102" t="s">
        <v>31</v>
      </c>
      <c r="G76" s="93"/>
      <c r="H76" s="101">
        <f t="shared" si="35"/>
        <v>1E-3</v>
      </c>
      <c r="I76" s="102" t="s">
        <v>31</v>
      </c>
      <c r="J76" s="100">
        <f>J75-3</f>
        <v>30</v>
      </c>
      <c r="K76" s="102" t="s">
        <v>31</v>
      </c>
      <c r="L76" s="101">
        <f t="shared" si="37"/>
        <v>1</v>
      </c>
      <c r="M76" s="94"/>
      <c r="N76" s="94"/>
      <c r="O76" s="11"/>
      <c r="P76" s="11"/>
      <c r="Q76" s="13">
        <f t="shared" si="38"/>
        <v>30</v>
      </c>
      <c r="R76" s="13"/>
      <c r="S76" s="13"/>
      <c r="T76" s="91"/>
      <c r="U76" s="91"/>
      <c r="V76" s="101">
        <f t="shared" si="39"/>
        <v>0</v>
      </c>
      <c r="W76" s="101">
        <f t="shared" si="32"/>
        <v>-1</v>
      </c>
      <c r="X76" s="14" t="e">
        <f t="shared" si="33"/>
        <v>#DIV/0!</v>
      </c>
      <c r="Y76" s="14" t="e">
        <f t="shared" si="34"/>
        <v>#DIV/0!</v>
      </c>
      <c r="Z76" s="137"/>
      <c r="AB76" s="15" t="e">
        <f t="shared" si="41"/>
        <v>#DIV/0!</v>
      </c>
      <c r="AC76" s="36"/>
      <c r="AD76" s="36"/>
      <c r="AE76" s="45"/>
      <c r="AF76" s="36"/>
      <c r="AG76" s="7">
        <f>AG69</f>
        <v>-30</v>
      </c>
      <c r="AH76" s="15"/>
      <c r="AI76" s="45"/>
      <c r="AJ76" s="7"/>
      <c r="AK76" s="7"/>
    </row>
    <row r="77" spans="1:43" ht="24.75" customHeight="1" x14ac:dyDescent="0.25">
      <c r="A77" s="102"/>
      <c r="B77" s="100"/>
      <c r="C77" s="100"/>
      <c r="D77" s="90"/>
      <c r="E77" s="90"/>
      <c r="F77" s="102" t="s">
        <v>31</v>
      </c>
      <c r="G77" s="93"/>
      <c r="H77" s="101">
        <f t="shared" si="35"/>
        <v>1E-3</v>
      </c>
      <c r="I77" s="102" t="s">
        <v>31</v>
      </c>
      <c r="J77" s="100">
        <f>J76-3</f>
        <v>27</v>
      </c>
      <c r="K77" s="102" t="s">
        <v>31</v>
      </c>
      <c r="L77" s="101">
        <f t="shared" si="37"/>
        <v>0.50118723362727269</v>
      </c>
      <c r="M77" s="94"/>
      <c r="N77" s="94"/>
      <c r="O77" s="11"/>
      <c r="P77" s="11"/>
      <c r="Q77" s="13">
        <f t="shared" si="38"/>
        <v>27</v>
      </c>
      <c r="R77" s="13"/>
      <c r="S77" s="13"/>
      <c r="T77" s="91"/>
      <c r="U77" s="91"/>
      <c r="V77" s="101">
        <f t="shared" si="39"/>
        <v>0</v>
      </c>
      <c r="W77" s="101">
        <f t="shared" si="32"/>
        <v>-0.50118723362727269</v>
      </c>
      <c r="X77" s="14" t="e">
        <f t="shared" si="33"/>
        <v>#DIV/0!</v>
      </c>
      <c r="Y77" s="14" t="e">
        <f t="shared" si="34"/>
        <v>#DIV/0!</v>
      </c>
      <c r="Z77" s="138"/>
      <c r="AB77" s="15" t="e">
        <f t="shared" si="41"/>
        <v>#DIV/0!</v>
      </c>
      <c r="AC77" s="36"/>
      <c r="AD77" s="36"/>
      <c r="AE77" s="45"/>
      <c r="AF77" s="36"/>
      <c r="AG77" s="7">
        <f>AG70</f>
        <v>-30</v>
      </c>
      <c r="AH77" s="15"/>
      <c r="AI77" s="45"/>
      <c r="AJ77" s="7"/>
      <c r="AK77" s="7"/>
    </row>
    <row r="78" spans="1:43" ht="24.75" customHeight="1" x14ac:dyDescent="0.25">
      <c r="A78" s="80"/>
      <c r="B78" s="22"/>
      <c r="C78" s="23"/>
      <c r="D78" s="24"/>
      <c r="E78" s="23"/>
      <c r="F78" s="22"/>
      <c r="G78" s="25"/>
      <c r="H78" s="25"/>
      <c r="I78" s="22"/>
      <c r="J78" s="22"/>
      <c r="K78" s="22"/>
      <c r="L78" s="25"/>
      <c r="M78" s="26"/>
      <c r="N78" s="25"/>
      <c r="O78" s="25"/>
      <c r="P78" s="25"/>
      <c r="Q78" s="25"/>
      <c r="R78" s="25"/>
      <c r="S78" s="25"/>
      <c r="T78" s="26"/>
      <c r="U78" s="26"/>
      <c r="V78" s="25"/>
      <c r="W78" s="25"/>
      <c r="X78" s="27"/>
      <c r="Y78" s="27"/>
      <c r="Z78" s="28"/>
      <c r="AB78" s="7" t="str">
        <f>CONCATENATE("60W Sumitomo Cascade Average IMD(dBc)  W_LIN_OPT @ ",B79,"GHz")</f>
        <v>60W Sumitomo Cascade Average IMD(dBc)  W_LIN_OPT @ 14GHz</v>
      </c>
      <c r="AC78" s="36"/>
      <c r="AD78" s="36"/>
      <c r="AE78" s="7"/>
      <c r="AF78" s="36"/>
      <c r="AG78" s="7"/>
      <c r="AH78" s="7" t="s">
        <v>105</v>
      </c>
      <c r="AI78" s="7" t="s">
        <v>106</v>
      </c>
      <c r="AJ78" s="7" t="s">
        <v>116</v>
      </c>
      <c r="AK78" s="7" t="s">
        <v>110</v>
      </c>
      <c r="AL78" t="s">
        <v>108</v>
      </c>
      <c r="AN78" s="59" t="s">
        <v>124</v>
      </c>
      <c r="AO78" s="59" t="s">
        <v>125</v>
      </c>
      <c r="AP78" s="59" t="s">
        <v>126</v>
      </c>
      <c r="AQ78" s="59" t="s">
        <v>127</v>
      </c>
    </row>
    <row r="79" spans="1:43" ht="24.75" customHeight="1" x14ac:dyDescent="0.25">
      <c r="A79" s="75"/>
      <c r="B79" s="100">
        <f>B63</f>
        <v>14</v>
      </c>
      <c r="C79" s="100" t="s">
        <v>30</v>
      </c>
      <c r="D79" s="9">
        <v>38</v>
      </c>
      <c r="E79" s="9">
        <v>46</v>
      </c>
      <c r="F79" s="102">
        <v>11</v>
      </c>
      <c r="G79" s="102" t="s">
        <v>31</v>
      </c>
      <c r="H79" s="10">
        <f t="shared" ref="H79:H87" si="42">0.001*POWER(10,F79/10)</f>
        <v>1.258925411794168E-2</v>
      </c>
      <c r="I79" s="100">
        <v>43</v>
      </c>
      <c r="J79" s="102" t="s">
        <v>31</v>
      </c>
      <c r="K79" s="102" t="s">
        <v>31</v>
      </c>
      <c r="L79" s="101">
        <f>0.001*POWER(10,I79/10)</f>
        <v>19.952623149688794</v>
      </c>
      <c r="M79" s="46"/>
      <c r="N79" s="46"/>
      <c r="O79" s="11">
        <f>MAX(AN79,AP79)</f>
        <v>-32.9</v>
      </c>
      <c r="P79" s="12">
        <f>MAX(AO79,AQ79)</f>
        <v>-31.6</v>
      </c>
      <c r="Q79" s="13">
        <f t="shared" ref="Q79:Q87" si="43">I79-F79</f>
        <v>32</v>
      </c>
      <c r="R79" s="13">
        <v>2.19</v>
      </c>
      <c r="S79" s="13">
        <v>4.6100000000000003</v>
      </c>
      <c r="T79" s="101">
        <v>5.83</v>
      </c>
      <c r="U79" s="101">
        <v>4.51</v>
      </c>
      <c r="V79" s="101">
        <f>T79*$Z$7+S79*$Z$9+R79*$Z$11</f>
        <v>205.065</v>
      </c>
      <c r="W79" s="122"/>
      <c r="X79" s="123"/>
      <c r="Y79" s="123"/>
      <c r="Z79" s="127" t="s">
        <v>44</v>
      </c>
      <c r="AB79" s="15">
        <f>AVERAGE(O79:P79)</f>
        <v>-32.25</v>
      </c>
      <c r="AC79" s="36"/>
      <c r="AD79" s="36"/>
      <c r="AE79" s="7"/>
      <c r="AF79" s="36"/>
      <c r="AG79" s="7"/>
      <c r="AH79">
        <v>0.49299999999999999</v>
      </c>
      <c r="AI79">
        <v>0</v>
      </c>
      <c r="AJ79">
        <v>1.37</v>
      </c>
      <c r="AK79" s="7">
        <v>3.06</v>
      </c>
      <c r="AL79">
        <v>0</v>
      </c>
      <c r="AN79">
        <v>-32.9</v>
      </c>
      <c r="AO79">
        <v>-31.6</v>
      </c>
      <c r="AP79">
        <v>-37.799999999999997</v>
      </c>
      <c r="AQ79">
        <v>-34.799999999999997</v>
      </c>
    </row>
    <row r="80" spans="1:43" ht="24.75" customHeight="1" x14ac:dyDescent="0.25">
      <c r="A80" s="16"/>
      <c r="B80" s="100"/>
      <c r="C80" s="100"/>
      <c r="D80" s="9">
        <v>38</v>
      </c>
      <c r="E80" s="9">
        <v>45</v>
      </c>
      <c r="F80" s="102">
        <v>10.79</v>
      </c>
      <c r="G80" s="102" t="s">
        <v>31</v>
      </c>
      <c r="H80" s="10">
        <f t="shared" si="42"/>
        <v>1.1994993031493791E-2</v>
      </c>
      <c r="I80" s="100">
        <f t="shared" ref="I80:I86" si="44">I79-1</f>
        <v>42</v>
      </c>
      <c r="J80" s="102" t="s">
        <v>31</v>
      </c>
      <c r="K80" s="102" t="s">
        <v>31</v>
      </c>
      <c r="L80" s="101">
        <f>0.001*POWER(10,I80/10)</f>
        <v>15.848931924611147</v>
      </c>
      <c r="M80" s="46"/>
      <c r="N80" s="46"/>
      <c r="O80" s="11">
        <f t="shared" ref="O80:P88" si="45">MAX(AN80,AP80)</f>
        <v>-34.4</v>
      </c>
      <c r="P80" s="12">
        <f t="shared" si="45"/>
        <v>-36.9</v>
      </c>
      <c r="Q80" s="13">
        <f t="shared" si="43"/>
        <v>31.21</v>
      </c>
      <c r="R80" s="13">
        <v>2.2000000000000002</v>
      </c>
      <c r="S80" s="13">
        <v>4.57</v>
      </c>
      <c r="T80" s="101">
        <v>5.34</v>
      </c>
      <c r="U80" s="101">
        <v>4.13</v>
      </c>
      <c r="V80" s="101">
        <f t="shared" ref="V80:V88" si="46">T80*$Z$7+S80*$Z$9+R80*$Z$11</f>
        <v>192.767</v>
      </c>
      <c r="W80" s="122"/>
      <c r="X80" s="123"/>
      <c r="Y80" s="123"/>
      <c r="Z80" s="128"/>
      <c r="AB80" s="15">
        <f t="shared" ref="AB80:AB87" si="47">AVERAGE(O80:P80)</f>
        <v>-35.65</v>
      </c>
      <c r="AC80" s="44"/>
      <c r="AD80" s="36"/>
      <c r="AE80" s="7"/>
      <c r="AF80" s="36"/>
      <c r="AG80" s="7"/>
      <c r="AH80">
        <v>0.51300000000000001</v>
      </c>
      <c r="AI80">
        <v>0</v>
      </c>
      <c r="AJ80">
        <v>1.42</v>
      </c>
      <c r="AK80" s="7"/>
      <c r="AN80">
        <v>-34.4</v>
      </c>
      <c r="AO80">
        <v>-36.9</v>
      </c>
      <c r="AP80">
        <v>-39.5</v>
      </c>
      <c r="AQ80">
        <v>-37.26</v>
      </c>
    </row>
    <row r="81" spans="1:43" ht="24.75" customHeight="1" x14ac:dyDescent="0.25">
      <c r="A81" s="102"/>
      <c r="B81" s="100"/>
      <c r="C81" s="100"/>
      <c r="D81" s="9">
        <v>38</v>
      </c>
      <c r="E81" s="9">
        <v>44</v>
      </c>
      <c r="F81" s="102">
        <v>9.86</v>
      </c>
      <c r="G81" s="102" t="s">
        <v>31</v>
      </c>
      <c r="H81" s="10">
        <f t="shared" si="42"/>
        <v>9.6827785626124926E-3</v>
      </c>
      <c r="I81" s="100">
        <f t="shared" si="44"/>
        <v>41</v>
      </c>
      <c r="J81" s="102" t="s">
        <v>31</v>
      </c>
      <c r="K81" s="102" t="s">
        <v>31</v>
      </c>
      <c r="L81" s="101">
        <f t="shared" ref="L81:L88" si="48">0.001*POWER(10,I81/10)</f>
        <v>12.589254117941671</v>
      </c>
      <c r="M81" s="46"/>
      <c r="N81" s="46"/>
      <c r="O81" s="11">
        <f t="shared" si="45"/>
        <v>-37.9</v>
      </c>
      <c r="P81" s="12">
        <f t="shared" si="45"/>
        <v>-37.200000000000003</v>
      </c>
      <c r="Q81" s="13">
        <f t="shared" si="43"/>
        <v>31.14</v>
      </c>
      <c r="R81" s="13">
        <v>2.2000000000000002</v>
      </c>
      <c r="S81" s="13">
        <v>4.5599999999999996</v>
      </c>
      <c r="T81" s="101">
        <v>4.93</v>
      </c>
      <c r="U81" s="101">
        <v>3.8</v>
      </c>
      <c r="V81" s="101">
        <f t="shared" si="46"/>
        <v>182.66</v>
      </c>
      <c r="W81" s="122"/>
      <c r="X81" s="123"/>
      <c r="Y81" s="123"/>
      <c r="Z81" s="129"/>
      <c r="AB81" s="15">
        <f t="shared" si="47"/>
        <v>-37.549999999999997</v>
      </c>
      <c r="AC81" s="7"/>
      <c r="AD81" s="36"/>
      <c r="AE81" s="36"/>
      <c r="AF81" s="36"/>
      <c r="AG81" s="7"/>
      <c r="AH81">
        <v>0.51300000000000001</v>
      </c>
      <c r="AI81">
        <v>0</v>
      </c>
      <c r="AJ81">
        <v>1.43</v>
      </c>
      <c r="AK81" s="7"/>
      <c r="AN81">
        <v>-37.9</v>
      </c>
      <c r="AO81">
        <v>-39.799999999999997</v>
      </c>
      <c r="AP81">
        <v>-39</v>
      </c>
      <c r="AQ81">
        <v>-37.200000000000003</v>
      </c>
    </row>
    <row r="82" spans="1:43" ht="24.75" customHeight="1" x14ac:dyDescent="0.25">
      <c r="A82" s="102"/>
      <c r="B82" s="100"/>
      <c r="C82" s="100"/>
      <c r="D82" s="9">
        <v>38</v>
      </c>
      <c r="E82" s="9">
        <v>44</v>
      </c>
      <c r="F82" s="102">
        <v>8.33</v>
      </c>
      <c r="G82" s="102" t="s">
        <v>31</v>
      </c>
      <c r="H82" s="10">
        <f t="shared" si="42"/>
        <v>6.8076935869374154E-3</v>
      </c>
      <c r="I82" s="100">
        <f t="shared" si="44"/>
        <v>40</v>
      </c>
      <c r="J82" s="102" t="s">
        <v>31</v>
      </c>
      <c r="K82" s="102" t="s">
        <v>31</v>
      </c>
      <c r="L82" s="101">
        <f t="shared" si="48"/>
        <v>10</v>
      </c>
      <c r="M82" s="46"/>
      <c r="N82" s="46"/>
      <c r="O82" s="11">
        <f t="shared" si="45"/>
        <v>-38.700000000000003</v>
      </c>
      <c r="P82" s="12">
        <f t="shared" si="45"/>
        <v>-37.9</v>
      </c>
      <c r="Q82" s="13">
        <f t="shared" si="43"/>
        <v>31.67</v>
      </c>
      <c r="R82" s="13">
        <v>2.21</v>
      </c>
      <c r="S82" s="13">
        <v>4.5599999999999996</v>
      </c>
      <c r="T82" s="101">
        <v>4.8100000000000005</v>
      </c>
      <c r="U82" s="101">
        <v>3.75</v>
      </c>
      <c r="V82" s="101">
        <f t="shared" si="46"/>
        <v>179.80199999999999</v>
      </c>
      <c r="W82" s="122"/>
      <c r="X82" s="123"/>
      <c r="Y82" s="123"/>
      <c r="Z82" s="136" t="s">
        <v>45</v>
      </c>
      <c r="AB82" s="15">
        <f t="shared" si="47"/>
        <v>-38.299999999999997</v>
      </c>
      <c r="AC82" s="7"/>
      <c r="AD82" s="36"/>
      <c r="AE82" s="36"/>
      <c r="AF82" s="36"/>
      <c r="AH82">
        <v>0.54300000000000004</v>
      </c>
      <c r="AI82">
        <v>0</v>
      </c>
      <c r="AJ82">
        <v>1.4</v>
      </c>
      <c r="AK82" s="7"/>
      <c r="AN82">
        <v>-38.700000000000003</v>
      </c>
      <c r="AO82">
        <v>-40.9</v>
      </c>
      <c r="AP82">
        <v>-39.4</v>
      </c>
      <c r="AQ82">
        <v>-37.9</v>
      </c>
    </row>
    <row r="83" spans="1:43" ht="23.25" customHeight="1" x14ac:dyDescent="0.25">
      <c r="A83" s="102"/>
      <c r="B83" s="100"/>
      <c r="C83" s="100"/>
      <c r="D83" s="9">
        <v>36</v>
      </c>
      <c r="E83" s="9">
        <v>42</v>
      </c>
      <c r="F83" s="102">
        <v>6.8</v>
      </c>
      <c r="G83" s="102" t="s">
        <v>31</v>
      </c>
      <c r="H83" s="10">
        <f t="shared" si="42"/>
        <v>4.7863009232263836E-3</v>
      </c>
      <c r="I83" s="100">
        <f t="shared" si="44"/>
        <v>39</v>
      </c>
      <c r="J83" s="102" t="s">
        <v>31</v>
      </c>
      <c r="K83" s="102" t="s">
        <v>31</v>
      </c>
      <c r="L83" s="101">
        <f t="shared" si="48"/>
        <v>7.9432823472428158</v>
      </c>
      <c r="M83" s="46"/>
      <c r="N83" s="46"/>
      <c r="O83" s="11">
        <f t="shared" si="45"/>
        <v>-38</v>
      </c>
      <c r="P83" s="12">
        <f t="shared" si="45"/>
        <v>-37</v>
      </c>
      <c r="Q83" s="13">
        <f t="shared" si="43"/>
        <v>32.200000000000003</v>
      </c>
      <c r="R83" s="13">
        <v>2.2200000000000002</v>
      </c>
      <c r="S83" s="13">
        <v>4.57</v>
      </c>
      <c r="T83" s="101">
        <v>4.4700000000000006</v>
      </c>
      <c r="U83" s="101">
        <v>3.47</v>
      </c>
      <c r="V83" s="101">
        <f t="shared" si="46"/>
        <v>171.679</v>
      </c>
      <c r="W83" s="122"/>
      <c r="X83" s="123"/>
      <c r="Y83" s="123"/>
      <c r="Z83" s="138"/>
      <c r="AB83" s="15">
        <f t="shared" si="47"/>
        <v>-37.5</v>
      </c>
      <c r="AC83" s="7"/>
      <c r="AD83" s="36"/>
      <c r="AE83" s="36"/>
      <c r="AF83" s="36"/>
      <c r="AH83">
        <v>0.56299999999999994</v>
      </c>
      <c r="AI83">
        <v>0</v>
      </c>
      <c r="AJ83">
        <v>1.39</v>
      </c>
      <c r="AK83" s="7"/>
      <c r="AN83">
        <v>-38.799999999999997</v>
      </c>
      <c r="AO83">
        <v>-40.200000000000003</v>
      </c>
      <c r="AP83">
        <v>-38</v>
      </c>
      <c r="AQ83">
        <v>-37</v>
      </c>
    </row>
    <row r="84" spans="1:43" ht="24" customHeight="1" x14ac:dyDescent="0.25">
      <c r="A84" s="102"/>
      <c r="B84" s="100"/>
      <c r="C84" s="100"/>
      <c r="D84" s="9">
        <v>36</v>
      </c>
      <c r="E84" s="9">
        <v>42</v>
      </c>
      <c r="F84" s="102">
        <v>4.84</v>
      </c>
      <c r="G84" s="102" t="s">
        <v>31</v>
      </c>
      <c r="H84" s="10">
        <f t="shared" si="42"/>
        <v>3.0478949896279831E-3</v>
      </c>
      <c r="I84" s="100">
        <f t="shared" si="44"/>
        <v>38</v>
      </c>
      <c r="J84" s="102" t="s">
        <v>31</v>
      </c>
      <c r="K84" s="102" t="s">
        <v>31</v>
      </c>
      <c r="L84" s="101">
        <f t="shared" si="48"/>
        <v>6.3095734448019387</v>
      </c>
      <c r="M84" s="46"/>
      <c r="N84" s="46"/>
      <c r="O84" s="11">
        <f t="shared" si="45"/>
        <v>-36.200000000000003</v>
      </c>
      <c r="P84" s="12">
        <f t="shared" si="45"/>
        <v>-35.5</v>
      </c>
      <c r="Q84" s="13">
        <f t="shared" si="43"/>
        <v>33.159999999999997</v>
      </c>
      <c r="R84" s="13">
        <v>2.23</v>
      </c>
      <c r="S84" s="13">
        <v>4.5999999999999996</v>
      </c>
      <c r="T84" s="101">
        <v>4.01</v>
      </c>
      <c r="U84" s="101">
        <v>3.03</v>
      </c>
      <c r="V84" s="101">
        <f t="shared" si="46"/>
        <v>160.834</v>
      </c>
      <c r="W84" s="122"/>
      <c r="X84" s="123"/>
      <c r="Y84" s="123"/>
      <c r="Z84" s="137" t="s">
        <v>117</v>
      </c>
      <c r="AB84" s="15">
        <f t="shared" si="47"/>
        <v>-35.85</v>
      </c>
      <c r="AC84" s="7"/>
      <c r="AD84" s="36"/>
      <c r="AE84" s="36"/>
      <c r="AF84" s="36"/>
      <c r="AH84">
        <v>0.58299999999999996</v>
      </c>
      <c r="AI84">
        <v>0</v>
      </c>
      <c r="AJ84">
        <v>1.37</v>
      </c>
      <c r="AK84" s="7"/>
      <c r="AN84">
        <v>-41.9</v>
      </c>
      <c r="AO84">
        <v>-37.299999999999997</v>
      </c>
      <c r="AP84">
        <v>-36.200000000000003</v>
      </c>
      <c r="AQ84">
        <v>-35.5</v>
      </c>
    </row>
    <row r="85" spans="1:43" ht="24.75" customHeight="1" x14ac:dyDescent="0.25">
      <c r="A85" s="102"/>
      <c r="B85" s="100"/>
      <c r="C85" s="100"/>
      <c r="D85" s="9">
        <v>36</v>
      </c>
      <c r="E85" s="9">
        <v>41</v>
      </c>
      <c r="F85" s="102">
        <v>3.4</v>
      </c>
      <c r="G85" s="102" t="s">
        <v>31</v>
      </c>
      <c r="H85" s="10">
        <f t="shared" si="42"/>
        <v>2.1877616239495525E-3</v>
      </c>
      <c r="I85" s="100">
        <f t="shared" si="44"/>
        <v>37</v>
      </c>
      <c r="J85" s="102" t="s">
        <v>31</v>
      </c>
      <c r="K85" s="102" t="s">
        <v>31</v>
      </c>
      <c r="L85" s="101">
        <f t="shared" si="48"/>
        <v>5.0118723362727327</v>
      </c>
      <c r="M85" s="46"/>
      <c r="N85" s="46"/>
      <c r="O85" s="11">
        <f t="shared" si="45"/>
        <v>-37.6</v>
      </c>
      <c r="P85" s="12">
        <f t="shared" si="45"/>
        <v>-36.799999999999997</v>
      </c>
      <c r="Q85" s="13">
        <f t="shared" si="43"/>
        <v>33.6</v>
      </c>
      <c r="R85" s="13">
        <v>2.23</v>
      </c>
      <c r="S85" s="13">
        <v>4.5999999999999996</v>
      </c>
      <c r="T85" s="101">
        <v>3.95</v>
      </c>
      <c r="U85" s="101">
        <v>3</v>
      </c>
      <c r="V85" s="101">
        <f t="shared" si="46"/>
        <v>159.37</v>
      </c>
      <c r="W85" s="122"/>
      <c r="X85" s="123"/>
      <c r="Y85" s="123"/>
      <c r="Z85" s="137"/>
      <c r="AB85" s="15">
        <f t="shared" si="47"/>
        <v>-37.200000000000003</v>
      </c>
      <c r="AC85" s="7"/>
      <c r="AD85" s="36"/>
      <c r="AE85" s="36"/>
      <c r="AF85" s="36"/>
      <c r="AH85">
        <v>0.61299999999999999</v>
      </c>
      <c r="AI85">
        <v>0</v>
      </c>
      <c r="AJ85">
        <v>1.35</v>
      </c>
      <c r="AK85" s="7"/>
      <c r="AN85">
        <v>-39.9</v>
      </c>
      <c r="AO85">
        <v>-39.700000000000003</v>
      </c>
      <c r="AP85">
        <v>-37.6</v>
      </c>
      <c r="AQ85">
        <v>-36.799999999999997</v>
      </c>
    </row>
    <row r="86" spans="1:43" ht="24.75" customHeight="1" x14ac:dyDescent="0.25">
      <c r="A86" s="102"/>
      <c r="B86" s="100"/>
      <c r="C86" s="100"/>
      <c r="D86" s="9">
        <v>36</v>
      </c>
      <c r="E86" s="9">
        <v>41</v>
      </c>
      <c r="F86" s="102">
        <v>1.0900000000000001</v>
      </c>
      <c r="G86" s="102" t="s">
        <v>31</v>
      </c>
      <c r="H86" s="10">
        <f t="shared" si="42"/>
        <v>1.2852866599436154E-3</v>
      </c>
      <c r="I86" s="100">
        <f t="shared" si="44"/>
        <v>36</v>
      </c>
      <c r="J86" s="102" t="s">
        <v>31</v>
      </c>
      <c r="K86" s="102" t="s">
        <v>31</v>
      </c>
      <c r="L86" s="101">
        <f t="shared" si="48"/>
        <v>3.9810717055349771</v>
      </c>
      <c r="M86" s="46"/>
      <c r="N86" s="46"/>
      <c r="O86" s="11">
        <f t="shared" si="45"/>
        <v>-38.6</v>
      </c>
      <c r="P86" s="12">
        <f t="shared" si="45"/>
        <v>-38.35</v>
      </c>
      <c r="Q86" s="13">
        <f t="shared" si="43"/>
        <v>34.909999999999997</v>
      </c>
      <c r="R86" s="13">
        <v>2.2400000000000002</v>
      </c>
      <c r="S86" s="13">
        <v>4.62</v>
      </c>
      <c r="T86" s="101">
        <v>3.73</v>
      </c>
      <c r="U86" s="101">
        <v>2.8</v>
      </c>
      <c r="V86" s="101">
        <f t="shared" si="46"/>
        <v>154.27800000000002</v>
      </c>
      <c r="W86" s="122"/>
      <c r="X86" s="123"/>
      <c r="Y86" s="123"/>
      <c r="Z86" s="136" t="s">
        <v>128</v>
      </c>
      <c r="AB86" s="15">
        <f t="shared" si="47"/>
        <v>-38.475000000000001</v>
      </c>
      <c r="AC86" s="7"/>
      <c r="AD86" s="36"/>
      <c r="AE86" s="36"/>
      <c r="AF86" s="36"/>
      <c r="AH86">
        <v>0.64300000000000002</v>
      </c>
      <c r="AI86">
        <v>0</v>
      </c>
      <c r="AJ86">
        <v>1.3</v>
      </c>
      <c r="AK86" s="7"/>
      <c r="AN86">
        <v>-39.700000000000003</v>
      </c>
      <c r="AO86">
        <v>-40.700000000000003</v>
      </c>
      <c r="AP86">
        <v>-38.6</v>
      </c>
      <c r="AQ86">
        <v>-38.35</v>
      </c>
    </row>
    <row r="87" spans="1:43" ht="24.75" customHeight="1" x14ac:dyDescent="0.25">
      <c r="A87" s="102"/>
      <c r="B87" s="100"/>
      <c r="C87" s="100"/>
      <c r="D87" s="9">
        <v>35</v>
      </c>
      <c r="E87" s="9">
        <v>39</v>
      </c>
      <c r="F87" s="102">
        <v>-2.5</v>
      </c>
      <c r="G87" s="102" t="s">
        <v>31</v>
      </c>
      <c r="H87" s="10">
        <f t="shared" si="42"/>
        <v>5.623413251903491E-4</v>
      </c>
      <c r="I87" s="102">
        <f>I86-3</f>
        <v>33</v>
      </c>
      <c r="J87" s="102" t="s">
        <v>31</v>
      </c>
      <c r="K87" s="102" t="s">
        <v>31</v>
      </c>
      <c r="L87" s="101">
        <f t="shared" si="48"/>
        <v>1.9952623149688804</v>
      </c>
      <c r="M87" s="46"/>
      <c r="N87" s="46"/>
      <c r="O87" s="11">
        <f t="shared" si="45"/>
        <v>-37.200000000000003</v>
      </c>
      <c r="P87" s="12">
        <f t="shared" si="45"/>
        <v>-37.200000000000003</v>
      </c>
      <c r="Q87" s="13">
        <f t="shared" si="43"/>
        <v>35.5</v>
      </c>
      <c r="R87" s="13">
        <v>2.23</v>
      </c>
      <c r="S87" s="13">
        <v>4.68</v>
      </c>
      <c r="T87" s="101">
        <v>3.3200000000000003</v>
      </c>
      <c r="U87" s="101">
        <v>2.39</v>
      </c>
      <c r="V87" s="101">
        <f t="shared" si="46"/>
        <v>144.822</v>
      </c>
      <c r="W87" s="122"/>
      <c r="X87" s="123"/>
      <c r="Y87" s="123"/>
      <c r="Z87" s="138"/>
      <c r="AB87" s="15">
        <f t="shared" si="47"/>
        <v>-37.200000000000003</v>
      </c>
      <c r="AC87" s="7"/>
      <c r="AD87" s="36"/>
      <c r="AE87" s="36"/>
      <c r="AF87" s="36"/>
      <c r="AH87">
        <v>0.67300000000000004</v>
      </c>
      <c r="AI87">
        <v>0</v>
      </c>
      <c r="AJ87">
        <v>1.3</v>
      </c>
      <c r="AK87" s="7"/>
      <c r="AN87">
        <v>-38.799999999999997</v>
      </c>
      <c r="AO87">
        <v>-38.6</v>
      </c>
      <c r="AP87">
        <v>-37.200000000000003</v>
      </c>
      <c r="AQ87">
        <v>-37.200000000000003</v>
      </c>
    </row>
    <row r="88" spans="1:43" ht="24.75" customHeight="1" x14ac:dyDescent="0.25">
      <c r="A88" s="102"/>
      <c r="B88" s="100"/>
      <c r="C88" s="100"/>
      <c r="D88" s="9"/>
      <c r="E88" s="9"/>
      <c r="F88" s="102"/>
      <c r="G88" s="102" t="s">
        <v>31</v>
      </c>
      <c r="H88" s="10">
        <f>0.001*POWER(10,F88/10)</f>
        <v>1E-3</v>
      </c>
      <c r="I88" s="102">
        <f>I87-3</f>
        <v>30</v>
      </c>
      <c r="J88" s="102" t="s">
        <v>31</v>
      </c>
      <c r="K88" s="102" t="s">
        <v>31</v>
      </c>
      <c r="L88" s="101">
        <f t="shared" si="48"/>
        <v>1</v>
      </c>
      <c r="M88" s="46"/>
      <c r="N88" s="46"/>
      <c r="O88" s="11">
        <f t="shared" si="45"/>
        <v>0</v>
      </c>
      <c r="P88" s="12">
        <f t="shared" si="45"/>
        <v>0</v>
      </c>
      <c r="Q88" s="13">
        <f>I88-F88</f>
        <v>30</v>
      </c>
      <c r="R88" s="13"/>
      <c r="S88" s="13"/>
      <c r="T88" s="101"/>
      <c r="U88" s="101"/>
      <c r="V88" s="101">
        <f t="shared" si="46"/>
        <v>0</v>
      </c>
      <c r="W88" s="122"/>
      <c r="X88" s="123"/>
      <c r="Y88" s="123"/>
      <c r="Z88" s="100"/>
      <c r="AB88" s="15"/>
      <c r="AC88" s="7"/>
      <c r="AD88" s="36"/>
      <c r="AE88" s="36"/>
      <c r="AF88" s="36"/>
      <c r="AK88" s="7"/>
    </row>
    <row r="89" spans="1:43" ht="24.75" customHeight="1" x14ac:dyDescent="0.25">
      <c r="A89" s="80"/>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t="str">
        <f>CONCATENATE("60W Sumitomo Cascade Average IMD(dBc)  W_LIN_OPT @ ",B90,"GHz")</f>
        <v>60W Sumitomo Cascade Average IMD(dBc)  W_LIN_OPT @ 14GHz</v>
      </c>
      <c r="AC89" s="36"/>
      <c r="AD89" s="36"/>
      <c r="AE89" s="7"/>
      <c r="AF89" s="36"/>
      <c r="AG89" s="7"/>
      <c r="AH89" s="7" t="s">
        <v>105</v>
      </c>
      <c r="AI89" s="7" t="s">
        <v>106</v>
      </c>
      <c r="AJ89" s="7" t="s">
        <v>116</v>
      </c>
      <c r="AK89" s="7" t="s">
        <v>110</v>
      </c>
      <c r="AL89" t="s">
        <v>108</v>
      </c>
      <c r="AN89" s="59" t="s">
        <v>124</v>
      </c>
      <c r="AO89" s="59" t="s">
        <v>125</v>
      </c>
      <c r="AP89" s="59" t="s">
        <v>126</v>
      </c>
      <c r="AQ89" s="59" t="s">
        <v>127</v>
      </c>
    </row>
    <row r="90" spans="1:43" ht="24.75" customHeight="1" x14ac:dyDescent="0.25">
      <c r="A90" s="75"/>
      <c r="B90" s="100">
        <f>B79</f>
        <v>14</v>
      </c>
      <c r="C90" s="100" t="s">
        <v>30</v>
      </c>
      <c r="D90" s="9">
        <v>38</v>
      </c>
      <c r="E90" s="9">
        <v>46</v>
      </c>
      <c r="F90" s="102">
        <v>11</v>
      </c>
      <c r="G90" s="102" t="s">
        <v>31</v>
      </c>
      <c r="H90" s="10">
        <f t="shared" ref="H90:H98" si="49">0.001*POWER(10,F90/10)</f>
        <v>1.258925411794168E-2</v>
      </c>
      <c r="I90" s="100">
        <v>43</v>
      </c>
      <c r="J90" s="102" t="s">
        <v>31</v>
      </c>
      <c r="K90" s="102" t="s">
        <v>31</v>
      </c>
      <c r="L90" s="101">
        <f>0.001*POWER(10,I90/10)</f>
        <v>19.952623149688794</v>
      </c>
      <c r="M90" s="46"/>
      <c r="N90" s="46"/>
      <c r="O90" s="11">
        <f>MAX(AN90,AP90)</f>
        <v>-33.4</v>
      </c>
      <c r="P90" s="12">
        <f>MAX(AO90,AQ90)</f>
        <v>-31.8</v>
      </c>
      <c r="Q90" s="13">
        <f>I90-F90</f>
        <v>32</v>
      </c>
      <c r="R90" s="13">
        <v>2.19</v>
      </c>
      <c r="S90" s="13">
        <v>4.58</v>
      </c>
      <c r="T90" s="101">
        <v>5.84</v>
      </c>
      <c r="U90" s="101">
        <v>4.5199999999999996</v>
      </c>
      <c r="V90" s="101">
        <f>T90*$Z$7+S90*$Z$9+R90*$Z$11</f>
        <v>205</v>
      </c>
      <c r="W90" s="122"/>
      <c r="X90" s="123"/>
      <c r="Y90" s="123"/>
      <c r="Z90" s="127" t="s">
        <v>47</v>
      </c>
      <c r="AB90" s="15">
        <f>AVERAGE(O90:P90)</f>
        <v>-32.6</v>
      </c>
      <c r="AC90" s="36"/>
      <c r="AD90" s="36"/>
      <c r="AE90" s="7"/>
      <c r="AF90" s="36"/>
      <c r="AG90" s="7"/>
      <c r="AH90">
        <f t="shared" ref="AH90:AJ98" si="50">AH79</f>
        <v>0.49299999999999999</v>
      </c>
      <c r="AI90">
        <f t="shared" si="50"/>
        <v>0</v>
      </c>
      <c r="AJ90">
        <f t="shared" si="50"/>
        <v>1.37</v>
      </c>
      <c r="AK90" s="7">
        <v>3.06</v>
      </c>
      <c r="AL90">
        <v>0</v>
      </c>
      <c r="AN90">
        <v>-36.1</v>
      </c>
      <c r="AO90">
        <v>-36</v>
      </c>
      <c r="AP90">
        <v>-33.4</v>
      </c>
      <c r="AQ90">
        <v>-31.8</v>
      </c>
    </row>
    <row r="91" spans="1:43" ht="24.75" customHeight="1" x14ac:dyDescent="0.25">
      <c r="A91" s="16"/>
      <c r="B91" s="100"/>
      <c r="C91" s="100"/>
      <c r="D91" s="9">
        <v>38</v>
      </c>
      <c r="E91" s="9">
        <v>45</v>
      </c>
      <c r="F91" s="102">
        <v>10.78</v>
      </c>
      <c r="G91" s="102" t="s">
        <v>31</v>
      </c>
      <c r="H91" s="10">
        <f t="shared" si="49"/>
        <v>1.1967405313072433E-2</v>
      </c>
      <c r="I91" s="100">
        <f t="shared" ref="I91:I97" si="51">I90-1</f>
        <v>42</v>
      </c>
      <c r="J91" s="102" t="s">
        <v>31</v>
      </c>
      <c r="K91" s="102" t="s">
        <v>31</v>
      </c>
      <c r="L91" s="101">
        <f>0.001*POWER(10,I91/10)</f>
        <v>15.848931924611147</v>
      </c>
      <c r="M91" s="46"/>
      <c r="N91" s="46"/>
      <c r="O91" s="11">
        <f t="shared" ref="O91:P99" si="52">MAX(AN91,AP91)</f>
        <v>-38.299999999999997</v>
      </c>
      <c r="P91" s="12">
        <f t="shared" si="52"/>
        <v>-36.1</v>
      </c>
      <c r="Q91" s="13">
        <f t="shared" ref="Q91:Q98" si="53">I91-F91</f>
        <v>31.22</v>
      </c>
      <c r="R91" s="13">
        <v>2.2000000000000002</v>
      </c>
      <c r="S91" s="13">
        <v>4.55</v>
      </c>
      <c r="T91" s="101">
        <v>5.35</v>
      </c>
      <c r="U91" s="101">
        <v>4.1399999999999997</v>
      </c>
      <c r="V91" s="101">
        <f t="shared" ref="V91:V99" si="54">T91*$Z$7+S91*$Z$9+R91*$Z$11</f>
        <v>192.80500000000001</v>
      </c>
      <c r="W91" s="122"/>
      <c r="X91" s="123"/>
      <c r="Y91" s="123"/>
      <c r="Z91" s="128"/>
      <c r="AB91" s="15">
        <f t="shared" ref="AB91:AB98" si="55">AVERAGE(O91:P91)</f>
        <v>-37.200000000000003</v>
      </c>
      <c r="AC91" s="44"/>
      <c r="AD91" s="36"/>
      <c r="AE91" s="7"/>
      <c r="AF91" s="36"/>
      <c r="AG91" s="7"/>
      <c r="AH91">
        <f t="shared" si="50"/>
        <v>0.51300000000000001</v>
      </c>
      <c r="AI91">
        <f t="shared" si="50"/>
        <v>0</v>
      </c>
      <c r="AJ91">
        <f t="shared" si="50"/>
        <v>1.42</v>
      </c>
      <c r="AK91" s="7"/>
      <c r="AN91">
        <v>-38.299999999999997</v>
      </c>
      <c r="AO91">
        <v>-37.9</v>
      </c>
      <c r="AP91">
        <v>-40.299999999999997</v>
      </c>
      <c r="AQ91">
        <v>-36.1</v>
      </c>
    </row>
    <row r="92" spans="1:43" ht="24.75" customHeight="1" x14ac:dyDescent="0.25">
      <c r="A92" s="102"/>
      <c r="B92" s="100"/>
      <c r="C92" s="100"/>
      <c r="D92" s="9">
        <v>37</v>
      </c>
      <c r="E92" s="9">
        <v>44</v>
      </c>
      <c r="F92" s="102">
        <v>9.8699999999999992</v>
      </c>
      <c r="G92" s="102" t="s">
        <v>31</v>
      </c>
      <c r="H92" s="10">
        <f t="shared" si="49"/>
        <v>9.7050996724548956E-3</v>
      </c>
      <c r="I92" s="100">
        <f t="shared" si="51"/>
        <v>41</v>
      </c>
      <c r="J92" s="102" t="s">
        <v>31</v>
      </c>
      <c r="K92" s="102" t="s">
        <v>31</v>
      </c>
      <c r="L92" s="101">
        <f t="shared" ref="L92:L99" si="56">0.001*POWER(10,I92/10)</f>
        <v>12.589254117941671</v>
      </c>
      <c r="M92" s="46"/>
      <c r="N92" s="46"/>
      <c r="O92" s="11">
        <f t="shared" si="52"/>
        <v>-37.799999999999997</v>
      </c>
      <c r="P92" s="12">
        <f t="shared" si="52"/>
        <v>-37.700000000000003</v>
      </c>
      <c r="Q92" s="13">
        <f t="shared" si="53"/>
        <v>31.130000000000003</v>
      </c>
      <c r="R92" s="13">
        <v>2.21</v>
      </c>
      <c r="S92" s="13">
        <v>4.54</v>
      </c>
      <c r="T92" s="101">
        <v>4.97</v>
      </c>
      <c r="U92" s="101">
        <v>3.83</v>
      </c>
      <c r="V92" s="101">
        <f t="shared" si="54"/>
        <v>183.49999999999997</v>
      </c>
      <c r="W92" s="122"/>
      <c r="X92" s="123"/>
      <c r="Y92" s="123"/>
      <c r="Z92" s="129"/>
      <c r="AB92" s="15">
        <f t="shared" si="55"/>
        <v>-37.75</v>
      </c>
      <c r="AC92" s="7"/>
      <c r="AD92" s="36"/>
      <c r="AE92" s="36"/>
      <c r="AF92" s="36"/>
      <c r="AG92" s="7"/>
      <c r="AH92">
        <f t="shared" si="50"/>
        <v>0.51300000000000001</v>
      </c>
      <c r="AI92">
        <f t="shared" si="50"/>
        <v>0</v>
      </c>
      <c r="AJ92">
        <f t="shared" si="50"/>
        <v>1.43</v>
      </c>
      <c r="AK92" s="7"/>
      <c r="AN92">
        <v>-37.799999999999997</v>
      </c>
      <c r="AO92">
        <v>-37.700000000000003</v>
      </c>
      <c r="AP92">
        <v>-45.7</v>
      </c>
      <c r="AQ92">
        <v>-42.9</v>
      </c>
    </row>
    <row r="93" spans="1:43" ht="24.75" customHeight="1" x14ac:dyDescent="0.25">
      <c r="A93" s="102"/>
      <c r="B93" s="100"/>
      <c r="C93" s="100"/>
      <c r="D93" s="9">
        <v>37</v>
      </c>
      <c r="E93" s="9">
        <v>43</v>
      </c>
      <c r="F93" s="102">
        <v>8.33</v>
      </c>
      <c r="G93" s="102" t="s">
        <v>31</v>
      </c>
      <c r="H93" s="10">
        <f t="shared" si="49"/>
        <v>6.8076935869374154E-3</v>
      </c>
      <c r="I93" s="100">
        <f t="shared" si="51"/>
        <v>40</v>
      </c>
      <c r="J93" s="102" t="s">
        <v>31</v>
      </c>
      <c r="K93" s="102" t="s">
        <v>31</v>
      </c>
      <c r="L93" s="101">
        <f t="shared" si="56"/>
        <v>10</v>
      </c>
      <c r="M93" s="46"/>
      <c r="N93" s="46"/>
      <c r="O93" s="11">
        <f t="shared" si="52"/>
        <v>-38.1</v>
      </c>
      <c r="P93" s="12">
        <f t="shared" si="52"/>
        <v>-37.9</v>
      </c>
      <c r="Q93" s="13">
        <f t="shared" si="53"/>
        <v>31.67</v>
      </c>
      <c r="R93" s="13">
        <v>2.21</v>
      </c>
      <c r="S93" s="13">
        <v>4.5599999999999996</v>
      </c>
      <c r="T93" s="101">
        <v>4.82</v>
      </c>
      <c r="U93" s="101">
        <v>3.76</v>
      </c>
      <c r="V93" s="101">
        <f t="shared" si="54"/>
        <v>180.04599999999999</v>
      </c>
      <c r="W93" s="122"/>
      <c r="X93" s="123"/>
      <c r="Y93" s="123"/>
      <c r="Z93" s="136" t="s">
        <v>45</v>
      </c>
      <c r="AB93" s="15">
        <f t="shared" si="55"/>
        <v>-38</v>
      </c>
      <c r="AC93" s="7"/>
      <c r="AD93" s="36"/>
      <c r="AE93" s="36"/>
      <c r="AF93" s="36"/>
      <c r="AH93">
        <f t="shared" si="50"/>
        <v>0.54300000000000004</v>
      </c>
      <c r="AI93">
        <f t="shared" si="50"/>
        <v>0</v>
      </c>
      <c r="AJ93">
        <f t="shared" si="50"/>
        <v>1.4</v>
      </c>
      <c r="AN93">
        <v>-38.1</v>
      </c>
      <c r="AO93">
        <v>-37.9</v>
      </c>
      <c r="AP93">
        <v>-47</v>
      </c>
      <c r="AQ93">
        <v>-48.4</v>
      </c>
    </row>
    <row r="94" spans="1:43" ht="23.25" customHeight="1" x14ac:dyDescent="0.25">
      <c r="A94" s="102"/>
      <c r="B94" s="100"/>
      <c r="C94" s="100"/>
      <c r="D94" s="9">
        <v>37</v>
      </c>
      <c r="E94" s="9">
        <v>43</v>
      </c>
      <c r="F94" s="102">
        <v>6.8</v>
      </c>
      <c r="G94" s="102" t="s">
        <v>31</v>
      </c>
      <c r="H94" s="10">
        <f t="shared" si="49"/>
        <v>4.7863009232263836E-3</v>
      </c>
      <c r="I94" s="100">
        <f t="shared" si="51"/>
        <v>39</v>
      </c>
      <c r="J94" s="102" t="s">
        <v>31</v>
      </c>
      <c r="K94" s="102" t="s">
        <v>31</v>
      </c>
      <c r="L94" s="101">
        <f t="shared" si="56"/>
        <v>7.9432823472428158</v>
      </c>
      <c r="M94" s="46"/>
      <c r="N94" s="46"/>
      <c r="O94" s="11">
        <f t="shared" si="52"/>
        <v>-37.200000000000003</v>
      </c>
      <c r="P94" s="12">
        <f t="shared" si="52"/>
        <v>-37.200000000000003</v>
      </c>
      <c r="Q94" s="13">
        <f t="shared" si="53"/>
        <v>32.200000000000003</v>
      </c>
      <c r="R94" s="13">
        <v>2.2200000000000002</v>
      </c>
      <c r="S94" s="13">
        <v>4.57</v>
      </c>
      <c r="T94" s="101">
        <v>4.4800000000000004</v>
      </c>
      <c r="U94" s="101">
        <v>3.48</v>
      </c>
      <c r="V94" s="101">
        <f t="shared" si="54"/>
        <v>171.923</v>
      </c>
      <c r="W94" s="122"/>
      <c r="X94" s="123"/>
      <c r="Y94" s="123"/>
      <c r="Z94" s="138"/>
      <c r="AB94" s="15">
        <f t="shared" si="55"/>
        <v>-37.200000000000003</v>
      </c>
      <c r="AC94" s="7"/>
      <c r="AD94" s="36"/>
      <c r="AE94" s="36"/>
      <c r="AF94" s="36"/>
      <c r="AH94">
        <f t="shared" si="50"/>
        <v>0.56299999999999994</v>
      </c>
      <c r="AI94">
        <f t="shared" si="50"/>
        <v>0</v>
      </c>
      <c r="AJ94">
        <f t="shared" si="50"/>
        <v>1.39</v>
      </c>
      <c r="AN94">
        <v>-37.200000000000003</v>
      </c>
      <c r="AO94">
        <v>-37.200000000000003</v>
      </c>
      <c r="AP94">
        <v>-44.6</v>
      </c>
      <c r="AQ94">
        <v>-49.3</v>
      </c>
    </row>
    <row r="95" spans="1:43" ht="24" customHeight="1" x14ac:dyDescent="0.25">
      <c r="A95" s="102"/>
      <c r="B95" s="100"/>
      <c r="C95" s="100"/>
      <c r="D95" s="9">
        <v>36</v>
      </c>
      <c r="E95" s="9">
        <v>41</v>
      </c>
      <c r="F95" s="102">
        <v>4.84</v>
      </c>
      <c r="G95" s="102" t="s">
        <v>31</v>
      </c>
      <c r="H95" s="10">
        <f t="shared" si="49"/>
        <v>3.0478949896279831E-3</v>
      </c>
      <c r="I95" s="100">
        <f t="shared" si="51"/>
        <v>38</v>
      </c>
      <c r="J95" s="102" t="s">
        <v>31</v>
      </c>
      <c r="K95" s="102" t="s">
        <v>31</v>
      </c>
      <c r="L95" s="101">
        <f t="shared" si="56"/>
        <v>6.3095734448019387</v>
      </c>
      <c r="M95" s="46"/>
      <c r="N95" s="46"/>
      <c r="O95" s="11">
        <f t="shared" si="52"/>
        <v>-35.799999999999997</v>
      </c>
      <c r="P95" s="12">
        <f t="shared" si="52"/>
        <v>-35.799999999999997</v>
      </c>
      <c r="Q95" s="13">
        <f t="shared" si="53"/>
        <v>33.159999999999997</v>
      </c>
      <c r="R95" s="13">
        <v>2.2200000000000002</v>
      </c>
      <c r="S95" s="13">
        <v>4.5999999999999996</v>
      </c>
      <c r="T95" s="101">
        <v>4.08</v>
      </c>
      <c r="U95" s="101">
        <v>3.13</v>
      </c>
      <c r="V95" s="101">
        <f t="shared" si="54"/>
        <v>162.47199999999998</v>
      </c>
      <c r="W95" s="122"/>
      <c r="X95" s="123"/>
      <c r="Y95" s="123"/>
      <c r="Z95" s="137" t="s">
        <v>117</v>
      </c>
      <c r="AB95" s="15">
        <f t="shared" si="55"/>
        <v>-35.799999999999997</v>
      </c>
      <c r="AC95" s="7"/>
      <c r="AD95" s="36"/>
      <c r="AE95" s="36"/>
      <c r="AF95" s="36"/>
      <c r="AH95">
        <f t="shared" si="50"/>
        <v>0.58299999999999996</v>
      </c>
      <c r="AI95">
        <f t="shared" si="50"/>
        <v>0</v>
      </c>
      <c r="AJ95">
        <f t="shared" si="50"/>
        <v>1.37</v>
      </c>
      <c r="AN95">
        <v>-35.799999999999997</v>
      </c>
      <c r="AO95">
        <v>-35.799999999999997</v>
      </c>
      <c r="AP95">
        <v>-39.200000000000003</v>
      </c>
      <c r="AQ95">
        <v>-43.2</v>
      </c>
    </row>
    <row r="96" spans="1:43" ht="24.75" customHeight="1" x14ac:dyDescent="0.25">
      <c r="A96" s="102"/>
      <c r="B96" s="100"/>
      <c r="C96" s="100"/>
      <c r="D96" s="9">
        <v>36</v>
      </c>
      <c r="E96" s="9">
        <v>41</v>
      </c>
      <c r="F96" s="102">
        <v>3.36</v>
      </c>
      <c r="G96" s="102" t="s">
        <v>31</v>
      </c>
      <c r="H96" s="10">
        <f t="shared" si="49"/>
        <v>2.1677041048196949E-3</v>
      </c>
      <c r="I96" s="100">
        <f t="shared" si="51"/>
        <v>37</v>
      </c>
      <c r="J96" s="102" t="s">
        <v>31</v>
      </c>
      <c r="K96" s="102" t="s">
        <v>31</v>
      </c>
      <c r="L96" s="101">
        <f t="shared" si="56"/>
        <v>5.0118723362727327</v>
      </c>
      <c r="M96" s="46"/>
      <c r="N96" s="46"/>
      <c r="O96" s="11">
        <f t="shared" si="52"/>
        <v>-36.9</v>
      </c>
      <c r="P96" s="12">
        <f t="shared" si="52"/>
        <v>-36.9</v>
      </c>
      <c r="Q96" s="13">
        <f t="shared" si="53"/>
        <v>33.64</v>
      </c>
      <c r="R96" s="13">
        <v>2.23</v>
      </c>
      <c r="S96" s="13">
        <v>4.6100000000000003</v>
      </c>
      <c r="T96" s="101">
        <v>3.93</v>
      </c>
      <c r="U96" s="101">
        <v>2.99</v>
      </c>
      <c r="V96" s="101">
        <f t="shared" si="54"/>
        <v>158.98500000000001</v>
      </c>
      <c r="W96" s="122"/>
      <c r="X96" s="123"/>
      <c r="Y96" s="123"/>
      <c r="Z96" s="137"/>
      <c r="AB96" s="15">
        <f t="shared" si="55"/>
        <v>-36.9</v>
      </c>
      <c r="AC96" s="7"/>
      <c r="AD96" s="36"/>
      <c r="AE96" s="36"/>
      <c r="AF96" s="36"/>
      <c r="AH96">
        <f t="shared" si="50"/>
        <v>0.61299999999999999</v>
      </c>
      <c r="AI96">
        <f t="shared" si="50"/>
        <v>0</v>
      </c>
      <c r="AJ96">
        <f t="shared" si="50"/>
        <v>1.35</v>
      </c>
      <c r="AN96">
        <v>-36.9</v>
      </c>
      <c r="AO96">
        <v>-36.9</v>
      </c>
      <c r="AP96">
        <v>-41.6</v>
      </c>
      <c r="AQ96">
        <v>-44.4</v>
      </c>
    </row>
    <row r="97" spans="1:43" ht="24.75" customHeight="1" x14ac:dyDescent="0.25">
      <c r="A97" s="102"/>
      <c r="B97" s="100"/>
      <c r="C97" s="100"/>
      <c r="D97" s="9">
        <v>36</v>
      </c>
      <c r="E97" s="9">
        <v>41</v>
      </c>
      <c r="F97" s="102">
        <v>1</v>
      </c>
      <c r="G97" s="102" t="s">
        <v>31</v>
      </c>
      <c r="H97" s="10">
        <f t="shared" si="49"/>
        <v>1.2589254117941673E-3</v>
      </c>
      <c r="I97" s="100">
        <f t="shared" si="51"/>
        <v>36</v>
      </c>
      <c r="J97" s="102" t="s">
        <v>31</v>
      </c>
      <c r="K97" s="102" t="s">
        <v>31</v>
      </c>
      <c r="L97" s="101">
        <f t="shared" si="56"/>
        <v>3.9810717055349771</v>
      </c>
      <c r="M97" s="46"/>
      <c r="N97" s="46"/>
      <c r="O97" s="11">
        <f t="shared" si="52"/>
        <v>-38.200000000000003</v>
      </c>
      <c r="P97" s="12">
        <f t="shared" si="52"/>
        <v>-38.200000000000003</v>
      </c>
      <c r="Q97" s="13">
        <f t="shared" si="53"/>
        <v>35</v>
      </c>
      <c r="R97" s="13">
        <v>2.2400000000000002</v>
      </c>
      <c r="S97" s="13">
        <v>4.62</v>
      </c>
      <c r="T97" s="101">
        <v>3.72</v>
      </c>
      <c r="U97" s="101">
        <v>2.79</v>
      </c>
      <c r="V97" s="101">
        <f t="shared" si="54"/>
        <v>154.03400000000002</v>
      </c>
      <c r="W97" s="122"/>
      <c r="X97" s="123"/>
      <c r="Y97" s="123"/>
      <c r="Z97" s="136" t="s">
        <v>128</v>
      </c>
      <c r="AB97" s="15">
        <f t="shared" si="55"/>
        <v>-38.200000000000003</v>
      </c>
      <c r="AC97" s="7"/>
      <c r="AD97" s="36"/>
      <c r="AE97" s="36"/>
      <c r="AF97" s="36"/>
      <c r="AH97">
        <f t="shared" si="50"/>
        <v>0.64300000000000002</v>
      </c>
      <c r="AI97">
        <f t="shared" si="50"/>
        <v>0</v>
      </c>
      <c r="AJ97">
        <f t="shared" si="50"/>
        <v>1.3</v>
      </c>
      <c r="AN97">
        <v>-38.200000000000003</v>
      </c>
      <c r="AO97">
        <v>-38.200000000000003</v>
      </c>
      <c r="AP97">
        <v>-44.4</v>
      </c>
      <c r="AQ97">
        <v>-44.5</v>
      </c>
    </row>
    <row r="98" spans="1:43" ht="24.75" customHeight="1" x14ac:dyDescent="0.25">
      <c r="A98" s="102"/>
      <c r="B98" s="100"/>
      <c r="C98" s="100"/>
      <c r="D98" s="9">
        <v>35</v>
      </c>
      <c r="E98" s="9">
        <v>39</v>
      </c>
      <c r="F98" s="102">
        <v>-2.4500000000000002</v>
      </c>
      <c r="G98" s="102" t="s">
        <v>31</v>
      </c>
      <c r="H98" s="10">
        <f t="shared" si="49"/>
        <v>5.6885293084384136E-4</v>
      </c>
      <c r="I98" s="102">
        <f>I97-3</f>
        <v>33</v>
      </c>
      <c r="J98" s="102" t="s">
        <v>31</v>
      </c>
      <c r="K98" s="102" t="s">
        <v>31</v>
      </c>
      <c r="L98" s="101">
        <f t="shared" si="56"/>
        <v>1.9952623149688804</v>
      </c>
      <c r="M98" s="46"/>
      <c r="N98" s="46"/>
      <c r="O98" s="11">
        <f t="shared" si="52"/>
        <v>-38.5</v>
      </c>
      <c r="P98" s="12">
        <f t="shared" si="52"/>
        <v>-38.6</v>
      </c>
      <c r="Q98" s="13">
        <f t="shared" si="53"/>
        <v>35.450000000000003</v>
      </c>
      <c r="R98" s="13">
        <v>2.2400000000000002</v>
      </c>
      <c r="S98" s="13">
        <v>4.67</v>
      </c>
      <c r="T98" s="101">
        <v>3.33</v>
      </c>
      <c r="U98" s="101">
        <v>2.4</v>
      </c>
      <c r="V98" s="101">
        <f t="shared" si="54"/>
        <v>145.03300000000002</v>
      </c>
      <c r="W98" s="122"/>
      <c r="X98" s="123"/>
      <c r="Y98" s="123"/>
      <c r="Z98" s="138"/>
      <c r="AB98" s="15">
        <f t="shared" si="55"/>
        <v>-38.549999999999997</v>
      </c>
      <c r="AC98" s="7"/>
      <c r="AD98" s="36"/>
      <c r="AE98" s="36"/>
      <c r="AF98" s="36"/>
      <c r="AH98">
        <f t="shared" si="50"/>
        <v>0.67300000000000004</v>
      </c>
      <c r="AI98">
        <f t="shared" si="50"/>
        <v>0</v>
      </c>
      <c r="AJ98">
        <f t="shared" si="50"/>
        <v>1.3</v>
      </c>
      <c r="AN98">
        <v>-38.5</v>
      </c>
      <c r="AO98">
        <v>-38.6</v>
      </c>
      <c r="AP98">
        <v>-45.2</v>
      </c>
      <c r="AQ98">
        <v>-46</v>
      </c>
    </row>
    <row r="99" spans="1:43" ht="24.75" customHeight="1" x14ac:dyDescent="0.25">
      <c r="A99" s="102"/>
      <c r="B99" s="100"/>
      <c r="C99" s="100"/>
      <c r="D99" s="9"/>
      <c r="E99" s="9"/>
      <c r="F99" s="102"/>
      <c r="G99" s="102" t="s">
        <v>31</v>
      </c>
      <c r="H99" s="10">
        <f>0.001*POWER(10,F99/10)</f>
        <v>1E-3</v>
      </c>
      <c r="I99" s="102">
        <f>I98-3</f>
        <v>30</v>
      </c>
      <c r="J99" s="102" t="s">
        <v>31</v>
      </c>
      <c r="K99" s="102" t="s">
        <v>31</v>
      </c>
      <c r="L99" s="101">
        <f t="shared" si="56"/>
        <v>1</v>
      </c>
      <c r="M99" s="46"/>
      <c r="N99" s="46"/>
      <c r="O99" s="11">
        <f t="shared" si="52"/>
        <v>0</v>
      </c>
      <c r="P99" s="12">
        <f t="shared" si="52"/>
        <v>0</v>
      </c>
      <c r="Q99" s="13">
        <f>I99-F99</f>
        <v>30</v>
      </c>
      <c r="R99" s="13"/>
      <c r="S99" s="13"/>
      <c r="T99" s="101"/>
      <c r="U99" s="101"/>
      <c r="V99" s="101">
        <f t="shared" si="54"/>
        <v>0</v>
      </c>
      <c r="W99" s="122"/>
      <c r="X99" s="123"/>
      <c r="Y99" s="123"/>
      <c r="Z99" s="100"/>
      <c r="AB99" s="15"/>
      <c r="AC99" s="7"/>
      <c r="AD99" s="36"/>
      <c r="AE99" s="36"/>
      <c r="AF99" s="36"/>
    </row>
    <row r="100" spans="1:43"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43" ht="24.75" customHeight="1" x14ac:dyDescent="0.25">
      <c r="A101" s="8"/>
      <c r="B101" s="100">
        <f>B90</f>
        <v>14</v>
      </c>
      <c r="C101" s="100" t="s">
        <v>30</v>
      </c>
      <c r="D101" s="9"/>
      <c r="E101" s="9"/>
      <c r="F101" s="102" t="s">
        <v>31</v>
      </c>
      <c r="G101" s="101"/>
      <c r="H101" s="101">
        <f t="shared" ref="H101:H110" si="57">0.001*POWER(10,G101/10)</f>
        <v>1E-3</v>
      </c>
      <c r="I101" s="102" t="s">
        <v>31</v>
      </c>
      <c r="J101" s="103"/>
      <c r="K101" s="102" t="s">
        <v>31</v>
      </c>
      <c r="L101" s="101">
        <f t="shared" ref="L101:L110" si="58">0.001*POWER(10,J101/10)</f>
        <v>1E-3</v>
      </c>
      <c r="M101" s="46"/>
      <c r="N101" s="48"/>
      <c r="O101" s="11"/>
      <c r="P101" s="12"/>
      <c r="Q101" s="13">
        <f t="shared" ref="Q101:Q110" si="59">J101-G101</f>
        <v>0</v>
      </c>
      <c r="R101" s="13"/>
      <c r="S101" s="13"/>
      <c r="T101" s="101"/>
      <c r="U101" s="101"/>
      <c r="V101" s="101">
        <f>T101*$Z$7+S101*$Z$9+R101*$Z$11</f>
        <v>0</v>
      </c>
      <c r="W101" s="101">
        <f t="shared" ref="W101:W110" si="60">V101-L101</f>
        <v>-1E-3</v>
      </c>
      <c r="X101" s="14" t="e">
        <f t="shared" ref="X101:X110" si="61">L101/V101</f>
        <v>#DIV/0!</v>
      </c>
      <c r="Y101" s="14" t="e">
        <f t="shared" ref="Y101:Y110" si="62">(L101-H101)/V101</f>
        <v>#DIV/0!</v>
      </c>
      <c r="Z101" s="127" t="s">
        <v>52</v>
      </c>
      <c r="AB101" s="15" t="e">
        <f>AVERAGE(M101:N101)</f>
        <v>#DIV/0!</v>
      </c>
      <c r="AC101" s="7"/>
      <c r="AD101" s="36"/>
      <c r="AE101" s="36"/>
      <c r="AF101" s="36"/>
      <c r="AG101" s="7"/>
      <c r="AH101" s="7"/>
    </row>
    <row r="102" spans="1:43" ht="24.75" customHeight="1" x14ac:dyDescent="0.25">
      <c r="A102" s="16"/>
      <c r="B102" s="100"/>
      <c r="C102" s="100"/>
      <c r="D102" s="9"/>
      <c r="E102" s="9"/>
      <c r="F102" s="102" t="s">
        <v>31</v>
      </c>
      <c r="G102" s="101"/>
      <c r="H102" s="101">
        <f t="shared" si="57"/>
        <v>1E-3</v>
      </c>
      <c r="I102" s="102" t="s">
        <v>31</v>
      </c>
      <c r="J102" s="103"/>
      <c r="K102" s="102" t="s">
        <v>31</v>
      </c>
      <c r="L102" s="101">
        <f t="shared" si="58"/>
        <v>1E-3</v>
      </c>
      <c r="M102" s="46"/>
      <c r="N102" s="48"/>
      <c r="O102" s="11"/>
      <c r="P102" s="12"/>
      <c r="Q102" s="13">
        <f t="shared" si="59"/>
        <v>0</v>
      </c>
      <c r="R102" s="13"/>
      <c r="S102" s="13"/>
      <c r="T102" s="101"/>
      <c r="U102" s="101"/>
      <c r="V102" s="101">
        <f t="shared" ref="V102:V110" si="63">T102*$Z$7+S102*$Z$9+R102*$Z$11</f>
        <v>0</v>
      </c>
      <c r="W102" s="101">
        <f t="shared" si="60"/>
        <v>-1E-3</v>
      </c>
      <c r="X102" s="14" t="e">
        <f t="shared" si="61"/>
        <v>#DIV/0!</v>
      </c>
      <c r="Y102" s="14" t="e">
        <f t="shared" si="62"/>
        <v>#DIV/0!</v>
      </c>
      <c r="Z102" s="128"/>
      <c r="AB102" s="15" t="e">
        <f>AVERAGE(M102:N102)</f>
        <v>#DIV/0!</v>
      </c>
      <c r="AC102" s="7"/>
      <c r="AD102" s="36"/>
      <c r="AE102" s="36"/>
      <c r="AF102" s="36"/>
      <c r="AG102" s="7"/>
      <c r="AH102" s="7"/>
    </row>
    <row r="103" spans="1:43" ht="24.75" customHeight="1" x14ac:dyDescent="0.25">
      <c r="A103" s="102"/>
      <c r="B103" s="100"/>
      <c r="C103" s="100"/>
      <c r="D103" s="9"/>
      <c r="E103" s="9"/>
      <c r="F103" s="102" t="s">
        <v>31</v>
      </c>
      <c r="G103" s="101"/>
      <c r="H103" s="101">
        <f t="shared" si="57"/>
        <v>1E-3</v>
      </c>
      <c r="I103" s="102" t="s">
        <v>31</v>
      </c>
      <c r="J103" s="103"/>
      <c r="K103" s="102" t="s">
        <v>31</v>
      </c>
      <c r="L103" s="101">
        <f t="shared" si="58"/>
        <v>1E-3</v>
      </c>
      <c r="M103" s="46"/>
      <c r="N103" s="48"/>
      <c r="O103" s="11"/>
      <c r="P103" s="12"/>
      <c r="Q103" s="13">
        <f t="shared" si="59"/>
        <v>0</v>
      </c>
      <c r="R103" s="13"/>
      <c r="S103" s="13"/>
      <c r="T103" s="101"/>
      <c r="U103" s="101"/>
      <c r="V103" s="101">
        <f t="shared" si="63"/>
        <v>0</v>
      </c>
      <c r="W103" s="101">
        <f t="shared" si="60"/>
        <v>-1E-3</v>
      </c>
      <c r="X103" s="14" t="e">
        <f t="shared" si="61"/>
        <v>#DIV/0!</v>
      </c>
      <c r="Y103" s="14" t="e">
        <f t="shared" si="62"/>
        <v>#DIV/0!</v>
      </c>
      <c r="Z103" s="129"/>
      <c r="AB103" s="15" t="e">
        <f>AVERAGE(M103:N103)</f>
        <v>#DIV/0!</v>
      </c>
      <c r="AC103" s="7"/>
      <c r="AD103" s="36"/>
      <c r="AE103" s="36"/>
      <c r="AF103" s="36"/>
    </row>
    <row r="104" spans="1:43" ht="24.75" customHeight="1" x14ac:dyDescent="0.25">
      <c r="A104" s="102"/>
      <c r="B104" s="100"/>
      <c r="C104" s="100"/>
      <c r="D104" s="9"/>
      <c r="E104" s="9"/>
      <c r="F104" s="102" t="s">
        <v>31</v>
      </c>
      <c r="G104" s="101"/>
      <c r="H104" s="101">
        <f t="shared" si="57"/>
        <v>1E-3</v>
      </c>
      <c r="I104" s="102" t="s">
        <v>31</v>
      </c>
      <c r="J104" s="103"/>
      <c r="K104" s="102" t="s">
        <v>31</v>
      </c>
      <c r="L104" s="101">
        <f t="shared" si="58"/>
        <v>1E-3</v>
      </c>
      <c r="M104" s="46"/>
      <c r="N104" s="46"/>
      <c r="O104" s="11"/>
      <c r="P104" s="11"/>
      <c r="Q104" s="13">
        <f t="shared" si="59"/>
        <v>0</v>
      </c>
      <c r="R104" s="13"/>
      <c r="S104" s="13"/>
      <c r="T104" s="101"/>
      <c r="U104" s="101"/>
      <c r="V104" s="101">
        <f t="shared" si="63"/>
        <v>0</v>
      </c>
      <c r="W104" s="101">
        <f t="shared" si="60"/>
        <v>-1E-3</v>
      </c>
      <c r="X104" s="14" t="e">
        <f t="shared" si="61"/>
        <v>#DIV/0!</v>
      </c>
      <c r="Y104" s="14" t="e">
        <f t="shared" si="62"/>
        <v>#DIV/0!</v>
      </c>
      <c r="Z104" s="127" t="s">
        <v>45</v>
      </c>
      <c r="AB104" s="15" t="e">
        <f t="shared" ref="AB104:AB110" si="64">AVERAGE(M104:N104)</f>
        <v>#DIV/0!</v>
      </c>
      <c r="AC104" s="7"/>
      <c r="AD104" s="36"/>
      <c r="AE104" s="36"/>
      <c r="AF104" s="36"/>
    </row>
    <row r="105" spans="1:43" ht="23.25" customHeight="1" x14ac:dyDescent="0.25">
      <c r="A105" s="102"/>
      <c r="B105" s="100"/>
      <c r="C105" s="100"/>
      <c r="D105" s="9"/>
      <c r="E105" s="9"/>
      <c r="F105" s="102" t="s">
        <v>31</v>
      </c>
      <c r="G105" s="101"/>
      <c r="H105" s="101">
        <f t="shared" si="57"/>
        <v>1E-3</v>
      </c>
      <c r="I105" s="102" t="s">
        <v>31</v>
      </c>
      <c r="J105" s="103"/>
      <c r="K105" s="102" t="s">
        <v>31</v>
      </c>
      <c r="L105" s="101">
        <f t="shared" si="58"/>
        <v>1E-3</v>
      </c>
      <c r="M105" s="46"/>
      <c r="N105" s="46"/>
      <c r="O105" s="11"/>
      <c r="P105" s="11"/>
      <c r="Q105" s="13">
        <f t="shared" si="59"/>
        <v>0</v>
      </c>
      <c r="R105" s="13"/>
      <c r="S105" s="13"/>
      <c r="T105" s="101"/>
      <c r="U105" s="101"/>
      <c r="V105" s="101">
        <f t="shared" si="63"/>
        <v>0</v>
      </c>
      <c r="W105" s="101">
        <f t="shared" si="60"/>
        <v>-1E-3</v>
      </c>
      <c r="X105" s="14" t="e">
        <f t="shared" si="61"/>
        <v>#DIV/0!</v>
      </c>
      <c r="Y105" s="14" t="e">
        <f t="shared" si="62"/>
        <v>#DIV/0!</v>
      </c>
      <c r="Z105" s="130"/>
      <c r="AB105" s="15" t="e">
        <f t="shared" si="64"/>
        <v>#DIV/0!</v>
      </c>
      <c r="AC105" s="7"/>
      <c r="AD105" s="36"/>
      <c r="AE105" s="36"/>
      <c r="AF105" s="36"/>
    </row>
    <row r="106" spans="1:43" ht="24" customHeight="1" x14ac:dyDescent="0.25">
      <c r="A106" s="102"/>
      <c r="B106" s="100"/>
      <c r="C106" s="100"/>
      <c r="D106" s="9"/>
      <c r="E106" s="9"/>
      <c r="F106" s="102" t="s">
        <v>31</v>
      </c>
      <c r="G106" s="101"/>
      <c r="H106" s="101">
        <f t="shared" si="57"/>
        <v>1E-3</v>
      </c>
      <c r="I106" s="102" t="s">
        <v>31</v>
      </c>
      <c r="J106" s="103"/>
      <c r="K106" s="102" t="s">
        <v>31</v>
      </c>
      <c r="L106" s="101">
        <f t="shared" si="58"/>
        <v>1E-3</v>
      </c>
      <c r="M106" s="46"/>
      <c r="N106" s="46"/>
      <c r="O106" s="11"/>
      <c r="P106" s="11"/>
      <c r="Q106" s="13">
        <f t="shared" si="59"/>
        <v>0</v>
      </c>
      <c r="R106" s="13"/>
      <c r="S106" s="13"/>
      <c r="T106" s="101"/>
      <c r="U106" s="101"/>
      <c r="V106" s="101">
        <f t="shared" si="63"/>
        <v>0</v>
      </c>
      <c r="W106" s="101">
        <f t="shared" si="60"/>
        <v>-1E-3</v>
      </c>
      <c r="X106" s="14" t="e">
        <f t="shared" si="61"/>
        <v>#DIV/0!</v>
      </c>
      <c r="Y106" s="14" t="e">
        <f t="shared" si="62"/>
        <v>#DIV/0!</v>
      </c>
      <c r="Z106" s="131"/>
      <c r="AB106" s="15" t="e">
        <f t="shared" si="64"/>
        <v>#DIV/0!</v>
      </c>
      <c r="AC106" s="7"/>
      <c r="AD106" s="36"/>
      <c r="AE106" s="36"/>
      <c r="AF106" s="36"/>
    </row>
    <row r="107" spans="1:43" ht="24.75" customHeight="1" x14ac:dyDescent="0.25">
      <c r="A107" s="102"/>
      <c r="B107" s="100"/>
      <c r="C107" s="100"/>
      <c r="D107" s="9"/>
      <c r="E107" s="9"/>
      <c r="F107" s="102" t="s">
        <v>31</v>
      </c>
      <c r="G107" s="101"/>
      <c r="H107" s="101">
        <f t="shared" si="57"/>
        <v>1E-3</v>
      </c>
      <c r="I107" s="102" t="s">
        <v>31</v>
      </c>
      <c r="J107" s="103"/>
      <c r="K107" s="102" t="s">
        <v>31</v>
      </c>
      <c r="L107" s="101">
        <f t="shared" si="58"/>
        <v>1E-3</v>
      </c>
      <c r="M107" s="46"/>
      <c r="N107" s="46"/>
      <c r="O107" s="11"/>
      <c r="P107" s="11"/>
      <c r="Q107" s="13">
        <f t="shared" si="59"/>
        <v>0</v>
      </c>
      <c r="R107" s="13"/>
      <c r="S107" s="13"/>
      <c r="T107" s="101"/>
      <c r="U107" s="101"/>
      <c r="V107" s="101">
        <f t="shared" si="63"/>
        <v>0</v>
      </c>
      <c r="W107" s="101">
        <f t="shared" si="60"/>
        <v>-1E-3</v>
      </c>
      <c r="X107" s="14" t="e">
        <f t="shared" si="61"/>
        <v>#DIV/0!</v>
      </c>
      <c r="Y107" s="14" t="e">
        <f t="shared" si="62"/>
        <v>#DIV/0!</v>
      </c>
      <c r="Z107" s="100"/>
      <c r="AB107" s="15" t="e">
        <f t="shared" si="64"/>
        <v>#DIV/0!</v>
      </c>
      <c r="AC107" s="7"/>
      <c r="AD107" s="36"/>
      <c r="AE107" s="36"/>
      <c r="AF107" s="36"/>
    </row>
    <row r="108" spans="1:43" ht="24.75" customHeight="1" x14ac:dyDescent="0.25">
      <c r="A108" s="102"/>
      <c r="B108" s="100"/>
      <c r="C108" s="100"/>
      <c r="D108" s="9"/>
      <c r="E108" s="9"/>
      <c r="F108" s="102" t="s">
        <v>31</v>
      </c>
      <c r="G108" s="101"/>
      <c r="H108" s="101">
        <f t="shared" si="57"/>
        <v>1E-3</v>
      </c>
      <c r="I108" s="102" t="s">
        <v>31</v>
      </c>
      <c r="J108" s="103"/>
      <c r="K108" s="102" t="s">
        <v>31</v>
      </c>
      <c r="L108" s="101">
        <f t="shared" si="58"/>
        <v>1E-3</v>
      </c>
      <c r="M108" s="46"/>
      <c r="N108" s="46"/>
      <c r="O108" s="11"/>
      <c r="P108" s="11"/>
      <c r="Q108" s="13">
        <f t="shared" si="59"/>
        <v>0</v>
      </c>
      <c r="R108" s="13"/>
      <c r="S108" s="13"/>
      <c r="T108" s="101"/>
      <c r="U108" s="101"/>
      <c r="V108" s="101">
        <f t="shared" si="63"/>
        <v>0</v>
      </c>
      <c r="W108" s="101">
        <f t="shared" si="60"/>
        <v>-1E-3</v>
      </c>
      <c r="X108" s="14" t="e">
        <f t="shared" si="61"/>
        <v>#DIV/0!</v>
      </c>
      <c r="Y108" s="14" t="e">
        <f t="shared" si="62"/>
        <v>#DIV/0!</v>
      </c>
      <c r="Z108" s="100"/>
      <c r="AB108" s="15" t="e">
        <f t="shared" si="64"/>
        <v>#DIV/0!</v>
      </c>
      <c r="AC108" s="7"/>
      <c r="AD108" s="36"/>
      <c r="AE108" s="36"/>
      <c r="AF108" s="36"/>
    </row>
    <row r="109" spans="1:43" ht="24.75" customHeight="1" x14ac:dyDescent="0.25">
      <c r="A109" s="102"/>
      <c r="B109" s="100"/>
      <c r="C109" s="100"/>
      <c r="D109" s="9"/>
      <c r="E109" s="9"/>
      <c r="F109" s="102" t="s">
        <v>31</v>
      </c>
      <c r="G109" s="101"/>
      <c r="H109" s="101">
        <f>0.001*POWER(10,G109/10)</f>
        <v>1E-3</v>
      </c>
      <c r="I109" s="102" t="s">
        <v>31</v>
      </c>
      <c r="J109" s="103"/>
      <c r="K109" s="102" t="s">
        <v>31</v>
      </c>
      <c r="L109" s="101">
        <f>0.001*POWER(10,J109/10)</f>
        <v>1E-3</v>
      </c>
      <c r="M109" s="46"/>
      <c r="N109" s="46"/>
      <c r="O109" s="11"/>
      <c r="P109" s="11"/>
      <c r="Q109" s="13">
        <f>J109-G109</f>
        <v>0</v>
      </c>
      <c r="R109" s="13"/>
      <c r="S109" s="13"/>
      <c r="T109" s="101"/>
      <c r="U109" s="101"/>
      <c r="V109" s="101">
        <f t="shared" si="63"/>
        <v>0</v>
      </c>
      <c r="W109" s="101">
        <f t="shared" si="60"/>
        <v>-1E-3</v>
      </c>
      <c r="X109" s="14" t="e">
        <f t="shared" si="61"/>
        <v>#DIV/0!</v>
      </c>
      <c r="Y109" s="14" t="e">
        <f t="shared" si="62"/>
        <v>#DIV/0!</v>
      </c>
      <c r="Z109" s="100"/>
      <c r="AB109" s="15" t="e">
        <f>AVERAGE(M109:N109)</f>
        <v>#DIV/0!</v>
      </c>
      <c r="AC109" s="7"/>
      <c r="AD109" s="36"/>
      <c r="AE109" s="36"/>
      <c r="AF109" s="36"/>
    </row>
    <row r="110" spans="1:43" ht="24.75" customHeight="1" x14ac:dyDescent="0.25">
      <c r="A110" s="102"/>
      <c r="B110" s="100"/>
      <c r="C110" s="100"/>
      <c r="D110" s="9"/>
      <c r="E110" s="9"/>
      <c r="F110" s="102" t="s">
        <v>31</v>
      </c>
      <c r="G110" s="101"/>
      <c r="H110" s="101">
        <f t="shared" si="57"/>
        <v>1E-3</v>
      </c>
      <c r="I110" s="102" t="s">
        <v>31</v>
      </c>
      <c r="J110" s="103"/>
      <c r="K110" s="102" t="s">
        <v>31</v>
      </c>
      <c r="L110" s="101">
        <f t="shared" si="58"/>
        <v>1E-3</v>
      </c>
      <c r="M110" s="46"/>
      <c r="N110" s="46"/>
      <c r="O110" s="11"/>
      <c r="P110" s="11"/>
      <c r="Q110" s="13">
        <f t="shared" si="59"/>
        <v>0</v>
      </c>
      <c r="R110" s="13"/>
      <c r="S110" s="13"/>
      <c r="T110" s="101"/>
      <c r="U110" s="101"/>
      <c r="V110" s="101">
        <f t="shared" si="63"/>
        <v>0</v>
      </c>
      <c r="W110" s="101">
        <f t="shared" si="60"/>
        <v>-1E-3</v>
      </c>
      <c r="X110" s="14" t="e">
        <f t="shared" si="61"/>
        <v>#DIV/0!</v>
      </c>
      <c r="Y110" s="14" t="e">
        <f t="shared" si="62"/>
        <v>#DIV/0!</v>
      </c>
      <c r="Z110" s="100"/>
      <c r="AB110" s="15" t="e">
        <f t="shared" si="64"/>
        <v>#DIV/0!</v>
      </c>
      <c r="AC110" s="7"/>
      <c r="AD110" s="36"/>
      <c r="AE110" s="36"/>
      <c r="AF110" s="36"/>
    </row>
    <row r="111" spans="1:43"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43" ht="24.75" customHeight="1" x14ac:dyDescent="0.25">
      <c r="A112" s="8"/>
      <c r="B112" s="100">
        <f>B101</f>
        <v>14</v>
      </c>
      <c r="C112" s="100" t="s">
        <v>30</v>
      </c>
      <c r="D112" s="9"/>
      <c r="E112" s="9"/>
      <c r="F112" s="102" t="s">
        <v>31</v>
      </c>
      <c r="G112" s="101"/>
      <c r="H112" s="101">
        <f>0.001*POWER(10,G112/10)</f>
        <v>1E-3</v>
      </c>
      <c r="I112" s="102" t="s">
        <v>31</v>
      </c>
      <c r="J112" s="103"/>
      <c r="K112" s="102" t="s">
        <v>31</v>
      </c>
      <c r="L112" s="101">
        <f>0.001*POWER(10,J112/10)</f>
        <v>1E-3</v>
      </c>
      <c r="M112" s="46"/>
      <c r="N112" s="48"/>
      <c r="O112" s="11"/>
      <c r="P112" s="12"/>
      <c r="Q112" s="13">
        <f>J112-G112</f>
        <v>0</v>
      </c>
      <c r="R112" s="13"/>
      <c r="S112" s="13"/>
      <c r="T112" s="101"/>
      <c r="U112" s="101"/>
      <c r="V112" s="101">
        <f>T112*$Z$7+S112*$Z$9+R112*$Z$11</f>
        <v>0</v>
      </c>
      <c r="W112" s="101">
        <f t="shared" ref="W112:W121" si="65">V112-L112</f>
        <v>-1E-3</v>
      </c>
      <c r="X112" s="14" t="e">
        <f t="shared" ref="X112:X121" si="66">L112/V112</f>
        <v>#DIV/0!</v>
      </c>
      <c r="Y112" s="14" t="e">
        <f t="shared" ref="Y112:Y121" si="67">(L112-H112)/V112</f>
        <v>#DIV/0!</v>
      </c>
      <c r="Z112" s="127" t="s">
        <v>53</v>
      </c>
      <c r="AB112" s="15" t="e">
        <f>AVERAGE(M112:N112)</f>
        <v>#DIV/0!</v>
      </c>
      <c r="AC112" s="7"/>
      <c r="AD112" s="36"/>
      <c r="AE112" s="36"/>
      <c r="AF112" s="36"/>
    </row>
    <row r="113" spans="1:32" ht="24.75" customHeight="1" x14ac:dyDescent="0.25">
      <c r="A113" s="16"/>
      <c r="B113" s="100"/>
      <c r="C113" s="100"/>
      <c r="D113" s="9"/>
      <c r="E113" s="9"/>
      <c r="F113" s="102" t="s">
        <v>31</v>
      </c>
      <c r="G113" s="101"/>
      <c r="H113" s="101">
        <f t="shared" ref="H113:H118" si="68">0.001*POWER(10,G113/10)</f>
        <v>1E-3</v>
      </c>
      <c r="I113" s="102" t="s">
        <v>31</v>
      </c>
      <c r="J113" s="103"/>
      <c r="K113" s="102" t="s">
        <v>31</v>
      </c>
      <c r="L113" s="101">
        <f t="shared" ref="L113:L118" si="69">0.001*POWER(10,J113/10)</f>
        <v>1E-3</v>
      </c>
      <c r="M113" s="46"/>
      <c r="N113" s="48"/>
      <c r="O113" s="11"/>
      <c r="P113" s="12"/>
      <c r="Q113" s="13">
        <f t="shared" ref="Q113:Q118" si="70">J113-G113</f>
        <v>0</v>
      </c>
      <c r="R113" s="13"/>
      <c r="S113" s="13"/>
      <c r="T113" s="101"/>
      <c r="U113" s="101"/>
      <c r="V113" s="101">
        <f t="shared" ref="V113:V121" si="71">T113*$Z$7+S113*$Z$9+R113*$Z$11</f>
        <v>0</v>
      </c>
      <c r="W113" s="101">
        <f t="shared" si="65"/>
        <v>-1E-3</v>
      </c>
      <c r="X113" s="14" t="e">
        <f t="shared" si="66"/>
        <v>#DIV/0!</v>
      </c>
      <c r="Y113" s="14" t="e">
        <f t="shared" si="67"/>
        <v>#DIV/0!</v>
      </c>
      <c r="Z113" s="128"/>
      <c r="AB113" s="15" t="e">
        <f>AVERAGE(M113:N113)</f>
        <v>#DIV/0!</v>
      </c>
      <c r="AC113" s="7"/>
      <c r="AD113" s="36"/>
      <c r="AE113" s="36"/>
      <c r="AF113" s="36"/>
    </row>
    <row r="114" spans="1:32" ht="24.75" customHeight="1" x14ac:dyDescent="0.25">
      <c r="A114" s="102"/>
      <c r="B114" s="100"/>
      <c r="C114" s="100"/>
      <c r="D114" s="9"/>
      <c r="E114" s="9"/>
      <c r="F114" s="102" t="s">
        <v>31</v>
      </c>
      <c r="G114" s="101"/>
      <c r="H114" s="101">
        <f t="shared" si="68"/>
        <v>1E-3</v>
      </c>
      <c r="I114" s="102" t="s">
        <v>31</v>
      </c>
      <c r="J114" s="103"/>
      <c r="K114" s="102" t="s">
        <v>31</v>
      </c>
      <c r="L114" s="101">
        <f t="shared" si="69"/>
        <v>1E-3</v>
      </c>
      <c r="M114" s="46"/>
      <c r="N114" s="48"/>
      <c r="O114" s="11"/>
      <c r="P114" s="12"/>
      <c r="Q114" s="13">
        <f t="shared" si="70"/>
        <v>0</v>
      </c>
      <c r="R114" s="13"/>
      <c r="S114" s="13"/>
      <c r="T114" s="101"/>
      <c r="U114" s="101"/>
      <c r="V114" s="101">
        <f t="shared" si="71"/>
        <v>0</v>
      </c>
      <c r="W114" s="101">
        <f t="shared" si="65"/>
        <v>-1E-3</v>
      </c>
      <c r="X114" s="14" t="e">
        <f t="shared" si="66"/>
        <v>#DIV/0!</v>
      </c>
      <c r="Y114" s="14" t="e">
        <f t="shared" si="67"/>
        <v>#DIV/0!</v>
      </c>
      <c r="Z114" s="129"/>
      <c r="AB114" s="15" t="e">
        <f>AVERAGE(M114:N114)</f>
        <v>#DIV/0!</v>
      </c>
      <c r="AC114" s="7"/>
      <c r="AD114" s="36"/>
      <c r="AE114" s="36"/>
      <c r="AF114" s="36"/>
    </row>
    <row r="115" spans="1:32" ht="24.75" customHeight="1" x14ac:dyDescent="0.25">
      <c r="A115" s="102"/>
      <c r="B115" s="100"/>
      <c r="C115" s="100"/>
      <c r="D115" s="9"/>
      <c r="E115" s="9"/>
      <c r="F115" s="102" t="s">
        <v>31</v>
      </c>
      <c r="G115" s="101"/>
      <c r="H115" s="101">
        <f t="shared" si="68"/>
        <v>1E-3</v>
      </c>
      <c r="I115" s="102" t="s">
        <v>31</v>
      </c>
      <c r="J115" s="103"/>
      <c r="K115" s="102" t="s">
        <v>31</v>
      </c>
      <c r="L115" s="101">
        <f t="shared" si="69"/>
        <v>1E-3</v>
      </c>
      <c r="M115" s="46"/>
      <c r="N115" s="46"/>
      <c r="O115" s="11"/>
      <c r="P115" s="11"/>
      <c r="Q115" s="13">
        <f t="shared" si="70"/>
        <v>0</v>
      </c>
      <c r="R115" s="13"/>
      <c r="S115" s="13"/>
      <c r="T115" s="101"/>
      <c r="U115" s="101"/>
      <c r="V115" s="101">
        <f t="shared" si="71"/>
        <v>0</v>
      </c>
      <c r="W115" s="101">
        <f t="shared" si="65"/>
        <v>-1E-3</v>
      </c>
      <c r="X115" s="14" t="e">
        <f t="shared" si="66"/>
        <v>#DIV/0!</v>
      </c>
      <c r="Y115" s="14" t="e">
        <f t="shared" si="67"/>
        <v>#DIV/0!</v>
      </c>
      <c r="Z115" s="127" t="s">
        <v>45</v>
      </c>
      <c r="AB115" s="15" t="e">
        <f t="shared" ref="AB115:AB121" si="72">AVERAGE(M115:N115)</f>
        <v>#DIV/0!</v>
      </c>
      <c r="AC115" s="7"/>
      <c r="AD115" s="36"/>
      <c r="AE115" s="36"/>
      <c r="AF115" s="36"/>
    </row>
    <row r="116" spans="1:32" ht="23.25" customHeight="1" x14ac:dyDescent="0.25">
      <c r="A116" s="102"/>
      <c r="B116" s="100"/>
      <c r="C116" s="100"/>
      <c r="D116" s="9"/>
      <c r="E116" s="9"/>
      <c r="F116" s="102" t="s">
        <v>31</v>
      </c>
      <c r="G116" s="101"/>
      <c r="H116" s="101">
        <f t="shared" si="68"/>
        <v>1E-3</v>
      </c>
      <c r="I116" s="102" t="s">
        <v>31</v>
      </c>
      <c r="J116" s="103"/>
      <c r="K116" s="102" t="s">
        <v>31</v>
      </c>
      <c r="L116" s="101">
        <f t="shared" si="69"/>
        <v>1E-3</v>
      </c>
      <c r="M116" s="46"/>
      <c r="N116" s="46"/>
      <c r="O116" s="11"/>
      <c r="P116" s="11"/>
      <c r="Q116" s="13">
        <f t="shared" si="70"/>
        <v>0</v>
      </c>
      <c r="R116" s="13"/>
      <c r="S116" s="13"/>
      <c r="T116" s="101"/>
      <c r="U116" s="101"/>
      <c r="V116" s="101">
        <f t="shared" si="71"/>
        <v>0</v>
      </c>
      <c r="W116" s="101">
        <f t="shared" si="65"/>
        <v>-1E-3</v>
      </c>
      <c r="X116" s="14" t="e">
        <f t="shared" si="66"/>
        <v>#DIV/0!</v>
      </c>
      <c r="Y116" s="14" t="e">
        <f t="shared" si="67"/>
        <v>#DIV/0!</v>
      </c>
      <c r="Z116" s="130"/>
      <c r="AB116" s="15" t="e">
        <f t="shared" si="72"/>
        <v>#DIV/0!</v>
      </c>
      <c r="AC116" s="7"/>
      <c r="AD116" s="36"/>
      <c r="AE116" s="36"/>
      <c r="AF116" s="36"/>
    </row>
    <row r="117" spans="1:32" ht="24" customHeight="1" x14ac:dyDescent="0.25">
      <c r="A117" s="102"/>
      <c r="B117" s="100"/>
      <c r="C117" s="100"/>
      <c r="D117" s="9"/>
      <c r="E117" s="9"/>
      <c r="F117" s="102" t="s">
        <v>31</v>
      </c>
      <c r="G117" s="101"/>
      <c r="H117" s="101">
        <f t="shared" si="68"/>
        <v>1E-3</v>
      </c>
      <c r="I117" s="102" t="s">
        <v>31</v>
      </c>
      <c r="J117" s="103"/>
      <c r="K117" s="102" t="s">
        <v>31</v>
      </c>
      <c r="L117" s="101">
        <f t="shared" si="69"/>
        <v>1E-3</v>
      </c>
      <c r="M117" s="46"/>
      <c r="N117" s="46"/>
      <c r="O117" s="11"/>
      <c r="P117" s="11"/>
      <c r="Q117" s="13">
        <f t="shared" si="70"/>
        <v>0</v>
      </c>
      <c r="R117" s="13"/>
      <c r="S117" s="13"/>
      <c r="T117" s="101"/>
      <c r="U117" s="101"/>
      <c r="V117" s="101">
        <f t="shared" si="71"/>
        <v>0</v>
      </c>
      <c r="W117" s="101">
        <f t="shared" si="65"/>
        <v>-1E-3</v>
      </c>
      <c r="X117" s="14" t="e">
        <f t="shared" si="66"/>
        <v>#DIV/0!</v>
      </c>
      <c r="Y117" s="14" t="e">
        <f t="shared" si="67"/>
        <v>#DIV/0!</v>
      </c>
      <c r="Z117" s="131"/>
      <c r="AB117" s="15" t="e">
        <f t="shared" si="72"/>
        <v>#DIV/0!</v>
      </c>
      <c r="AC117" s="7"/>
      <c r="AD117" s="36"/>
      <c r="AE117" s="36"/>
      <c r="AF117" s="36"/>
    </row>
    <row r="118" spans="1:32" ht="24.75" customHeight="1" x14ac:dyDescent="0.25">
      <c r="A118" s="102"/>
      <c r="B118" s="100"/>
      <c r="C118" s="100"/>
      <c r="D118" s="9"/>
      <c r="E118" s="9"/>
      <c r="F118" s="102" t="s">
        <v>31</v>
      </c>
      <c r="G118" s="101"/>
      <c r="H118" s="101">
        <f t="shared" si="68"/>
        <v>1E-3</v>
      </c>
      <c r="I118" s="102" t="s">
        <v>31</v>
      </c>
      <c r="J118" s="103"/>
      <c r="K118" s="102" t="s">
        <v>31</v>
      </c>
      <c r="L118" s="101">
        <f t="shared" si="69"/>
        <v>1E-3</v>
      </c>
      <c r="M118" s="46"/>
      <c r="N118" s="46"/>
      <c r="O118" s="11"/>
      <c r="P118" s="11"/>
      <c r="Q118" s="13">
        <f t="shared" si="70"/>
        <v>0</v>
      </c>
      <c r="R118" s="13"/>
      <c r="S118" s="13"/>
      <c r="T118" s="101"/>
      <c r="U118" s="101"/>
      <c r="V118" s="101">
        <f t="shared" si="71"/>
        <v>0</v>
      </c>
      <c r="W118" s="101">
        <f t="shared" si="65"/>
        <v>-1E-3</v>
      </c>
      <c r="X118" s="14" t="e">
        <f t="shared" si="66"/>
        <v>#DIV/0!</v>
      </c>
      <c r="Y118" s="14" t="e">
        <f t="shared" si="67"/>
        <v>#DIV/0!</v>
      </c>
      <c r="Z118" s="100"/>
      <c r="AB118" s="15" t="e">
        <f t="shared" si="72"/>
        <v>#DIV/0!</v>
      </c>
      <c r="AC118" s="7"/>
      <c r="AD118" s="36"/>
      <c r="AE118" s="36"/>
      <c r="AF118" s="36"/>
    </row>
    <row r="119" spans="1:32" ht="24.75" customHeight="1" x14ac:dyDescent="0.25">
      <c r="A119" s="102"/>
      <c r="B119" s="100"/>
      <c r="C119" s="100"/>
      <c r="D119" s="9"/>
      <c r="E119" s="9"/>
      <c r="F119" s="102" t="s">
        <v>31</v>
      </c>
      <c r="G119" s="101"/>
      <c r="H119" s="101">
        <f>0.001*POWER(10,G119/10)</f>
        <v>1E-3</v>
      </c>
      <c r="I119" s="102" t="s">
        <v>31</v>
      </c>
      <c r="J119" s="103"/>
      <c r="K119" s="102" t="s">
        <v>31</v>
      </c>
      <c r="L119" s="101">
        <f>0.001*POWER(10,J119/10)</f>
        <v>1E-3</v>
      </c>
      <c r="M119" s="46"/>
      <c r="N119" s="46"/>
      <c r="O119" s="11"/>
      <c r="P119" s="11"/>
      <c r="Q119" s="13">
        <f>J119-G119</f>
        <v>0</v>
      </c>
      <c r="R119" s="13"/>
      <c r="S119" s="13"/>
      <c r="T119" s="101"/>
      <c r="U119" s="101"/>
      <c r="V119" s="101">
        <f t="shared" si="71"/>
        <v>0</v>
      </c>
      <c r="W119" s="101">
        <f t="shared" si="65"/>
        <v>-1E-3</v>
      </c>
      <c r="X119" s="14" t="e">
        <f t="shared" si="66"/>
        <v>#DIV/0!</v>
      </c>
      <c r="Y119" s="14" t="e">
        <f t="shared" si="67"/>
        <v>#DIV/0!</v>
      </c>
      <c r="Z119" s="100"/>
      <c r="AB119" s="15" t="e">
        <f t="shared" si="72"/>
        <v>#DIV/0!</v>
      </c>
      <c r="AC119" s="7"/>
      <c r="AD119" s="36"/>
      <c r="AE119" s="36"/>
      <c r="AF119" s="36"/>
    </row>
    <row r="120" spans="1:32" ht="24.75" customHeight="1" x14ac:dyDescent="0.25">
      <c r="A120" s="102"/>
      <c r="B120" s="100"/>
      <c r="C120" s="100"/>
      <c r="D120" s="9"/>
      <c r="E120" s="9"/>
      <c r="F120" s="102" t="s">
        <v>31</v>
      </c>
      <c r="G120" s="101"/>
      <c r="H120" s="101">
        <f>0.001*POWER(10,G120/10)</f>
        <v>1E-3</v>
      </c>
      <c r="I120" s="102" t="s">
        <v>31</v>
      </c>
      <c r="J120" s="103"/>
      <c r="K120" s="102" t="s">
        <v>31</v>
      </c>
      <c r="L120" s="101">
        <f>0.001*POWER(10,J120/10)</f>
        <v>1E-3</v>
      </c>
      <c r="M120" s="46"/>
      <c r="N120" s="46"/>
      <c r="O120" s="11"/>
      <c r="P120" s="11"/>
      <c r="Q120" s="13">
        <f>J120-G120</f>
        <v>0</v>
      </c>
      <c r="R120" s="13"/>
      <c r="S120" s="13"/>
      <c r="T120" s="101"/>
      <c r="U120" s="101"/>
      <c r="V120" s="101">
        <f t="shared" si="71"/>
        <v>0</v>
      </c>
      <c r="W120" s="101">
        <f t="shared" si="65"/>
        <v>-1E-3</v>
      </c>
      <c r="X120" s="14" t="e">
        <f t="shared" si="66"/>
        <v>#DIV/0!</v>
      </c>
      <c r="Y120" s="14" t="e">
        <f t="shared" si="67"/>
        <v>#DIV/0!</v>
      </c>
      <c r="Z120" s="100"/>
      <c r="AB120" s="15" t="e">
        <f>AVERAGE(M120:N120)</f>
        <v>#DIV/0!</v>
      </c>
      <c r="AC120" s="7"/>
      <c r="AD120" s="36"/>
      <c r="AE120" s="36"/>
      <c r="AF120" s="36"/>
    </row>
    <row r="121" spans="1:32" ht="24.75" customHeight="1" x14ac:dyDescent="0.25">
      <c r="A121" s="102"/>
      <c r="B121" s="100"/>
      <c r="C121" s="100"/>
      <c r="D121" s="9"/>
      <c r="E121" s="9"/>
      <c r="F121" s="102" t="s">
        <v>31</v>
      </c>
      <c r="G121" s="101"/>
      <c r="H121" s="101">
        <f>0.001*POWER(10,G121/10)</f>
        <v>1E-3</v>
      </c>
      <c r="I121" s="102" t="s">
        <v>31</v>
      </c>
      <c r="J121" s="103"/>
      <c r="K121" s="102" t="s">
        <v>31</v>
      </c>
      <c r="L121" s="101">
        <f>0.001*POWER(10,J121/10)</f>
        <v>1E-3</v>
      </c>
      <c r="M121" s="46"/>
      <c r="N121" s="46"/>
      <c r="O121" s="11"/>
      <c r="P121" s="11"/>
      <c r="Q121" s="13">
        <f>J121-G121</f>
        <v>0</v>
      </c>
      <c r="R121" s="13"/>
      <c r="S121" s="13"/>
      <c r="T121" s="101"/>
      <c r="U121" s="101"/>
      <c r="V121" s="101">
        <f t="shared" si="71"/>
        <v>0</v>
      </c>
      <c r="W121" s="101">
        <f t="shared" si="65"/>
        <v>-1E-3</v>
      </c>
      <c r="X121" s="14" t="e">
        <f t="shared" si="66"/>
        <v>#DIV/0!</v>
      </c>
      <c r="Y121" s="14" t="e">
        <f t="shared" si="67"/>
        <v>#DIV/0!</v>
      </c>
      <c r="Z121" s="100"/>
      <c r="AB121" s="15" t="e">
        <f t="shared" si="72"/>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32" t="s">
        <v>54</v>
      </c>
      <c r="J124" s="132"/>
      <c r="K124" s="132"/>
      <c r="L124" s="132"/>
      <c r="M124" s="132"/>
      <c r="N124" s="132"/>
      <c r="O124" s="132"/>
      <c r="P124" s="132"/>
      <c r="Q124" s="132"/>
      <c r="R124" s="40"/>
      <c r="S124" s="40"/>
      <c r="T124" s="64"/>
      <c r="U124" s="64"/>
      <c r="V124" s="62"/>
      <c r="W124" s="62"/>
      <c r="X124" s="63"/>
      <c r="Y124" s="63"/>
    </row>
    <row r="125" spans="1:32" ht="15" customHeight="1" x14ac:dyDescent="0.25">
      <c r="A125" t="s">
        <v>55</v>
      </c>
      <c r="C125" s="59"/>
      <c r="D125" s="60"/>
      <c r="E125" s="59"/>
      <c r="I125" s="133" t="s">
        <v>2</v>
      </c>
      <c r="J125" s="126" t="s">
        <v>56</v>
      </c>
      <c r="K125" s="126" t="s">
        <v>57</v>
      </c>
      <c r="L125" s="126" t="s">
        <v>58</v>
      </c>
      <c r="M125" s="126" t="s">
        <v>59</v>
      </c>
      <c r="N125" s="83"/>
      <c r="O125" s="125" t="s">
        <v>60</v>
      </c>
      <c r="P125" s="126" t="s">
        <v>61</v>
      </c>
      <c r="Q125" s="126" t="s">
        <v>87</v>
      </c>
      <c r="R125" s="65"/>
      <c r="S125" s="65"/>
      <c r="T125" s="7"/>
      <c r="U125" s="7"/>
      <c r="V125" s="62"/>
      <c r="W125" s="62"/>
      <c r="X125" s="63"/>
      <c r="Y125" s="63"/>
    </row>
    <row r="126" spans="1:32" x14ac:dyDescent="0.25">
      <c r="A126" t="s">
        <v>63</v>
      </c>
      <c r="C126" s="59"/>
      <c r="D126" s="60"/>
      <c r="E126" s="59"/>
      <c r="I126" s="133"/>
      <c r="J126" s="126"/>
      <c r="K126" s="126"/>
      <c r="L126" s="126"/>
      <c r="M126" s="126"/>
      <c r="N126" s="83"/>
      <c r="O126" s="125"/>
      <c r="P126" s="126"/>
      <c r="Q126" s="126"/>
      <c r="R126" s="65"/>
      <c r="S126" s="65"/>
      <c r="T126" s="7"/>
      <c r="U126" s="7"/>
      <c r="V126" s="62"/>
      <c r="W126" s="62"/>
      <c r="X126" s="63"/>
      <c r="Y126" s="63"/>
    </row>
    <row r="127" spans="1:32" x14ac:dyDescent="0.25">
      <c r="A127" t="s">
        <v>64</v>
      </c>
      <c r="C127" s="59"/>
      <c r="D127" s="60"/>
      <c r="E127" s="59"/>
      <c r="I127" s="84">
        <v>13.75</v>
      </c>
      <c r="J127" s="84">
        <v>19.850000000000001</v>
      </c>
      <c r="K127" s="84">
        <v>0.57999999999999996</v>
      </c>
      <c r="L127" s="85"/>
      <c r="M127" s="86">
        <f>J127-K127-L127</f>
        <v>19.270000000000003</v>
      </c>
      <c r="N127" s="87"/>
      <c r="O127" s="88">
        <v>49.64</v>
      </c>
      <c r="P127" s="87">
        <v>0.67</v>
      </c>
      <c r="Q127" s="85">
        <f>O127+P127</f>
        <v>50.31</v>
      </c>
      <c r="R127" s="70"/>
      <c r="S127" s="70"/>
      <c r="T127" s="7"/>
      <c r="U127" s="7"/>
      <c r="V127" s="62"/>
      <c r="W127" s="62"/>
      <c r="X127" s="63"/>
      <c r="Y127" s="63"/>
    </row>
    <row r="128" spans="1:32" x14ac:dyDescent="0.25">
      <c r="A128" t="s">
        <v>65</v>
      </c>
      <c r="C128" s="59"/>
      <c r="D128" s="60"/>
      <c r="E128" s="59"/>
      <c r="I128" s="84">
        <v>14</v>
      </c>
      <c r="J128" s="84">
        <v>19.86</v>
      </c>
      <c r="K128" s="84">
        <v>0.59</v>
      </c>
      <c r="L128" s="85"/>
      <c r="M128" s="86">
        <f>J128-K128-L128</f>
        <v>19.27</v>
      </c>
      <c r="N128" s="87"/>
      <c r="O128" s="88">
        <v>49.9</v>
      </c>
      <c r="P128" s="87">
        <v>0.54</v>
      </c>
      <c r="Q128" s="85">
        <f>O128+P128</f>
        <v>50.44</v>
      </c>
      <c r="R128" s="70"/>
      <c r="S128" s="70"/>
      <c r="T128" s="7"/>
      <c r="U128" s="7"/>
      <c r="V128" s="62"/>
      <c r="W128" s="62"/>
      <c r="X128" s="63"/>
      <c r="Y128" s="63"/>
    </row>
    <row r="129" spans="1:25" x14ac:dyDescent="0.25">
      <c r="A129" t="s">
        <v>66</v>
      </c>
      <c r="C129" s="59"/>
      <c r="D129" s="60"/>
      <c r="E129" s="59"/>
      <c r="I129" s="84">
        <v>14.25</v>
      </c>
      <c r="J129" s="84">
        <v>19.87</v>
      </c>
      <c r="K129" s="84">
        <v>0.61</v>
      </c>
      <c r="L129" s="85"/>
      <c r="M129" s="86">
        <f>J129-K129-L129</f>
        <v>19.260000000000002</v>
      </c>
      <c r="N129" s="87"/>
      <c r="O129" s="84">
        <v>50.05</v>
      </c>
      <c r="P129" s="87">
        <v>0.52</v>
      </c>
      <c r="Q129" s="85">
        <f>O129+P129</f>
        <v>50.57</v>
      </c>
      <c r="R129" s="70"/>
      <c r="S129" s="70"/>
      <c r="T129" s="7"/>
      <c r="U129" s="7"/>
      <c r="V129" s="62"/>
      <c r="W129" s="62"/>
      <c r="X129" s="63"/>
      <c r="Y129" s="63"/>
    </row>
    <row r="130" spans="1:25" x14ac:dyDescent="0.25">
      <c r="A130" t="s">
        <v>67</v>
      </c>
      <c r="I130" s="84">
        <v>14.5</v>
      </c>
      <c r="J130" s="84">
        <v>19.88</v>
      </c>
      <c r="K130" s="84">
        <v>0.59</v>
      </c>
      <c r="L130" s="85"/>
      <c r="M130" s="86">
        <f>J130-K130-L130</f>
        <v>19.29</v>
      </c>
      <c r="N130" s="87"/>
      <c r="O130" s="87">
        <v>50.21</v>
      </c>
      <c r="P130" s="87">
        <v>0.52</v>
      </c>
      <c r="Q130" s="85">
        <f>O130+P130</f>
        <v>50.730000000000004</v>
      </c>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31">
    <mergeCell ref="Z43:Z46"/>
    <mergeCell ref="A1:Z1"/>
    <mergeCell ref="Z3:Z5"/>
    <mergeCell ref="Z12:Z21"/>
    <mergeCell ref="Z23:Z26"/>
    <mergeCell ref="Z27:Z29"/>
    <mergeCell ref="Z97:Z98"/>
    <mergeCell ref="Z47:Z49"/>
    <mergeCell ref="Z63:Z65"/>
    <mergeCell ref="Z66:Z68"/>
    <mergeCell ref="Z69:Z77"/>
    <mergeCell ref="Z79:Z81"/>
    <mergeCell ref="Z82:Z83"/>
    <mergeCell ref="Z84:Z85"/>
    <mergeCell ref="Z86:Z87"/>
    <mergeCell ref="Z90:Z92"/>
    <mergeCell ref="Z93:Z94"/>
    <mergeCell ref="Z95:Z96"/>
    <mergeCell ref="O125:O126"/>
    <mergeCell ref="P125:P126"/>
    <mergeCell ref="Q125:Q126"/>
    <mergeCell ref="Z101:Z103"/>
    <mergeCell ref="Z104:Z106"/>
    <mergeCell ref="Z112:Z114"/>
    <mergeCell ref="Z115:Z117"/>
    <mergeCell ref="I124:Q124"/>
    <mergeCell ref="I125:I126"/>
    <mergeCell ref="J125:J126"/>
    <mergeCell ref="K125:K126"/>
    <mergeCell ref="L125:L126"/>
    <mergeCell ref="M125:M126"/>
  </mergeCells>
  <pageMargins left="0.7" right="0.7" top="0.75" bottom="0.75" header="0.3" footer="0.3"/>
  <pageSetup paperSize="17" scale="3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BK135"/>
  <sheetViews>
    <sheetView zoomScale="60" zoomScaleNormal="60" workbookViewId="0">
      <selection activeCell="AH22" sqref="AH22:AQ61"/>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38" max="39" width="19" bestFit="1" customWidth="1"/>
    <col min="40" max="43" width="12.140625" customWidth="1"/>
    <col min="44" max="46" width="20" customWidth="1"/>
  </cols>
  <sheetData>
    <row r="1" spans="1:63" ht="17.25" customHeight="1" x14ac:dyDescent="0.35">
      <c r="A1" s="134" t="s">
        <v>122</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63" ht="96" customHeight="1" x14ac:dyDescent="0.25">
      <c r="A2" s="102" t="s">
        <v>1</v>
      </c>
      <c r="B2" s="103" t="s">
        <v>2</v>
      </c>
      <c r="C2" s="100" t="s">
        <v>3</v>
      </c>
      <c r="D2" s="100" t="s">
        <v>79</v>
      </c>
      <c r="E2" s="100" t="s">
        <v>80</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81</v>
      </c>
      <c r="V2" s="6" t="s">
        <v>22</v>
      </c>
      <c r="W2" s="6" t="s">
        <v>23</v>
      </c>
      <c r="X2" s="6" t="s">
        <v>24</v>
      </c>
      <c r="Y2" s="6" t="s">
        <v>25</v>
      </c>
      <c r="Z2" s="100" t="s">
        <v>26</v>
      </c>
      <c r="AB2" s="7"/>
      <c r="AC2" s="7"/>
      <c r="AD2" s="7"/>
      <c r="AE2" s="7"/>
      <c r="AF2" s="7"/>
      <c r="AG2" s="7"/>
      <c r="AH2" s="7"/>
      <c r="AI2" s="7"/>
      <c r="AJ2" t="s">
        <v>123</v>
      </c>
      <c r="AN2" s="74"/>
      <c r="AO2" s="74"/>
      <c r="AP2" s="74"/>
      <c r="AQ2" s="74"/>
      <c r="AR2" s="124"/>
      <c r="AS2" t="s">
        <v>94</v>
      </c>
      <c r="AU2" t="s">
        <v>95</v>
      </c>
      <c r="AV2" t="s">
        <v>96</v>
      </c>
      <c r="AW2" t="s">
        <v>93</v>
      </c>
      <c r="AX2" t="s">
        <v>94</v>
      </c>
      <c r="AZ2" t="s">
        <v>95</v>
      </c>
      <c r="BA2" t="s">
        <v>97</v>
      </c>
    </row>
    <row r="3" spans="1:63" ht="24.75" customHeight="1" x14ac:dyDescent="0.25">
      <c r="A3" s="75">
        <v>42174</v>
      </c>
      <c r="B3" s="100">
        <v>14.25</v>
      </c>
      <c r="C3" s="100" t="s">
        <v>30</v>
      </c>
      <c r="D3" s="9"/>
      <c r="E3" s="100"/>
      <c r="F3" s="102" t="s">
        <v>31</v>
      </c>
      <c r="G3" s="101"/>
      <c r="H3" s="10">
        <f>0.001*POWER(10,G3/10)</f>
        <v>1E-3</v>
      </c>
      <c r="I3" s="102" t="s">
        <v>31</v>
      </c>
      <c r="J3" s="100"/>
      <c r="K3" s="102" t="s">
        <v>31</v>
      </c>
      <c r="L3" s="101">
        <f>0.001*POWER(10,J3/10)</f>
        <v>1E-3</v>
      </c>
      <c r="M3" s="101"/>
      <c r="N3" s="101"/>
      <c r="O3" s="11"/>
      <c r="P3" s="12"/>
      <c r="Q3" s="13">
        <f>J3-G3</f>
        <v>0</v>
      </c>
      <c r="R3" s="13"/>
      <c r="S3" s="13"/>
      <c r="T3" s="101"/>
      <c r="U3" s="101"/>
      <c r="V3" s="101">
        <f>T3*$Z$7+S3*$Z$9+R3*$Z$11</f>
        <v>0</v>
      </c>
      <c r="W3" s="101">
        <f t="shared" ref="W3:W21" si="0">V3-L3</f>
        <v>-1E-3</v>
      </c>
      <c r="X3" s="14" t="e">
        <f t="shared" ref="X3:X21" si="1">L3/V3</f>
        <v>#DIV/0!</v>
      </c>
      <c r="Y3" s="14" t="e">
        <f t="shared" ref="Y3:Y21" si="2">(L3-H3)/V3</f>
        <v>#DIV/0!</v>
      </c>
      <c r="Z3" s="127" t="s">
        <v>32</v>
      </c>
      <c r="AA3" t="s">
        <v>33</v>
      </c>
      <c r="AB3" s="7"/>
      <c r="AC3" s="15"/>
      <c r="AD3" t="str">
        <f>CONCATENATE("Gain (dB) W_LIN @ ",B3,"GHz")</f>
        <v>Gain (dB) W_LIN @ 14.25GHz</v>
      </c>
      <c r="AG3" s="7"/>
      <c r="AH3" s="7"/>
      <c r="AI3" s="7"/>
      <c r="AJ3" s="62">
        <f>Q3+20</f>
        <v>20</v>
      </c>
      <c r="AR3" s="124"/>
      <c r="AS3">
        <f>'13p75GHz_WLIN_S'!AS3</f>
        <v>0</v>
      </c>
      <c r="AU3" s="62">
        <f>AJ3-AS3-3</f>
        <v>17</v>
      </c>
      <c r="AV3" s="62"/>
      <c r="AX3">
        <f>'[1]13p75GHz_WLIN_OPT'!AX3</f>
        <v>0</v>
      </c>
      <c r="AZ3" s="62">
        <f>AJ3-AX3</f>
        <v>20</v>
      </c>
      <c r="BA3" s="62"/>
    </row>
    <row r="4" spans="1:63" ht="24.75" customHeight="1" x14ac:dyDescent="0.25">
      <c r="A4" s="75"/>
      <c r="B4" s="100"/>
      <c r="C4" s="100"/>
      <c r="D4" s="76"/>
      <c r="E4" s="93"/>
      <c r="F4" s="102" t="s">
        <v>31</v>
      </c>
      <c r="G4" s="94"/>
      <c r="H4" s="10">
        <f t="shared" ref="H4:H21" si="3">0.001*POWER(10,G4/10)</f>
        <v>1E-3</v>
      </c>
      <c r="I4" s="102" t="s">
        <v>31</v>
      </c>
      <c r="J4" s="100">
        <v>47</v>
      </c>
      <c r="K4" s="102" t="s">
        <v>31</v>
      </c>
      <c r="L4" s="101">
        <f t="shared" ref="L4:L21" si="4">0.001*POWER(10,J4/10)</f>
        <v>50.118723362727295</v>
      </c>
      <c r="M4" s="101"/>
      <c r="N4" s="101"/>
      <c r="O4" s="11"/>
      <c r="P4" s="12"/>
      <c r="Q4" s="13">
        <f t="shared" ref="Q4:Q21" si="5">J4-G4</f>
        <v>47</v>
      </c>
      <c r="R4" s="13"/>
      <c r="S4" s="13"/>
      <c r="T4" s="101"/>
      <c r="U4" s="101"/>
      <c r="V4" s="101">
        <f t="shared" ref="V4:V21" si="6">T4*$Z$7+S4*$Z$9+R4*$Z$11</f>
        <v>0</v>
      </c>
      <c r="W4" s="101">
        <f t="shared" si="0"/>
        <v>-50.118723362727295</v>
      </c>
      <c r="X4" s="14" t="e">
        <f t="shared" si="1"/>
        <v>#DIV/0!</v>
      </c>
      <c r="Y4" s="14" t="e">
        <f t="shared" si="2"/>
        <v>#DIV/0!</v>
      </c>
      <c r="Z4" s="130"/>
      <c r="AA4" t="s">
        <v>82</v>
      </c>
      <c r="AB4" s="7"/>
      <c r="AC4" s="17"/>
      <c r="AG4" s="7"/>
      <c r="AH4" s="7"/>
      <c r="AI4" s="7"/>
      <c r="AJ4" s="62">
        <f t="shared" ref="AJ4:AJ21" si="7">Q4+20</f>
        <v>67</v>
      </c>
      <c r="AR4" s="124"/>
      <c r="AS4">
        <f>'13p75GHz_WLIN_S'!AS4</f>
        <v>0.5</v>
      </c>
      <c r="AU4" s="62">
        <f t="shared" ref="AU4:AU21" si="8">AJ4-AS4-3</f>
        <v>63.5</v>
      </c>
      <c r="AV4" s="62">
        <f>J4-AU4+29-3</f>
        <v>9.5</v>
      </c>
      <c r="AX4">
        <f>'[1]13p75GHz_WLIN_OPT'!AX3</f>
        <v>0</v>
      </c>
      <c r="AZ4" s="62">
        <f>AJ4-AX4-3</f>
        <v>64</v>
      </c>
      <c r="BA4" s="62">
        <f>J4-AZ4+29-3</f>
        <v>9</v>
      </c>
    </row>
    <row r="5" spans="1:63" ht="24.75" customHeight="1" x14ac:dyDescent="0.25">
      <c r="A5" s="79"/>
      <c r="B5" s="100"/>
      <c r="C5" s="100"/>
      <c r="D5" s="76"/>
      <c r="E5" s="93"/>
      <c r="F5" s="102" t="s">
        <v>31</v>
      </c>
      <c r="G5" s="94"/>
      <c r="H5" s="10">
        <f t="shared" si="3"/>
        <v>1E-3</v>
      </c>
      <c r="I5" s="102" t="s">
        <v>31</v>
      </c>
      <c r="J5" s="100">
        <v>46</v>
      </c>
      <c r="K5" s="102" t="s">
        <v>31</v>
      </c>
      <c r="L5" s="101">
        <f t="shared" si="4"/>
        <v>39.810717055349741</v>
      </c>
      <c r="M5" s="101"/>
      <c r="N5" s="101"/>
      <c r="O5" s="11"/>
      <c r="P5" s="12"/>
      <c r="Q5" s="13">
        <f t="shared" si="5"/>
        <v>46</v>
      </c>
      <c r="R5" s="13"/>
      <c r="S5" s="13"/>
      <c r="T5" s="101"/>
      <c r="U5" s="101"/>
      <c r="V5" s="101">
        <f t="shared" si="6"/>
        <v>0</v>
      </c>
      <c r="W5" s="101">
        <f t="shared" si="0"/>
        <v>-39.810717055349741</v>
      </c>
      <c r="X5" s="14" t="e">
        <f t="shared" si="1"/>
        <v>#DIV/0!</v>
      </c>
      <c r="Y5" s="14" t="e">
        <f t="shared" si="2"/>
        <v>#DIV/0!</v>
      </c>
      <c r="Z5" s="131"/>
      <c r="AA5" t="s">
        <v>83</v>
      </c>
      <c r="AB5" s="7"/>
      <c r="AC5" s="17"/>
      <c r="AG5" s="7"/>
      <c r="AH5" s="7"/>
      <c r="AI5" s="7"/>
      <c r="AJ5" s="62">
        <f t="shared" si="7"/>
        <v>66</v>
      </c>
      <c r="AR5" s="124"/>
      <c r="AS5">
        <f>'13p75GHz_WLIN_S'!AS5</f>
        <v>1</v>
      </c>
      <c r="AU5" s="62">
        <f t="shared" si="8"/>
        <v>62</v>
      </c>
      <c r="AV5" s="62">
        <f t="shared" ref="AV5:AV21" si="9">J5-AU5+29-3</f>
        <v>10</v>
      </c>
      <c r="AX5">
        <f>'[1]13p75GHz_WLIN_OPT'!AX4</f>
        <v>1</v>
      </c>
      <c r="AZ5" s="62">
        <f t="shared" ref="AZ5:AZ21" si="10">AJ5-AX5-3</f>
        <v>62</v>
      </c>
      <c r="BA5" s="62">
        <f t="shared" ref="BA5:BA21" si="11">J5-AZ5+29-3</f>
        <v>10</v>
      </c>
    </row>
    <row r="6" spans="1:63" ht="24.75" customHeight="1" x14ac:dyDescent="0.25">
      <c r="A6" s="79"/>
      <c r="B6" s="100"/>
      <c r="C6" s="100"/>
      <c r="D6" s="76"/>
      <c r="E6" s="93"/>
      <c r="F6" s="102" t="s">
        <v>31</v>
      </c>
      <c r="G6" s="94"/>
      <c r="H6" s="10">
        <f t="shared" si="3"/>
        <v>1E-3</v>
      </c>
      <c r="I6" s="102" t="s">
        <v>31</v>
      </c>
      <c r="J6" s="100">
        <f>J5-1</f>
        <v>45</v>
      </c>
      <c r="K6" s="102" t="s">
        <v>31</v>
      </c>
      <c r="L6" s="101">
        <f t="shared" si="4"/>
        <v>31.622776601683839</v>
      </c>
      <c r="M6" s="101"/>
      <c r="N6" s="101"/>
      <c r="O6" s="11"/>
      <c r="P6" s="11"/>
      <c r="Q6" s="13">
        <f t="shared" si="5"/>
        <v>45</v>
      </c>
      <c r="R6" s="18"/>
      <c r="S6" s="13"/>
      <c r="T6" s="101"/>
      <c r="U6" s="101"/>
      <c r="V6" s="101">
        <f t="shared" si="6"/>
        <v>0</v>
      </c>
      <c r="W6" s="101">
        <f t="shared" si="0"/>
        <v>-31.622776601683839</v>
      </c>
      <c r="X6" s="14" t="e">
        <f t="shared" si="1"/>
        <v>#DIV/0!</v>
      </c>
      <c r="Y6" s="14" t="e">
        <f t="shared" si="2"/>
        <v>#DIV/0!</v>
      </c>
      <c r="Z6" s="100" t="s">
        <v>36</v>
      </c>
      <c r="AA6" s="20" t="s">
        <v>37</v>
      </c>
      <c r="AB6" s="7"/>
      <c r="AC6" s="17"/>
      <c r="AG6" s="7"/>
      <c r="AH6" s="7"/>
      <c r="AI6" s="7"/>
      <c r="AJ6" s="62">
        <f t="shared" si="7"/>
        <v>65</v>
      </c>
      <c r="AR6" s="124"/>
      <c r="AS6">
        <f>'13p75GHz_WLIN_S'!AS6</f>
        <v>1.35</v>
      </c>
      <c r="AU6" s="62">
        <f t="shared" si="8"/>
        <v>60.65</v>
      </c>
      <c r="AV6" s="62">
        <f t="shared" si="9"/>
        <v>10.350000000000001</v>
      </c>
      <c r="AX6">
        <f>'[1]13p75GHz_WLIN_OPT'!AX5</f>
        <v>1.4</v>
      </c>
      <c r="AZ6" s="62">
        <f t="shared" si="10"/>
        <v>60.6</v>
      </c>
      <c r="BA6" s="62">
        <f t="shared" si="11"/>
        <v>10.399999999999999</v>
      </c>
    </row>
    <row r="7" spans="1:63" ht="24.75" customHeight="1" x14ac:dyDescent="0.25">
      <c r="A7" s="79"/>
      <c r="B7" s="100"/>
      <c r="C7" s="100"/>
      <c r="D7" s="76"/>
      <c r="E7" s="76"/>
      <c r="F7" s="102" t="s">
        <v>31</v>
      </c>
      <c r="G7" s="94"/>
      <c r="H7" s="10">
        <f t="shared" si="3"/>
        <v>1E-3</v>
      </c>
      <c r="I7" s="102" t="s">
        <v>31</v>
      </c>
      <c r="J7" s="100">
        <v>44</v>
      </c>
      <c r="K7" s="102" t="s">
        <v>31</v>
      </c>
      <c r="L7" s="101">
        <f t="shared" si="4"/>
        <v>25.118864315095859</v>
      </c>
      <c r="M7" s="101"/>
      <c r="N7" s="101"/>
      <c r="O7" s="11"/>
      <c r="P7" s="11"/>
      <c r="Q7" s="13">
        <f t="shared" si="5"/>
        <v>44</v>
      </c>
      <c r="R7" s="18"/>
      <c r="S7" s="13"/>
      <c r="T7" s="101"/>
      <c r="U7" s="101"/>
      <c r="V7" s="101">
        <f t="shared" si="6"/>
        <v>0</v>
      </c>
      <c r="W7" s="101">
        <f t="shared" si="0"/>
        <v>-25.118864315095859</v>
      </c>
      <c r="X7" s="14" t="e">
        <f t="shared" si="1"/>
        <v>#DIV/0!</v>
      </c>
      <c r="Y7" s="14" t="e">
        <f t="shared" si="2"/>
        <v>#DIV/0!</v>
      </c>
      <c r="Z7" s="100">
        <v>24.4</v>
      </c>
      <c r="AA7" s="20" t="s">
        <v>38</v>
      </c>
      <c r="AB7" s="7"/>
      <c r="AC7" s="17"/>
      <c r="AG7" s="7"/>
      <c r="AH7" s="7"/>
      <c r="AI7" s="7"/>
      <c r="AJ7" s="62">
        <f t="shared" si="7"/>
        <v>64</v>
      </c>
      <c r="AR7" s="124"/>
      <c r="AS7">
        <f>'13p75GHz_WLIN_S'!AS7</f>
        <v>1.7000000000000002</v>
      </c>
      <c r="AU7" s="62">
        <f t="shared" si="8"/>
        <v>59.3</v>
      </c>
      <c r="AV7" s="62">
        <f t="shared" si="9"/>
        <v>10.700000000000003</v>
      </c>
      <c r="AX7">
        <f>'[1]13p75GHz_WLIN_OPT'!AX6</f>
        <v>1.7999999999999998</v>
      </c>
      <c r="AZ7" s="62">
        <f t="shared" si="10"/>
        <v>59.2</v>
      </c>
      <c r="BA7" s="62">
        <f t="shared" si="11"/>
        <v>10.799999999999997</v>
      </c>
    </row>
    <row r="8" spans="1:63" ht="24.75" customHeight="1" x14ac:dyDescent="0.25">
      <c r="A8" s="79"/>
      <c r="B8" s="100"/>
      <c r="C8" s="100"/>
      <c r="D8" s="76"/>
      <c r="E8" s="76"/>
      <c r="F8" s="102" t="s">
        <v>31</v>
      </c>
      <c r="G8" s="94"/>
      <c r="H8" s="10">
        <f t="shared" si="3"/>
        <v>1E-3</v>
      </c>
      <c r="I8" s="102" t="s">
        <v>31</v>
      </c>
      <c r="J8" s="100">
        <f t="shared" ref="J8:J18" si="12">J7-1</f>
        <v>43</v>
      </c>
      <c r="K8" s="102" t="s">
        <v>31</v>
      </c>
      <c r="L8" s="101">
        <f t="shared" si="4"/>
        <v>19.952623149688794</v>
      </c>
      <c r="M8" s="101"/>
      <c r="N8" s="101"/>
      <c r="O8" s="11"/>
      <c r="P8" s="11"/>
      <c r="Q8" s="13">
        <f t="shared" si="5"/>
        <v>43</v>
      </c>
      <c r="R8" s="18"/>
      <c r="S8" s="13"/>
      <c r="T8" s="101"/>
      <c r="U8" s="101"/>
      <c r="V8" s="101">
        <f t="shared" si="6"/>
        <v>0</v>
      </c>
      <c r="W8" s="101">
        <f t="shared" si="0"/>
        <v>-19.952623149688794</v>
      </c>
      <c r="X8" s="14" t="e">
        <f t="shared" si="1"/>
        <v>#DIV/0!</v>
      </c>
      <c r="Y8" s="14" t="e">
        <f t="shared" si="2"/>
        <v>#DIV/0!</v>
      </c>
      <c r="Z8" s="100" t="s">
        <v>39</v>
      </c>
      <c r="AA8" s="20" t="s">
        <v>40</v>
      </c>
      <c r="AB8" s="7"/>
      <c r="AC8" s="17"/>
      <c r="AG8" s="7"/>
      <c r="AH8" s="7"/>
      <c r="AI8" s="7"/>
      <c r="AJ8" s="62">
        <f t="shared" si="7"/>
        <v>63</v>
      </c>
      <c r="AR8" s="124"/>
      <c r="AS8">
        <f>'13p75GHz_WLIN_S'!AS8</f>
        <v>1.9000000000000001</v>
      </c>
      <c r="AU8" s="62">
        <f t="shared" si="8"/>
        <v>58.1</v>
      </c>
      <c r="AV8" s="62">
        <f t="shared" si="9"/>
        <v>10.899999999999999</v>
      </c>
      <c r="AX8">
        <f>'[1]13p75GHz_WLIN_OPT'!AX7</f>
        <v>1.9</v>
      </c>
      <c r="AZ8" s="62">
        <f t="shared" si="10"/>
        <v>58.1</v>
      </c>
      <c r="BA8" s="62">
        <f t="shared" si="11"/>
        <v>10.899999999999999</v>
      </c>
    </row>
    <row r="9" spans="1:63" ht="24.75" customHeight="1" x14ac:dyDescent="0.25">
      <c r="A9" s="79"/>
      <c r="B9" s="100"/>
      <c r="C9" s="100"/>
      <c r="D9" s="76"/>
      <c r="E9" s="76"/>
      <c r="F9" s="102" t="s">
        <v>31</v>
      </c>
      <c r="G9" s="94"/>
      <c r="H9" s="10">
        <f t="shared" si="3"/>
        <v>1E-3</v>
      </c>
      <c r="I9" s="102" t="s">
        <v>31</v>
      </c>
      <c r="J9" s="100">
        <f t="shared" si="12"/>
        <v>42</v>
      </c>
      <c r="K9" s="102" t="s">
        <v>31</v>
      </c>
      <c r="L9" s="101">
        <f t="shared" si="4"/>
        <v>15.848931924611147</v>
      </c>
      <c r="M9" s="101"/>
      <c r="N9" s="101"/>
      <c r="O9" s="11"/>
      <c r="P9" s="11"/>
      <c r="Q9" s="13">
        <f t="shared" si="5"/>
        <v>42</v>
      </c>
      <c r="R9" s="18"/>
      <c r="S9" s="13"/>
      <c r="T9" s="101"/>
      <c r="U9" s="101"/>
      <c r="V9" s="101">
        <f t="shared" si="6"/>
        <v>0</v>
      </c>
      <c r="W9" s="101">
        <f t="shared" si="0"/>
        <v>-15.848931924611147</v>
      </c>
      <c r="X9" s="14" t="e">
        <f t="shared" si="1"/>
        <v>#DIV/0!</v>
      </c>
      <c r="Y9" s="14" t="e">
        <f t="shared" si="2"/>
        <v>#DIV/0!</v>
      </c>
      <c r="Z9" s="100">
        <v>10.3</v>
      </c>
      <c r="AB9" s="7"/>
      <c r="AC9" s="15"/>
      <c r="AG9" s="7"/>
      <c r="AH9" s="7"/>
      <c r="AI9" s="7"/>
      <c r="AJ9" s="62">
        <f t="shared" si="7"/>
        <v>62</v>
      </c>
      <c r="AR9" s="124"/>
      <c r="AS9">
        <f>'13p75GHz_WLIN_S'!AS9</f>
        <v>2.1</v>
      </c>
      <c r="AU9" s="62">
        <f t="shared" si="8"/>
        <v>56.9</v>
      </c>
      <c r="AV9" s="62">
        <f t="shared" si="9"/>
        <v>11.100000000000001</v>
      </c>
      <c r="AX9">
        <f>'[1]13p75GHz_WLIN_OPT'!AX8</f>
        <v>2</v>
      </c>
      <c r="AZ9" s="62">
        <f t="shared" si="10"/>
        <v>57</v>
      </c>
      <c r="BA9" s="62">
        <f t="shared" si="11"/>
        <v>11</v>
      </c>
    </row>
    <row r="10" spans="1:63" ht="24.75" customHeight="1" x14ac:dyDescent="0.25">
      <c r="A10" s="79"/>
      <c r="B10" s="100"/>
      <c r="C10" s="100"/>
      <c r="D10" s="76"/>
      <c r="E10" s="76"/>
      <c r="F10" s="102" t="s">
        <v>31</v>
      </c>
      <c r="G10" s="94"/>
      <c r="H10" s="10">
        <f t="shared" si="3"/>
        <v>1E-3</v>
      </c>
      <c r="I10" s="102" t="s">
        <v>31</v>
      </c>
      <c r="J10" s="100">
        <f t="shared" si="12"/>
        <v>41</v>
      </c>
      <c r="K10" s="102" t="s">
        <v>31</v>
      </c>
      <c r="L10" s="101">
        <f t="shared" si="4"/>
        <v>12.589254117941671</v>
      </c>
      <c r="M10" s="101"/>
      <c r="N10" s="101"/>
      <c r="O10" s="11"/>
      <c r="P10" s="11"/>
      <c r="Q10" s="13">
        <f t="shared" si="5"/>
        <v>41</v>
      </c>
      <c r="R10" s="18"/>
      <c r="S10" s="13"/>
      <c r="T10" s="101"/>
      <c r="U10" s="101"/>
      <c r="V10" s="101">
        <f t="shared" si="6"/>
        <v>0</v>
      </c>
      <c r="W10" s="101">
        <f t="shared" si="0"/>
        <v>-12.589254117941671</v>
      </c>
      <c r="X10" s="14" t="e">
        <f t="shared" si="1"/>
        <v>#DIV/0!</v>
      </c>
      <c r="Y10" s="14" t="e">
        <f t="shared" si="2"/>
        <v>#DIV/0!</v>
      </c>
      <c r="Z10" s="100" t="s">
        <v>41</v>
      </c>
      <c r="AB10" s="7" t="s">
        <v>84</v>
      </c>
      <c r="AC10" s="15"/>
      <c r="AD10" s="7"/>
      <c r="AE10" s="7"/>
      <c r="AF10" s="7"/>
      <c r="AG10" s="7"/>
      <c r="AH10" s="7"/>
      <c r="AI10" s="7"/>
      <c r="AJ10" s="62">
        <f t="shared" si="7"/>
        <v>61</v>
      </c>
      <c r="AR10" s="124"/>
      <c r="AS10">
        <f>'13p75GHz_WLIN_S'!AS10</f>
        <v>3.9000000000000004</v>
      </c>
      <c r="AU10" s="62">
        <f t="shared" si="8"/>
        <v>54.1</v>
      </c>
      <c r="AV10" s="62">
        <f t="shared" si="9"/>
        <v>12.899999999999999</v>
      </c>
      <c r="AX10">
        <f>'[1]13p75GHz_WLIN_OPT'!AX9</f>
        <v>2.1</v>
      </c>
      <c r="AZ10" s="62">
        <f t="shared" si="10"/>
        <v>55.9</v>
      </c>
      <c r="BA10" s="62">
        <f t="shared" si="11"/>
        <v>11.100000000000001</v>
      </c>
    </row>
    <row r="11" spans="1:63" ht="24.75" customHeight="1" x14ac:dyDescent="0.25">
      <c r="A11" s="79"/>
      <c r="B11" s="100"/>
      <c r="C11" s="100"/>
      <c r="D11" s="76"/>
      <c r="E11" s="76"/>
      <c r="F11" s="102" t="s">
        <v>31</v>
      </c>
      <c r="G11" s="94"/>
      <c r="H11" s="10">
        <f t="shared" si="3"/>
        <v>1E-3</v>
      </c>
      <c r="I11" s="102" t="s">
        <v>31</v>
      </c>
      <c r="J11" s="100">
        <f t="shared" si="12"/>
        <v>40</v>
      </c>
      <c r="K11" s="102" t="s">
        <v>31</v>
      </c>
      <c r="L11" s="101">
        <f t="shared" si="4"/>
        <v>10</v>
      </c>
      <c r="M11" s="101"/>
      <c r="N11" s="101"/>
      <c r="O11" s="11"/>
      <c r="P11" s="11"/>
      <c r="Q11" s="13">
        <f t="shared" si="5"/>
        <v>40</v>
      </c>
      <c r="R11" s="18"/>
      <c r="S11" s="13"/>
      <c r="T11" s="101"/>
      <c r="U11" s="101"/>
      <c r="V11" s="101">
        <f t="shared" si="6"/>
        <v>0</v>
      </c>
      <c r="W11" s="101">
        <f t="shared" si="0"/>
        <v>-10</v>
      </c>
      <c r="X11" s="14" t="e">
        <f t="shared" si="1"/>
        <v>#DIV/0!</v>
      </c>
      <c r="Y11" s="14" t="e">
        <f t="shared" si="2"/>
        <v>#DIV/0!</v>
      </c>
      <c r="Z11" s="100">
        <v>7</v>
      </c>
      <c r="AB11" s="7" t="s">
        <v>85</v>
      </c>
      <c r="AC11" s="15"/>
      <c r="AD11" s="7"/>
      <c r="AE11" s="7"/>
      <c r="AF11" s="7"/>
      <c r="AG11" s="7"/>
      <c r="AH11" s="7"/>
      <c r="AI11" s="7"/>
      <c r="AJ11" s="62">
        <f t="shared" si="7"/>
        <v>60</v>
      </c>
      <c r="AR11" s="124"/>
      <c r="AS11">
        <f>'13p75GHz_WLIN_S'!AS11</f>
        <v>4.2</v>
      </c>
      <c r="AU11" s="62">
        <f t="shared" si="8"/>
        <v>52.8</v>
      </c>
      <c r="AV11" s="62">
        <f t="shared" si="9"/>
        <v>13.200000000000003</v>
      </c>
      <c r="AX11">
        <f>'[1]13p75GHz_WLIN_OPT'!AX10</f>
        <v>3.6</v>
      </c>
      <c r="AZ11" s="62">
        <f t="shared" si="10"/>
        <v>53.4</v>
      </c>
      <c r="BA11" s="62">
        <f t="shared" si="11"/>
        <v>12.600000000000001</v>
      </c>
    </row>
    <row r="12" spans="1:63" ht="24.75" customHeight="1" x14ac:dyDescent="0.25">
      <c r="A12" s="79"/>
      <c r="B12" s="100"/>
      <c r="C12" s="100"/>
      <c r="D12" s="76"/>
      <c r="E12" s="76"/>
      <c r="F12" s="102" t="s">
        <v>31</v>
      </c>
      <c r="G12" s="94"/>
      <c r="H12" s="10">
        <f t="shared" si="3"/>
        <v>1E-3</v>
      </c>
      <c r="I12" s="102" t="s">
        <v>31</v>
      </c>
      <c r="J12" s="100">
        <f t="shared" si="12"/>
        <v>39</v>
      </c>
      <c r="K12" s="102" t="s">
        <v>31</v>
      </c>
      <c r="L12" s="101">
        <f t="shared" si="4"/>
        <v>7.9432823472428158</v>
      </c>
      <c r="M12" s="101"/>
      <c r="N12" s="101"/>
      <c r="O12" s="11"/>
      <c r="P12" s="11"/>
      <c r="Q12" s="13">
        <f t="shared" si="5"/>
        <v>39</v>
      </c>
      <c r="R12" s="18"/>
      <c r="S12" s="13"/>
      <c r="T12" s="101"/>
      <c r="U12" s="101"/>
      <c r="V12" s="101">
        <f t="shared" si="6"/>
        <v>0</v>
      </c>
      <c r="W12" s="101">
        <f t="shared" si="0"/>
        <v>-7.9432823472428158</v>
      </c>
      <c r="X12" s="14" t="e">
        <f t="shared" si="1"/>
        <v>#DIV/0!</v>
      </c>
      <c r="Y12" s="14" t="e">
        <f t="shared" si="2"/>
        <v>#DIV/0!</v>
      </c>
      <c r="Z12" s="136" t="s">
        <v>88</v>
      </c>
      <c r="AB12" s="7"/>
      <c r="AC12" s="15"/>
      <c r="AD12" s="7"/>
      <c r="AE12" s="7"/>
      <c r="AF12" s="7"/>
      <c r="AG12" s="7"/>
      <c r="AH12" s="7"/>
      <c r="AI12" s="7"/>
      <c r="AJ12" s="62">
        <f t="shared" si="7"/>
        <v>59</v>
      </c>
      <c r="AR12" s="124"/>
      <c r="AS12">
        <f>'13p75GHz_WLIN_S'!AS12</f>
        <v>4.2</v>
      </c>
      <c r="AU12" s="62">
        <f t="shared" si="8"/>
        <v>51.8</v>
      </c>
      <c r="AV12" s="62">
        <f t="shared" si="9"/>
        <v>13.200000000000003</v>
      </c>
      <c r="AX12">
        <f>'[1]13p75GHz_WLIN_OPT'!AX11</f>
        <v>3.6</v>
      </c>
      <c r="AZ12" s="62">
        <f t="shared" si="10"/>
        <v>52.4</v>
      </c>
      <c r="BA12" s="62">
        <f t="shared" si="11"/>
        <v>12.600000000000001</v>
      </c>
    </row>
    <row r="13" spans="1:63" ht="24.75" customHeight="1" x14ac:dyDescent="0.25">
      <c r="A13" s="79"/>
      <c r="B13" s="100"/>
      <c r="C13" s="100"/>
      <c r="D13" s="76"/>
      <c r="E13" s="76"/>
      <c r="F13" s="102" t="s">
        <v>31</v>
      </c>
      <c r="G13" s="94"/>
      <c r="H13" s="10">
        <f t="shared" si="3"/>
        <v>1E-3</v>
      </c>
      <c r="I13" s="102" t="s">
        <v>31</v>
      </c>
      <c r="J13" s="100">
        <f t="shared" si="12"/>
        <v>38</v>
      </c>
      <c r="K13" s="102" t="s">
        <v>31</v>
      </c>
      <c r="L13" s="101">
        <f t="shared" si="4"/>
        <v>6.3095734448019387</v>
      </c>
      <c r="M13" s="101"/>
      <c r="N13" s="101"/>
      <c r="O13" s="11"/>
      <c r="P13" s="11"/>
      <c r="Q13" s="13">
        <f t="shared" si="5"/>
        <v>38</v>
      </c>
      <c r="R13" s="18"/>
      <c r="S13" s="13"/>
      <c r="T13" s="101"/>
      <c r="U13" s="101"/>
      <c r="V13" s="101">
        <f t="shared" si="6"/>
        <v>0</v>
      </c>
      <c r="W13" s="101">
        <f t="shared" si="0"/>
        <v>-6.3095734448019387</v>
      </c>
      <c r="X13" s="14" t="e">
        <f t="shared" si="1"/>
        <v>#DIV/0!</v>
      </c>
      <c r="Y13" s="14" t="e">
        <f t="shared" si="2"/>
        <v>#DIV/0!</v>
      </c>
      <c r="Z13" s="137"/>
      <c r="AB13" s="7"/>
      <c r="AC13" s="15"/>
      <c r="AD13" s="7"/>
      <c r="AE13" s="7"/>
      <c r="AF13" s="7"/>
      <c r="AG13" s="7"/>
      <c r="AH13" s="7"/>
      <c r="AI13" s="7"/>
      <c r="AJ13" s="62">
        <f t="shared" si="7"/>
        <v>58</v>
      </c>
      <c r="AR13" s="124"/>
      <c r="AS13">
        <f>'13p75GHz_WLIN_S'!AS13</f>
        <v>4.2</v>
      </c>
      <c r="AU13" s="62">
        <f t="shared" si="8"/>
        <v>50.8</v>
      </c>
      <c r="AV13" s="62">
        <f t="shared" si="9"/>
        <v>13.200000000000003</v>
      </c>
      <c r="AX13">
        <f>'[1]13p75GHz_WLIN_OPT'!AX12</f>
        <v>3.6</v>
      </c>
      <c r="AZ13" s="62">
        <f t="shared" si="10"/>
        <v>51.4</v>
      </c>
      <c r="BA13" s="62">
        <f t="shared" si="11"/>
        <v>12.600000000000001</v>
      </c>
    </row>
    <row r="14" spans="1:63" ht="24.75" customHeight="1" x14ac:dyDescent="0.25">
      <c r="A14" s="79"/>
      <c r="B14" s="100"/>
      <c r="C14" s="100"/>
      <c r="D14" s="76"/>
      <c r="E14" s="76"/>
      <c r="F14" s="102" t="s">
        <v>31</v>
      </c>
      <c r="G14" s="94"/>
      <c r="H14" s="10">
        <f t="shared" si="3"/>
        <v>1E-3</v>
      </c>
      <c r="I14" s="102" t="s">
        <v>31</v>
      </c>
      <c r="J14" s="100">
        <f t="shared" si="12"/>
        <v>37</v>
      </c>
      <c r="K14" s="102" t="s">
        <v>31</v>
      </c>
      <c r="L14" s="101">
        <f t="shared" si="4"/>
        <v>5.0118723362727327</v>
      </c>
      <c r="M14" s="101"/>
      <c r="N14" s="101"/>
      <c r="O14" s="11"/>
      <c r="P14" s="11"/>
      <c r="Q14" s="13">
        <f t="shared" si="5"/>
        <v>37</v>
      </c>
      <c r="R14" s="18"/>
      <c r="S14" s="13"/>
      <c r="T14" s="101"/>
      <c r="U14" s="101"/>
      <c r="V14" s="101">
        <f t="shared" si="6"/>
        <v>0</v>
      </c>
      <c r="W14" s="101">
        <f t="shared" si="0"/>
        <v>-5.0118723362727327</v>
      </c>
      <c r="X14" s="14" t="e">
        <f t="shared" si="1"/>
        <v>#DIV/0!</v>
      </c>
      <c r="Y14" s="14" t="e">
        <f t="shared" si="2"/>
        <v>#DIV/0!</v>
      </c>
      <c r="Z14" s="137"/>
      <c r="AB14" s="7"/>
      <c r="AC14" s="15"/>
      <c r="AD14" s="7"/>
      <c r="AE14" s="7"/>
      <c r="AF14" s="7"/>
      <c r="AG14" s="7"/>
      <c r="AH14" s="7"/>
      <c r="AI14" s="7"/>
      <c r="AJ14" s="62">
        <f t="shared" si="7"/>
        <v>57</v>
      </c>
      <c r="AR14" s="124"/>
      <c r="AS14">
        <f>'13p75GHz_WLIN_S'!AS14</f>
        <v>4.2</v>
      </c>
      <c r="AU14" s="62">
        <f t="shared" si="8"/>
        <v>49.8</v>
      </c>
      <c r="AV14" s="62">
        <f t="shared" si="9"/>
        <v>13.200000000000003</v>
      </c>
      <c r="AX14">
        <f>'[1]13p75GHz_WLIN_OPT'!AX13</f>
        <v>3.6</v>
      </c>
      <c r="AZ14" s="62">
        <f t="shared" si="10"/>
        <v>50.4</v>
      </c>
      <c r="BA14" s="62">
        <f t="shared" si="11"/>
        <v>12.600000000000001</v>
      </c>
    </row>
    <row r="15" spans="1:63" ht="24.75" customHeight="1" x14ac:dyDescent="0.25">
      <c r="A15" s="79"/>
      <c r="B15" s="100"/>
      <c r="C15" s="100"/>
      <c r="D15" s="76"/>
      <c r="E15" s="76"/>
      <c r="F15" s="102" t="s">
        <v>31</v>
      </c>
      <c r="G15" s="94"/>
      <c r="H15" s="10">
        <f t="shared" si="3"/>
        <v>1E-3</v>
      </c>
      <c r="I15" s="102" t="s">
        <v>31</v>
      </c>
      <c r="J15" s="100">
        <f t="shared" si="12"/>
        <v>36</v>
      </c>
      <c r="K15" s="102" t="s">
        <v>31</v>
      </c>
      <c r="L15" s="101">
        <f t="shared" si="4"/>
        <v>3.9810717055349771</v>
      </c>
      <c r="M15" s="101"/>
      <c r="N15" s="101"/>
      <c r="O15" s="11"/>
      <c r="P15" s="11"/>
      <c r="Q15" s="13">
        <f t="shared" si="5"/>
        <v>36</v>
      </c>
      <c r="R15" s="18"/>
      <c r="S15" s="13"/>
      <c r="T15" s="101"/>
      <c r="U15" s="101"/>
      <c r="V15" s="101">
        <f t="shared" si="6"/>
        <v>0</v>
      </c>
      <c r="W15" s="101">
        <f t="shared" si="0"/>
        <v>-3.9810717055349771</v>
      </c>
      <c r="X15" s="14" t="e">
        <f t="shared" si="1"/>
        <v>#DIV/0!</v>
      </c>
      <c r="Y15" s="14" t="e">
        <f t="shared" si="2"/>
        <v>#DIV/0!</v>
      </c>
      <c r="Z15" s="137"/>
      <c r="AB15" s="7"/>
      <c r="AC15" s="15"/>
      <c r="AD15" s="7"/>
      <c r="AE15" s="7"/>
      <c r="AF15" s="7"/>
      <c r="AG15" s="7"/>
      <c r="AH15" s="7"/>
      <c r="AI15" s="7"/>
      <c r="AJ15" s="62">
        <f t="shared" si="7"/>
        <v>56</v>
      </c>
      <c r="AR15" s="124"/>
      <c r="AS15">
        <f>'13p75GHz_WLIN_S'!AS15</f>
        <v>4.2</v>
      </c>
      <c r="AU15" s="62">
        <f t="shared" si="8"/>
        <v>48.8</v>
      </c>
      <c r="AV15" s="62">
        <f t="shared" si="9"/>
        <v>13.200000000000003</v>
      </c>
      <c r="AX15">
        <f>'[1]13p75GHz_WLIN_OPT'!AX14</f>
        <v>3.6</v>
      </c>
      <c r="AZ15" s="62">
        <f t="shared" si="10"/>
        <v>49.4</v>
      </c>
      <c r="BA15" s="62">
        <f t="shared" si="11"/>
        <v>12.600000000000001</v>
      </c>
    </row>
    <row r="16" spans="1:63" ht="24.75" customHeight="1" x14ac:dyDescent="0.25">
      <c r="A16" s="79"/>
      <c r="B16" s="100"/>
      <c r="C16" s="100"/>
      <c r="D16" s="76"/>
      <c r="E16" s="76"/>
      <c r="F16" s="102" t="s">
        <v>31</v>
      </c>
      <c r="G16" s="94"/>
      <c r="H16" s="10">
        <f t="shared" si="3"/>
        <v>1E-3</v>
      </c>
      <c r="I16" s="102" t="s">
        <v>31</v>
      </c>
      <c r="J16" s="100">
        <f t="shared" si="12"/>
        <v>35</v>
      </c>
      <c r="K16" s="102" t="s">
        <v>31</v>
      </c>
      <c r="L16" s="101">
        <f t="shared" si="4"/>
        <v>3.1622776601683804</v>
      </c>
      <c r="M16" s="101"/>
      <c r="N16" s="101"/>
      <c r="O16" s="11"/>
      <c r="P16" s="11"/>
      <c r="Q16" s="13">
        <f t="shared" si="5"/>
        <v>35</v>
      </c>
      <c r="R16" s="18"/>
      <c r="S16" s="13"/>
      <c r="T16" s="101"/>
      <c r="U16" s="101"/>
      <c r="V16" s="101">
        <f t="shared" si="6"/>
        <v>0</v>
      </c>
      <c r="W16" s="101">
        <f t="shared" si="0"/>
        <v>-3.1622776601683804</v>
      </c>
      <c r="X16" s="14" t="e">
        <f t="shared" si="1"/>
        <v>#DIV/0!</v>
      </c>
      <c r="Y16" s="14" t="e">
        <f t="shared" si="2"/>
        <v>#DIV/0!</v>
      </c>
      <c r="Z16" s="137"/>
      <c r="AB16" s="7"/>
      <c r="AC16" s="15"/>
      <c r="AD16" s="7"/>
      <c r="AE16" s="7"/>
      <c r="AF16" s="7"/>
      <c r="AG16" s="7"/>
      <c r="AH16" s="7"/>
      <c r="AI16" s="7"/>
      <c r="AJ16" s="62">
        <f t="shared" si="7"/>
        <v>55</v>
      </c>
      <c r="AL16" s="20"/>
      <c r="AM16" s="20"/>
      <c r="AN16" s="20"/>
      <c r="AO16" s="20"/>
      <c r="AP16" s="20"/>
      <c r="AQ16" s="20"/>
      <c r="AR16" s="124"/>
      <c r="AS16">
        <f>'13p75GHz_WLIN_S'!AS16</f>
        <v>4.2</v>
      </c>
      <c r="AU16" s="62">
        <f t="shared" si="8"/>
        <v>47.8</v>
      </c>
      <c r="AV16" s="62">
        <f t="shared" si="9"/>
        <v>13.200000000000003</v>
      </c>
      <c r="AX16">
        <f>'[1]13p75GHz_WLIN_OPT'!AX15</f>
        <v>3.6</v>
      </c>
      <c r="AZ16" s="62">
        <f t="shared" si="10"/>
        <v>48.4</v>
      </c>
      <c r="BA16" s="62">
        <f t="shared" si="11"/>
        <v>12.600000000000001</v>
      </c>
      <c r="BB16" s="98"/>
      <c r="BC16" s="98"/>
      <c r="BD16" s="20"/>
      <c r="BE16" s="139"/>
      <c r="BF16" s="98"/>
      <c r="BG16" s="98"/>
      <c r="BH16" s="20"/>
      <c r="BI16" s="139"/>
      <c r="BJ16" s="20"/>
      <c r="BK16" s="20"/>
    </row>
    <row r="17" spans="1:63" ht="24.75" customHeight="1" x14ac:dyDescent="0.25">
      <c r="A17" s="79"/>
      <c r="B17" s="100"/>
      <c r="C17" s="100"/>
      <c r="D17" s="76"/>
      <c r="E17" s="76"/>
      <c r="F17" s="102" t="s">
        <v>31</v>
      </c>
      <c r="G17" s="94"/>
      <c r="H17" s="10">
        <f>0.001*POWER(10,G17/10)</f>
        <v>1E-3</v>
      </c>
      <c r="I17" s="102" t="s">
        <v>31</v>
      </c>
      <c r="J17" s="100">
        <f t="shared" si="12"/>
        <v>34</v>
      </c>
      <c r="K17" s="102" t="s">
        <v>31</v>
      </c>
      <c r="L17" s="101">
        <f>0.001*POWER(10,J17/10)</f>
        <v>2.511886431509581</v>
      </c>
      <c r="M17" s="101"/>
      <c r="N17" s="101"/>
      <c r="O17" s="11"/>
      <c r="P17" s="11"/>
      <c r="Q17" s="13">
        <f>J17-G17</f>
        <v>34</v>
      </c>
      <c r="R17" s="18"/>
      <c r="S17" s="13"/>
      <c r="T17" s="101"/>
      <c r="U17" s="101"/>
      <c r="V17" s="101">
        <f>T17*$Z$7+S17*$Z$9+R17*$Z$11</f>
        <v>0</v>
      </c>
      <c r="W17" s="101">
        <f>V17-L17</f>
        <v>-2.511886431509581</v>
      </c>
      <c r="X17" s="14" t="e">
        <f>L17/V17</f>
        <v>#DIV/0!</v>
      </c>
      <c r="Y17" s="14" t="e">
        <f>(L17-H17)/V17</f>
        <v>#DIV/0!</v>
      </c>
      <c r="Z17" s="137"/>
      <c r="AB17" s="7"/>
      <c r="AC17" s="15"/>
      <c r="AD17" s="7"/>
      <c r="AE17" s="7"/>
      <c r="AF17" s="7"/>
      <c r="AG17" s="7"/>
      <c r="AH17" s="7"/>
      <c r="AI17" s="7"/>
      <c r="AJ17" s="62">
        <f t="shared" si="7"/>
        <v>54</v>
      </c>
      <c r="AL17" s="20"/>
      <c r="AM17" s="20"/>
      <c r="AN17" s="20"/>
      <c r="AO17" s="20"/>
      <c r="AP17" s="20"/>
      <c r="AQ17" s="20"/>
      <c r="AR17" s="124"/>
      <c r="AS17">
        <f>'13p75GHz_WLIN_S'!AS17</f>
        <v>4.3</v>
      </c>
      <c r="AU17" s="62">
        <f t="shared" si="8"/>
        <v>46.7</v>
      </c>
      <c r="AV17" s="62">
        <f t="shared" si="9"/>
        <v>13.299999999999997</v>
      </c>
      <c r="AX17">
        <f>'[1]13p75GHz_WLIN_OPT'!AX16</f>
        <v>3.5</v>
      </c>
      <c r="AZ17" s="62">
        <f t="shared" si="10"/>
        <v>47.5</v>
      </c>
      <c r="BA17" s="62">
        <f t="shared" si="11"/>
        <v>12.5</v>
      </c>
      <c r="BB17" s="98"/>
      <c r="BC17" s="98"/>
      <c r="BD17" s="20"/>
      <c r="BE17" s="139"/>
      <c r="BF17" s="98"/>
      <c r="BG17" s="98"/>
      <c r="BH17" s="20"/>
      <c r="BI17" s="139"/>
      <c r="BJ17" s="20"/>
      <c r="BK17" s="20"/>
    </row>
    <row r="18" spans="1:63" ht="24.75" customHeight="1" x14ac:dyDescent="0.25">
      <c r="A18" s="79"/>
      <c r="B18" s="100"/>
      <c r="C18" s="100"/>
      <c r="D18" s="76"/>
      <c r="E18" s="76"/>
      <c r="F18" s="102" t="s">
        <v>31</v>
      </c>
      <c r="G18" s="94"/>
      <c r="H18" s="10">
        <f t="shared" si="3"/>
        <v>1E-3</v>
      </c>
      <c r="I18" s="102" t="s">
        <v>31</v>
      </c>
      <c r="J18" s="100">
        <f t="shared" si="12"/>
        <v>33</v>
      </c>
      <c r="K18" s="102" t="s">
        <v>31</v>
      </c>
      <c r="L18" s="101">
        <f t="shared" si="4"/>
        <v>1.9952623149688804</v>
      </c>
      <c r="M18" s="101"/>
      <c r="N18" s="101"/>
      <c r="O18" s="11"/>
      <c r="P18" s="11"/>
      <c r="Q18" s="13">
        <f t="shared" si="5"/>
        <v>33</v>
      </c>
      <c r="R18" s="18"/>
      <c r="S18" s="13"/>
      <c r="T18" s="101"/>
      <c r="U18" s="101"/>
      <c r="V18" s="101">
        <f t="shared" si="6"/>
        <v>0</v>
      </c>
      <c r="W18" s="101">
        <f t="shared" si="0"/>
        <v>-1.9952623149688804</v>
      </c>
      <c r="X18" s="14" t="e">
        <f t="shared" si="1"/>
        <v>#DIV/0!</v>
      </c>
      <c r="Y18" s="14" t="e">
        <f t="shared" si="2"/>
        <v>#DIV/0!</v>
      </c>
      <c r="Z18" s="137"/>
      <c r="AB18" s="7"/>
      <c r="AC18" s="15"/>
      <c r="AD18" s="7"/>
      <c r="AE18" s="7"/>
      <c r="AF18" s="7"/>
      <c r="AG18" s="7"/>
      <c r="AH18" s="7"/>
      <c r="AI18" s="7"/>
      <c r="AJ18" s="62">
        <f t="shared" si="7"/>
        <v>53</v>
      </c>
      <c r="AL18" s="20"/>
      <c r="AM18" s="20"/>
      <c r="AN18" s="20"/>
      <c r="AO18" s="20"/>
      <c r="AP18" s="20"/>
      <c r="AQ18" s="20"/>
      <c r="AR18" s="124"/>
      <c r="AS18">
        <f>'13p75GHz_WLIN_S'!AS18</f>
        <v>5.9</v>
      </c>
      <c r="AU18" s="62">
        <f t="shared" si="8"/>
        <v>44.1</v>
      </c>
      <c r="AV18" s="62">
        <f t="shared" si="9"/>
        <v>14.899999999999999</v>
      </c>
      <c r="AX18">
        <f>'[1]13p75GHz_WLIN_OPT'!AX17</f>
        <v>3.4</v>
      </c>
      <c r="AZ18" s="62">
        <f t="shared" si="10"/>
        <v>46.6</v>
      </c>
      <c r="BA18" s="62">
        <f t="shared" si="11"/>
        <v>12.399999999999999</v>
      </c>
      <c r="BB18" s="98"/>
      <c r="BC18" s="98"/>
      <c r="BD18" s="20"/>
      <c r="BE18" s="139"/>
      <c r="BF18" s="98"/>
      <c r="BG18" s="98"/>
      <c r="BH18" s="20"/>
      <c r="BI18" s="139"/>
      <c r="BJ18" s="20"/>
      <c r="BK18" s="20"/>
    </row>
    <row r="19" spans="1:63" ht="24.75" customHeight="1" x14ac:dyDescent="0.25">
      <c r="A19" s="79"/>
      <c r="B19" s="100"/>
      <c r="C19" s="100"/>
      <c r="D19" s="76"/>
      <c r="E19" s="76"/>
      <c r="F19" s="102" t="s">
        <v>31</v>
      </c>
      <c r="G19" s="94"/>
      <c r="H19" s="10">
        <f>0.001*POWER(10,G19/10)</f>
        <v>1E-3</v>
      </c>
      <c r="I19" s="102" t="s">
        <v>31</v>
      </c>
      <c r="J19" s="100">
        <f>J18-3</f>
        <v>30</v>
      </c>
      <c r="K19" s="102" t="s">
        <v>31</v>
      </c>
      <c r="L19" s="101">
        <f>0.001*POWER(10,J19/10)</f>
        <v>1</v>
      </c>
      <c r="M19" s="101"/>
      <c r="N19" s="101"/>
      <c r="O19" s="11"/>
      <c r="P19" s="11"/>
      <c r="Q19" s="13">
        <f>J19-G19</f>
        <v>30</v>
      </c>
      <c r="R19" s="18"/>
      <c r="S19" s="13"/>
      <c r="T19" s="101"/>
      <c r="U19" s="101"/>
      <c r="V19" s="101">
        <f>T19*$Z$7+S19*$Z$9+R19*$Z$11</f>
        <v>0</v>
      </c>
      <c r="W19" s="101">
        <f>V19-L19</f>
        <v>-1</v>
      </c>
      <c r="X19" s="14" t="e">
        <f>L19/V19</f>
        <v>#DIV/0!</v>
      </c>
      <c r="Y19" s="14" t="e">
        <f>(L19-H19)/V19</f>
        <v>#DIV/0!</v>
      </c>
      <c r="Z19" s="137"/>
      <c r="AB19" s="7"/>
      <c r="AC19" s="15"/>
      <c r="AD19" s="7"/>
      <c r="AE19" s="7"/>
      <c r="AF19" s="7"/>
      <c r="AG19" s="7"/>
      <c r="AH19" s="7"/>
      <c r="AI19" s="7"/>
      <c r="AJ19" s="62">
        <f t="shared" si="7"/>
        <v>50</v>
      </c>
      <c r="AL19" s="20"/>
      <c r="AM19" s="20"/>
      <c r="AN19" s="20"/>
      <c r="AO19" s="20"/>
      <c r="AP19" s="20"/>
      <c r="AQ19" s="20"/>
      <c r="AR19" s="124"/>
      <c r="AS19">
        <f>'13p75GHz_WLIN_S'!AS19</f>
        <v>5.9</v>
      </c>
      <c r="AU19" s="62">
        <f t="shared" si="8"/>
        <v>41.1</v>
      </c>
      <c r="AV19" s="62">
        <f t="shared" si="9"/>
        <v>14.899999999999999</v>
      </c>
      <c r="AX19">
        <f>'[1]13p75GHz_WLIN_OPT'!AX18</f>
        <v>4.3</v>
      </c>
      <c r="AZ19" s="62">
        <f t="shared" si="10"/>
        <v>42.7</v>
      </c>
      <c r="BA19" s="62">
        <f t="shared" si="11"/>
        <v>13.299999999999997</v>
      </c>
      <c r="BB19" s="98"/>
      <c r="BC19" s="98"/>
      <c r="BD19" s="20"/>
      <c r="BE19" s="139"/>
      <c r="BF19" s="98"/>
      <c r="BG19" s="98"/>
      <c r="BH19" s="20"/>
      <c r="BI19" s="139"/>
      <c r="BJ19" s="20"/>
      <c r="BK19" s="20"/>
    </row>
    <row r="20" spans="1:63" ht="24.75" customHeight="1" x14ac:dyDescent="0.25">
      <c r="A20" s="79"/>
      <c r="B20" s="100"/>
      <c r="C20" s="100"/>
      <c r="D20" s="76"/>
      <c r="E20" s="76"/>
      <c r="F20" s="102" t="s">
        <v>31</v>
      </c>
      <c r="G20" s="94"/>
      <c r="H20" s="10">
        <f t="shared" si="3"/>
        <v>1E-3</v>
      </c>
      <c r="I20" s="102" t="s">
        <v>31</v>
      </c>
      <c r="J20" s="100">
        <f>J19-3</f>
        <v>27</v>
      </c>
      <c r="K20" s="102" t="s">
        <v>31</v>
      </c>
      <c r="L20" s="101">
        <f t="shared" si="4"/>
        <v>0.50118723362727269</v>
      </c>
      <c r="M20" s="101"/>
      <c r="N20" s="101"/>
      <c r="O20" s="11"/>
      <c r="P20" s="11"/>
      <c r="Q20" s="13">
        <f t="shared" si="5"/>
        <v>27</v>
      </c>
      <c r="R20" s="18"/>
      <c r="S20" s="13"/>
      <c r="T20" s="101"/>
      <c r="U20" s="101"/>
      <c r="V20" s="101">
        <f t="shared" si="6"/>
        <v>0</v>
      </c>
      <c r="W20" s="101">
        <f t="shared" si="0"/>
        <v>-0.50118723362727269</v>
      </c>
      <c r="X20" s="14" t="e">
        <f t="shared" si="1"/>
        <v>#DIV/0!</v>
      </c>
      <c r="Y20" s="14" t="e">
        <f t="shared" si="2"/>
        <v>#DIV/0!</v>
      </c>
      <c r="Z20" s="137"/>
      <c r="AB20" s="7"/>
      <c r="AC20" s="15"/>
      <c r="AD20" s="7"/>
      <c r="AE20" s="7"/>
      <c r="AF20" s="7"/>
      <c r="AG20" s="7"/>
      <c r="AH20" s="7"/>
      <c r="AI20" s="7"/>
      <c r="AJ20" s="62">
        <f t="shared" si="7"/>
        <v>47</v>
      </c>
      <c r="AL20" s="20"/>
      <c r="AM20" s="20"/>
      <c r="AN20" s="20"/>
      <c r="AO20" s="20"/>
      <c r="AP20" s="20"/>
      <c r="AQ20" s="20"/>
      <c r="AR20" s="124"/>
      <c r="AS20">
        <f>'13p75GHz_WLIN_S'!AS20</f>
        <v>5.9</v>
      </c>
      <c r="AU20" s="62">
        <f t="shared" si="8"/>
        <v>38.1</v>
      </c>
      <c r="AV20" s="62">
        <f t="shared" si="9"/>
        <v>14.899999999999999</v>
      </c>
      <c r="AX20">
        <f>'[1]13p75GHz_WLIN_OPT'!AX19</f>
        <v>4.0999999999999996</v>
      </c>
      <c r="AZ20" s="62">
        <f t="shared" si="10"/>
        <v>39.9</v>
      </c>
      <c r="BA20" s="62">
        <f t="shared" si="11"/>
        <v>13.100000000000001</v>
      </c>
      <c r="BB20" s="98"/>
      <c r="BC20" s="98"/>
      <c r="BD20" s="20"/>
      <c r="BE20" s="139"/>
      <c r="BF20" s="98"/>
      <c r="BG20" s="98"/>
      <c r="BH20" s="20"/>
      <c r="BI20" s="139"/>
      <c r="BJ20" s="20"/>
      <c r="BK20" s="20"/>
    </row>
    <row r="21" spans="1:63" ht="24.75" customHeight="1" x14ac:dyDescent="0.25">
      <c r="A21" s="79"/>
      <c r="B21" s="100"/>
      <c r="C21" s="100"/>
      <c r="D21" s="76"/>
      <c r="E21" s="76"/>
      <c r="F21" s="102" t="s">
        <v>31</v>
      </c>
      <c r="G21" s="94"/>
      <c r="H21" s="10">
        <f t="shared" si="3"/>
        <v>1E-3</v>
      </c>
      <c r="I21" s="102" t="s">
        <v>31</v>
      </c>
      <c r="J21" s="100">
        <f>J20-3</f>
        <v>24</v>
      </c>
      <c r="K21" s="102" t="s">
        <v>31</v>
      </c>
      <c r="L21" s="101">
        <f t="shared" si="4"/>
        <v>0.25118864315095807</v>
      </c>
      <c r="M21" s="101"/>
      <c r="N21" s="101"/>
      <c r="O21" s="11"/>
      <c r="P21" s="11"/>
      <c r="Q21" s="13">
        <f t="shared" si="5"/>
        <v>24</v>
      </c>
      <c r="R21" s="18"/>
      <c r="S21" s="13"/>
      <c r="T21" s="101"/>
      <c r="U21" s="101"/>
      <c r="V21" s="101">
        <f t="shared" si="6"/>
        <v>0</v>
      </c>
      <c r="W21" s="101">
        <f t="shared" si="0"/>
        <v>-0.25118864315095807</v>
      </c>
      <c r="X21" s="14" t="e">
        <f t="shared" si="1"/>
        <v>#DIV/0!</v>
      </c>
      <c r="Y21" s="14" t="e">
        <f t="shared" si="2"/>
        <v>#DIV/0!</v>
      </c>
      <c r="Z21" s="138"/>
      <c r="AB21" s="7"/>
      <c r="AC21" s="15"/>
      <c r="AD21" s="7"/>
      <c r="AE21" s="7"/>
      <c r="AF21" s="7"/>
      <c r="AG21" s="7"/>
      <c r="AH21" s="7"/>
      <c r="AI21" s="7"/>
      <c r="AJ21" s="62">
        <f t="shared" si="7"/>
        <v>44</v>
      </c>
      <c r="AL21" s="140"/>
      <c r="AM21" s="140"/>
      <c r="AN21" s="99"/>
      <c r="AO21" s="92"/>
      <c r="AP21" s="92"/>
      <c r="AQ21" s="99"/>
      <c r="AR21" s="124"/>
      <c r="AS21">
        <f>'13p75GHz_WLIN_S'!AS21</f>
        <v>0</v>
      </c>
      <c r="AU21" s="62">
        <f t="shared" si="8"/>
        <v>41</v>
      </c>
      <c r="AV21" s="62">
        <f t="shared" si="9"/>
        <v>9</v>
      </c>
      <c r="AX21">
        <f>'[1]13p75GHz_WLIN_OPT'!AX20</f>
        <v>4.0999999999999996</v>
      </c>
      <c r="AZ21" s="62">
        <f t="shared" si="10"/>
        <v>36.9</v>
      </c>
      <c r="BA21" s="62">
        <f t="shared" si="11"/>
        <v>13.100000000000001</v>
      </c>
      <c r="BB21" s="139"/>
      <c r="BC21" s="139"/>
      <c r="BD21" s="139"/>
      <c r="BE21" s="139"/>
      <c r="BF21" s="139"/>
      <c r="BG21" s="98"/>
      <c r="BH21" s="139"/>
      <c r="BI21" s="139"/>
      <c r="BJ21" s="20"/>
      <c r="BK21" s="20"/>
    </row>
    <row r="22" spans="1:63"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 @ ",B23,"GHz")</f>
        <v>Cascade Average IMD(dBc)  W_LIN @ 14.25GHz</v>
      </c>
      <c r="AC22" s="7"/>
      <c r="AD22" s="7"/>
      <c r="AE22" s="7"/>
      <c r="AF22" s="7"/>
      <c r="AG22" s="7" t="s">
        <v>43</v>
      </c>
      <c r="AH22" s="7" t="s">
        <v>105</v>
      </c>
      <c r="AI22" s="7" t="s">
        <v>106</v>
      </c>
      <c r="AJ22" s="7" t="s">
        <v>116</v>
      </c>
      <c r="AK22" s="7" t="s">
        <v>110</v>
      </c>
      <c r="AL22" t="s">
        <v>108</v>
      </c>
      <c r="AN22" s="59" t="s">
        <v>124</v>
      </c>
      <c r="AO22" s="59" t="s">
        <v>125</v>
      </c>
      <c r="AP22" s="59" t="s">
        <v>126</v>
      </c>
      <c r="AQ22" s="59" t="s">
        <v>127</v>
      </c>
      <c r="AR22" s="98"/>
      <c r="AS22" s="98"/>
      <c r="AT22" s="124"/>
      <c r="AU22" s="124"/>
      <c r="AV22" s="124"/>
      <c r="AW22" s="124"/>
      <c r="AX22" s="124"/>
      <c r="AY22" s="124"/>
      <c r="AZ22" s="124"/>
      <c r="BA22" s="124"/>
      <c r="BB22" s="139"/>
      <c r="BC22" s="139"/>
      <c r="BD22" s="139"/>
      <c r="BE22" s="139"/>
      <c r="BF22" s="139"/>
      <c r="BG22" s="98"/>
      <c r="BH22" s="139"/>
      <c r="BI22" s="139"/>
      <c r="BJ22" s="20"/>
      <c r="BK22" s="20"/>
    </row>
    <row r="23" spans="1:63" ht="24.75" customHeight="1" x14ac:dyDescent="0.25">
      <c r="A23" s="75">
        <f>A3</f>
        <v>42174</v>
      </c>
      <c r="B23" s="100">
        <f>B3</f>
        <v>14.25</v>
      </c>
      <c r="C23" s="100"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v>0.51</v>
      </c>
      <c r="AI23" s="20">
        <v>0</v>
      </c>
      <c r="AJ23">
        <v>1.55</v>
      </c>
      <c r="AK23">
        <v>3.06</v>
      </c>
      <c r="AL23">
        <v>0</v>
      </c>
      <c r="AR23" s="20"/>
      <c r="AS23" s="20"/>
      <c r="AT23" s="124"/>
      <c r="AU23" s="124"/>
      <c r="AV23" s="124"/>
      <c r="AW23" s="124"/>
      <c r="AX23" s="124"/>
      <c r="AY23" s="124"/>
      <c r="AZ23" s="124"/>
      <c r="BA23" s="124"/>
      <c r="BB23" s="73"/>
      <c r="BC23" s="98"/>
      <c r="BD23" s="20"/>
      <c r="BE23" s="20"/>
      <c r="BF23" s="20"/>
      <c r="BG23" s="98"/>
      <c r="BH23" s="98"/>
      <c r="BI23" s="73"/>
      <c r="BJ23" s="20"/>
      <c r="BK23" s="20"/>
    </row>
    <row r="24" spans="1:63" ht="24.75" customHeight="1" x14ac:dyDescent="0.25">
      <c r="A24" s="75"/>
      <c r="B24" s="100"/>
      <c r="C24" s="100"/>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f>AH23</f>
        <v>0.51</v>
      </c>
      <c r="AI24" s="7">
        <f t="shared" ref="AI24:AJ39" si="13">AI23</f>
        <v>0</v>
      </c>
      <c r="AJ24" s="7">
        <f t="shared" si="13"/>
        <v>1.55</v>
      </c>
      <c r="AR24" s="20"/>
      <c r="AS24" s="20"/>
      <c r="AT24" s="20"/>
      <c r="AU24" s="98"/>
      <c r="AV24" s="98"/>
      <c r="AW24" s="98"/>
      <c r="AX24" s="73"/>
      <c r="AY24" s="73"/>
      <c r="AZ24" s="73"/>
      <c r="BA24" s="73"/>
      <c r="BB24" s="73"/>
      <c r="BC24" s="98"/>
      <c r="BD24" s="20"/>
      <c r="BE24" s="20"/>
      <c r="BF24" s="20"/>
      <c r="BG24" s="98"/>
      <c r="BH24" s="98"/>
      <c r="BI24" s="73"/>
      <c r="BJ24" s="20"/>
      <c r="BK24" s="20"/>
    </row>
    <row r="25" spans="1:63" ht="24.75" customHeight="1" x14ac:dyDescent="0.25">
      <c r="A25" s="75"/>
      <c r="B25" s="100"/>
      <c r="C25" s="100"/>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f t="shared" ref="AH25:AJ40" si="14">AH24</f>
        <v>0.51</v>
      </c>
      <c r="AI25" s="7">
        <f t="shared" si="13"/>
        <v>0</v>
      </c>
      <c r="AJ25" s="7">
        <f t="shared" si="13"/>
        <v>1.55</v>
      </c>
      <c r="AR25" s="20"/>
      <c r="AS25" s="20"/>
      <c r="AT25" s="20"/>
      <c r="AU25" s="20"/>
      <c r="AV25" s="20"/>
      <c r="AW25" s="20"/>
      <c r="AX25" s="73"/>
      <c r="AY25" s="73"/>
      <c r="AZ25" s="73"/>
      <c r="BA25" s="73"/>
      <c r="BB25" s="73"/>
      <c r="BC25" s="98"/>
      <c r="BD25" s="20"/>
      <c r="BE25" s="20"/>
      <c r="BF25" s="20"/>
      <c r="BG25" s="98"/>
      <c r="BH25" s="98"/>
      <c r="BI25" s="73"/>
      <c r="BJ25" s="20"/>
      <c r="BK25" s="20"/>
    </row>
    <row r="26" spans="1:63" ht="24.75" customHeight="1" x14ac:dyDescent="0.25">
      <c r="A26" s="79"/>
      <c r="B26" s="100"/>
      <c r="C26" s="100"/>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f t="shared" si="14"/>
        <v>0.51</v>
      </c>
      <c r="AI26" s="7">
        <f t="shared" si="13"/>
        <v>0</v>
      </c>
      <c r="AJ26" s="7">
        <f t="shared" si="13"/>
        <v>1.55</v>
      </c>
      <c r="AR26" s="20"/>
      <c r="AS26" s="20"/>
      <c r="AT26" s="20"/>
      <c r="AU26" s="20"/>
      <c r="AV26" s="20"/>
      <c r="AW26" s="20"/>
      <c r="AX26" s="73"/>
      <c r="AY26" s="73"/>
      <c r="AZ26" s="73"/>
      <c r="BA26" s="73"/>
      <c r="BB26" s="73"/>
      <c r="BC26" s="98"/>
      <c r="BD26" s="20"/>
      <c r="BE26" s="20"/>
      <c r="BF26" s="20"/>
      <c r="BG26" s="98"/>
      <c r="BH26" s="98"/>
      <c r="BI26" s="73"/>
      <c r="BJ26" s="20"/>
      <c r="BK26" s="20"/>
    </row>
    <row r="27" spans="1:63" ht="24.75" customHeight="1" x14ac:dyDescent="0.25">
      <c r="A27" s="79"/>
      <c r="B27" s="100"/>
      <c r="C27" s="100"/>
      <c r="D27" s="90">
        <v>41</v>
      </c>
      <c r="E27" s="93">
        <v>48</v>
      </c>
      <c r="F27" s="94">
        <v>16.260000000000002</v>
      </c>
      <c r="G27" s="102" t="s">
        <v>31</v>
      </c>
      <c r="H27" s="10">
        <f t="shared" ref="H27:H41" si="15">0.001*POWER(10,F27/10)</f>
        <v>4.2266861426560325E-2</v>
      </c>
      <c r="I27" s="100">
        <v>44</v>
      </c>
      <c r="J27" s="102" t="s">
        <v>31</v>
      </c>
      <c r="K27" s="102" t="s">
        <v>31</v>
      </c>
      <c r="L27" s="10">
        <f t="shared" ref="L27:L41" si="16">0.001*POWER(10,I27/10)</f>
        <v>25.118864315095859</v>
      </c>
      <c r="M27" s="101"/>
      <c r="N27" s="101"/>
      <c r="O27" s="11">
        <f>MAX(AN27,AP27)</f>
        <v>-24.7</v>
      </c>
      <c r="P27" s="11">
        <f>MAX(AO27,AQ27)</f>
        <v>-27.1</v>
      </c>
      <c r="Q27" s="13">
        <f t="shared" ref="Q27:Q41" si="17">I27-F27</f>
        <v>27.74</v>
      </c>
      <c r="R27" s="13">
        <v>2.21</v>
      </c>
      <c r="S27" s="13">
        <v>4.68</v>
      </c>
      <c r="T27" s="101">
        <v>6.43</v>
      </c>
      <c r="U27" s="101">
        <v>4.68</v>
      </c>
      <c r="V27" s="101">
        <f t="shared" ref="V27:V41" si="18">T27*$Z$7+S27*$Z$9+R27*$Z$11</f>
        <v>220.566</v>
      </c>
      <c r="W27" s="31"/>
      <c r="X27" s="35"/>
      <c r="Y27" s="35"/>
      <c r="Z27" s="127" t="s">
        <v>45</v>
      </c>
      <c r="AA27" s="20"/>
      <c r="AB27" s="15">
        <f t="shared" ref="AB27:AB61" si="19">AVERAGE(O27:P27)</f>
        <v>-25.9</v>
      </c>
      <c r="AC27" s="36"/>
      <c r="AD27" s="36"/>
      <c r="AE27" s="36"/>
      <c r="AF27" s="36"/>
      <c r="AG27" s="7">
        <v>-25</v>
      </c>
      <c r="AH27" s="7">
        <f t="shared" si="14"/>
        <v>0.51</v>
      </c>
      <c r="AI27" s="7">
        <f t="shared" si="13"/>
        <v>0</v>
      </c>
      <c r="AJ27" s="7">
        <f t="shared" si="13"/>
        <v>1.55</v>
      </c>
      <c r="AN27">
        <v>-35.6</v>
      </c>
      <c r="AO27">
        <v>-39.6</v>
      </c>
      <c r="AP27">
        <v>-24.7</v>
      </c>
      <c r="AQ27">
        <v>-27.1</v>
      </c>
      <c r="AR27" s="20"/>
      <c r="AS27" s="20"/>
      <c r="AT27" s="20"/>
      <c r="AU27" s="20"/>
      <c r="AV27" s="20"/>
      <c r="AW27" s="20"/>
      <c r="AX27" s="73"/>
      <c r="AY27" s="73"/>
      <c r="AZ27" s="73"/>
      <c r="BA27" s="73"/>
      <c r="BB27" s="73"/>
      <c r="BC27" s="98"/>
      <c r="BD27" s="20"/>
      <c r="BE27" s="20"/>
      <c r="BF27" s="20"/>
      <c r="BG27" s="98"/>
      <c r="BH27" s="98"/>
      <c r="BI27" s="73"/>
      <c r="BJ27" s="20"/>
      <c r="BK27" s="20"/>
    </row>
    <row r="28" spans="1:63" ht="23.25" customHeight="1" x14ac:dyDescent="0.25">
      <c r="A28" s="79"/>
      <c r="B28" s="100"/>
      <c r="C28" s="100"/>
      <c r="D28" s="90">
        <v>40</v>
      </c>
      <c r="E28" s="93">
        <v>46</v>
      </c>
      <c r="F28" s="94">
        <v>14.88</v>
      </c>
      <c r="G28" s="102" t="s">
        <v>31</v>
      </c>
      <c r="H28" s="10">
        <f t="shared" si="15"/>
        <v>3.0760968147407093E-2</v>
      </c>
      <c r="I28" s="100">
        <f t="shared" ref="I28:I38" si="20">I27-1</f>
        <v>43</v>
      </c>
      <c r="J28" s="102" t="s">
        <v>31</v>
      </c>
      <c r="K28" s="102" t="s">
        <v>31</v>
      </c>
      <c r="L28" s="10">
        <f t="shared" si="16"/>
        <v>19.952623149688794</v>
      </c>
      <c r="M28" s="101"/>
      <c r="N28" s="101"/>
      <c r="O28" s="11">
        <f t="shared" ref="O28:P41" si="21">MAX(AN28,AP28)</f>
        <v>-27</v>
      </c>
      <c r="P28" s="11">
        <f t="shared" si="21"/>
        <v>-30.7</v>
      </c>
      <c r="Q28" s="13">
        <f t="shared" si="17"/>
        <v>28.119999999999997</v>
      </c>
      <c r="R28" s="13">
        <v>2.23</v>
      </c>
      <c r="S28" s="13">
        <v>4.6100000000000003</v>
      </c>
      <c r="T28" s="101">
        <v>5.88</v>
      </c>
      <c r="U28" s="101">
        <v>4.3</v>
      </c>
      <c r="V28" s="101">
        <f t="shared" si="18"/>
        <v>206.565</v>
      </c>
      <c r="W28" s="31"/>
      <c r="X28" s="35"/>
      <c r="Y28" s="35"/>
      <c r="Z28" s="130"/>
      <c r="AA28" s="20"/>
      <c r="AB28" s="15">
        <f t="shared" si="19"/>
        <v>-28.85</v>
      </c>
      <c r="AC28" s="36"/>
      <c r="AD28" s="36"/>
      <c r="AE28" s="36"/>
      <c r="AF28" s="36"/>
      <c r="AG28" s="7">
        <v>-25</v>
      </c>
      <c r="AH28" s="7">
        <f t="shared" si="14"/>
        <v>0.51</v>
      </c>
      <c r="AI28" s="7">
        <f t="shared" si="13"/>
        <v>0</v>
      </c>
      <c r="AJ28" s="7">
        <f t="shared" si="13"/>
        <v>1.55</v>
      </c>
      <c r="AN28">
        <v>-35.6</v>
      </c>
      <c r="AO28">
        <v>-39.4</v>
      </c>
      <c r="AP28">
        <v>-27</v>
      </c>
      <c r="AQ28">
        <v>-30.7</v>
      </c>
      <c r="AR28" s="20"/>
      <c r="AS28" s="20"/>
      <c r="AT28" s="20"/>
      <c r="AU28" s="20"/>
      <c r="AV28" s="20"/>
      <c r="AW28" s="20"/>
      <c r="AX28" s="73"/>
      <c r="AY28" s="73"/>
      <c r="AZ28" s="73"/>
      <c r="BA28" s="73"/>
      <c r="BB28" s="73"/>
      <c r="BC28" s="98"/>
      <c r="BD28" s="20"/>
      <c r="BE28" s="20"/>
      <c r="BF28" s="20"/>
      <c r="BG28" s="98"/>
      <c r="BH28" s="98"/>
      <c r="BI28" s="73"/>
      <c r="BJ28" s="20"/>
      <c r="BK28" s="20"/>
    </row>
    <row r="29" spans="1:63" ht="24" customHeight="1" x14ac:dyDescent="0.25">
      <c r="A29" s="79"/>
      <c r="B29" s="100"/>
      <c r="C29" s="100"/>
      <c r="D29" s="90">
        <v>39</v>
      </c>
      <c r="E29" s="93">
        <v>45</v>
      </c>
      <c r="F29" s="94">
        <v>13.65</v>
      </c>
      <c r="G29" s="102" t="s">
        <v>31</v>
      </c>
      <c r="H29" s="10">
        <f t="shared" si="15"/>
        <v>2.3173946499684791E-2</v>
      </c>
      <c r="I29" s="100">
        <f t="shared" si="20"/>
        <v>42</v>
      </c>
      <c r="J29" s="102" t="s">
        <v>31</v>
      </c>
      <c r="K29" s="102" t="s">
        <v>31</v>
      </c>
      <c r="L29" s="10">
        <f t="shared" si="16"/>
        <v>15.848931924611147</v>
      </c>
      <c r="M29" s="101"/>
      <c r="N29" s="101"/>
      <c r="O29" s="11">
        <f t="shared" si="21"/>
        <v>-28.5</v>
      </c>
      <c r="P29" s="11">
        <f t="shared" si="21"/>
        <v>-33.700000000000003</v>
      </c>
      <c r="Q29" s="13">
        <f t="shared" si="17"/>
        <v>28.35</v>
      </c>
      <c r="R29" s="13">
        <v>2.2400000000000002</v>
      </c>
      <c r="S29" s="13">
        <v>4.58</v>
      </c>
      <c r="T29" s="101">
        <v>5.41</v>
      </c>
      <c r="U29" s="101">
        <v>3.96</v>
      </c>
      <c r="V29" s="101">
        <f t="shared" si="18"/>
        <v>194.858</v>
      </c>
      <c r="W29" s="31"/>
      <c r="X29" s="35"/>
      <c r="Y29" s="35"/>
      <c r="Z29" s="131"/>
      <c r="AA29" s="20"/>
      <c r="AB29" s="15">
        <f t="shared" si="19"/>
        <v>-31.1</v>
      </c>
      <c r="AC29" s="36"/>
      <c r="AD29" s="36"/>
      <c r="AE29" s="36"/>
      <c r="AF29" s="36"/>
      <c r="AG29" s="7">
        <v>-25</v>
      </c>
      <c r="AH29" s="7">
        <f t="shared" si="14"/>
        <v>0.51</v>
      </c>
      <c r="AI29" s="7">
        <f t="shared" si="13"/>
        <v>0</v>
      </c>
      <c r="AJ29" s="7">
        <f t="shared" si="13"/>
        <v>1.55</v>
      </c>
      <c r="AN29">
        <v>-36.5</v>
      </c>
      <c r="AO29">
        <v>-39.4</v>
      </c>
      <c r="AP29">
        <v>-28.5</v>
      </c>
      <c r="AQ29">
        <v>-33.700000000000003</v>
      </c>
      <c r="AR29" s="20"/>
      <c r="AS29" s="20"/>
      <c r="AT29" s="20"/>
      <c r="AU29" s="20"/>
      <c r="AV29" s="20"/>
      <c r="AW29" s="20"/>
      <c r="AX29" s="73"/>
      <c r="AY29" s="73"/>
      <c r="AZ29" s="73"/>
      <c r="BA29" s="73"/>
      <c r="BB29" s="73"/>
      <c r="BC29" s="98"/>
      <c r="BD29" s="20"/>
      <c r="BE29" s="20"/>
      <c r="BF29" s="20"/>
      <c r="BG29" s="98"/>
      <c r="BH29" s="98"/>
      <c r="BI29" s="73"/>
      <c r="BJ29" s="20"/>
      <c r="BK29" s="20"/>
    </row>
    <row r="30" spans="1:63" ht="24.75" customHeight="1" x14ac:dyDescent="0.25">
      <c r="A30" s="79"/>
      <c r="B30" s="100"/>
      <c r="C30" s="100"/>
      <c r="D30" s="90">
        <v>39</v>
      </c>
      <c r="E30" s="93">
        <v>44</v>
      </c>
      <c r="F30" s="94">
        <v>12.27</v>
      </c>
      <c r="G30" s="102" t="s">
        <v>31</v>
      </c>
      <c r="H30" s="10">
        <f t="shared" si="15"/>
        <v>1.6865530253887411E-2</v>
      </c>
      <c r="I30" s="100">
        <f t="shared" si="20"/>
        <v>41</v>
      </c>
      <c r="J30" s="102" t="s">
        <v>31</v>
      </c>
      <c r="K30" s="102" t="s">
        <v>31</v>
      </c>
      <c r="L30" s="10">
        <f t="shared" si="16"/>
        <v>12.589254117941671</v>
      </c>
      <c r="M30" s="101"/>
      <c r="N30" s="101"/>
      <c r="O30" s="11">
        <f t="shared" si="21"/>
        <v>-29.8</v>
      </c>
      <c r="P30" s="11">
        <f t="shared" si="21"/>
        <v>-35.799999999999997</v>
      </c>
      <c r="Q30" s="13">
        <f t="shared" si="17"/>
        <v>28.73</v>
      </c>
      <c r="R30" s="13">
        <v>2.25</v>
      </c>
      <c r="S30" s="13">
        <v>4.5599999999999996</v>
      </c>
      <c r="T30" s="101">
        <v>4.9400000000000004</v>
      </c>
      <c r="U30" s="101">
        <v>3.62</v>
      </c>
      <c r="V30" s="101">
        <f t="shared" si="18"/>
        <v>183.25399999999999</v>
      </c>
      <c r="W30" s="31"/>
      <c r="X30" s="35"/>
      <c r="Y30" s="35"/>
      <c r="Z30" s="100" t="s">
        <v>46</v>
      </c>
      <c r="AA30" s="20"/>
      <c r="AB30" s="15">
        <f t="shared" si="19"/>
        <v>-32.799999999999997</v>
      </c>
      <c r="AC30" s="36"/>
      <c r="AD30" s="36"/>
      <c r="AE30" s="36"/>
      <c r="AF30" s="36"/>
      <c r="AG30" s="7">
        <v>-25</v>
      </c>
      <c r="AH30" s="7">
        <f t="shared" si="14"/>
        <v>0.51</v>
      </c>
      <c r="AI30" s="7">
        <f t="shared" si="13"/>
        <v>0</v>
      </c>
      <c r="AJ30" s="7">
        <f t="shared" si="13"/>
        <v>1.55</v>
      </c>
      <c r="AN30">
        <v>-38.200000000000003</v>
      </c>
      <c r="AO30">
        <v>-40.200000000000003</v>
      </c>
      <c r="AP30">
        <v>-29.8</v>
      </c>
      <c r="AQ30">
        <v>-35.799999999999997</v>
      </c>
      <c r="AR30" s="20"/>
      <c r="AS30" s="20"/>
      <c r="AT30" s="20"/>
      <c r="AU30" s="20"/>
      <c r="AV30" s="20"/>
      <c r="AW30" s="20"/>
      <c r="AX30" s="73"/>
      <c r="AY30" s="73"/>
      <c r="AZ30" s="73"/>
      <c r="BA30" s="73"/>
      <c r="BB30" s="73"/>
      <c r="BC30" s="98"/>
      <c r="BD30" s="20"/>
      <c r="BE30" s="20"/>
      <c r="BF30" s="20"/>
      <c r="BG30" s="98"/>
      <c r="BH30" s="98"/>
      <c r="BI30" s="73"/>
      <c r="BJ30" s="20"/>
      <c r="BK30" s="20"/>
    </row>
    <row r="31" spans="1:63" ht="24.75" customHeight="1" x14ac:dyDescent="0.25">
      <c r="A31" s="79"/>
      <c r="B31" s="100"/>
      <c r="C31" s="100"/>
      <c r="D31" s="90">
        <v>38</v>
      </c>
      <c r="E31" s="93">
        <v>43</v>
      </c>
      <c r="F31" s="94">
        <v>11.06</v>
      </c>
      <c r="G31" s="102" t="s">
        <v>31</v>
      </c>
      <c r="H31" s="10">
        <f t="shared" si="15"/>
        <v>1.2764388088113442E-2</v>
      </c>
      <c r="I31" s="100">
        <f t="shared" si="20"/>
        <v>40</v>
      </c>
      <c r="J31" s="102" t="s">
        <v>31</v>
      </c>
      <c r="K31" s="102" t="s">
        <v>31</v>
      </c>
      <c r="L31" s="10">
        <f t="shared" si="16"/>
        <v>10</v>
      </c>
      <c r="M31" s="101"/>
      <c r="N31" s="101"/>
      <c r="O31" s="11">
        <f t="shared" si="21"/>
        <v>-30.4</v>
      </c>
      <c r="P31" s="11">
        <f t="shared" si="21"/>
        <v>-35.9</v>
      </c>
      <c r="Q31" s="13">
        <f t="shared" si="17"/>
        <v>28.939999999999998</v>
      </c>
      <c r="R31" s="13">
        <v>2.2599999999999998</v>
      </c>
      <c r="S31" s="13">
        <v>4.5599999999999996</v>
      </c>
      <c r="T31" s="101">
        <v>4.5999999999999996</v>
      </c>
      <c r="U31" s="101">
        <v>3.36</v>
      </c>
      <c r="V31" s="101">
        <f t="shared" si="18"/>
        <v>175.02799999999996</v>
      </c>
      <c r="W31" s="31"/>
      <c r="X31" s="35"/>
      <c r="Y31" s="35"/>
      <c r="Z31" s="39"/>
      <c r="AA31" s="20"/>
      <c r="AB31" s="15">
        <f t="shared" si="19"/>
        <v>-33.15</v>
      </c>
      <c r="AC31" s="36"/>
      <c r="AD31" s="36"/>
      <c r="AE31" s="36"/>
      <c r="AF31" s="36"/>
      <c r="AG31" s="7">
        <v>-25</v>
      </c>
      <c r="AH31" s="7">
        <f t="shared" si="14"/>
        <v>0.51</v>
      </c>
      <c r="AI31" s="7">
        <f t="shared" si="13"/>
        <v>0</v>
      </c>
      <c r="AJ31" s="7">
        <f t="shared" si="13"/>
        <v>1.55</v>
      </c>
      <c r="AK31" s="40"/>
      <c r="AL31" s="40"/>
      <c r="AM31" s="40"/>
      <c r="AN31">
        <v>-39.799999999999997</v>
      </c>
      <c r="AO31">
        <v>-40.799999999999997</v>
      </c>
      <c r="AP31">
        <v>-30.4</v>
      </c>
      <c r="AQ31">
        <v>-35.9</v>
      </c>
      <c r="AR31" s="20"/>
      <c r="AS31" s="20"/>
      <c r="AT31" s="20"/>
      <c r="AU31" s="20"/>
      <c r="AV31" s="20"/>
      <c r="AW31" s="20"/>
      <c r="AX31" s="73"/>
      <c r="AY31" s="73"/>
      <c r="AZ31" s="73"/>
      <c r="BA31" s="73"/>
      <c r="BB31" s="73"/>
      <c r="BC31" s="98"/>
      <c r="BD31" s="20"/>
      <c r="BE31" s="20"/>
      <c r="BF31" s="20"/>
      <c r="BG31" s="98"/>
      <c r="BH31" s="98"/>
      <c r="BI31" s="73"/>
      <c r="BJ31" s="20"/>
      <c r="BK31" s="20"/>
    </row>
    <row r="32" spans="1:63" ht="24.75" customHeight="1" x14ac:dyDescent="0.25">
      <c r="A32" s="79"/>
      <c r="B32" s="100"/>
      <c r="C32" s="100"/>
      <c r="D32" s="90">
        <v>36</v>
      </c>
      <c r="E32" s="93">
        <v>41</v>
      </c>
      <c r="F32" s="94">
        <v>9.9600000000000009</v>
      </c>
      <c r="G32" s="102" t="s">
        <v>31</v>
      </c>
      <c r="H32" s="10">
        <f t="shared" si="15"/>
        <v>9.908319448927682E-3</v>
      </c>
      <c r="I32" s="100">
        <f t="shared" si="20"/>
        <v>39</v>
      </c>
      <c r="J32" s="102" t="s">
        <v>31</v>
      </c>
      <c r="K32" s="102" t="s">
        <v>31</v>
      </c>
      <c r="L32" s="10">
        <f t="shared" si="16"/>
        <v>7.9432823472428158</v>
      </c>
      <c r="M32" s="101"/>
      <c r="N32" s="101"/>
      <c r="O32" s="11">
        <f t="shared" si="21"/>
        <v>-30.7</v>
      </c>
      <c r="P32" s="11">
        <f t="shared" si="21"/>
        <v>-35.299999999999997</v>
      </c>
      <c r="Q32" s="13">
        <f t="shared" si="17"/>
        <v>29.04</v>
      </c>
      <c r="R32" s="13">
        <v>2.25</v>
      </c>
      <c r="S32" s="13">
        <v>4.58</v>
      </c>
      <c r="T32" s="101">
        <v>4.3099999999999996</v>
      </c>
      <c r="U32" s="101">
        <v>3.14</v>
      </c>
      <c r="V32" s="101">
        <f t="shared" si="18"/>
        <v>168.08799999999999</v>
      </c>
      <c r="W32" s="31"/>
      <c r="X32" s="35"/>
      <c r="Y32" s="35"/>
      <c r="Z32" s="39"/>
      <c r="AA32" s="20"/>
      <c r="AB32" s="15">
        <f t="shared" si="19"/>
        <v>-33</v>
      </c>
      <c r="AC32" s="36"/>
      <c r="AD32" s="36"/>
      <c r="AE32" s="36"/>
      <c r="AF32" s="36"/>
      <c r="AG32" s="7">
        <v>-25</v>
      </c>
      <c r="AH32" s="7">
        <f t="shared" si="14"/>
        <v>0.51</v>
      </c>
      <c r="AI32" s="7">
        <f t="shared" si="13"/>
        <v>0</v>
      </c>
      <c r="AJ32" s="7">
        <f t="shared" si="13"/>
        <v>1.55</v>
      </c>
      <c r="AK32" s="40"/>
      <c r="AL32" s="40"/>
      <c r="AM32" s="40"/>
      <c r="AN32">
        <v>-38.9</v>
      </c>
      <c r="AO32">
        <v>-40.700000000000003</v>
      </c>
      <c r="AP32">
        <v>-30.7</v>
      </c>
      <c r="AQ32">
        <v>-35.299999999999997</v>
      </c>
      <c r="AR32" s="20"/>
      <c r="AS32" s="20"/>
      <c r="AT32" s="20"/>
      <c r="AU32" s="20"/>
      <c r="AV32" s="20"/>
      <c r="AW32" s="20"/>
      <c r="AX32" s="73"/>
      <c r="AY32" s="73"/>
      <c r="AZ32" s="73"/>
      <c r="BA32" s="73"/>
      <c r="BB32" s="73"/>
      <c r="BC32" s="98"/>
      <c r="BD32" s="20"/>
      <c r="BE32" s="20"/>
      <c r="BF32" s="20"/>
      <c r="BG32" s="98"/>
      <c r="BH32" s="98"/>
      <c r="BI32" s="73"/>
      <c r="BJ32" s="20"/>
      <c r="BK32" s="20"/>
    </row>
    <row r="33" spans="1:63" ht="24.75" customHeight="1" x14ac:dyDescent="0.25">
      <c r="A33" s="79"/>
      <c r="B33" s="100"/>
      <c r="C33" s="100"/>
      <c r="D33" s="90">
        <v>36</v>
      </c>
      <c r="E33" s="93">
        <v>41</v>
      </c>
      <c r="F33" s="94">
        <v>9</v>
      </c>
      <c r="G33" s="102" t="s">
        <v>31</v>
      </c>
      <c r="H33" s="10">
        <f t="shared" si="15"/>
        <v>7.9432823472428173E-3</v>
      </c>
      <c r="I33" s="100">
        <f t="shared" si="20"/>
        <v>38</v>
      </c>
      <c r="J33" s="102" t="s">
        <v>31</v>
      </c>
      <c r="K33" s="102" t="s">
        <v>31</v>
      </c>
      <c r="L33" s="10">
        <f t="shared" si="16"/>
        <v>6.3095734448019387</v>
      </c>
      <c r="M33" s="101"/>
      <c r="N33" s="101"/>
      <c r="O33" s="11">
        <f t="shared" si="21"/>
        <v>-31.6</v>
      </c>
      <c r="P33" s="11">
        <f t="shared" si="21"/>
        <v>-35.200000000000003</v>
      </c>
      <c r="Q33" s="13">
        <f t="shared" si="17"/>
        <v>29</v>
      </c>
      <c r="R33" s="13">
        <v>2.2599999999999998</v>
      </c>
      <c r="S33" s="13">
        <v>4.5999999999999996</v>
      </c>
      <c r="T33" s="101">
        <v>4.05</v>
      </c>
      <c r="U33" s="101">
        <v>2.95</v>
      </c>
      <c r="V33" s="101">
        <f t="shared" si="18"/>
        <v>162.01999999999998</v>
      </c>
      <c r="W33" s="31"/>
      <c r="X33" s="35"/>
      <c r="Y33" s="35"/>
      <c r="Z33" s="39"/>
      <c r="AA33" s="20"/>
      <c r="AB33" s="15">
        <f t="shared" si="19"/>
        <v>-33.400000000000006</v>
      </c>
      <c r="AC33" s="36"/>
      <c r="AD33" s="36"/>
      <c r="AE33" s="36"/>
      <c r="AF33" s="36"/>
      <c r="AG33" s="7">
        <v>-25</v>
      </c>
      <c r="AH33" s="7">
        <f t="shared" si="14"/>
        <v>0.51</v>
      </c>
      <c r="AI33" s="7">
        <f t="shared" si="13"/>
        <v>0</v>
      </c>
      <c r="AJ33" s="7">
        <f t="shared" si="13"/>
        <v>1.55</v>
      </c>
      <c r="AK33" s="40"/>
      <c r="AL33" s="40"/>
      <c r="AM33" s="40"/>
      <c r="AN33">
        <v>-37.6</v>
      </c>
      <c r="AO33">
        <v>-39.200000000000003</v>
      </c>
      <c r="AP33">
        <v>-31.6</v>
      </c>
      <c r="AQ33">
        <v>-35.200000000000003</v>
      </c>
      <c r="AR33" s="20"/>
      <c r="AS33" s="20"/>
      <c r="AT33" s="20"/>
      <c r="AU33" s="20"/>
      <c r="AV33" s="20"/>
      <c r="AW33" s="20"/>
      <c r="AX33" s="20"/>
      <c r="AY33" s="20"/>
      <c r="AZ33" s="20"/>
      <c r="BA33" s="20"/>
      <c r="BB33" s="20"/>
      <c r="BC33" s="20"/>
      <c r="BD33" s="20"/>
      <c r="BE33" s="20"/>
      <c r="BF33" s="20"/>
      <c r="BG33" s="20"/>
      <c r="BH33" s="20"/>
      <c r="BI33" s="20"/>
      <c r="BJ33" s="20"/>
      <c r="BK33" s="20"/>
    </row>
    <row r="34" spans="1:63" ht="24.75" customHeight="1" x14ac:dyDescent="0.25">
      <c r="A34" s="79"/>
      <c r="B34" s="100"/>
      <c r="C34" s="100"/>
      <c r="D34" s="90">
        <v>36</v>
      </c>
      <c r="E34" s="93">
        <v>40</v>
      </c>
      <c r="F34" s="94">
        <v>8</v>
      </c>
      <c r="G34" s="102" t="s">
        <v>31</v>
      </c>
      <c r="H34" s="10">
        <f t="shared" si="15"/>
        <v>6.3095734448019346E-3</v>
      </c>
      <c r="I34" s="100">
        <f t="shared" si="20"/>
        <v>37</v>
      </c>
      <c r="J34" s="102" t="s">
        <v>31</v>
      </c>
      <c r="K34" s="102" t="s">
        <v>31</v>
      </c>
      <c r="L34" s="10">
        <f t="shared" si="16"/>
        <v>5.0118723362727327</v>
      </c>
      <c r="M34" s="101"/>
      <c r="N34" s="101"/>
      <c r="O34" s="11">
        <f t="shared" si="21"/>
        <v>-33.700000000000003</v>
      </c>
      <c r="P34" s="11">
        <f t="shared" si="21"/>
        <v>-36.299999999999997</v>
      </c>
      <c r="Q34" s="13">
        <f t="shared" si="17"/>
        <v>29</v>
      </c>
      <c r="R34" s="13">
        <v>2.27</v>
      </c>
      <c r="S34" s="13">
        <v>4.6100000000000003</v>
      </c>
      <c r="T34" s="101">
        <v>3.83</v>
      </c>
      <c r="U34" s="101">
        <v>2.78</v>
      </c>
      <c r="V34" s="101">
        <f t="shared" si="18"/>
        <v>156.82499999999999</v>
      </c>
      <c r="W34" s="31"/>
      <c r="X34" s="35"/>
      <c r="Y34" s="35"/>
      <c r="Z34" s="39"/>
      <c r="AA34" s="20"/>
      <c r="AB34" s="15">
        <f t="shared" si="19"/>
        <v>-35</v>
      </c>
      <c r="AC34" s="36"/>
      <c r="AD34" s="36"/>
      <c r="AE34" s="36"/>
      <c r="AF34" s="36"/>
      <c r="AG34" s="7">
        <v>-25</v>
      </c>
      <c r="AH34" s="7">
        <f t="shared" si="14"/>
        <v>0.51</v>
      </c>
      <c r="AI34" s="7">
        <f t="shared" si="13"/>
        <v>0</v>
      </c>
      <c r="AJ34" s="7">
        <f t="shared" si="13"/>
        <v>1.55</v>
      </c>
      <c r="AK34" s="40"/>
      <c r="AL34" s="40"/>
      <c r="AM34" s="40"/>
      <c r="AN34">
        <v>-34.700000000000003</v>
      </c>
      <c r="AO34">
        <v>-37.5</v>
      </c>
      <c r="AP34">
        <v>-33.700000000000003</v>
      </c>
      <c r="AQ34">
        <v>-36.299999999999997</v>
      </c>
      <c r="AR34" s="20"/>
      <c r="AS34" s="20"/>
      <c r="AT34" s="20"/>
      <c r="AU34" s="20"/>
      <c r="AV34" s="20"/>
      <c r="AW34" s="20"/>
      <c r="AX34" s="20"/>
      <c r="AY34" s="20"/>
      <c r="AZ34" s="20"/>
      <c r="BA34" s="20"/>
      <c r="BB34" s="20"/>
      <c r="BC34" s="20"/>
      <c r="BD34" s="20"/>
      <c r="BE34" s="20"/>
      <c r="BF34" s="20"/>
      <c r="BG34" s="20"/>
      <c r="BH34" s="20"/>
      <c r="BI34" s="20"/>
      <c r="BJ34" s="20"/>
      <c r="BK34" s="20"/>
    </row>
    <row r="35" spans="1:63" ht="24.75" customHeight="1" x14ac:dyDescent="0.25">
      <c r="A35" s="79"/>
      <c r="B35" s="100"/>
      <c r="C35" s="100"/>
      <c r="D35" s="90">
        <v>35</v>
      </c>
      <c r="E35" s="93">
        <v>39</v>
      </c>
      <c r="F35" s="94">
        <v>7</v>
      </c>
      <c r="G35" s="102" t="s">
        <v>31</v>
      </c>
      <c r="H35" s="10">
        <f t="shared" si="15"/>
        <v>5.0118723362727229E-3</v>
      </c>
      <c r="I35" s="100">
        <f t="shared" si="20"/>
        <v>36</v>
      </c>
      <c r="J35" s="102" t="s">
        <v>31</v>
      </c>
      <c r="K35" s="102" t="s">
        <v>31</v>
      </c>
      <c r="L35" s="10">
        <f t="shared" si="16"/>
        <v>3.9810717055349771</v>
      </c>
      <c r="M35" s="101"/>
      <c r="N35" s="101"/>
      <c r="O35" s="11">
        <f t="shared" si="21"/>
        <v>-33.6</v>
      </c>
      <c r="P35" s="11">
        <f t="shared" si="21"/>
        <v>-35.700000000000003</v>
      </c>
      <c r="Q35" s="13">
        <f t="shared" si="17"/>
        <v>29</v>
      </c>
      <c r="R35" s="13">
        <v>2.27</v>
      </c>
      <c r="S35" s="13">
        <v>4.62</v>
      </c>
      <c r="T35" s="101">
        <v>3.66</v>
      </c>
      <c r="U35" s="101">
        <v>2.62</v>
      </c>
      <c r="V35" s="101">
        <f t="shared" si="18"/>
        <v>152.78000000000003</v>
      </c>
      <c r="W35" s="31"/>
      <c r="X35" s="35"/>
      <c r="Y35" s="35"/>
      <c r="Z35" s="39"/>
      <c r="AA35" s="20"/>
      <c r="AB35" s="15">
        <f t="shared" si="19"/>
        <v>-34.650000000000006</v>
      </c>
      <c r="AC35" s="36"/>
      <c r="AD35" s="36"/>
      <c r="AE35" s="36"/>
      <c r="AF35" s="36"/>
      <c r="AG35" s="7">
        <v>-25</v>
      </c>
      <c r="AH35" s="7">
        <f t="shared" si="14"/>
        <v>0.51</v>
      </c>
      <c r="AI35" s="7">
        <f t="shared" si="13"/>
        <v>0</v>
      </c>
      <c r="AJ35" s="7">
        <f t="shared" si="13"/>
        <v>1.55</v>
      </c>
      <c r="AK35" s="40"/>
      <c r="AL35" s="40"/>
      <c r="AM35" s="40"/>
      <c r="AN35">
        <v>-33.6</v>
      </c>
      <c r="AO35">
        <v>-35.799999999999997</v>
      </c>
      <c r="AP35">
        <v>-35</v>
      </c>
      <c r="AQ35">
        <v>-35.700000000000003</v>
      </c>
      <c r="AR35" s="20"/>
      <c r="AS35" s="20"/>
      <c r="AT35" s="20"/>
      <c r="AU35" s="20"/>
      <c r="AV35" s="20"/>
      <c r="AW35" s="20"/>
      <c r="AX35" s="20"/>
      <c r="AY35" s="20"/>
      <c r="AZ35" s="20"/>
      <c r="BA35" s="20"/>
      <c r="BB35" s="20"/>
      <c r="BC35" s="20"/>
      <c r="BD35" s="20"/>
      <c r="BE35" s="20"/>
      <c r="BF35" s="20"/>
      <c r="BG35" s="20"/>
      <c r="BH35" s="20"/>
      <c r="BI35" s="20"/>
      <c r="BJ35" s="20"/>
      <c r="BK35" s="20"/>
    </row>
    <row r="36" spans="1:63" ht="24.75" customHeight="1" x14ac:dyDescent="0.25">
      <c r="A36" s="79"/>
      <c r="B36" s="100"/>
      <c r="C36" s="100"/>
      <c r="D36" s="90">
        <v>35</v>
      </c>
      <c r="E36" s="93">
        <v>39</v>
      </c>
      <c r="F36" s="94">
        <v>6.17</v>
      </c>
      <c r="G36" s="102" t="s">
        <v>31</v>
      </c>
      <c r="H36" s="10">
        <f t="shared" si="15"/>
        <v>4.1399967481973053E-3</v>
      </c>
      <c r="I36" s="100">
        <f t="shared" si="20"/>
        <v>35</v>
      </c>
      <c r="J36" s="102" t="s">
        <v>31</v>
      </c>
      <c r="K36" s="102" t="s">
        <v>31</v>
      </c>
      <c r="L36" s="10">
        <f t="shared" si="16"/>
        <v>3.1622776601683804</v>
      </c>
      <c r="M36" s="101"/>
      <c r="N36" s="101"/>
      <c r="O36" s="11">
        <f t="shared" si="21"/>
        <v>-32.9</v>
      </c>
      <c r="P36" s="11">
        <f t="shared" si="21"/>
        <v>-34</v>
      </c>
      <c r="Q36" s="13">
        <f t="shared" si="17"/>
        <v>28.83</v>
      </c>
      <c r="R36" s="13">
        <v>2.2799999999999998</v>
      </c>
      <c r="S36" s="13">
        <v>4.6399999999999997</v>
      </c>
      <c r="T36" s="101">
        <v>3.5</v>
      </c>
      <c r="U36" s="101">
        <v>2.5</v>
      </c>
      <c r="V36" s="101">
        <f t="shared" si="18"/>
        <v>149.15200000000002</v>
      </c>
      <c r="W36" s="31"/>
      <c r="X36" s="35"/>
      <c r="Y36" s="35"/>
      <c r="Z36" s="39"/>
      <c r="AA36" s="20"/>
      <c r="AB36" s="15">
        <f t="shared" si="19"/>
        <v>-33.450000000000003</v>
      </c>
      <c r="AC36" s="36"/>
      <c r="AD36" s="36"/>
      <c r="AE36" s="36"/>
      <c r="AF36" s="36"/>
      <c r="AG36" s="7">
        <v>-25</v>
      </c>
      <c r="AH36" s="7">
        <f t="shared" si="14"/>
        <v>0.51</v>
      </c>
      <c r="AI36" s="7">
        <f t="shared" si="13"/>
        <v>0</v>
      </c>
      <c r="AJ36" s="7">
        <f t="shared" si="13"/>
        <v>1.55</v>
      </c>
      <c r="AK36" s="40"/>
      <c r="AL36" s="40"/>
      <c r="AM36" s="40"/>
      <c r="AN36">
        <v>-32.9</v>
      </c>
      <c r="AO36">
        <v>-34.4</v>
      </c>
      <c r="AP36">
        <v>-34.5</v>
      </c>
      <c r="AQ36">
        <v>-34</v>
      </c>
      <c r="AR36" s="20"/>
      <c r="AS36" s="20"/>
      <c r="AT36" s="20"/>
      <c r="AU36" s="20"/>
      <c r="AV36" s="20"/>
      <c r="AW36" s="20"/>
      <c r="AX36" s="20"/>
      <c r="AY36" s="20"/>
      <c r="AZ36" s="20"/>
      <c r="BA36" s="20"/>
      <c r="BB36" s="20"/>
      <c r="BC36" s="20"/>
      <c r="BD36" s="20"/>
      <c r="BE36" s="20"/>
      <c r="BF36" s="20"/>
      <c r="BG36" s="20"/>
      <c r="BH36" s="20"/>
      <c r="BI36" s="20"/>
      <c r="BJ36" s="20"/>
      <c r="BK36" s="20"/>
    </row>
    <row r="37" spans="1:63" ht="24.75" customHeight="1" x14ac:dyDescent="0.25">
      <c r="A37" s="79"/>
      <c r="B37" s="100"/>
      <c r="C37" s="100"/>
      <c r="D37" s="90">
        <v>35</v>
      </c>
      <c r="E37" s="93">
        <v>38</v>
      </c>
      <c r="F37" s="94">
        <v>5.09</v>
      </c>
      <c r="G37" s="102" t="s">
        <v>31</v>
      </c>
      <c r="H37" s="10">
        <f t="shared" si="15"/>
        <v>3.2284941217126362E-3</v>
      </c>
      <c r="I37" s="100">
        <f t="shared" si="20"/>
        <v>34</v>
      </c>
      <c r="J37" s="102" t="s">
        <v>31</v>
      </c>
      <c r="K37" s="102" t="s">
        <v>31</v>
      </c>
      <c r="L37" s="10">
        <f t="shared" si="16"/>
        <v>2.511886431509581</v>
      </c>
      <c r="M37" s="101"/>
      <c r="N37" s="101"/>
      <c r="O37" s="11">
        <f t="shared" si="21"/>
        <v>-31.8</v>
      </c>
      <c r="P37" s="11">
        <f t="shared" si="21"/>
        <v>-31.7</v>
      </c>
      <c r="Q37" s="13">
        <f t="shared" si="17"/>
        <v>28.91</v>
      </c>
      <c r="R37" s="13">
        <v>2.2799999999999998</v>
      </c>
      <c r="S37" s="13">
        <v>4.6500000000000004</v>
      </c>
      <c r="T37" s="101">
        <v>3.39</v>
      </c>
      <c r="U37" s="101">
        <v>2.4</v>
      </c>
      <c r="V37" s="101">
        <f t="shared" si="18"/>
        <v>146.571</v>
      </c>
      <c r="W37" s="31"/>
      <c r="X37" s="35"/>
      <c r="Y37" s="35"/>
      <c r="Z37" s="39"/>
      <c r="AA37" s="20"/>
      <c r="AB37" s="15">
        <f t="shared" si="19"/>
        <v>-31.75</v>
      </c>
      <c r="AC37" s="36"/>
      <c r="AD37" s="36"/>
      <c r="AE37" s="36"/>
      <c r="AF37" s="36"/>
      <c r="AG37" s="7">
        <v>-25</v>
      </c>
      <c r="AH37" s="7">
        <f t="shared" si="14"/>
        <v>0.51</v>
      </c>
      <c r="AI37" s="7">
        <f t="shared" si="13"/>
        <v>0</v>
      </c>
      <c r="AJ37" s="7">
        <f t="shared" si="13"/>
        <v>1.55</v>
      </c>
      <c r="AK37" s="40"/>
      <c r="AL37" s="40"/>
      <c r="AM37" s="40"/>
      <c r="AN37">
        <v>-32</v>
      </c>
      <c r="AO37">
        <v>-33.5</v>
      </c>
      <c r="AP37">
        <v>-31.8</v>
      </c>
      <c r="AQ37">
        <v>-31.7</v>
      </c>
      <c r="AR37" s="20"/>
      <c r="AS37" s="20"/>
      <c r="AT37" s="20"/>
      <c r="AU37" s="20"/>
      <c r="AV37" s="20"/>
      <c r="AW37" s="20"/>
      <c r="AX37" s="20"/>
      <c r="AY37" s="20"/>
      <c r="AZ37" s="20"/>
      <c r="BA37" s="20"/>
      <c r="BB37" s="20"/>
      <c r="BC37" s="20"/>
      <c r="BD37" s="20"/>
      <c r="BE37" s="20"/>
      <c r="BF37" s="20"/>
      <c r="BG37" s="20"/>
      <c r="BH37" s="20"/>
      <c r="BI37" s="20"/>
      <c r="BJ37" s="20"/>
      <c r="BK37" s="20"/>
    </row>
    <row r="38" spans="1:63" ht="24.75" customHeight="1" x14ac:dyDescent="0.25">
      <c r="A38" s="79"/>
      <c r="B38" s="100"/>
      <c r="C38" s="100"/>
      <c r="D38" s="90">
        <v>35</v>
      </c>
      <c r="E38" s="93">
        <v>38</v>
      </c>
      <c r="F38" s="94">
        <v>4.29</v>
      </c>
      <c r="G38" s="102" t="s">
        <v>31</v>
      </c>
      <c r="H38" s="10">
        <f t="shared" si="15"/>
        <v>2.6853444456585076E-3</v>
      </c>
      <c r="I38" s="100">
        <f t="shared" si="20"/>
        <v>33</v>
      </c>
      <c r="J38" s="102" t="s">
        <v>31</v>
      </c>
      <c r="K38" s="102" t="s">
        <v>31</v>
      </c>
      <c r="L38" s="10">
        <f t="shared" si="16"/>
        <v>1.9952623149688804</v>
      </c>
      <c r="M38" s="101"/>
      <c r="N38" s="101"/>
      <c r="O38" s="11">
        <f t="shared" si="21"/>
        <v>-30.7</v>
      </c>
      <c r="P38" s="11">
        <f t="shared" si="21"/>
        <v>-30.3</v>
      </c>
      <c r="Q38" s="13">
        <f t="shared" si="17"/>
        <v>28.71</v>
      </c>
      <c r="R38" s="13">
        <v>2.2799999999999998</v>
      </c>
      <c r="S38" s="13">
        <v>4.67</v>
      </c>
      <c r="T38" s="101">
        <v>3.29</v>
      </c>
      <c r="U38" s="101">
        <v>2.31</v>
      </c>
      <c r="V38" s="101">
        <f t="shared" si="18"/>
        <v>144.33700000000002</v>
      </c>
      <c r="W38" s="31"/>
      <c r="X38" s="35"/>
      <c r="Y38" s="35"/>
      <c r="Z38" s="39"/>
      <c r="AA38" s="20"/>
      <c r="AB38" s="15">
        <f t="shared" si="19"/>
        <v>-30.5</v>
      </c>
      <c r="AC38" s="36"/>
      <c r="AD38" s="36"/>
      <c r="AE38" s="36"/>
      <c r="AF38" s="36"/>
      <c r="AG38" s="7">
        <v>-25</v>
      </c>
      <c r="AH38" s="7">
        <f t="shared" si="14"/>
        <v>0.51</v>
      </c>
      <c r="AI38" s="7">
        <f t="shared" si="13"/>
        <v>0</v>
      </c>
      <c r="AJ38" s="7">
        <f t="shared" si="13"/>
        <v>1.55</v>
      </c>
      <c r="AN38">
        <v>-31.3</v>
      </c>
      <c r="AO38">
        <v>-32.5</v>
      </c>
      <c r="AP38">
        <v>-30.7</v>
      </c>
      <c r="AQ38">
        <v>-30.3</v>
      </c>
      <c r="AR38" s="20"/>
      <c r="AS38" s="20"/>
      <c r="AT38" s="20"/>
      <c r="AU38" s="20"/>
      <c r="AV38" s="20"/>
      <c r="AW38" s="20"/>
      <c r="AX38" s="20"/>
      <c r="AY38" s="20"/>
      <c r="AZ38" s="20"/>
      <c r="BA38" s="20"/>
      <c r="BB38" s="20"/>
      <c r="BC38" s="20"/>
      <c r="BD38" s="20"/>
      <c r="BE38" s="20"/>
      <c r="BF38" s="20"/>
      <c r="BG38" s="20"/>
      <c r="BH38" s="20"/>
      <c r="BI38" s="20"/>
      <c r="BJ38" s="20"/>
      <c r="BK38" s="20"/>
    </row>
    <row r="39" spans="1:63" ht="24.75" customHeight="1" x14ac:dyDescent="0.25">
      <c r="A39" s="79"/>
      <c r="B39" s="100"/>
      <c r="C39" s="100"/>
      <c r="D39" s="90">
        <v>35</v>
      </c>
      <c r="E39" s="93">
        <v>38</v>
      </c>
      <c r="F39" s="94">
        <v>1.79</v>
      </c>
      <c r="G39" s="102" t="s">
        <v>31</v>
      </c>
      <c r="H39" s="10">
        <f t="shared" si="15"/>
        <v>1.5100801541641485E-3</v>
      </c>
      <c r="I39" s="100">
        <f>I38-3</f>
        <v>30</v>
      </c>
      <c r="J39" s="102" t="s">
        <v>31</v>
      </c>
      <c r="K39" s="102" t="s">
        <v>31</v>
      </c>
      <c r="L39" s="10">
        <f t="shared" si="16"/>
        <v>1</v>
      </c>
      <c r="M39" s="101"/>
      <c r="N39" s="101"/>
      <c r="O39" s="11">
        <f t="shared" si="21"/>
        <v>-25.8</v>
      </c>
      <c r="P39" s="11">
        <f t="shared" si="21"/>
        <v>-26.3</v>
      </c>
      <c r="Q39" s="13">
        <f t="shared" si="17"/>
        <v>28.21</v>
      </c>
      <c r="R39" s="13">
        <v>2.2799999999999998</v>
      </c>
      <c r="S39" s="13">
        <v>4.6900000000000004</v>
      </c>
      <c r="T39" s="101">
        <v>3.11</v>
      </c>
      <c r="U39" s="101">
        <v>2.14</v>
      </c>
      <c r="V39" s="101">
        <f t="shared" si="18"/>
        <v>140.15100000000001</v>
      </c>
      <c r="W39" s="31"/>
      <c r="X39" s="35"/>
      <c r="Y39" s="35"/>
      <c r="Z39" s="39"/>
      <c r="AA39" s="20"/>
      <c r="AB39" s="15">
        <f t="shared" si="19"/>
        <v>-26.05</v>
      </c>
      <c r="AC39" s="36"/>
      <c r="AD39" s="36"/>
      <c r="AE39" s="36"/>
      <c r="AF39" s="36"/>
      <c r="AG39" s="7">
        <v>-25</v>
      </c>
      <c r="AH39" s="7">
        <f t="shared" si="14"/>
        <v>0.51</v>
      </c>
      <c r="AI39" s="7">
        <f t="shared" si="13"/>
        <v>0</v>
      </c>
      <c r="AJ39" s="7">
        <f t="shared" si="13"/>
        <v>1.55</v>
      </c>
      <c r="AN39">
        <v>-31.3</v>
      </c>
      <c r="AO39">
        <v>-32.299999999999997</v>
      </c>
      <c r="AP39">
        <v>-25.8</v>
      </c>
      <c r="AQ39">
        <v>-26.3</v>
      </c>
      <c r="AR39" s="20"/>
      <c r="AS39" s="20"/>
      <c r="AT39" s="20"/>
      <c r="AU39" s="139"/>
      <c r="AV39" s="139"/>
      <c r="AW39" s="20"/>
      <c r="AX39" s="20"/>
      <c r="AY39" s="20"/>
      <c r="AZ39" s="20"/>
      <c r="BA39" s="20"/>
      <c r="BB39" s="20"/>
      <c r="BC39" s="20"/>
      <c r="BD39" s="20"/>
      <c r="BE39" s="20"/>
      <c r="BF39" s="20"/>
      <c r="BG39" s="20"/>
      <c r="BH39" s="20"/>
      <c r="BI39" s="20"/>
      <c r="BJ39" s="20"/>
      <c r="BK39" s="20"/>
    </row>
    <row r="40" spans="1:63" ht="24.75" customHeight="1" x14ac:dyDescent="0.25">
      <c r="A40" s="79"/>
      <c r="B40" s="100"/>
      <c r="C40" s="100"/>
      <c r="D40" s="90">
        <v>35</v>
      </c>
      <c r="E40" s="93">
        <v>38</v>
      </c>
      <c r="F40" s="94">
        <v>-0.8</v>
      </c>
      <c r="G40" s="102" t="s">
        <v>31</v>
      </c>
      <c r="H40" s="10">
        <f t="shared" si="15"/>
        <v>8.3176377110267099E-4</v>
      </c>
      <c r="I40" s="100">
        <f>I39-3</f>
        <v>27</v>
      </c>
      <c r="J40" s="102" t="s">
        <v>31</v>
      </c>
      <c r="K40" s="102" t="s">
        <v>31</v>
      </c>
      <c r="L40" s="10">
        <f t="shared" si="16"/>
        <v>0.50118723362727269</v>
      </c>
      <c r="M40" s="101"/>
      <c r="N40" s="101"/>
      <c r="O40" s="11">
        <f t="shared" si="21"/>
        <v>-23.9</v>
      </c>
      <c r="P40" s="11">
        <f t="shared" si="21"/>
        <v>-24</v>
      </c>
      <c r="Q40" s="13">
        <f t="shared" si="17"/>
        <v>27.8</v>
      </c>
      <c r="R40" s="13">
        <v>2.29</v>
      </c>
      <c r="S40" s="13">
        <v>4.7</v>
      </c>
      <c r="T40" s="101">
        <v>3.05</v>
      </c>
      <c r="U40" s="101">
        <v>2.08</v>
      </c>
      <c r="V40" s="101">
        <f t="shared" si="18"/>
        <v>138.85999999999999</v>
      </c>
      <c r="W40" s="31"/>
      <c r="X40" s="35"/>
      <c r="Y40" s="35"/>
      <c r="Z40" s="39"/>
      <c r="AA40" s="20"/>
      <c r="AB40" s="15">
        <f t="shared" si="19"/>
        <v>-23.95</v>
      </c>
      <c r="AC40" s="36"/>
      <c r="AD40" s="36"/>
      <c r="AE40" s="36"/>
      <c r="AF40" s="36"/>
      <c r="AG40" s="7">
        <v>-25</v>
      </c>
      <c r="AH40" s="7">
        <f t="shared" si="14"/>
        <v>0.51</v>
      </c>
      <c r="AI40" s="7">
        <f t="shared" si="14"/>
        <v>0</v>
      </c>
      <c r="AJ40" s="7">
        <f t="shared" si="14"/>
        <v>1.55</v>
      </c>
      <c r="AN40">
        <v>-40</v>
      </c>
      <c r="AO40">
        <v>-40</v>
      </c>
      <c r="AP40">
        <v>-23.9</v>
      </c>
      <c r="AQ40">
        <v>-24</v>
      </c>
      <c r="AR40" s="20"/>
      <c r="AS40" s="20"/>
      <c r="AT40" s="20"/>
      <c r="AU40" s="139"/>
      <c r="AV40" s="139"/>
      <c r="AW40" s="20"/>
      <c r="AX40" s="20"/>
      <c r="AY40" s="20"/>
      <c r="AZ40" s="20"/>
      <c r="BA40" s="20"/>
      <c r="BB40" s="20"/>
      <c r="BC40" s="20"/>
      <c r="BD40" s="20"/>
      <c r="BE40" s="20"/>
      <c r="BF40" s="20"/>
      <c r="BG40" s="20"/>
      <c r="BH40" s="20"/>
      <c r="BI40" s="20"/>
      <c r="BJ40" s="20"/>
      <c r="BK40" s="20"/>
    </row>
    <row r="41" spans="1:63" ht="24.75" customHeight="1" x14ac:dyDescent="0.25">
      <c r="A41" s="79"/>
      <c r="B41" s="100"/>
      <c r="C41" s="100"/>
      <c r="D41" s="90">
        <v>35</v>
      </c>
      <c r="E41" s="93">
        <v>38</v>
      </c>
      <c r="F41" s="94">
        <v>-3.29</v>
      </c>
      <c r="G41" s="102" t="s">
        <v>31</v>
      </c>
      <c r="H41" s="10">
        <f t="shared" si="15"/>
        <v>4.6881338214526519E-4</v>
      </c>
      <c r="I41" s="100">
        <f>I40-3</f>
        <v>24</v>
      </c>
      <c r="J41" s="102" t="s">
        <v>31</v>
      </c>
      <c r="K41" s="102" t="s">
        <v>31</v>
      </c>
      <c r="L41" s="10">
        <f t="shared" si="16"/>
        <v>0.25118864315095807</v>
      </c>
      <c r="M41" s="101"/>
      <c r="N41" s="101"/>
      <c r="O41" s="11">
        <f t="shared" si="21"/>
        <v>-24.6</v>
      </c>
      <c r="P41" s="11">
        <f t="shared" si="21"/>
        <v>-24.5</v>
      </c>
      <c r="Q41" s="13">
        <f t="shared" si="17"/>
        <v>27.29</v>
      </c>
      <c r="R41" s="13">
        <v>2.2799999999999998</v>
      </c>
      <c r="S41" s="13">
        <v>4.71</v>
      </c>
      <c r="T41" s="101">
        <v>3.04</v>
      </c>
      <c r="U41" s="101">
        <v>2.0699999999999998</v>
      </c>
      <c r="V41" s="101">
        <f t="shared" si="18"/>
        <v>138.649</v>
      </c>
      <c r="W41" s="31"/>
      <c r="X41" s="35"/>
      <c r="Y41" s="35"/>
      <c r="Z41" s="39"/>
      <c r="AA41" s="20"/>
      <c r="AB41" s="15"/>
      <c r="AC41" s="36"/>
      <c r="AD41" s="36"/>
      <c r="AE41" s="36"/>
      <c r="AF41" s="36"/>
      <c r="AG41" s="7">
        <v>-25</v>
      </c>
      <c r="AH41" s="7">
        <f t="shared" ref="AH41:AJ41" si="22">AH40</f>
        <v>0.51</v>
      </c>
      <c r="AI41" s="7">
        <f t="shared" si="22"/>
        <v>0</v>
      </c>
      <c r="AJ41" s="7">
        <f t="shared" si="22"/>
        <v>1.55</v>
      </c>
      <c r="AP41">
        <v>-24.6</v>
      </c>
      <c r="AQ41">
        <v>-24.5</v>
      </c>
      <c r="AR41" s="20"/>
      <c r="AS41" s="20"/>
      <c r="AT41" s="20"/>
      <c r="AU41" s="139"/>
      <c r="AV41" s="139"/>
      <c r="AW41" s="20"/>
      <c r="AX41" s="20"/>
      <c r="AY41" s="20"/>
      <c r="AZ41" s="20"/>
      <c r="BA41" s="20"/>
      <c r="BB41" s="20"/>
      <c r="BC41" s="20"/>
      <c r="BD41" s="20"/>
      <c r="BE41" s="20"/>
      <c r="BF41" s="20"/>
      <c r="BG41" s="20"/>
      <c r="BH41" s="20"/>
      <c r="BI41" s="20"/>
      <c r="BJ41" s="20"/>
      <c r="BK41" s="20"/>
    </row>
    <row r="42" spans="1:63" ht="24.75" customHeight="1" x14ac:dyDescent="0.25">
      <c r="A42" s="80"/>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t="s">
        <v>105</v>
      </c>
      <c r="AI42" s="7" t="s">
        <v>106</v>
      </c>
      <c r="AJ42" s="7" t="s">
        <v>116</v>
      </c>
      <c r="AK42" s="7" t="s">
        <v>110</v>
      </c>
      <c r="AL42" t="s">
        <v>108</v>
      </c>
      <c r="AN42" s="59" t="s">
        <v>124</v>
      </c>
      <c r="AO42" s="59" t="s">
        <v>125</v>
      </c>
      <c r="AP42" s="59" t="s">
        <v>126</v>
      </c>
      <c r="AQ42" s="59" t="s">
        <v>127</v>
      </c>
    </row>
    <row r="43" spans="1:63" ht="24.75" customHeight="1" x14ac:dyDescent="0.25">
      <c r="A43" s="75">
        <f>A23</f>
        <v>42174</v>
      </c>
      <c r="B43" s="100">
        <f>B23</f>
        <v>14.25</v>
      </c>
      <c r="C43" s="100"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v>0.51</v>
      </c>
      <c r="AI43" s="20">
        <v>0</v>
      </c>
      <c r="AJ43">
        <v>1.55</v>
      </c>
      <c r="AK43">
        <v>3.06</v>
      </c>
      <c r="AL43">
        <v>0</v>
      </c>
    </row>
    <row r="44" spans="1:63" ht="24.75" customHeight="1" x14ac:dyDescent="0.25">
      <c r="A44" s="75"/>
      <c r="B44" s="100"/>
      <c r="C44" s="100"/>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f>AH43</f>
        <v>0.51</v>
      </c>
      <c r="AI44" s="7">
        <f t="shared" ref="AI44:AJ59" si="23">AI43</f>
        <v>0</v>
      </c>
      <c r="AJ44" s="7">
        <f t="shared" si="23"/>
        <v>1.55</v>
      </c>
    </row>
    <row r="45" spans="1:63" ht="24.75" customHeight="1" x14ac:dyDescent="0.25">
      <c r="A45" s="75"/>
      <c r="B45" s="100"/>
      <c r="C45" s="100"/>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f t="shared" ref="AH45:AJ60" si="24">AH44</f>
        <v>0.51</v>
      </c>
      <c r="AI45" s="7">
        <f t="shared" si="23"/>
        <v>0</v>
      </c>
      <c r="AJ45" s="7">
        <f t="shared" si="23"/>
        <v>1.55</v>
      </c>
    </row>
    <row r="46" spans="1:63" ht="24.75" customHeight="1" x14ac:dyDescent="0.25">
      <c r="A46" s="79"/>
      <c r="B46" s="100"/>
      <c r="C46" s="100"/>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f t="shared" si="24"/>
        <v>0.51</v>
      </c>
      <c r="AI46" s="7">
        <f t="shared" si="23"/>
        <v>0</v>
      </c>
      <c r="AJ46" s="7">
        <f t="shared" si="23"/>
        <v>1.55</v>
      </c>
    </row>
    <row r="47" spans="1:63" ht="24.75" customHeight="1" x14ac:dyDescent="0.25">
      <c r="A47" s="79"/>
      <c r="B47" s="100"/>
      <c r="C47" s="100"/>
      <c r="D47" s="76">
        <v>41</v>
      </c>
      <c r="E47" s="93">
        <v>47</v>
      </c>
      <c r="F47" s="94">
        <v>16.25</v>
      </c>
      <c r="G47" s="102" t="s">
        <v>31</v>
      </c>
      <c r="H47" s="10">
        <f t="shared" ref="H47:H61" si="25">0.001*POWER(10,F47/10)</f>
        <v>4.2169650342858252E-2</v>
      </c>
      <c r="I47" s="100">
        <v>44</v>
      </c>
      <c r="J47" s="102" t="s">
        <v>31</v>
      </c>
      <c r="K47" s="102" t="s">
        <v>31</v>
      </c>
      <c r="L47" s="10">
        <f t="shared" ref="L47:L61" si="26">0.001*POWER(10,I47/10)</f>
        <v>25.118864315095859</v>
      </c>
      <c r="M47" s="101"/>
      <c r="N47" s="101"/>
      <c r="O47" s="11">
        <f>MAX(AN47,AP47)</f>
        <v>-27.6</v>
      </c>
      <c r="P47" s="11">
        <f>MAX(AO47,AQ47)</f>
        <v>-25.3</v>
      </c>
      <c r="Q47" s="13">
        <f t="shared" ref="Q47:Q61" si="27">I47-F47</f>
        <v>27.75</v>
      </c>
      <c r="R47" s="13">
        <v>2.21</v>
      </c>
      <c r="S47" s="13">
        <v>4.6399999999999997</v>
      </c>
      <c r="T47" s="101">
        <v>6.42</v>
      </c>
      <c r="U47" s="101">
        <v>4.68</v>
      </c>
      <c r="V47" s="101">
        <f t="shared" ref="V47:V61" si="28">T47*$Z$7+S47*$Z$9+R47*$Z$11</f>
        <v>219.91</v>
      </c>
      <c r="W47" s="31"/>
      <c r="X47" s="35"/>
      <c r="Y47" s="35"/>
      <c r="Z47" s="127" t="s">
        <v>45</v>
      </c>
      <c r="AB47" s="15">
        <f t="shared" si="19"/>
        <v>-26.450000000000003</v>
      </c>
      <c r="AC47" s="36"/>
      <c r="AD47" s="36"/>
      <c r="AE47" s="44"/>
      <c r="AF47" s="36"/>
      <c r="AG47" s="7"/>
      <c r="AH47" s="7">
        <f t="shared" si="24"/>
        <v>0.51</v>
      </c>
      <c r="AI47" s="7">
        <f t="shared" si="23"/>
        <v>0</v>
      </c>
      <c r="AJ47" s="7">
        <f t="shared" si="23"/>
        <v>1.55</v>
      </c>
      <c r="AN47">
        <v>-40.5</v>
      </c>
      <c r="AO47">
        <v>-41</v>
      </c>
      <c r="AP47">
        <v>-27.6</v>
      </c>
      <c r="AQ47">
        <v>-25.3</v>
      </c>
    </row>
    <row r="48" spans="1:63" ht="23.25" customHeight="1" x14ac:dyDescent="0.25">
      <c r="A48" s="79"/>
      <c r="B48" s="100"/>
      <c r="C48" s="100"/>
      <c r="D48" s="76">
        <v>40</v>
      </c>
      <c r="E48" s="93">
        <v>46</v>
      </c>
      <c r="F48" s="94">
        <v>14.88</v>
      </c>
      <c r="G48" s="102" t="s">
        <v>31</v>
      </c>
      <c r="H48" s="10">
        <f t="shared" si="25"/>
        <v>3.0760968147407093E-2</v>
      </c>
      <c r="I48" s="100">
        <f t="shared" ref="I48:I58" si="29">I47-1</f>
        <v>43</v>
      </c>
      <c r="J48" s="102" t="s">
        <v>31</v>
      </c>
      <c r="K48" s="102" t="s">
        <v>31</v>
      </c>
      <c r="L48" s="10">
        <f t="shared" si="26"/>
        <v>19.952623149688794</v>
      </c>
      <c r="M48" s="101"/>
      <c r="N48" s="101"/>
      <c r="O48" s="11">
        <f t="shared" ref="O48:P61" si="30">MAX(AN48,AP48)</f>
        <v>-30.8</v>
      </c>
      <c r="P48" s="11">
        <f t="shared" si="30"/>
        <v>-27.9</v>
      </c>
      <c r="Q48" s="13">
        <f t="shared" si="27"/>
        <v>28.119999999999997</v>
      </c>
      <c r="R48" s="13">
        <v>2.2200000000000002</v>
      </c>
      <c r="S48" s="13">
        <v>4.59</v>
      </c>
      <c r="T48" s="101">
        <v>5.87</v>
      </c>
      <c r="U48" s="101">
        <v>4.29</v>
      </c>
      <c r="V48" s="101">
        <f t="shared" si="28"/>
        <v>206.04499999999999</v>
      </c>
      <c r="W48" s="31"/>
      <c r="X48" s="35"/>
      <c r="Y48" s="35"/>
      <c r="Z48" s="130"/>
      <c r="AB48" s="15">
        <f t="shared" si="19"/>
        <v>-29.35</v>
      </c>
      <c r="AC48" s="36"/>
      <c r="AD48" s="36"/>
      <c r="AE48" s="44"/>
      <c r="AF48" s="36"/>
      <c r="AG48" s="7"/>
      <c r="AH48" s="7">
        <f t="shared" si="24"/>
        <v>0.51</v>
      </c>
      <c r="AI48" s="7">
        <f t="shared" si="23"/>
        <v>0</v>
      </c>
      <c r="AJ48" s="7">
        <f t="shared" si="23"/>
        <v>1.55</v>
      </c>
      <c r="AN48">
        <v>-39.4</v>
      </c>
      <c r="AO48">
        <v>-39.5</v>
      </c>
      <c r="AP48">
        <v>-30.8</v>
      </c>
      <c r="AQ48">
        <v>-27.9</v>
      </c>
    </row>
    <row r="49" spans="1:43" ht="24" customHeight="1" x14ac:dyDescent="0.25">
      <c r="A49" s="79"/>
      <c r="B49" s="100"/>
      <c r="C49" s="100"/>
      <c r="D49" s="76">
        <v>39</v>
      </c>
      <c r="E49" s="93">
        <v>45</v>
      </c>
      <c r="F49" s="94">
        <v>13.65</v>
      </c>
      <c r="G49" s="102" t="s">
        <v>31</v>
      </c>
      <c r="H49" s="10">
        <f t="shared" si="25"/>
        <v>2.3173946499684791E-2</v>
      </c>
      <c r="I49" s="100">
        <f t="shared" si="29"/>
        <v>42</v>
      </c>
      <c r="J49" s="102" t="s">
        <v>31</v>
      </c>
      <c r="K49" s="102" t="s">
        <v>31</v>
      </c>
      <c r="L49" s="10">
        <f t="shared" si="26"/>
        <v>15.848931924611147</v>
      </c>
      <c r="M49" s="101"/>
      <c r="N49" s="101"/>
      <c r="O49" s="11">
        <f t="shared" si="30"/>
        <v>-33.700000000000003</v>
      </c>
      <c r="P49" s="11">
        <f t="shared" si="30"/>
        <v>-30.1</v>
      </c>
      <c r="Q49" s="13">
        <f t="shared" si="27"/>
        <v>28.35</v>
      </c>
      <c r="R49" s="13">
        <v>2.2400000000000002</v>
      </c>
      <c r="S49" s="13">
        <v>4.5599999999999996</v>
      </c>
      <c r="T49" s="101">
        <v>5.37</v>
      </c>
      <c r="U49" s="101">
        <v>3.93</v>
      </c>
      <c r="V49" s="101">
        <f t="shared" si="28"/>
        <v>193.67599999999999</v>
      </c>
      <c r="W49" s="31"/>
      <c r="X49" s="35"/>
      <c r="Y49" s="35"/>
      <c r="Z49" s="131"/>
      <c r="AB49" s="15">
        <f t="shared" si="19"/>
        <v>-31.900000000000002</v>
      </c>
      <c r="AC49" s="36"/>
      <c r="AD49" s="36"/>
      <c r="AE49" s="44"/>
      <c r="AF49" s="36"/>
      <c r="AG49" s="7"/>
      <c r="AH49" s="7">
        <f t="shared" si="24"/>
        <v>0.51</v>
      </c>
      <c r="AI49" s="7">
        <f t="shared" si="23"/>
        <v>0</v>
      </c>
      <c r="AJ49" s="7">
        <f t="shared" si="23"/>
        <v>1.55</v>
      </c>
      <c r="AN49">
        <v>-39.299999999999997</v>
      </c>
      <c r="AO49">
        <v>-39.4</v>
      </c>
      <c r="AP49">
        <v>-33.700000000000003</v>
      </c>
      <c r="AQ49">
        <v>-30.1</v>
      </c>
    </row>
    <row r="50" spans="1:43" ht="24.75" customHeight="1" x14ac:dyDescent="0.25">
      <c r="A50" s="79"/>
      <c r="B50" s="100"/>
      <c r="C50" s="100"/>
      <c r="D50" s="76">
        <v>39</v>
      </c>
      <c r="E50" s="93">
        <v>45</v>
      </c>
      <c r="F50" s="94">
        <v>12.27</v>
      </c>
      <c r="G50" s="102" t="s">
        <v>31</v>
      </c>
      <c r="H50" s="10">
        <f t="shared" si="25"/>
        <v>1.6865530253887411E-2</v>
      </c>
      <c r="I50" s="100">
        <f t="shared" si="29"/>
        <v>41</v>
      </c>
      <c r="J50" s="102" t="s">
        <v>31</v>
      </c>
      <c r="K50" s="102" t="s">
        <v>31</v>
      </c>
      <c r="L50" s="10">
        <f t="shared" si="26"/>
        <v>12.589254117941671</v>
      </c>
      <c r="M50" s="101"/>
      <c r="N50" s="101"/>
      <c r="O50" s="11">
        <f t="shared" si="30"/>
        <v>-34.6</v>
      </c>
      <c r="P50" s="11">
        <f t="shared" si="30"/>
        <v>-31.4</v>
      </c>
      <c r="Q50" s="13">
        <f t="shared" si="27"/>
        <v>28.73</v>
      </c>
      <c r="R50" s="13">
        <v>2.25</v>
      </c>
      <c r="S50" s="13">
        <v>4.55</v>
      </c>
      <c r="T50" s="101">
        <v>4.93</v>
      </c>
      <c r="U50" s="101">
        <v>3.61</v>
      </c>
      <c r="V50" s="101">
        <f t="shared" si="28"/>
        <v>182.90699999999998</v>
      </c>
      <c r="W50" s="31"/>
      <c r="X50" s="35"/>
      <c r="Y50" s="35"/>
      <c r="Z50" s="100" t="s">
        <v>46</v>
      </c>
      <c r="AB50" s="15">
        <f t="shared" si="19"/>
        <v>-33</v>
      </c>
      <c r="AC50" s="36"/>
      <c r="AD50" s="36"/>
      <c r="AE50" s="44"/>
      <c r="AF50" s="36"/>
      <c r="AG50" s="7"/>
      <c r="AH50" s="7">
        <f t="shared" si="24"/>
        <v>0.51</v>
      </c>
      <c r="AI50" s="7">
        <f t="shared" si="23"/>
        <v>0</v>
      </c>
      <c r="AJ50" s="7">
        <f t="shared" si="23"/>
        <v>1.55</v>
      </c>
      <c r="AN50">
        <v>-39.799999999999997</v>
      </c>
      <c r="AO50">
        <v>-39.799999999999997</v>
      </c>
      <c r="AP50">
        <v>-34.6</v>
      </c>
      <c r="AQ50">
        <v>-31.4</v>
      </c>
    </row>
    <row r="51" spans="1:43" ht="24.75" customHeight="1" x14ac:dyDescent="0.25">
      <c r="A51" s="79"/>
      <c r="B51" s="100"/>
      <c r="C51" s="100"/>
      <c r="D51" s="76">
        <v>38</v>
      </c>
      <c r="E51" s="93">
        <v>43</v>
      </c>
      <c r="F51" s="94">
        <v>11.06</v>
      </c>
      <c r="G51" s="102" t="s">
        <v>31</v>
      </c>
      <c r="H51" s="10">
        <f t="shared" si="25"/>
        <v>1.2764388088113442E-2</v>
      </c>
      <c r="I51" s="100">
        <f t="shared" si="29"/>
        <v>40</v>
      </c>
      <c r="J51" s="102" t="s">
        <v>31</v>
      </c>
      <c r="K51" s="102" t="s">
        <v>31</v>
      </c>
      <c r="L51" s="10">
        <f t="shared" si="26"/>
        <v>10</v>
      </c>
      <c r="M51" s="101"/>
      <c r="N51" s="101"/>
      <c r="O51" s="11">
        <f t="shared" si="30"/>
        <v>-34.700000000000003</v>
      </c>
      <c r="P51" s="11">
        <f t="shared" si="30"/>
        <v>-32.299999999999997</v>
      </c>
      <c r="Q51" s="13">
        <f t="shared" si="27"/>
        <v>28.939999999999998</v>
      </c>
      <c r="R51" s="13">
        <v>2.2599999999999998</v>
      </c>
      <c r="S51" s="13">
        <v>4.55</v>
      </c>
      <c r="T51" s="101">
        <v>4.59</v>
      </c>
      <c r="U51" s="101">
        <v>3.36</v>
      </c>
      <c r="V51" s="101">
        <f t="shared" si="28"/>
        <v>174.68099999999998</v>
      </c>
      <c r="W51" s="31"/>
      <c r="X51" s="35"/>
      <c r="Y51" s="35"/>
      <c r="Z51" s="100"/>
      <c r="AB51" s="15">
        <f t="shared" si="19"/>
        <v>-33.5</v>
      </c>
      <c r="AC51" s="36"/>
      <c r="AD51" s="36"/>
      <c r="AE51" s="44"/>
      <c r="AF51" s="36"/>
      <c r="AG51" s="7"/>
      <c r="AH51" s="7">
        <f t="shared" si="24"/>
        <v>0.51</v>
      </c>
      <c r="AI51" s="7">
        <f t="shared" si="23"/>
        <v>0</v>
      </c>
      <c r="AJ51" s="7">
        <f t="shared" si="23"/>
        <v>1.55</v>
      </c>
      <c r="AK51" s="40"/>
      <c r="AL51" s="40"/>
      <c r="AN51">
        <v>-40.6</v>
      </c>
      <c r="AO51">
        <v>-40.5</v>
      </c>
      <c r="AP51">
        <v>-34.700000000000003</v>
      </c>
      <c r="AQ51">
        <v>-32.299999999999997</v>
      </c>
    </row>
    <row r="52" spans="1:43" ht="24.75" customHeight="1" x14ac:dyDescent="0.25">
      <c r="A52" s="79"/>
      <c r="B52" s="100"/>
      <c r="C52" s="100"/>
      <c r="D52" s="76">
        <v>36</v>
      </c>
      <c r="E52" s="93">
        <v>41</v>
      </c>
      <c r="F52" s="94">
        <v>9.9700000000000006</v>
      </c>
      <c r="G52" s="102" t="s">
        <v>31</v>
      </c>
      <c r="H52" s="10">
        <f t="shared" si="25"/>
        <v>9.9311604842093407E-3</v>
      </c>
      <c r="I52" s="100">
        <f t="shared" si="29"/>
        <v>39</v>
      </c>
      <c r="J52" s="102" t="s">
        <v>31</v>
      </c>
      <c r="K52" s="102" t="s">
        <v>31</v>
      </c>
      <c r="L52" s="10">
        <f t="shared" si="26"/>
        <v>7.9432823472428158</v>
      </c>
      <c r="M52" s="101"/>
      <c r="N52" s="101"/>
      <c r="O52" s="11">
        <f t="shared" si="30"/>
        <v>-34.299999999999997</v>
      </c>
      <c r="P52" s="11">
        <f t="shared" si="30"/>
        <v>-32.6</v>
      </c>
      <c r="Q52" s="13">
        <f t="shared" si="27"/>
        <v>29.03</v>
      </c>
      <c r="R52" s="13">
        <v>2.2599999999999998</v>
      </c>
      <c r="S52" s="13">
        <v>4.57</v>
      </c>
      <c r="T52" s="101">
        <v>4.3099999999999996</v>
      </c>
      <c r="U52" s="101">
        <v>3.15</v>
      </c>
      <c r="V52" s="101">
        <f t="shared" si="28"/>
        <v>168.05499999999998</v>
      </c>
      <c r="W52" s="31"/>
      <c r="X52" s="35"/>
      <c r="Y52" s="35"/>
      <c r="Z52" s="100"/>
      <c r="AB52" s="15">
        <f t="shared" si="19"/>
        <v>-33.450000000000003</v>
      </c>
      <c r="AC52" s="36"/>
      <c r="AD52" s="36"/>
      <c r="AE52" s="44"/>
      <c r="AF52" s="36"/>
      <c r="AG52" s="7"/>
      <c r="AH52" s="7">
        <f t="shared" si="24"/>
        <v>0.51</v>
      </c>
      <c r="AI52" s="7">
        <f t="shared" si="23"/>
        <v>0</v>
      </c>
      <c r="AJ52" s="7">
        <f t="shared" si="23"/>
        <v>1.55</v>
      </c>
      <c r="AK52" s="40"/>
      <c r="AL52" s="40"/>
      <c r="AN52">
        <v>-40.299999999999997</v>
      </c>
      <c r="AO52">
        <v>-40.299999999999997</v>
      </c>
      <c r="AP52">
        <v>-34.299999999999997</v>
      </c>
      <c r="AQ52">
        <v>-32.6</v>
      </c>
    </row>
    <row r="53" spans="1:43" ht="24.75" customHeight="1" x14ac:dyDescent="0.25">
      <c r="A53" s="79"/>
      <c r="B53" s="100"/>
      <c r="C53" s="100"/>
      <c r="D53" s="76">
        <v>36</v>
      </c>
      <c r="E53" s="93">
        <v>40</v>
      </c>
      <c r="F53" s="94">
        <v>9</v>
      </c>
      <c r="G53" s="102" t="s">
        <v>31</v>
      </c>
      <c r="H53" s="10">
        <f t="shared" si="25"/>
        <v>7.9432823472428173E-3</v>
      </c>
      <c r="I53" s="100">
        <f t="shared" si="29"/>
        <v>38</v>
      </c>
      <c r="J53" s="102" t="s">
        <v>31</v>
      </c>
      <c r="K53" s="102" t="s">
        <v>31</v>
      </c>
      <c r="L53" s="10">
        <f t="shared" si="26"/>
        <v>6.3095734448019387</v>
      </c>
      <c r="M53" s="101"/>
      <c r="N53" s="101"/>
      <c r="O53" s="11">
        <f t="shared" si="30"/>
        <v>-34.799999999999997</v>
      </c>
      <c r="P53" s="11">
        <f t="shared" si="30"/>
        <v>-33.6</v>
      </c>
      <c r="Q53" s="13">
        <f t="shared" si="27"/>
        <v>29</v>
      </c>
      <c r="R53" s="13">
        <v>2.2599999999999998</v>
      </c>
      <c r="S53" s="13">
        <v>4.59</v>
      </c>
      <c r="T53" s="101">
        <v>4.04</v>
      </c>
      <c r="U53" s="101">
        <v>2.94</v>
      </c>
      <c r="V53" s="101">
        <f t="shared" si="28"/>
        <v>161.673</v>
      </c>
      <c r="W53" s="31"/>
      <c r="X53" s="35"/>
      <c r="Y53" s="35"/>
      <c r="Z53" s="100"/>
      <c r="AB53" s="15">
        <f t="shared" si="19"/>
        <v>-34.200000000000003</v>
      </c>
      <c r="AC53" s="36"/>
      <c r="AD53" s="36"/>
      <c r="AE53" s="44"/>
      <c r="AF53" s="36"/>
      <c r="AG53" s="7"/>
      <c r="AH53" s="7">
        <f t="shared" si="24"/>
        <v>0.51</v>
      </c>
      <c r="AI53" s="7">
        <f t="shared" si="23"/>
        <v>0</v>
      </c>
      <c r="AJ53" s="7">
        <f t="shared" si="23"/>
        <v>1.55</v>
      </c>
      <c r="AK53" s="40"/>
      <c r="AL53" s="40"/>
      <c r="AN53">
        <v>-38</v>
      </c>
      <c r="AO53">
        <v>-38.200000000000003</v>
      </c>
      <c r="AP53">
        <v>-34.799999999999997</v>
      </c>
      <c r="AQ53">
        <v>-33.6</v>
      </c>
    </row>
    <row r="54" spans="1:43" ht="24.75" customHeight="1" x14ac:dyDescent="0.25">
      <c r="A54" s="79"/>
      <c r="B54" s="100"/>
      <c r="C54" s="100"/>
      <c r="D54" s="76">
        <v>36</v>
      </c>
      <c r="E54" s="93">
        <v>40</v>
      </c>
      <c r="F54" s="94">
        <v>8</v>
      </c>
      <c r="G54" s="102" t="s">
        <v>31</v>
      </c>
      <c r="H54" s="10">
        <f t="shared" si="25"/>
        <v>6.3095734448019346E-3</v>
      </c>
      <c r="I54" s="100">
        <f t="shared" si="29"/>
        <v>37</v>
      </c>
      <c r="J54" s="102" t="s">
        <v>31</v>
      </c>
      <c r="K54" s="102" t="s">
        <v>31</v>
      </c>
      <c r="L54" s="10">
        <f t="shared" si="26"/>
        <v>5.0118723362727327</v>
      </c>
      <c r="M54" s="101"/>
      <c r="N54" s="101"/>
      <c r="O54" s="11">
        <f t="shared" si="30"/>
        <v>-35.6</v>
      </c>
      <c r="P54" s="11">
        <f t="shared" si="30"/>
        <v>-34.9</v>
      </c>
      <c r="Q54" s="13">
        <f t="shared" si="27"/>
        <v>29</v>
      </c>
      <c r="R54" s="13">
        <v>2.2599999999999998</v>
      </c>
      <c r="S54" s="13">
        <v>4.6100000000000003</v>
      </c>
      <c r="T54" s="101">
        <v>3.83</v>
      </c>
      <c r="U54" s="101">
        <v>2.77</v>
      </c>
      <c r="V54" s="101">
        <f t="shared" si="28"/>
        <v>156.755</v>
      </c>
      <c r="W54" s="31"/>
      <c r="X54" s="35"/>
      <c r="Y54" s="35"/>
      <c r="Z54" s="100"/>
      <c r="AB54" s="15">
        <f t="shared" si="19"/>
        <v>-35.25</v>
      </c>
      <c r="AC54" s="36"/>
      <c r="AD54" s="36"/>
      <c r="AE54" s="44"/>
      <c r="AF54" s="36"/>
      <c r="AG54" s="7"/>
      <c r="AH54" s="7">
        <f t="shared" si="24"/>
        <v>0.51</v>
      </c>
      <c r="AI54" s="7">
        <f t="shared" si="23"/>
        <v>0</v>
      </c>
      <c r="AJ54" s="7">
        <f t="shared" si="23"/>
        <v>1.55</v>
      </c>
      <c r="AK54" s="40"/>
      <c r="AL54" s="40"/>
      <c r="AN54">
        <v>-36.200000000000003</v>
      </c>
      <c r="AO54">
        <v>-36</v>
      </c>
      <c r="AP54">
        <v>-35.6</v>
      </c>
      <c r="AQ54">
        <v>-34.9</v>
      </c>
    </row>
    <row r="55" spans="1:43" ht="24.75" customHeight="1" x14ac:dyDescent="0.25">
      <c r="A55" s="79"/>
      <c r="B55" s="100"/>
      <c r="C55" s="100"/>
      <c r="D55" s="76">
        <v>35</v>
      </c>
      <c r="E55" s="93">
        <v>39</v>
      </c>
      <c r="F55" s="94">
        <v>7</v>
      </c>
      <c r="G55" s="102" t="s">
        <v>31</v>
      </c>
      <c r="H55" s="10">
        <f t="shared" si="25"/>
        <v>5.0118723362727229E-3</v>
      </c>
      <c r="I55" s="100">
        <f t="shared" si="29"/>
        <v>36</v>
      </c>
      <c r="J55" s="102" t="s">
        <v>31</v>
      </c>
      <c r="K55" s="102" t="s">
        <v>31</v>
      </c>
      <c r="L55" s="10">
        <f t="shared" si="26"/>
        <v>3.9810717055349771</v>
      </c>
      <c r="M55" s="101"/>
      <c r="N55" s="101"/>
      <c r="O55" s="11">
        <f t="shared" si="30"/>
        <v>-34.700000000000003</v>
      </c>
      <c r="P55" s="11">
        <f t="shared" si="30"/>
        <v>-35</v>
      </c>
      <c r="Q55" s="13">
        <f t="shared" si="27"/>
        <v>29</v>
      </c>
      <c r="R55" s="13">
        <v>2.2799999999999998</v>
      </c>
      <c r="S55" s="13">
        <v>4.62</v>
      </c>
      <c r="T55" s="101">
        <v>3.66</v>
      </c>
      <c r="U55" s="101">
        <v>2.63</v>
      </c>
      <c r="V55" s="101">
        <f t="shared" si="28"/>
        <v>152.85000000000002</v>
      </c>
      <c r="W55" s="31"/>
      <c r="X55" s="35"/>
      <c r="Y55" s="35"/>
      <c r="Z55" s="100"/>
      <c r="AB55" s="15">
        <f t="shared" si="19"/>
        <v>-34.85</v>
      </c>
      <c r="AC55" s="36"/>
      <c r="AD55" s="36"/>
      <c r="AE55" s="44"/>
      <c r="AF55" s="36"/>
      <c r="AG55" s="7"/>
      <c r="AH55" s="7">
        <f t="shared" si="24"/>
        <v>0.51</v>
      </c>
      <c r="AI55" s="7">
        <f t="shared" si="23"/>
        <v>0</v>
      </c>
      <c r="AJ55" s="7">
        <f t="shared" si="23"/>
        <v>1.55</v>
      </c>
      <c r="AK55" s="40"/>
      <c r="AL55" s="40"/>
      <c r="AN55">
        <v>-34.700000000000003</v>
      </c>
      <c r="AO55">
        <v>-35</v>
      </c>
      <c r="AP55">
        <v>-35.6</v>
      </c>
      <c r="AQ55">
        <v>-35.6</v>
      </c>
    </row>
    <row r="56" spans="1:43" ht="24.75" customHeight="1" x14ac:dyDescent="0.25">
      <c r="A56" s="79"/>
      <c r="B56" s="100"/>
      <c r="C56" s="100"/>
      <c r="D56" s="76">
        <v>35</v>
      </c>
      <c r="E56" s="93">
        <v>39</v>
      </c>
      <c r="F56" s="94">
        <v>6.17</v>
      </c>
      <c r="G56" s="102" t="s">
        <v>31</v>
      </c>
      <c r="H56" s="10">
        <f t="shared" si="25"/>
        <v>4.1399967481973053E-3</v>
      </c>
      <c r="I56" s="100">
        <f t="shared" si="29"/>
        <v>35</v>
      </c>
      <c r="J56" s="102" t="s">
        <v>31</v>
      </c>
      <c r="K56" s="102" t="s">
        <v>31</v>
      </c>
      <c r="L56" s="10">
        <f t="shared" si="26"/>
        <v>3.1622776601683804</v>
      </c>
      <c r="M56" s="101"/>
      <c r="N56" s="101"/>
      <c r="O56" s="11">
        <f t="shared" si="30"/>
        <v>-33.5</v>
      </c>
      <c r="P56" s="11">
        <f t="shared" si="30"/>
        <v>-33.6</v>
      </c>
      <c r="Q56" s="13">
        <f t="shared" si="27"/>
        <v>28.83</v>
      </c>
      <c r="R56" s="13">
        <v>2.2799999999999998</v>
      </c>
      <c r="S56" s="13">
        <v>4.6399999999999997</v>
      </c>
      <c r="T56" s="101">
        <v>3.4</v>
      </c>
      <c r="U56" s="101">
        <v>2.41</v>
      </c>
      <c r="V56" s="101">
        <f t="shared" si="28"/>
        <v>146.71200000000002</v>
      </c>
      <c r="W56" s="31"/>
      <c r="X56" s="35"/>
      <c r="Y56" s="35"/>
      <c r="Z56" s="100"/>
      <c r="AB56" s="15">
        <f t="shared" si="19"/>
        <v>-33.549999999999997</v>
      </c>
      <c r="AC56" s="36"/>
      <c r="AD56" s="36"/>
      <c r="AE56" s="44"/>
      <c r="AF56" s="36"/>
      <c r="AG56" s="7"/>
      <c r="AH56" s="7">
        <f t="shared" si="24"/>
        <v>0.51</v>
      </c>
      <c r="AI56" s="7">
        <f t="shared" si="23"/>
        <v>0</v>
      </c>
      <c r="AJ56" s="7">
        <f t="shared" si="23"/>
        <v>1.55</v>
      </c>
      <c r="AK56" s="40"/>
      <c r="AL56" s="40"/>
      <c r="AN56">
        <v>-33.5</v>
      </c>
      <c r="AO56">
        <v>-33.6</v>
      </c>
      <c r="AP56">
        <v>-34</v>
      </c>
      <c r="AQ56">
        <v>-35.200000000000003</v>
      </c>
    </row>
    <row r="57" spans="1:43" ht="24.75" customHeight="1" x14ac:dyDescent="0.25">
      <c r="A57" s="79"/>
      <c r="B57" s="100"/>
      <c r="C57" s="100"/>
      <c r="D57" s="76">
        <v>35</v>
      </c>
      <c r="E57" s="93">
        <v>39</v>
      </c>
      <c r="F57" s="94">
        <v>5.09</v>
      </c>
      <c r="G57" s="102" t="s">
        <v>31</v>
      </c>
      <c r="H57" s="10">
        <f t="shared" si="25"/>
        <v>3.2284941217126362E-3</v>
      </c>
      <c r="I57" s="100">
        <f t="shared" si="29"/>
        <v>34</v>
      </c>
      <c r="J57" s="102" t="s">
        <v>31</v>
      </c>
      <c r="K57" s="102" t="s">
        <v>31</v>
      </c>
      <c r="L57" s="10">
        <f t="shared" si="26"/>
        <v>2.511886431509581</v>
      </c>
      <c r="M57" s="101"/>
      <c r="N57" s="101"/>
      <c r="O57" s="11">
        <f t="shared" si="30"/>
        <v>-31.8</v>
      </c>
      <c r="P57" s="11">
        <f t="shared" si="30"/>
        <v>-32.5</v>
      </c>
      <c r="Q57" s="13">
        <f t="shared" si="27"/>
        <v>28.91</v>
      </c>
      <c r="R57" s="13">
        <v>2.2799999999999998</v>
      </c>
      <c r="S57" s="13">
        <v>4.6500000000000004</v>
      </c>
      <c r="T57" s="101">
        <v>3.38</v>
      </c>
      <c r="U57" s="101">
        <v>2.39</v>
      </c>
      <c r="V57" s="101">
        <f t="shared" si="28"/>
        <v>146.32700000000003</v>
      </c>
      <c r="W57" s="31"/>
      <c r="X57" s="35"/>
      <c r="Y57" s="35"/>
      <c r="Z57" s="100"/>
      <c r="AB57" s="15">
        <f t="shared" si="19"/>
        <v>-32.15</v>
      </c>
      <c r="AC57" s="36"/>
      <c r="AD57" s="36"/>
      <c r="AE57" s="44"/>
      <c r="AF57" s="36"/>
      <c r="AG57" s="7"/>
      <c r="AH57" s="7">
        <f t="shared" si="24"/>
        <v>0.51</v>
      </c>
      <c r="AI57" s="7">
        <f t="shared" si="23"/>
        <v>0</v>
      </c>
      <c r="AJ57" s="7">
        <f t="shared" si="23"/>
        <v>1.55</v>
      </c>
      <c r="AK57" s="40"/>
      <c r="AL57" s="40"/>
      <c r="AN57">
        <v>-32.6</v>
      </c>
      <c r="AO57">
        <v>-32.700000000000003</v>
      </c>
      <c r="AP57">
        <v>-31.8</v>
      </c>
      <c r="AQ57">
        <v>-32.5</v>
      </c>
    </row>
    <row r="58" spans="1:43" ht="24.75" customHeight="1" x14ac:dyDescent="0.25">
      <c r="A58" s="79"/>
      <c r="B58" s="100"/>
      <c r="C58" s="100"/>
      <c r="D58" s="76">
        <v>35</v>
      </c>
      <c r="E58" s="93">
        <v>38</v>
      </c>
      <c r="F58" s="94">
        <v>4.28</v>
      </c>
      <c r="G58" s="102" t="s">
        <v>31</v>
      </c>
      <c r="H58" s="10">
        <f t="shared" si="25"/>
        <v>2.6791683248190323E-3</v>
      </c>
      <c r="I58" s="100">
        <f t="shared" si="29"/>
        <v>33</v>
      </c>
      <c r="J58" s="102" t="s">
        <v>31</v>
      </c>
      <c r="K58" s="102" t="s">
        <v>31</v>
      </c>
      <c r="L58" s="10">
        <f t="shared" si="26"/>
        <v>1.9952623149688804</v>
      </c>
      <c r="M58" s="101"/>
      <c r="N58" s="101"/>
      <c r="O58" s="11">
        <f t="shared" si="30"/>
        <v>-30.4</v>
      </c>
      <c r="P58" s="11">
        <f t="shared" si="30"/>
        <v>-30.8</v>
      </c>
      <c r="Q58" s="13">
        <f t="shared" si="27"/>
        <v>28.72</v>
      </c>
      <c r="R58" s="13">
        <v>2.2799999999999998</v>
      </c>
      <c r="S58" s="13">
        <v>4.67</v>
      </c>
      <c r="T58" s="101">
        <v>3.28</v>
      </c>
      <c r="U58" s="101">
        <v>2.2999999999999998</v>
      </c>
      <c r="V58" s="101">
        <f t="shared" si="28"/>
        <v>144.09299999999999</v>
      </c>
      <c r="W58" s="31"/>
      <c r="X58" s="35"/>
      <c r="Y58" s="35"/>
      <c r="Z58" s="100"/>
      <c r="AB58" s="15">
        <f t="shared" si="19"/>
        <v>-30.6</v>
      </c>
      <c r="AC58" s="36"/>
      <c r="AD58" s="36"/>
      <c r="AE58" s="44"/>
      <c r="AF58" s="36"/>
      <c r="AG58" s="7"/>
      <c r="AH58" s="7">
        <f t="shared" si="24"/>
        <v>0.51</v>
      </c>
      <c r="AI58" s="7">
        <f t="shared" si="23"/>
        <v>0</v>
      </c>
      <c r="AJ58" s="7">
        <f t="shared" si="23"/>
        <v>1.55</v>
      </c>
      <c r="AN58">
        <v>-32.1</v>
      </c>
      <c r="AO58">
        <v>-32</v>
      </c>
      <c r="AP58">
        <v>-30.4</v>
      </c>
      <c r="AQ58">
        <v>-30.8</v>
      </c>
    </row>
    <row r="59" spans="1:43" ht="24.75" customHeight="1" x14ac:dyDescent="0.25">
      <c r="A59" s="79"/>
      <c r="B59" s="100"/>
      <c r="C59" s="100"/>
      <c r="D59" s="76">
        <v>35</v>
      </c>
      <c r="E59" s="93">
        <v>38</v>
      </c>
      <c r="F59" s="94">
        <v>1.79</v>
      </c>
      <c r="G59" s="102" t="s">
        <v>31</v>
      </c>
      <c r="H59" s="10">
        <f t="shared" si="25"/>
        <v>1.5100801541641485E-3</v>
      </c>
      <c r="I59" s="100">
        <f>I58-3</f>
        <v>30</v>
      </c>
      <c r="J59" s="102" t="s">
        <v>31</v>
      </c>
      <c r="K59" s="102" t="s">
        <v>31</v>
      </c>
      <c r="L59" s="10">
        <f t="shared" si="26"/>
        <v>1</v>
      </c>
      <c r="M59" s="101"/>
      <c r="N59" s="101"/>
      <c r="O59" s="11">
        <f t="shared" si="30"/>
        <v>-25.8</v>
      </c>
      <c r="P59" s="11">
        <f t="shared" si="30"/>
        <v>-26</v>
      </c>
      <c r="Q59" s="13">
        <f t="shared" si="27"/>
        <v>28.21</v>
      </c>
      <c r="R59" s="13">
        <v>2.29</v>
      </c>
      <c r="S59" s="13">
        <v>4.6900000000000004</v>
      </c>
      <c r="T59" s="101">
        <v>3.11</v>
      </c>
      <c r="U59" s="101">
        <v>2.13</v>
      </c>
      <c r="V59" s="101">
        <f t="shared" si="28"/>
        <v>140.221</v>
      </c>
      <c r="W59" s="31"/>
      <c r="X59" s="35"/>
      <c r="Y59" s="35"/>
      <c r="Z59" s="100"/>
      <c r="AB59" s="15">
        <f t="shared" si="19"/>
        <v>-25.9</v>
      </c>
      <c r="AC59" s="36"/>
      <c r="AD59" s="36"/>
      <c r="AE59" s="44"/>
      <c r="AF59" s="36"/>
      <c r="AG59" s="7"/>
      <c r="AH59" s="7">
        <f t="shared" si="24"/>
        <v>0.51</v>
      </c>
      <c r="AI59" s="7">
        <f t="shared" si="23"/>
        <v>0</v>
      </c>
      <c r="AJ59" s="7">
        <f t="shared" si="23"/>
        <v>1.55</v>
      </c>
      <c r="AN59">
        <v>-32.4</v>
      </c>
      <c r="AO59">
        <v>-32.4</v>
      </c>
      <c r="AP59">
        <v>-25.8</v>
      </c>
      <c r="AQ59">
        <v>-26</v>
      </c>
    </row>
    <row r="60" spans="1:43" ht="24.75" customHeight="1" x14ac:dyDescent="0.25">
      <c r="A60" s="79"/>
      <c r="B60" s="100"/>
      <c r="C60" s="100"/>
      <c r="D60" s="76">
        <v>35</v>
      </c>
      <c r="E60" s="93">
        <v>38</v>
      </c>
      <c r="F60" s="94">
        <v>-0.81</v>
      </c>
      <c r="G60" s="102" t="s">
        <v>31</v>
      </c>
      <c r="H60" s="10">
        <f t="shared" si="25"/>
        <v>8.2985076751442249E-4</v>
      </c>
      <c r="I60" s="100">
        <f>I59-3</f>
        <v>27</v>
      </c>
      <c r="J60" s="102" t="s">
        <v>31</v>
      </c>
      <c r="K60" s="102" t="s">
        <v>31</v>
      </c>
      <c r="L60" s="10">
        <f t="shared" si="26"/>
        <v>0.50118723362727269</v>
      </c>
      <c r="M60" s="101"/>
      <c r="N60" s="101"/>
      <c r="O60" s="11">
        <f t="shared" si="30"/>
        <v>-23.9</v>
      </c>
      <c r="P60" s="11">
        <f t="shared" si="30"/>
        <v>-24.1</v>
      </c>
      <c r="Q60" s="13">
        <f t="shared" si="27"/>
        <v>27.81</v>
      </c>
      <c r="R60" s="13">
        <v>2.29</v>
      </c>
      <c r="S60" s="13">
        <v>4.7</v>
      </c>
      <c r="T60" s="101">
        <v>3.05</v>
      </c>
      <c r="U60" s="101">
        <v>2.08</v>
      </c>
      <c r="V60" s="101">
        <f t="shared" si="28"/>
        <v>138.85999999999999</v>
      </c>
      <c r="W60" s="31"/>
      <c r="X60" s="35"/>
      <c r="Y60" s="35"/>
      <c r="Z60" s="100"/>
      <c r="AB60" s="15">
        <f t="shared" si="19"/>
        <v>-24</v>
      </c>
      <c r="AC60" s="36"/>
      <c r="AD60" s="36"/>
      <c r="AE60" s="44"/>
      <c r="AF60" s="36"/>
      <c r="AG60" s="7"/>
      <c r="AH60" s="7">
        <f t="shared" si="24"/>
        <v>0.51</v>
      </c>
      <c r="AI60" s="7">
        <f t="shared" si="24"/>
        <v>0</v>
      </c>
      <c r="AJ60" s="7">
        <f t="shared" si="24"/>
        <v>1.55</v>
      </c>
      <c r="AN60">
        <v>-36</v>
      </c>
      <c r="AO60">
        <v>-36.200000000000003</v>
      </c>
      <c r="AP60">
        <v>-23.9</v>
      </c>
      <c r="AQ60">
        <v>-24.1</v>
      </c>
    </row>
    <row r="61" spans="1:43" ht="24.75" customHeight="1" x14ac:dyDescent="0.25">
      <c r="A61" s="79"/>
      <c r="B61" s="100"/>
      <c r="C61" s="100"/>
      <c r="D61" s="76">
        <v>35</v>
      </c>
      <c r="E61" s="93">
        <v>38</v>
      </c>
      <c r="F61" s="94">
        <v>-3.31</v>
      </c>
      <c r="G61" s="102" t="s">
        <v>31</v>
      </c>
      <c r="H61" s="10">
        <f t="shared" si="25"/>
        <v>4.6665938031428854E-4</v>
      </c>
      <c r="I61" s="100">
        <f>I60-3</f>
        <v>24</v>
      </c>
      <c r="J61" s="102" t="s">
        <v>31</v>
      </c>
      <c r="K61" s="102" t="s">
        <v>31</v>
      </c>
      <c r="L61" s="10">
        <f t="shared" si="26"/>
        <v>0.25118864315095807</v>
      </c>
      <c r="M61" s="101"/>
      <c r="N61" s="101"/>
      <c r="O61" s="11">
        <f t="shared" si="30"/>
        <v>-24.7</v>
      </c>
      <c r="P61" s="11">
        <f t="shared" si="30"/>
        <v>-24.6</v>
      </c>
      <c r="Q61" s="13">
        <f t="shared" si="27"/>
        <v>27.31</v>
      </c>
      <c r="R61" s="13">
        <v>2.29</v>
      </c>
      <c r="S61" s="13">
        <v>4.71</v>
      </c>
      <c r="T61" s="101">
        <v>3.05</v>
      </c>
      <c r="U61" s="101">
        <v>2.0699999999999998</v>
      </c>
      <c r="V61" s="101">
        <f t="shared" si="28"/>
        <v>138.96299999999999</v>
      </c>
      <c r="W61" s="31"/>
      <c r="X61" s="35"/>
      <c r="Y61" s="35"/>
      <c r="Z61" s="100"/>
      <c r="AB61" s="15">
        <f t="shared" si="19"/>
        <v>-24.65</v>
      </c>
      <c r="AC61" s="36"/>
      <c r="AD61" s="36"/>
      <c r="AE61" s="44"/>
      <c r="AF61" s="36"/>
      <c r="AG61" s="7"/>
      <c r="AH61" s="7">
        <f t="shared" ref="AH61:AJ61" si="31">AH60</f>
        <v>0.51</v>
      </c>
      <c r="AI61" s="7">
        <f t="shared" si="31"/>
        <v>0</v>
      </c>
      <c r="AJ61" s="7">
        <f t="shared" si="31"/>
        <v>1.55</v>
      </c>
      <c r="AP61">
        <v>-24.7</v>
      </c>
      <c r="AQ61">
        <v>-24.6</v>
      </c>
    </row>
    <row r="62" spans="1:43" ht="24.75" customHeight="1" x14ac:dyDescent="0.25">
      <c r="A62" s="80"/>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CONCATENATE("Cascade Average SRG(dBc) W_LIN @ ",B63,"GHz")</f>
        <v>Cascade Average SRG(dBc) W_LIN @ 14.25GHz</v>
      </c>
      <c r="AC62" s="36"/>
      <c r="AD62" s="36"/>
      <c r="AE62" s="36"/>
      <c r="AF62" s="36"/>
      <c r="AG62" s="7" t="s">
        <v>48</v>
      </c>
      <c r="AH62" s="7"/>
      <c r="AI62" s="7"/>
      <c r="AJ62" s="7"/>
      <c r="AK62" s="7"/>
    </row>
    <row r="63" spans="1:43" ht="24.75" customHeight="1" x14ac:dyDescent="0.25">
      <c r="A63" s="75">
        <f>A43</f>
        <v>42174</v>
      </c>
      <c r="B63" s="100">
        <f>B43</f>
        <v>14.25</v>
      </c>
      <c r="C63" s="100" t="s">
        <v>30</v>
      </c>
      <c r="D63" s="93"/>
      <c r="E63" s="76"/>
      <c r="F63" s="102" t="s">
        <v>31</v>
      </c>
      <c r="G63" s="93"/>
      <c r="H63" s="101">
        <f>0.001*POWER(10,G63/10)</f>
        <v>1E-3</v>
      </c>
      <c r="I63" s="102" t="s">
        <v>31</v>
      </c>
      <c r="J63" s="100">
        <v>47</v>
      </c>
      <c r="K63" s="102" t="s">
        <v>31</v>
      </c>
      <c r="L63" s="101">
        <f>0.001*POWER(10,J63/10)</f>
        <v>50.118723362727295</v>
      </c>
      <c r="M63" s="101"/>
      <c r="N63" s="101"/>
      <c r="O63" s="11"/>
      <c r="P63" s="12"/>
      <c r="Q63" s="13">
        <f>J63-G63</f>
        <v>47</v>
      </c>
      <c r="R63" s="13"/>
      <c r="S63" s="13"/>
      <c r="T63" s="101"/>
      <c r="U63" s="101"/>
      <c r="V63" s="101">
        <f>T63*$Z$7+S63*$Z$9+R63*$Z$11</f>
        <v>0</v>
      </c>
      <c r="W63" s="101">
        <f t="shared" ref="W63:W77" si="32">V63-L63</f>
        <v>-50.118723362727295</v>
      </c>
      <c r="X63" s="14" t="e">
        <f t="shared" ref="X63:X77" si="33">L63/V63</f>
        <v>#DIV/0!</v>
      </c>
      <c r="Y63" s="14" t="e">
        <f t="shared" ref="Y63:Y77" si="34">(L63-H63)/V63</f>
        <v>#DIV/0!</v>
      </c>
      <c r="Z63" s="127" t="s">
        <v>49</v>
      </c>
      <c r="AB63" s="15" t="e">
        <f>AVERAGE(M63:N63)</f>
        <v>#DIV/0!</v>
      </c>
      <c r="AC63" s="7"/>
      <c r="AD63" s="36"/>
      <c r="AE63" s="36"/>
      <c r="AF63" s="7"/>
      <c r="AG63" s="7">
        <v>-30</v>
      </c>
      <c r="AH63" s="15"/>
      <c r="AI63" s="45"/>
      <c r="AJ63" s="7"/>
      <c r="AK63" s="7"/>
    </row>
    <row r="64" spans="1:43" ht="24.75" customHeight="1" x14ac:dyDescent="0.25">
      <c r="A64" s="75"/>
      <c r="B64" s="100"/>
      <c r="C64" s="100"/>
      <c r="D64" s="76"/>
      <c r="E64" s="76"/>
      <c r="F64" s="102" t="s">
        <v>31</v>
      </c>
      <c r="G64" s="93"/>
      <c r="H64" s="101">
        <f t="shared" ref="H64:H77" si="35">0.001*POWER(10,G64/10)</f>
        <v>1E-3</v>
      </c>
      <c r="I64" s="102" t="s">
        <v>31</v>
      </c>
      <c r="J64" s="100">
        <f t="shared" ref="J64:J74" si="36">J63-1</f>
        <v>46</v>
      </c>
      <c r="K64" s="102" t="s">
        <v>31</v>
      </c>
      <c r="L64" s="101">
        <f t="shared" ref="L64:L77" si="37">0.001*POWER(10,J64/10)</f>
        <v>39.810717055349741</v>
      </c>
      <c r="M64" s="101"/>
      <c r="N64" s="101"/>
      <c r="O64" s="11"/>
      <c r="P64" s="12"/>
      <c r="Q64" s="13">
        <f t="shared" ref="Q64:Q77" si="38">J64-G64</f>
        <v>46</v>
      </c>
      <c r="R64" s="13"/>
      <c r="S64" s="13"/>
      <c r="T64" s="101"/>
      <c r="U64" s="101"/>
      <c r="V64" s="101">
        <f t="shared" ref="V64:V77" si="39">T64*$Z$7+S64*$Z$9+R64*$Z$11</f>
        <v>0</v>
      </c>
      <c r="W64" s="101">
        <f t="shared" si="32"/>
        <v>-39.810717055349741</v>
      </c>
      <c r="X64" s="14" t="e">
        <f t="shared" si="33"/>
        <v>#DIV/0!</v>
      </c>
      <c r="Y64" s="14" t="e">
        <f t="shared" si="34"/>
        <v>#DIV/0!</v>
      </c>
      <c r="Z64" s="128"/>
      <c r="AB64" s="15" t="e">
        <f>AVERAGE(M64:N64)</f>
        <v>#DIV/0!</v>
      </c>
      <c r="AC64" s="7"/>
      <c r="AD64" s="36"/>
      <c r="AE64" s="36"/>
      <c r="AF64" s="7"/>
      <c r="AG64" s="7">
        <f>AG63</f>
        <v>-30</v>
      </c>
      <c r="AH64" s="15"/>
      <c r="AI64" s="45"/>
      <c r="AJ64" s="7"/>
      <c r="AK64" s="7"/>
    </row>
    <row r="65" spans="1:43" ht="24.75" customHeight="1" x14ac:dyDescent="0.25">
      <c r="A65" s="79"/>
      <c r="B65" s="100"/>
      <c r="C65" s="100"/>
      <c r="D65" s="76"/>
      <c r="E65" s="76"/>
      <c r="F65" s="102" t="s">
        <v>31</v>
      </c>
      <c r="G65" s="93"/>
      <c r="H65" s="101">
        <f t="shared" si="35"/>
        <v>1E-3</v>
      </c>
      <c r="I65" s="102" t="s">
        <v>31</v>
      </c>
      <c r="J65" s="100">
        <f t="shared" si="36"/>
        <v>45</v>
      </c>
      <c r="K65" s="102" t="s">
        <v>31</v>
      </c>
      <c r="L65" s="101">
        <f t="shared" si="37"/>
        <v>31.622776601683839</v>
      </c>
      <c r="M65" s="101"/>
      <c r="N65" s="101"/>
      <c r="O65" s="11"/>
      <c r="P65" s="12"/>
      <c r="Q65" s="13">
        <f t="shared" si="38"/>
        <v>45</v>
      </c>
      <c r="R65" s="13"/>
      <c r="S65" s="13"/>
      <c r="T65" s="101"/>
      <c r="U65" s="101"/>
      <c r="V65" s="101">
        <f t="shared" si="39"/>
        <v>0</v>
      </c>
      <c r="W65" s="101">
        <f t="shared" si="32"/>
        <v>-31.622776601683839</v>
      </c>
      <c r="X65" s="14" t="e">
        <f t="shared" si="33"/>
        <v>#DIV/0!</v>
      </c>
      <c r="Y65" s="14" t="e">
        <f t="shared" si="34"/>
        <v>#DIV/0!</v>
      </c>
      <c r="Z65" s="129"/>
      <c r="AB65" s="15" t="e">
        <f>AVERAGE(M65:N65)</f>
        <v>#DIV/0!</v>
      </c>
      <c r="AC65" s="7"/>
      <c r="AD65" s="36"/>
      <c r="AE65" s="36"/>
      <c r="AF65" s="7"/>
      <c r="AG65" s="7">
        <f t="shared" ref="AG65:AG70" si="40">AG64</f>
        <v>-30</v>
      </c>
      <c r="AH65" s="15"/>
      <c r="AI65" s="45"/>
      <c r="AJ65" s="7"/>
      <c r="AK65" s="7"/>
    </row>
    <row r="66" spans="1:43" ht="24.75" customHeight="1" x14ac:dyDescent="0.25">
      <c r="A66" s="79"/>
      <c r="B66" s="100"/>
      <c r="C66" s="100"/>
      <c r="D66" s="76"/>
      <c r="E66" s="76"/>
      <c r="F66" s="102" t="s">
        <v>31</v>
      </c>
      <c r="G66" s="93"/>
      <c r="H66" s="101">
        <f t="shared" si="35"/>
        <v>1E-3</v>
      </c>
      <c r="I66" s="102" t="s">
        <v>31</v>
      </c>
      <c r="J66" s="100">
        <f t="shared" si="36"/>
        <v>44</v>
      </c>
      <c r="K66" s="102" t="s">
        <v>31</v>
      </c>
      <c r="L66" s="101">
        <f t="shared" si="37"/>
        <v>25.118864315095859</v>
      </c>
      <c r="M66" s="101"/>
      <c r="N66" s="101"/>
      <c r="O66" s="11"/>
      <c r="P66" s="11"/>
      <c r="Q66" s="13">
        <f t="shared" si="38"/>
        <v>44</v>
      </c>
      <c r="R66" s="13"/>
      <c r="S66" s="13"/>
      <c r="T66" s="101"/>
      <c r="U66" s="101"/>
      <c r="V66" s="101">
        <f t="shared" si="39"/>
        <v>0</v>
      </c>
      <c r="W66" s="101">
        <f t="shared" si="32"/>
        <v>-25.118864315095859</v>
      </c>
      <c r="X66" s="14" t="e">
        <f t="shared" si="33"/>
        <v>#DIV/0!</v>
      </c>
      <c r="Y66" s="14" t="e">
        <f t="shared" si="34"/>
        <v>#DIV/0!</v>
      </c>
      <c r="Z66" s="127" t="s">
        <v>45</v>
      </c>
      <c r="AB66" s="15" t="e">
        <f t="shared" ref="AB66:AB77" si="41">AVERAGE(M66:N66)</f>
        <v>#DIV/0!</v>
      </c>
      <c r="AC66" s="7"/>
      <c r="AD66" s="36"/>
      <c r="AE66" s="36"/>
      <c r="AF66" s="7"/>
      <c r="AG66" s="7">
        <f t="shared" si="40"/>
        <v>-30</v>
      </c>
      <c r="AH66" s="15"/>
      <c r="AI66" s="45"/>
      <c r="AJ66" s="7"/>
      <c r="AK66" s="7"/>
    </row>
    <row r="67" spans="1:43" ht="23.25" customHeight="1" x14ac:dyDescent="0.25">
      <c r="A67" s="79"/>
      <c r="B67" s="100"/>
      <c r="C67" s="100"/>
      <c r="D67" s="76"/>
      <c r="E67" s="76"/>
      <c r="F67" s="102" t="s">
        <v>31</v>
      </c>
      <c r="G67" s="93"/>
      <c r="H67" s="101">
        <f t="shared" si="35"/>
        <v>1E-3</v>
      </c>
      <c r="I67" s="102" t="s">
        <v>31</v>
      </c>
      <c r="J67" s="100">
        <f t="shared" si="36"/>
        <v>43</v>
      </c>
      <c r="K67" s="102" t="s">
        <v>31</v>
      </c>
      <c r="L67" s="101">
        <f t="shared" si="37"/>
        <v>19.952623149688794</v>
      </c>
      <c r="M67" s="101"/>
      <c r="N67" s="101"/>
      <c r="O67" s="11"/>
      <c r="P67" s="11"/>
      <c r="Q67" s="13">
        <f t="shared" si="38"/>
        <v>43</v>
      </c>
      <c r="R67" s="13"/>
      <c r="S67" s="13"/>
      <c r="T67" s="101"/>
      <c r="U67" s="101"/>
      <c r="V67" s="101">
        <f t="shared" si="39"/>
        <v>0</v>
      </c>
      <c r="W67" s="101">
        <f t="shared" si="32"/>
        <v>-19.952623149688794</v>
      </c>
      <c r="X67" s="14" t="e">
        <f t="shared" si="33"/>
        <v>#DIV/0!</v>
      </c>
      <c r="Y67" s="14" t="e">
        <f t="shared" si="34"/>
        <v>#DIV/0!</v>
      </c>
      <c r="Z67" s="130"/>
      <c r="AB67" s="15" t="e">
        <f t="shared" si="41"/>
        <v>#DIV/0!</v>
      </c>
      <c r="AC67" s="7"/>
      <c r="AD67" s="36"/>
      <c r="AE67" s="36"/>
      <c r="AF67" s="7"/>
      <c r="AG67" s="7">
        <f t="shared" si="40"/>
        <v>-30</v>
      </c>
      <c r="AH67" s="15"/>
      <c r="AI67" s="45"/>
      <c r="AJ67" s="7"/>
      <c r="AK67" s="7"/>
    </row>
    <row r="68" spans="1:43" ht="24" customHeight="1" x14ac:dyDescent="0.25">
      <c r="A68" s="79"/>
      <c r="B68" s="100"/>
      <c r="C68" s="100"/>
      <c r="D68" s="76"/>
      <c r="E68" s="76"/>
      <c r="F68" s="102" t="s">
        <v>31</v>
      </c>
      <c r="G68" s="93"/>
      <c r="H68" s="101">
        <f t="shared" si="35"/>
        <v>1E-3</v>
      </c>
      <c r="I68" s="102" t="s">
        <v>31</v>
      </c>
      <c r="J68" s="100">
        <f t="shared" si="36"/>
        <v>42</v>
      </c>
      <c r="K68" s="102" t="s">
        <v>31</v>
      </c>
      <c r="L68" s="101">
        <f t="shared" si="37"/>
        <v>15.848931924611147</v>
      </c>
      <c r="M68" s="101"/>
      <c r="N68" s="101"/>
      <c r="O68" s="11"/>
      <c r="P68" s="11"/>
      <c r="Q68" s="13">
        <f t="shared" si="38"/>
        <v>42</v>
      </c>
      <c r="R68" s="13"/>
      <c r="S68" s="13"/>
      <c r="T68" s="101"/>
      <c r="U68" s="101"/>
      <c r="V68" s="101">
        <f t="shared" si="39"/>
        <v>0</v>
      </c>
      <c r="W68" s="101">
        <f t="shared" si="32"/>
        <v>-15.848931924611147</v>
      </c>
      <c r="X68" s="14" t="e">
        <f t="shared" si="33"/>
        <v>#DIV/0!</v>
      </c>
      <c r="Y68" s="14" t="e">
        <f t="shared" si="34"/>
        <v>#DIV/0!</v>
      </c>
      <c r="Z68" s="131"/>
      <c r="AB68" s="15" t="e">
        <f t="shared" si="41"/>
        <v>#DIV/0!</v>
      </c>
      <c r="AC68" s="36"/>
      <c r="AD68" s="36"/>
      <c r="AE68" s="7"/>
      <c r="AF68" s="7"/>
      <c r="AG68" s="7">
        <f t="shared" si="40"/>
        <v>-30</v>
      </c>
      <c r="AH68" s="15"/>
      <c r="AI68" s="45"/>
      <c r="AJ68" s="7"/>
      <c r="AK68" s="7"/>
    </row>
    <row r="69" spans="1:43" ht="24.75" customHeight="1" x14ac:dyDescent="0.25">
      <c r="A69" s="79"/>
      <c r="B69" s="100"/>
      <c r="C69" s="100"/>
      <c r="D69" s="76"/>
      <c r="E69" s="76"/>
      <c r="F69" s="102" t="s">
        <v>31</v>
      </c>
      <c r="G69" s="93"/>
      <c r="H69" s="101">
        <f t="shared" si="35"/>
        <v>1E-3</v>
      </c>
      <c r="I69" s="102" t="s">
        <v>31</v>
      </c>
      <c r="J69" s="100">
        <f t="shared" si="36"/>
        <v>41</v>
      </c>
      <c r="K69" s="102" t="s">
        <v>31</v>
      </c>
      <c r="L69" s="101">
        <f t="shared" si="37"/>
        <v>12.589254117941671</v>
      </c>
      <c r="M69" s="101"/>
      <c r="N69" s="101"/>
      <c r="O69" s="11"/>
      <c r="P69" s="11"/>
      <c r="Q69" s="13">
        <f t="shared" si="38"/>
        <v>41</v>
      </c>
      <c r="R69" s="13"/>
      <c r="S69" s="13"/>
      <c r="T69" s="101"/>
      <c r="U69" s="101"/>
      <c r="V69" s="101">
        <f t="shared" si="39"/>
        <v>0</v>
      </c>
      <c r="W69" s="101">
        <f t="shared" si="32"/>
        <v>-12.589254117941671</v>
      </c>
      <c r="X69" s="14" t="e">
        <f t="shared" si="33"/>
        <v>#DIV/0!</v>
      </c>
      <c r="Y69" s="14" t="e">
        <f t="shared" si="34"/>
        <v>#DIV/0!</v>
      </c>
      <c r="Z69" s="136" t="s">
        <v>50</v>
      </c>
      <c r="AB69" s="15" t="e">
        <f t="shared" si="41"/>
        <v>#DIV/0!</v>
      </c>
      <c r="AC69" s="36"/>
      <c r="AD69" s="36"/>
      <c r="AE69" s="7"/>
      <c r="AF69" s="7"/>
      <c r="AG69" s="7">
        <f t="shared" si="40"/>
        <v>-30</v>
      </c>
      <c r="AH69" s="15"/>
      <c r="AI69" s="45"/>
      <c r="AJ69" s="7"/>
      <c r="AK69" s="7"/>
    </row>
    <row r="70" spans="1:43" ht="24.75" customHeight="1" x14ac:dyDescent="0.25">
      <c r="A70" s="79"/>
      <c r="B70" s="100"/>
      <c r="C70" s="100"/>
      <c r="D70" s="76"/>
      <c r="E70" s="76"/>
      <c r="F70" s="102" t="s">
        <v>31</v>
      </c>
      <c r="G70" s="93"/>
      <c r="H70" s="101">
        <f t="shared" si="35"/>
        <v>1E-3</v>
      </c>
      <c r="I70" s="102" t="s">
        <v>31</v>
      </c>
      <c r="J70" s="100">
        <f t="shared" si="36"/>
        <v>40</v>
      </c>
      <c r="K70" s="102" t="s">
        <v>31</v>
      </c>
      <c r="L70" s="101">
        <f t="shared" si="37"/>
        <v>10</v>
      </c>
      <c r="M70" s="101"/>
      <c r="N70" s="101"/>
      <c r="O70" s="11"/>
      <c r="P70" s="11"/>
      <c r="Q70" s="13">
        <f t="shared" si="38"/>
        <v>40</v>
      </c>
      <c r="R70" s="13"/>
      <c r="S70" s="13"/>
      <c r="T70" s="101"/>
      <c r="U70" s="101"/>
      <c r="V70" s="101">
        <f t="shared" si="39"/>
        <v>0</v>
      </c>
      <c r="W70" s="101">
        <f t="shared" si="32"/>
        <v>-10</v>
      </c>
      <c r="X70" s="14" t="e">
        <f t="shared" si="33"/>
        <v>#DIV/0!</v>
      </c>
      <c r="Y70" s="14" t="e">
        <f t="shared" si="34"/>
        <v>#DIV/0!</v>
      </c>
      <c r="Z70" s="137"/>
      <c r="AB70" s="15" t="e">
        <f t="shared" si="41"/>
        <v>#DIV/0!</v>
      </c>
      <c r="AC70" s="36"/>
      <c r="AD70" s="36"/>
      <c r="AE70" s="7"/>
      <c r="AF70" s="36"/>
      <c r="AG70" s="7">
        <f t="shared" si="40"/>
        <v>-30</v>
      </c>
      <c r="AH70" s="15"/>
      <c r="AI70" s="45"/>
      <c r="AJ70" s="7"/>
      <c r="AK70" s="7"/>
    </row>
    <row r="71" spans="1:43" ht="24.75" customHeight="1" x14ac:dyDescent="0.25">
      <c r="A71" s="79"/>
      <c r="B71" s="100"/>
      <c r="C71" s="100"/>
      <c r="D71" s="76"/>
      <c r="E71" s="76"/>
      <c r="F71" s="102" t="s">
        <v>31</v>
      </c>
      <c r="G71" s="93"/>
      <c r="H71" s="101">
        <f t="shared" si="35"/>
        <v>1E-3</v>
      </c>
      <c r="I71" s="102" t="s">
        <v>31</v>
      </c>
      <c r="J71" s="100">
        <f t="shared" si="36"/>
        <v>39</v>
      </c>
      <c r="K71" s="102" t="s">
        <v>31</v>
      </c>
      <c r="L71" s="101">
        <f t="shared" si="37"/>
        <v>7.9432823472428158</v>
      </c>
      <c r="M71" s="101"/>
      <c r="N71" s="101"/>
      <c r="O71" s="11"/>
      <c r="P71" s="11"/>
      <c r="Q71" s="13">
        <f t="shared" si="38"/>
        <v>39</v>
      </c>
      <c r="R71" s="13"/>
      <c r="S71" s="13"/>
      <c r="T71" s="101"/>
      <c r="U71" s="101"/>
      <c r="V71" s="101">
        <f t="shared" si="39"/>
        <v>0</v>
      </c>
      <c r="W71" s="101">
        <f t="shared" si="32"/>
        <v>-7.9432823472428158</v>
      </c>
      <c r="X71" s="14" t="e">
        <f t="shared" si="33"/>
        <v>#DIV/0!</v>
      </c>
      <c r="Y71" s="14" t="e">
        <f t="shared" si="34"/>
        <v>#DIV/0!</v>
      </c>
      <c r="Z71" s="137"/>
      <c r="AB71" s="15" t="e">
        <f t="shared" si="41"/>
        <v>#DIV/0!</v>
      </c>
      <c r="AC71" s="36"/>
      <c r="AD71" s="36"/>
      <c r="AE71" s="7"/>
      <c r="AF71" s="36"/>
      <c r="AG71" s="7">
        <f>AG69</f>
        <v>-30</v>
      </c>
      <c r="AH71" s="15"/>
      <c r="AI71" s="45"/>
      <c r="AJ71" s="7"/>
      <c r="AK71" s="7"/>
    </row>
    <row r="72" spans="1:43" ht="24.75" customHeight="1" x14ac:dyDescent="0.25">
      <c r="A72" s="79"/>
      <c r="B72" s="100"/>
      <c r="C72" s="100"/>
      <c r="D72" s="76"/>
      <c r="E72" s="76"/>
      <c r="F72" s="102" t="s">
        <v>31</v>
      </c>
      <c r="G72" s="93"/>
      <c r="H72" s="101">
        <f t="shared" si="35"/>
        <v>1E-3</v>
      </c>
      <c r="I72" s="102" t="s">
        <v>31</v>
      </c>
      <c r="J72" s="100">
        <f t="shared" si="36"/>
        <v>38</v>
      </c>
      <c r="K72" s="102" t="s">
        <v>31</v>
      </c>
      <c r="L72" s="101">
        <f t="shared" si="37"/>
        <v>6.3095734448019387</v>
      </c>
      <c r="M72" s="101"/>
      <c r="N72" s="101"/>
      <c r="O72" s="11"/>
      <c r="P72" s="11"/>
      <c r="Q72" s="13">
        <f t="shared" si="38"/>
        <v>38</v>
      </c>
      <c r="R72" s="13"/>
      <c r="S72" s="13"/>
      <c r="T72" s="101"/>
      <c r="U72" s="101"/>
      <c r="V72" s="101">
        <f t="shared" si="39"/>
        <v>0</v>
      </c>
      <c r="W72" s="101">
        <f t="shared" si="32"/>
        <v>-6.3095734448019387</v>
      </c>
      <c r="X72" s="14" t="e">
        <f t="shared" si="33"/>
        <v>#DIV/0!</v>
      </c>
      <c r="Y72" s="14" t="e">
        <f t="shared" si="34"/>
        <v>#DIV/0!</v>
      </c>
      <c r="Z72" s="137"/>
      <c r="AB72" s="15" t="e">
        <f t="shared" si="41"/>
        <v>#DIV/0!</v>
      </c>
      <c r="AC72" s="36"/>
      <c r="AD72" s="36"/>
      <c r="AE72" s="7"/>
      <c r="AF72" s="36"/>
      <c r="AG72" s="7">
        <f>AG69</f>
        <v>-30</v>
      </c>
      <c r="AH72" s="15"/>
      <c r="AI72" s="45"/>
      <c r="AJ72" s="7"/>
      <c r="AK72" s="7"/>
    </row>
    <row r="73" spans="1:43" ht="24.75" customHeight="1" x14ac:dyDescent="0.25">
      <c r="A73" s="79"/>
      <c r="B73" s="100"/>
      <c r="C73" s="100"/>
      <c r="D73" s="76"/>
      <c r="E73" s="76"/>
      <c r="F73" s="102" t="s">
        <v>31</v>
      </c>
      <c r="G73" s="93"/>
      <c r="H73" s="101">
        <f t="shared" si="35"/>
        <v>1E-3</v>
      </c>
      <c r="I73" s="102" t="s">
        <v>31</v>
      </c>
      <c r="J73" s="100">
        <f t="shared" si="36"/>
        <v>37</v>
      </c>
      <c r="K73" s="102" t="s">
        <v>31</v>
      </c>
      <c r="L73" s="101">
        <f t="shared" si="37"/>
        <v>5.0118723362727327</v>
      </c>
      <c r="M73" s="101"/>
      <c r="N73" s="101"/>
      <c r="O73" s="11"/>
      <c r="P73" s="11"/>
      <c r="Q73" s="13">
        <f t="shared" si="38"/>
        <v>37</v>
      </c>
      <c r="R73" s="13"/>
      <c r="S73" s="13"/>
      <c r="T73" s="101"/>
      <c r="U73" s="101"/>
      <c r="V73" s="101">
        <f t="shared" si="39"/>
        <v>0</v>
      </c>
      <c r="W73" s="101">
        <f t="shared" si="32"/>
        <v>-5.0118723362727327</v>
      </c>
      <c r="X73" s="14" t="e">
        <f t="shared" si="33"/>
        <v>#DIV/0!</v>
      </c>
      <c r="Y73" s="14" t="e">
        <f t="shared" si="34"/>
        <v>#DIV/0!</v>
      </c>
      <c r="Z73" s="137"/>
      <c r="AB73" s="15" t="e">
        <f t="shared" si="41"/>
        <v>#DIV/0!</v>
      </c>
      <c r="AC73" s="36"/>
      <c r="AD73" s="36"/>
      <c r="AE73" s="7"/>
      <c r="AF73" s="36"/>
      <c r="AG73" s="7">
        <f>AG69</f>
        <v>-30</v>
      </c>
      <c r="AH73" s="15"/>
      <c r="AI73" s="45"/>
      <c r="AJ73" s="7"/>
      <c r="AK73" s="7"/>
    </row>
    <row r="74" spans="1:43" ht="24.75" customHeight="1" x14ac:dyDescent="0.25">
      <c r="A74" s="79"/>
      <c r="B74" s="100"/>
      <c r="C74" s="100"/>
      <c r="D74" s="76"/>
      <c r="E74" s="93"/>
      <c r="F74" s="102" t="s">
        <v>31</v>
      </c>
      <c r="G74" s="93"/>
      <c r="H74" s="101">
        <f t="shared" si="35"/>
        <v>1E-3</v>
      </c>
      <c r="I74" s="102" t="s">
        <v>31</v>
      </c>
      <c r="J74" s="100">
        <f t="shared" si="36"/>
        <v>36</v>
      </c>
      <c r="K74" s="102" t="s">
        <v>31</v>
      </c>
      <c r="L74" s="101">
        <f t="shared" si="37"/>
        <v>3.9810717055349771</v>
      </c>
      <c r="M74" s="101"/>
      <c r="N74" s="101"/>
      <c r="O74" s="11"/>
      <c r="P74" s="11"/>
      <c r="Q74" s="13">
        <f t="shared" si="38"/>
        <v>36</v>
      </c>
      <c r="R74" s="13"/>
      <c r="S74" s="13"/>
      <c r="T74" s="101"/>
      <c r="U74" s="101"/>
      <c r="V74" s="101">
        <f t="shared" si="39"/>
        <v>0</v>
      </c>
      <c r="W74" s="101">
        <f t="shared" si="32"/>
        <v>-3.9810717055349771</v>
      </c>
      <c r="X74" s="14" t="e">
        <f t="shared" si="33"/>
        <v>#DIV/0!</v>
      </c>
      <c r="Y74" s="14" t="e">
        <f t="shared" si="34"/>
        <v>#DIV/0!</v>
      </c>
      <c r="Z74" s="137"/>
      <c r="AB74" s="15" t="e">
        <f t="shared" si="41"/>
        <v>#DIV/0!</v>
      </c>
      <c r="AC74" s="36"/>
      <c r="AD74" s="36"/>
      <c r="AE74" s="7"/>
      <c r="AF74" s="36"/>
      <c r="AG74" s="7">
        <f>AG69</f>
        <v>-30</v>
      </c>
      <c r="AH74" s="15"/>
      <c r="AI74" s="45"/>
      <c r="AJ74" s="7"/>
      <c r="AK74" s="7"/>
    </row>
    <row r="75" spans="1:43" ht="24.75" customHeight="1" x14ac:dyDescent="0.25">
      <c r="A75" s="79"/>
      <c r="B75" s="100"/>
      <c r="C75" s="100"/>
      <c r="D75" s="76"/>
      <c r="E75" s="93"/>
      <c r="F75" s="102" t="s">
        <v>31</v>
      </c>
      <c r="G75" s="93"/>
      <c r="H75" s="101">
        <f t="shared" si="35"/>
        <v>1E-3</v>
      </c>
      <c r="I75" s="102" t="s">
        <v>31</v>
      </c>
      <c r="J75" s="100">
        <f>J74-3</f>
        <v>33</v>
      </c>
      <c r="K75" s="102" t="s">
        <v>31</v>
      </c>
      <c r="L75" s="101">
        <f t="shared" si="37"/>
        <v>1.9952623149688804</v>
      </c>
      <c r="M75" s="101"/>
      <c r="N75" s="101"/>
      <c r="O75" s="11"/>
      <c r="P75" s="11"/>
      <c r="Q75" s="13">
        <f t="shared" si="38"/>
        <v>33</v>
      </c>
      <c r="R75" s="13"/>
      <c r="S75" s="13"/>
      <c r="T75" s="101"/>
      <c r="U75" s="101"/>
      <c r="V75" s="101">
        <f t="shared" si="39"/>
        <v>0</v>
      </c>
      <c r="W75" s="101">
        <f t="shared" si="32"/>
        <v>-1.9952623149688804</v>
      </c>
      <c r="X75" s="14" t="e">
        <f t="shared" si="33"/>
        <v>#DIV/0!</v>
      </c>
      <c r="Y75" s="14" t="e">
        <f t="shared" si="34"/>
        <v>#DIV/0!</v>
      </c>
      <c r="Z75" s="137"/>
      <c r="AB75" s="15" t="e">
        <f t="shared" si="41"/>
        <v>#DIV/0!</v>
      </c>
      <c r="AC75" s="36"/>
      <c r="AD75" s="36"/>
      <c r="AE75" s="7"/>
      <c r="AF75" s="36"/>
      <c r="AG75" s="7">
        <f>AG69</f>
        <v>-30</v>
      </c>
      <c r="AH75" s="15"/>
      <c r="AI75" s="45"/>
      <c r="AJ75" s="7"/>
      <c r="AK75" s="7"/>
    </row>
    <row r="76" spans="1:43" ht="24.75" customHeight="1" x14ac:dyDescent="0.25">
      <c r="A76" s="79"/>
      <c r="B76" s="100"/>
      <c r="C76" s="100"/>
      <c r="D76" s="76"/>
      <c r="E76" s="93"/>
      <c r="F76" s="102" t="s">
        <v>31</v>
      </c>
      <c r="G76" s="93"/>
      <c r="H76" s="101">
        <f t="shared" si="35"/>
        <v>1E-3</v>
      </c>
      <c r="I76" s="102" t="s">
        <v>31</v>
      </c>
      <c r="J76" s="100">
        <f>J75-3</f>
        <v>30</v>
      </c>
      <c r="K76" s="102" t="s">
        <v>31</v>
      </c>
      <c r="L76" s="101">
        <f t="shared" si="37"/>
        <v>1</v>
      </c>
      <c r="M76" s="101"/>
      <c r="N76" s="101"/>
      <c r="O76" s="11"/>
      <c r="P76" s="11"/>
      <c r="Q76" s="13">
        <f t="shared" si="38"/>
        <v>30</v>
      </c>
      <c r="R76" s="13"/>
      <c r="S76" s="13"/>
      <c r="T76" s="101"/>
      <c r="U76" s="101"/>
      <c r="V76" s="101">
        <f t="shared" si="39"/>
        <v>0</v>
      </c>
      <c r="W76" s="101">
        <f t="shared" si="32"/>
        <v>-1</v>
      </c>
      <c r="X76" s="14" t="e">
        <f t="shared" si="33"/>
        <v>#DIV/0!</v>
      </c>
      <c r="Y76" s="14" t="e">
        <f t="shared" si="34"/>
        <v>#DIV/0!</v>
      </c>
      <c r="Z76" s="137"/>
      <c r="AB76" s="15" t="e">
        <f t="shared" si="41"/>
        <v>#DIV/0!</v>
      </c>
      <c r="AC76" s="36"/>
      <c r="AD76" s="36"/>
      <c r="AE76" s="7"/>
      <c r="AF76" s="36"/>
      <c r="AG76" s="7">
        <f>AG69</f>
        <v>-30</v>
      </c>
      <c r="AH76" s="15"/>
      <c r="AI76" s="45"/>
      <c r="AJ76" s="7"/>
      <c r="AK76" s="7"/>
    </row>
    <row r="77" spans="1:43" ht="24.75" customHeight="1" x14ac:dyDescent="0.25">
      <c r="A77" s="79"/>
      <c r="B77" s="100"/>
      <c r="C77" s="100"/>
      <c r="D77" s="76"/>
      <c r="E77" s="93"/>
      <c r="F77" s="102" t="s">
        <v>31</v>
      </c>
      <c r="G77" s="93"/>
      <c r="H77" s="101">
        <f t="shared" si="35"/>
        <v>1E-3</v>
      </c>
      <c r="I77" s="102" t="s">
        <v>31</v>
      </c>
      <c r="J77" s="100">
        <f>J76-3</f>
        <v>27</v>
      </c>
      <c r="K77" s="102" t="s">
        <v>31</v>
      </c>
      <c r="L77" s="101">
        <f t="shared" si="37"/>
        <v>0.50118723362727269</v>
      </c>
      <c r="M77" s="101"/>
      <c r="N77" s="101"/>
      <c r="O77" s="11"/>
      <c r="P77" s="11"/>
      <c r="Q77" s="13">
        <f t="shared" si="38"/>
        <v>27</v>
      </c>
      <c r="R77" s="13"/>
      <c r="S77" s="13"/>
      <c r="T77" s="101"/>
      <c r="U77" s="101"/>
      <c r="V77" s="101">
        <f t="shared" si="39"/>
        <v>0</v>
      </c>
      <c r="W77" s="101">
        <f t="shared" si="32"/>
        <v>-0.50118723362727269</v>
      </c>
      <c r="X77" s="14" t="e">
        <f t="shared" si="33"/>
        <v>#DIV/0!</v>
      </c>
      <c r="Y77" s="14" t="e">
        <f t="shared" si="34"/>
        <v>#DIV/0!</v>
      </c>
      <c r="Z77" s="138"/>
      <c r="AB77" s="15" t="e">
        <f t="shared" si="41"/>
        <v>#DIV/0!</v>
      </c>
      <c r="AC77" s="36"/>
      <c r="AD77" s="36"/>
      <c r="AE77" s="7"/>
      <c r="AF77" s="36"/>
      <c r="AG77" s="7">
        <f>AG70</f>
        <v>-30</v>
      </c>
      <c r="AH77" s="15"/>
      <c r="AI77" s="45"/>
      <c r="AJ77" s="7"/>
      <c r="AK77" s="7"/>
    </row>
    <row r="78" spans="1:43" ht="24.75" customHeight="1" x14ac:dyDescent="0.25">
      <c r="A78" s="80"/>
      <c r="B78" s="22"/>
      <c r="C78" s="23"/>
      <c r="D78" s="24"/>
      <c r="E78" s="23"/>
      <c r="F78" s="22"/>
      <c r="G78" s="25"/>
      <c r="H78" s="25"/>
      <c r="I78" s="22"/>
      <c r="J78" s="22"/>
      <c r="K78" s="22"/>
      <c r="L78" s="25"/>
      <c r="M78" s="26"/>
      <c r="N78" s="25"/>
      <c r="O78" s="25"/>
      <c r="P78" s="25"/>
      <c r="Q78" s="25"/>
      <c r="R78" s="25"/>
      <c r="S78" s="25"/>
      <c r="T78" s="26"/>
      <c r="U78" s="26"/>
      <c r="V78" s="25"/>
      <c r="W78" s="25"/>
      <c r="X78" s="27"/>
      <c r="Y78" s="27"/>
      <c r="Z78" s="28"/>
      <c r="AB78" s="7" t="str">
        <f>CONCATENATE("60W Sumitomo Cascade Average IMD(dBc)  W_LIN_OPT @ ",B79,"GHz")</f>
        <v>60W Sumitomo Cascade Average IMD(dBc)  W_LIN_OPT @ 14.25GHz</v>
      </c>
      <c r="AC78" s="36"/>
      <c r="AD78" s="36"/>
      <c r="AE78" s="7"/>
      <c r="AF78" s="36"/>
      <c r="AG78" s="7"/>
      <c r="AH78" s="7" t="s">
        <v>105</v>
      </c>
      <c r="AI78" s="7" t="s">
        <v>106</v>
      </c>
      <c r="AJ78" s="7" t="s">
        <v>116</v>
      </c>
      <c r="AK78" s="7" t="s">
        <v>110</v>
      </c>
      <c r="AL78" t="s">
        <v>108</v>
      </c>
      <c r="AN78" s="59" t="s">
        <v>124</v>
      </c>
      <c r="AO78" s="59" t="s">
        <v>125</v>
      </c>
      <c r="AP78" s="59" t="s">
        <v>126</v>
      </c>
      <c r="AQ78" s="59" t="s">
        <v>127</v>
      </c>
    </row>
    <row r="79" spans="1:43" ht="24.75" customHeight="1" x14ac:dyDescent="0.25">
      <c r="A79" s="75"/>
      <c r="B79" s="100">
        <f>B63</f>
        <v>14.25</v>
      </c>
      <c r="C79" s="100" t="s">
        <v>30</v>
      </c>
      <c r="D79" s="9">
        <v>38</v>
      </c>
      <c r="E79" s="9">
        <v>44</v>
      </c>
      <c r="F79" s="102">
        <v>10.16</v>
      </c>
      <c r="G79" s="102" t="s">
        <v>31</v>
      </c>
      <c r="H79" s="10">
        <f t="shared" ref="H79:H87" si="42">0.001*POWER(10,F79/10)</f>
        <v>1.0375284158180129E-2</v>
      </c>
      <c r="I79" s="100">
        <v>43</v>
      </c>
      <c r="J79" s="102" t="s">
        <v>31</v>
      </c>
      <c r="K79" s="102" t="s">
        <v>31</v>
      </c>
      <c r="L79" s="101">
        <f>0.001*POWER(10,I79/10)</f>
        <v>19.952623149688794</v>
      </c>
      <c r="M79" s="46"/>
      <c r="N79" s="46"/>
      <c r="O79" s="11">
        <f>MAX(AN79,AP79)</f>
        <v>-32</v>
      </c>
      <c r="P79" s="12">
        <f>MAX(AO79,AQ79)</f>
        <v>-33</v>
      </c>
      <c r="Q79" s="13">
        <f t="shared" ref="Q79:Q87" si="43">I79-F79</f>
        <v>32.840000000000003</v>
      </c>
      <c r="R79" s="13">
        <v>2.1800000000000002</v>
      </c>
      <c r="S79" s="13">
        <v>4.62</v>
      </c>
      <c r="T79" s="101">
        <v>5.72</v>
      </c>
      <c r="U79" s="101">
        <v>4.1399999999999997</v>
      </c>
      <c r="V79" s="101">
        <f>T79*$Z$7+S79*$Z$9+R79*$Z$11</f>
        <v>202.41399999999999</v>
      </c>
      <c r="W79" s="122"/>
      <c r="X79" s="123"/>
      <c r="Y79" s="123"/>
      <c r="Z79" s="127" t="s">
        <v>44</v>
      </c>
      <c r="AB79" s="15">
        <f>AVERAGE(O79:P79)</f>
        <v>-32.5</v>
      </c>
      <c r="AC79" s="36"/>
      <c r="AD79" s="36"/>
      <c r="AE79" s="7"/>
      <c r="AF79" s="36"/>
      <c r="AG79" s="7"/>
      <c r="AH79">
        <v>0.44</v>
      </c>
      <c r="AI79">
        <v>0</v>
      </c>
      <c r="AJ79">
        <v>1.3</v>
      </c>
      <c r="AK79" s="7">
        <v>3.06</v>
      </c>
      <c r="AL79">
        <v>0</v>
      </c>
      <c r="AN79">
        <v>-38.799999999999997</v>
      </c>
      <c r="AO79">
        <v>-36.4</v>
      </c>
      <c r="AP79">
        <v>-32</v>
      </c>
      <c r="AQ79">
        <v>-33</v>
      </c>
    </row>
    <row r="80" spans="1:43" ht="24.75" customHeight="1" x14ac:dyDescent="0.25">
      <c r="A80" s="16"/>
      <c r="B80" s="100"/>
      <c r="C80" s="100"/>
      <c r="D80" s="9">
        <v>38</v>
      </c>
      <c r="E80" s="9">
        <v>43</v>
      </c>
      <c r="F80" s="102">
        <v>10.92</v>
      </c>
      <c r="G80" s="102" t="s">
        <v>31</v>
      </c>
      <c r="H80" s="10">
        <f t="shared" si="42"/>
        <v>1.2359474334445109E-2</v>
      </c>
      <c r="I80" s="100">
        <f t="shared" ref="I80:I86" si="44">I79-1</f>
        <v>42</v>
      </c>
      <c r="J80" s="102" t="s">
        <v>31</v>
      </c>
      <c r="K80" s="102" t="s">
        <v>31</v>
      </c>
      <c r="L80" s="101">
        <f>0.001*POWER(10,I80/10)</f>
        <v>15.848931924611147</v>
      </c>
      <c r="M80" s="46"/>
      <c r="N80" s="46"/>
      <c r="O80" s="11">
        <f t="shared" ref="O80:P88" si="45">MAX(AN80,AP80)</f>
        <v>-36.200000000000003</v>
      </c>
      <c r="P80" s="12">
        <f t="shared" si="45"/>
        <v>-37.5</v>
      </c>
      <c r="Q80" s="13">
        <f t="shared" si="43"/>
        <v>31.08</v>
      </c>
      <c r="R80" s="13">
        <v>2.1800000000000002</v>
      </c>
      <c r="S80" s="13">
        <v>4.59</v>
      </c>
      <c r="T80" s="101">
        <v>5.25</v>
      </c>
      <c r="U80" s="101">
        <v>3.8</v>
      </c>
      <c r="V80" s="101">
        <f t="shared" ref="V80:V88" si="46">T80*$Z$7+S80*$Z$9+R80*$Z$11</f>
        <v>190.637</v>
      </c>
      <c r="W80" s="122"/>
      <c r="X80" s="123"/>
      <c r="Y80" s="123"/>
      <c r="Z80" s="128"/>
      <c r="AB80" s="15">
        <f t="shared" ref="AB80:AB87" si="47">AVERAGE(O80:P80)</f>
        <v>-36.85</v>
      </c>
      <c r="AC80" s="44"/>
      <c r="AD80" s="36"/>
      <c r="AE80" s="7"/>
      <c r="AF80" s="36"/>
      <c r="AG80" s="7"/>
      <c r="AH80">
        <v>0.39300000000000002</v>
      </c>
      <c r="AI80">
        <v>0</v>
      </c>
      <c r="AJ80">
        <v>1.39</v>
      </c>
      <c r="AK80" s="7"/>
      <c r="AN80">
        <v>-38.799999999999997</v>
      </c>
      <c r="AO80">
        <v>-37.5</v>
      </c>
      <c r="AP80">
        <v>-36.200000000000003</v>
      </c>
      <c r="AQ80">
        <v>-38</v>
      </c>
    </row>
    <row r="81" spans="1:43" ht="24.75" customHeight="1" x14ac:dyDescent="0.25">
      <c r="A81" s="102"/>
      <c r="B81" s="100"/>
      <c r="C81" s="100"/>
      <c r="D81" s="9">
        <v>37</v>
      </c>
      <c r="E81" s="9">
        <v>42</v>
      </c>
      <c r="F81" s="102">
        <v>9.6999999999999993</v>
      </c>
      <c r="G81" s="102" t="s">
        <v>31</v>
      </c>
      <c r="H81" s="10">
        <f t="shared" si="42"/>
        <v>9.3325430079699099E-3</v>
      </c>
      <c r="I81" s="100">
        <f t="shared" si="44"/>
        <v>41</v>
      </c>
      <c r="J81" s="102" t="s">
        <v>31</v>
      </c>
      <c r="K81" s="102" t="s">
        <v>31</v>
      </c>
      <c r="L81" s="101">
        <f t="shared" ref="L81:L88" si="48">0.001*POWER(10,I81/10)</f>
        <v>12.589254117941671</v>
      </c>
      <c r="M81" s="46"/>
      <c r="N81" s="46"/>
      <c r="O81" s="11">
        <f t="shared" si="45"/>
        <v>-38.5</v>
      </c>
      <c r="P81" s="12">
        <f t="shared" si="45"/>
        <v>-38.4</v>
      </c>
      <c r="Q81" s="13">
        <f t="shared" si="43"/>
        <v>31.3</v>
      </c>
      <c r="R81" s="13">
        <v>2.19</v>
      </c>
      <c r="S81" s="13">
        <v>4.57</v>
      </c>
      <c r="T81" s="101">
        <v>4.8499999999999996</v>
      </c>
      <c r="U81" s="101">
        <v>3.5</v>
      </c>
      <c r="V81" s="101">
        <f t="shared" si="46"/>
        <v>180.74100000000001</v>
      </c>
      <c r="W81" s="122"/>
      <c r="X81" s="123"/>
      <c r="Y81" s="123"/>
      <c r="Z81" s="129"/>
      <c r="AB81" s="15">
        <f t="shared" si="47"/>
        <v>-38.450000000000003</v>
      </c>
      <c r="AC81" s="7"/>
      <c r="AD81" s="36"/>
      <c r="AE81" s="36"/>
      <c r="AF81" s="36"/>
      <c r="AG81" s="7"/>
      <c r="AH81">
        <v>0.40300000000000002</v>
      </c>
      <c r="AI81">
        <v>0</v>
      </c>
      <c r="AJ81">
        <v>1.39</v>
      </c>
      <c r="AK81" s="7"/>
      <c r="AN81">
        <v>-38.5</v>
      </c>
      <c r="AO81">
        <v>-38.4</v>
      </c>
      <c r="AP81">
        <v>-40.200000000000003</v>
      </c>
      <c r="AQ81">
        <v>-40.9</v>
      </c>
    </row>
    <row r="82" spans="1:43" ht="24.75" customHeight="1" x14ac:dyDescent="0.25">
      <c r="A82" s="102"/>
      <c r="B82" s="100"/>
      <c r="C82" s="100"/>
      <c r="D82" s="9">
        <v>37</v>
      </c>
      <c r="E82" s="9">
        <v>41</v>
      </c>
      <c r="F82" s="102">
        <v>9.1199999999999992</v>
      </c>
      <c r="G82" s="102" t="s">
        <v>31</v>
      </c>
      <c r="H82" s="10">
        <f t="shared" si="42"/>
        <v>8.1658237135859221E-3</v>
      </c>
      <c r="I82" s="100">
        <f t="shared" si="44"/>
        <v>40</v>
      </c>
      <c r="J82" s="102" t="s">
        <v>31</v>
      </c>
      <c r="K82" s="102" t="s">
        <v>31</v>
      </c>
      <c r="L82" s="101">
        <f t="shared" si="48"/>
        <v>10</v>
      </c>
      <c r="M82" s="46"/>
      <c r="N82" s="46"/>
      <c r="O82" s="11">
        <f t="shared" si="45"/>
        <v>-37.299999999999997</v>
      </c>
      <c r="P82" s="12">
        <f t="shared" si="45"/>
        <v>-37.6</v>
      </c>
      <c r="Q82" s="13">
        <f t="shared" si="43"/>
        <v>30.880000000000003</v>
      </c>
      <c r="R82" s="13">
        <v>2.2000000000000002</v>
      </c>
      <c r="S82" s="13">
        <v>4.57</v>
      </c>
      <c r="T82" s="101">
        <v>4.51</v>
      </c>
      <c r="U82" s="101">
        <v>3.26</v>
      </c>
      <c r="V82" s="101">
        <f t="shared" si="46"/>
        <v>172.51499999999999</v>
      </c>
      <c r="W82" s="122"/>
      <c r="X82" s="123"/>
      <c r="Y82" s="123"/>
      <c r="Z82" s="136" t="s">
        <v>45</v>
      </c>
      <c r="AB82" s="15">
        <f t="shared" si="47"/>
        <v>-37.450000000000003</v>
      </c>
      <c r="AC82" s="7"/>
      <c r="AD82" s="36"/>
      <c r="AE82" s="36"/>
      <c r="AF82" s="36"/>
      <c r="AH82">
        <v>0.40300000000000002</v>
      </c>
      <c r="AI82">
        <v>0</v>
      </c>
      <c r="AJ82">
        <v>1.41</v>
      </c>
      <c r="AK82" s="7"/>
      <c r="AN82">
        <v>-37.299999999999997</v>
      </c>
      <c r="AO82">
        <v>-37.6</v>
      </c>
      <c r="AP82">
        <v>-40.5</v>
      </c>
      <c r="AQ82">
        <v>-39.9</v>
      </c>
    </row>
    <row r="83" spans="1:43" ht="23.25" customHeight="1" x14ac:dyDescent="0.25">
      <c r="A83" s="102"/>
      <c r="B83" s="100"/>
      <c r="C83" s="100"/>
      <c r="D83" s="9">
        <v>36</v>
      </c>
      <c r="E83" s="9">
        <v>40</v>
      </c>
      <c r="F83" s="102">
        <v>7.42</v>
      </c>
      <c r="G83" s="102" t="s">
        <v>31</v>
      </c>
      <c r="H83" s="10">
        <f t="shared" si="42"/>
        <v>5.5207743928075747E-3</v>
      </c>
      <c r="I83" s="100">
        <f t="shared" si="44"/>
        <v>39</v>
      </c>
      <c r="J83" s="102" t="s">
        <v>31</v>
      </c>
      <c r="K83" s="102" t="s">
        <v>31</v>
      </c>
      <c r="L83" s="101">
        <f t="shared" si="48"/>
        <v>7.9432823472428158</v>
      </c>
      <c r="M83" s="46"/>
      <c r="N83" s="46"/>
      <c r="O83" s="11">
        <f t="shared" si="45"/>
        <v>-35.799999999999997</v>
      </c>
      <c r="P83" s="12">
        <f t="shared" si="45"/>
        <v>-37</v>
      </c>
      <c r="Q83" s="13">
        <f t="shared" si="43"/>
        <v>31.58</v>
      </c>
      <c r="R83" s="13">
        <v>2.21</v>
      </c>
      <c r="S83" s="13">
        <v>4.58</v>
      </c>
      <c r="T83" s="101">
        <v>4.21</v>
      </c>
      <c r="U83" s="101">
        <v>3.04</v>
      </c>
      <c r="V83" s="101">
        <f t="shared" si="46"/>
        <v>165.36799999999999</v>
      </c>
      <c r="W83" s="122"/>
      <c r="X83" s="123"/>
      <c r="Y83" s="123"/>
      <c r="Z83" s="138"/>
      <c r="AB83" s="15">
        <f t="shared" si="47"/>
        <v>-36.4</v>
      </c>
      <c r="AC83" s="7"/>
      <c r="AD83" s="36"/>
      <c r="AE83" s="36"/>
      <c r="AF83" s="36"/>
      <c r="AH83">
        <v>0.443</v>
      </c>
      <c r="AI83">
        <v>0</v>
      </c>
      <c r="AJ83">
        <v>1.39</v>
      </c>
      <c r="AK83" s="7"/>
      <c r="AN83">
        <v>-35.799999999999997</v>
      </c>
      <c r="AO83">
        <v>-37</v>
      </c>
      <c r="AP83">
        <v>-39.799999999999997</v>
      </c>
      <c r="AQ83">
        <v>-38.1</v>
      </c>
    </row>
    <row r="84" spans="1:43" ht="24" customHeight="1" x14ac:dyDescent="0.25">
      <c r="A84" s="102"/>
      <c r="B84" s="100"/>
      <c r="C84" s="100"/>
      <c r="D84" s="9">
        <v>36</v>
      </c>
      <c r="E84" s="9">
        <v>40</v>
      </c>
      <c r="F84" s="102">
        <v>5.7</v>
      </c>
      <c r="G84" s="102" t="s">
        <v>31</v>
      </c>
      <c r="H84" s="10">
        <f t="shared" si="42"/>
        <v>3.7153522909717266E-3</v>
      </c>
      <c r="I84" s="100">
        <f t="shared" si="44"/>
        <v>38</v>
      </c>
      <c r="J84" s="102" t="s">
        <v>31</v>
      </c>
      <c r="K84" s="102" t="s">
        <v>31</v>
      </c>
      <c r="L84" s="101">
        <f t="shared" si="48"/>
        <v>6.3095734448019387</v>
      </c>
      <c r="M84" s="46"/>
      <c r="N84" s="46"/>
      <c r="O84" s="11">
        <f t="shared" si="45"/>
        <v>-34.700000000000003</v>
      </c>
      <c r="P84" s="12">
        <f t="shared" si="45"/>
        <v>-36</v>
      </c>
      <c r="Q84" s="13">
        <f t="shared" si="43"/>
        <v>32.299999999999997</v>
      </c>
      <c r="R84" s="13">
        <v>2.2200000000000002</v>
      </c>
      <c r="S84" s="13">
        <v>4.59</v>
      </c>
      <c r="T84" s="101">
        <v>3.9400000000000004</v>
      </c>
      <c r="U84" s="101">
        <v>2.83</v>
      </c>
      <c r="V84" s="101">
        <f t="shared" si="46"/>
        <v>158.953</v>
      </c>
      <c r="W84" s="122"/>
      <c r="X84" s="123"/>
      <c r="Y84" s="123"/>
      <c r="Z84" s="137" t="s">
        <v>117</v>
      </c>
      <c r="AB84" s="15">
        <f t="shared" si="47"/>
        <v>-35.35</v>
      </c>
      <c r="AC84" s="7"/>
      <c r="AD84" s="36"/>
      <c r="AE84" s="36"/>
      <c r="AF84" s="36"/>
      <c r="AH84">
        <v>0.48299999999999998</v>
      </c>
      <c r="AI84">
        <v>0</v>
      </c>
      <c r="AJ84">
        <v>1.37</v>
      </c>
      <c r="AK84" s="7"/>
      <c r="AN84">
        <v>-34.700000000000003</v>
      </c>
      <c r="AO84">
        <v>-36</v>
      </c>
      <c r="AP84">
        <v>-38.799999999999997</v>
      </c>
      <c r="AQ84">
        <v>-37.200000000000003</v>
      </c>
    </row>
    <row r="85" spans="1:43" ht="24.75" customHeight="1" x14ac:dyDescent="0.25">
      <c r="A85" s="102"/>
      <c r="B85" s="100"/>
      <c r="C85" s="100"/>
      <c r="D85" s="9">
        <v>35</v>
      </c>
      <c r="E85" s="9">
        <v>39</v>
      </c>
      <c r="F85" s="102">
        <v>3.92</v>
      </c>
      <c r="G85" s="102" t="s">
        <v>31</v>
      </c>
      <c r="H85" s="10">
        <f t="shared" si="42"/>
        <v>2.4660393372343396E-3</v>
      </c>
      <c r="I85" s="100">
        <f t="shared" si="44"/>
        <v>37</v>
      </c>
      <c r="J85" s="102" t="s">
        <v>31</v>
      </c>
      <c r="K85" s="102" t="s">
        <v>31</v>
      </c>
      <c r="L85" s="101">
        <f t="shared" si="48"/>
        <v>5.0118723362727327</v>
      </c>
      <c r="M85" s="46"/>
      <c r="N85" s="46"/>
      <c r="O85" s="11">
        <f t="shared" si="45"/>
        <v>-34.6</v>
      </c>
      <c r="P85" s="12">
        <f t="shared" si="45"/>
        <v>-36.200000000000003</v>
      </c>
      <c r="Q85" s="13">
        <f t="shared" si="43"/>
        <v>33.08</v>
      </c>
      <c r="R85" s="13">
        <v>2.23</v>
      </c>
      <c r="S85" s="13">
        <v>4.6100000000000003</v>
      </c>
      <c r="T85" s="101">
        <v>3.74</v>
      </c>
      <c r="U85" s="101">
        <v>2.67</v>
      </c>
      <c r="V85" s="101">
        <f t="shared" si="46"/>
        <v>154.34899999999999</v>
      </c>
      <c r="W85" s="122"/>
      <c r="X85" s="123"/>
      <c r="Y85" s="123"/>
      <c r="Z85" s="137"/>
      <c r="AB85" s="15">
        <f t="shared" si="47"/>
        <v>-35.400000000000006</v>
      </c>
      <c r="AC85" s="7"/>
      <c r="AD85" s="36"/>
      <c r="AE85" s="36"/>
      <c r="AF85" s="36"/>
      <c r="AH85">
        <v>0.54300000000000004</v>
      </c>
      <c r="AI85">
        <v>0</v>
      </c>
      <c r="AJ85">
        <v>1.35</v>
      </c>
      <c r="AK85" s="7"/>
      <c r="AN85">
        <v>-34.6</v>
      </c>
      <c r="AO85">
        <v>-36.200000000000003</v>
      </c>
      <c r="AP85">
        <v>-37.4</v>
      </c>
      <c r="AQ85">
        <v>-37.6</v>
      </c>
    </row>
    <row r="86" spans="1:43" ht="24.75" customHeight="1" x14ac:dyDescent="0.25">
      <c r="A86" s="102"/>
      <c r="B86" s="100"/>
      <c r="C86" s="100"/>
      <c r="D86" s="9">
        <v>35</v>
      </c>
      <c r="E86" s="9">
        <v>39</v>
      </c>
      <c r="F86" s="102">
        <v>2.16</v>
      </c>
      <c r="G86" s="102" t="s">
        <v>31</v>
      </c>
      <c r="H86" s="10">
        <f t="shared" si="42"/>
        <v>1.6443717232149317E-3</v>
      </c>
      <c r="I86" s="100">
        <f t="shared" si="44"/>
        <v>36</v>
      </c>
      <c r="J86" s="102" t="s">
        <v>31</v>
      </c>
      <c r="K86" s="102" t="s">
        <v>31</v>
      </c>
      <c r="L86" s="101">
        <f t="shared" si="48"/>
        <v>3.9810717055349771</v>
      </c>
      <c r="M86" s="46"/>
      <c r="N86" s="46"/>
      <c r="O86" s="11">
        <f t="shared" si="45"/>
        <v>-34.200000000000003</v>
      </c>
      <c r="P86" s="12">
        <f t="shared" si="45"/>
        <v>-35.4</v>
      </c>
      <c r="Q86" s="13">
        <f t="shared" si="43"/>
        <v>33.840000000000003</v>
      </c>
      <c r="R86" s="13">
        <v>2.23</v>
      </c>
      <c r="S86" s="13">
        <v>4.62</v>
      </c>
      <c r="T86" s="101">
        <v>3.55</v>
      </c>
      <c r="U86" s="101">
        <v>2.5299999999999998</v>
      </c>
      <c r="V86" s="101">
        <f t="shared" si="46"/>
        <v>149.81599999999997</v>
      </c>
      <c r="W86" s="122"/>
      <c r="X86" s="123"/>
      <c r="Y86" s="123"/>
      <c r="Z86" s="136" t="s">
        <v>128</v>
      </c>
      <c r="AB86" s="15">
        <f t="shared" si="47"/>
        <v>-34.799999999999997</v>
      </c>
      <c r="AC86" s="7"/>
      <c r="AD86" s="36"/>
      <c r="AE86" s="36"/>
      <c r="AF86" s="36"/>
      <c r="AH86">
        <v>0.56299999999999994</v>
      </c>
      <c r="AI86">
        <v>0</v>
      </c>
      <c r="AJ86">
        <v>1.32</v>
      </c>
      <c r="AK86" s="7"/>
      <c r="AN86">
        <v>-34.200000000000003</v>
      </c>
      <c r="AO86">
        <v>-35.6</v>
      </c>
      <c r="AP86">
        <v>-37</v>
      </c>
      <c r="AQ86">
        <v>-35.4</v>
      </c>
    </row>
    <row r="87" spans="1:43" ht="24.75" customHeight="1" x14ac:dyDescent="0.25">
      <c r="A87" s="102"/>
      <c r="B87" s="100"/>
      <c r="C87" s="100"/>
      <c r="D87" s="9">
        <v>35</v>
      </c>
      <c r="E87" s="9">
        <v>38</v>
      </c>
      <c r="F87" s="102">
        <v>-1.3</v>
      </c>
      <c r="G87" s="102" t="s">
        <v>31</v>
      </c>
      <c r="H87" s="10">
        <f t="shared" si="42"/>
        <v>7.4131024130091741E-4</v>
      </c>
      <c r="I87" s="102">
        <f>I86-3</f>
        <v>33</v>
      </c>
      <c r="J87" s="102" t="s">
        <v>31</v>
      </c>
      <c r="K87" s="102" t="s">
        <v>31</v>
      </c>
      <c r="L87" s="101">
        <f t="shared" si="48"/>
        <v>1.9952623149688804</v>
      </c>
      <c r="M87" s="46"/>
      <c r="N87" s="46"/>
      <c r="O87" s="11">
        <f t="shared" si="45"/>
        <v>-35.299999999999997</v>
      </c>
      <c r="P87" s="12">
        <f t="shared" si="45"/>
        <v>-34.700000000000003</v>
      </c>
      <c r="Q87" s="13">
        <f t="shared" si="43"/>
        <v>34.299999999999997</v>
      </c>
      <c r="R87" s="13">
        <v>2.2400000000000002</v>
      </c>
      <c r="S87" s="13">
        <v>4.67</v>
      </c>
      <c r="T87" s="101">
        <v>3.29</v>
      </c>
      <c r="U87" s="101">
        <v>2.2999999999999998</v>
      </c>
      <c r="V87" s="101">
        <f t="shared" si="46"/>
        <v>144.05700000000002</v>
      </c>
      <c r="W87" s="122"/>
      <c r="X87" s="123"/>
      <c r="Y87" s="123"/>
      <c r="Z87" s="138"/>
      <c r="AB87" s="15">
        <f t="shared" si="47"/>
        <v>-35</v>
      </c>
      <c r="AC87" s="7"/>
      <c r="AD87" s="36"/>
      <c r="AE87" s="36"/>
      <c r="AF87" s="36"/>
      <c r="AH87">
        <v>0.623</v>
      </c>
      <c r="AI87">
        <v>0</v>
      </c>
      <c r="AJ87">
        <v>1.32</v>
      </c>
      <c r="AK87" s="7"/>
      <c r="AN87">
        <v>-35.299999999999997</v>
      </c>
      <c r="AO87">
        <v>-35.700000000000003</v>
      </c>
      <c r="AP87">
        <v>-35.6</v>
      </c>
      <c r="AQ87">
        <v>-34.700000000000003</v>
      </c>
    </row>
    <row r="88" spans="1:43" ht="24.75" customHeight="1" x14ac:dyDescent="0.25">
      <c r="A88" s="102"/>
      <c r="B88" s="100"/>
      <c r="C88" s="100"/>
      <c r="D88" s="9"/>
      <c r="E88" s="9"/>
      <c r="F88" s="102"/>
      <c r="G88" s="102" t="s">
        <v>31</v>
      </c>
      <c r="H88" s="10">
        <f>0.001*POWER(10,F88/10)</f>
        <v>1E-3</v>
      </c>
      <c r="I88" s="102">
        <f>I87-3</f>
        <v>30</v>
      </c>
      <c r="J88" s="102" t="s">
        <v>31</v>
      </c>
      <c r="K88" s="102" t="s">
        <v>31</v>
      </c>
      <c r="L88" s="101">
        <f t="shared" si="48"/>
        <v>1</v>
      </c>
      <c r="M88" s="46"/>
      <c r="N88" s="46"/>
      <c r="O88" s="11">
        <f t="shared" si="45"/>
        <v>0</v>
      </c>
      <c r="P88" s="12">
        <f t="shared" si="45"/>
        <v>0</v>
      </c>
      <c r="Q88" s="13">
        <f>I88-F88</f>
        <v>30</v>
      </c>
      <c r="R88" s="13"/>
      <c r="S88" s="13"/>
      <c r="T88" s="101"/>
      <c r="U88" s="101"/>
      <c r="V88" s="101">
        <f t="shared" si="46"/>
        <v>0</v>
      </c>
      <c r="W88" s="122"/>
      <c r="X88" s="123"/>
      <c r="Y88" s="123"/>
      <c r="Z88" s="100"/>
      <c r="AB88" s="15"/>
      <c r="AC88" s="7"/>
      <c r="AD88" s="36"/>
      <c r="AE88" s="36"/>
      <c r="AF88" s="36"/>
      <c r="AK88" s="7"/>
    </row>
    <row r="89" spans="1:43" ht="24.75" customHeight="1" x14ac:dyDescent="0.25">
      <c r="A89" s="80"/>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t="str">
        <f>CONCATENATE("60W Sumitomo Cascade Average IMD(dBc)  W_LIN_OPT @ ",B90,"GHz")</f>
        <v>60W Sumitomo Cascade Average IMD(dBc)  W_LIN_OPT @ 14.25GHz</v>
      </c>
      <c r="AC89" s="36"/>
      <c r="AD89" s="36"/>
      <c r="AE89" s="7"/>
      <c r="AF89" s="36"/>
      <c r="AG89" s="7"/>
      <c r="AH89" s="7" t="s">
        <v>105</v>
      </c>
      <c r="AI89" s="7" t="s">
        <v>106</v>
      </c>
      <c r="AJ89" s="7" t="s">
        <v>116</v>
      </c>
      <c r="AK89" s="7" t="s">
        <v>110</v>
      </c>
      <c r="AL89" t="s">
        <v>108</v>
      </c>
      <c r="AN89" s="59" t="s">
        <v>124</v>
      </c>
      <c r="AO89" s="59" t="s">
        <v>125</v>
      </c>
      <c r="AP89" s="59" t="s">
        <v>126</v>
      </c>
      <c r="AQ89" s="59" t="s">
        <v>127</v>
      </c>
    </row>
    <row r="90" spans="1:43" ht="24.75" customHeight="1" x14ac:dyDescent="0.25">
      <c r="A90" s="75"/>
      <c r="B90" s="100">
        <f>B79</f>
        <v>14.25</v>
      </c>
      <c r="C90" s="100" t="s">
        <v>30</v>
      </c>
      <c r="D90" s="9">
        <v>38</v>
      </c>
      <c r="E90" s="9">
        <v>44</v>
      </c>
      <c r="F90" s="102">
        <v>10.16</v>
      </c>
      <c r="G90" s="102" t="s">
        <v>31</v>
      </c>
      <c r="H90" s="10">
        <f t="shared" ref="H90:H98" si="49">0.001*POWER(10,F90/10)</f>
        <v>1.0375284158180129E-2</v>
      </c>
      <c r="I90" s="100">
        <v>43</v>
      </c>
      <c r="J90" s="102" t="s">
        <v>31</v>
      </c>
      <c r="K90" s="102" t="s">
        <v>31</v>
      </c>
      <c r="L90" s="101">
        <f>0.001*POWER(10,I90/10)</f>
        <v>19.952623149688794</v>
      </c>
      <c r="M90" s="46"/>
      <c r="N90" s="46"/>
      <c r="O90" s="11">
        <f>MAX(AN90,AP90)</f>
        <v>-34.200000000000003</v>
      </c>
      <c r="P90" s="12">
        <f>MAX(AO90,AQ90)</f>
        <v>-32.299999999999997</v>
      </c>
      <c r="Q90" s="13">
        <f>I90-F90</f>
        <v>32.840000000000003</v>
      </c>
      <c r="R90" s="13">
        <v>2.1800000000000002</v>
      </c>
      <c r="S90" s="13">
        <v>4.5999999999999996</v>
      </c>
      <c r="T90" s="101">
        <v>5.72</v>
      </c>
      <c r="U90" s="101">
        <v>4.13</v>
      </c>
      <c r="V90" s="101">
        <f>T90*$Z$7+S90*$Z$9+R90*$Z$11</f>
        <v>202.20799999999997</v>
      </c>
      <c r="W90" s="122"/>
      <c r="X90" s="123"/>
      <c r="Y90" s="123"/>
      <c r="Z90" s="127" t="s">
        <v>47</v>
      </c>
      <c r="AB90" s="15">
        <f>AVERAGE(O90:P90)</f>
        <v>-33.25</v>
      </c>
      <c r="AC90" s="36"/>
      <c r="AD90" s="36"/>
      <c r="AE90" s="7"/>
      <c r="AF90" s="36"/>
      <c r="AG90" s="7"/>
      <c r="AH90">
        <f>AH79</f>
        <v>0.44</v>
      </c>
      <c r="AI90">
        <f>AI79</f>
        <v>0</v>
      </c>
      <c r="AJ90">
        <f>AJ79</f>
        <v>1.3</v>
      </c>
      <c r="AK90" s="7">
        <v>3.06</v>
      </c>
      <c r="AL90">
        <v>0</v>
      </c>
      <c r="AN90">
        <v>-37.6</v>
      </c>
      <c r="AO90">
        <v>-37.700000000000003</v>
      </c>
      <c r="AP90">
        <v>-34.200000000000003</v>
      </c>
      <c r="AQ90">
        <v>-32.299999999999997</v>
      </c>
    </row>
    <row r="91" spans="1:43" ht="24.75" customHeight="1" x14ac:dyDescent="0.25">
      <c r="A91" s="16"/>
      <c r="B91" s="100"/>
      <c r="C91" s="100"/>
      <c r="D91" s="9">
        <v>38</v>
      </c>
      <c r="E91" s="9">
        <v>43</v>
      </c>
      <c r="F91" s="102">
        <v>10.92</v>
      </c>
      <c r="G91" s="102" t="s">
        <v>31</v>
      </c>
      <c r="H91" s="10">
        <f t="shared" si="49"/>
        <v>1.2359474334445109E-2</v>
      </c>
      <c r="I91" s="100">
        <f t="shared" ref="I91:I97" si="50">I90-1</f>
        <v>42</v>
      </c>
      <c r="J91" s="102" t="s">
        <v>31</v>
      </c>
      <c r="K91" s="102" t="s">
        <v>31</v>
      </c>
      <c r="L91" s="101">
        <f>0.001*POWER(10,I91/10)</f>
        <v>15.848931924611147</v>
      </c>
      <c r="M91" s="46"/>
      <c r="N91" s="46"/>
      <c r="O91" s="11">
        <f t="shared" ref="O91:P99" si="51">MAX(AN91,AP91)</f>
        <v>-38.299999999999997</v>
      </c>
      <c r="P91" s="12">
        <f t="shared" si="51"/>
        <v>-38</v>
      </c>
      <c r="Q91" s="13">
        <f t="shared" ref="Q91:Q98" si="52">I91-F91</f>
        <v>31.08</v>
      </c>
      <c r="R91" s="13">
        <v>2.1800000000000002</v>
      </c>
      <c r="S91" s="13">
        <v>4.57</v>
      </c>
      <c r="T91" s="101">
        <v>5.27</v>
      </c>
      <c r="U91" s="101">
        <v>3.81</v>
      </c>
      <c r="V91" s="101">
        <f t="shared" ref="V91:V99" si="53">T91*$Z$7+S91*$Z$9+R91*$Z$11</f>
        <v>190.91899999999998</v>
      </c>
      <c r="W91" s="122"/>
      <c r="X91" s="123"/>
      <c r="Y91" s="123"/>
      <c r="Z91" s="128"/>
      <c r="AB91" s="15">
        <f t="shared" ref="AB91:AB98" si="54">AVERAGE(O91:P91)</f>
        <v>-38.15</v>
      </c>
      <c r="AC91" s="44"/>
      <c r="AD91" s="36"/>
      <c r="AE91" s="7"/>
      <c r="AF91" s="36"/>
      <c r="AG91" s="7"/>
      <c r="AH91">
        <f t="shared" ref="AH91:AJ98" si="55">AH80</f>
        <v>0.39300000000000002</v>
      </c>
      <c r="AI91">
        <f t="shared" si="55"/>
        <v>0</v>
      </c>
      <c r="AJ91">
        <f t="shared" si="55"/>
        <v>1.39</v>
      </c>
      <c r="AK91" s="7"/>
      <c r="AN91">
        <v>-38.299999999999997</v>
      </c>
      <c r="AO91">
        <v>-38.299999999999997</v>
      </c>
      <c r="AP91">
        <v>-40.4</v>
      </c>
      <c r="AQ91">
        <v>-38</v>
      </c>
    </row>
    <row r="92" spans="1:43" ht="24.75" customHeight="1" x14ac:dyDescent="0.25">
      <c r="A92" s="102"/>
      <c r="B92" s="100"/>
      <c r="C92" s="100"/>
      <c r="D92" s="9">
        <v>37</v>
      </c>
      <c r="E92" s="9">
        <v>42</v>
      </c>
      <c r="F92" s="102">
        <v>9.6999999999999993</v>
      </c>
      <c r="G92" s="102" t="s">
        <v>31</v>
      </c>
      <c r="H92" s="10">
        <f t="shared" si="49"/>
        <v>9.3325430079699099E-3</v>
      </c>
      <c r="I92" s="100">
        <f t="shared" si="50"/>
        <v>41</v>
      </c>
      <c r="J92" s="102" t="s">
        <v>31</v>
      </c>
      <c r="K92" s="102" t="s">
        <v>31</v>
      </c>
      <c r="L92" s="101">
        <f t="shared" ref="L92:L99" si="56">0.001*POWER(10,I92/10)</f>
        <v>12.589254117941671</v>
      </c>
      <c r="M92" s="46"/>
      <c r="N92" s="46"/>
      <c r="O92" s="11">
        <f t="shared" si="51"/>
        <v>-38</v>
      </c>
      <c r="P92" s="12">
        <f t="shared" si="51"/>
        <v>-38.200000000000003</v>
      </c>
      <c r="Q92" s="13">
        <f t="shared" si="52"/>
        <v>31.3</v>
      </c>
      <c r="R92" s="13">
        <v>2.19</v>
      </c>
      <c r="S92" s="13">
        <v>4.5599999999999996</v>
      </c>
      <c r="T92" s="101">
        <v>4.83</v>
      </c>
      <c r="U92" s="101">
        <v>3.5</v>
      </c>
      <c r="V92" s="101">
        <f t="shared" si="53"/>
        <v>180.15</v>
      </c>
      <c r="W92" s="122"/>
      <c r="X92" s="123"/>
      <c r="Y92" s="123"/>
      <c r="Z92" s="129"/>
      <c r="AB92" s="15">
        <f t="shared" si="54"/>
        <v>-38.1</v>
      </c>
      <c r="AC92" s="7"/>
      <c r="AD92" s="36"/>
      <c r="AE92" s="36"/>
      <c r="AF92" s="36"/>
      <c r="AG92" s="7"/>
      <c r="AH92">
        <f t="shared" si="55"/>
        <v>0.40300000000000002</v>
      </c>
      <c r="AI92">
        <f t="shared" si="55"/>
        <v>0</v>
      </c>
      <c r="AJ92">
        <f t="shared" si="55"/>
        <v>1.39</v>
      </c>
      <c r="AK92" s="7"/>
      <c r="AN92">
        <v>-38</v>
      </c>
      <c r="AO92">
        <v>-38.200000000000003</v>
      </c>
      <c r="AP92">
        <v>-44.4</v>
      </c>
      <c r="AQ92">
        <v>-47.6</v>
      </c>
    </row>
    <row r="93" spans="1:43" ht="24.75" customHeight="1" x14ac:dyDescent="0.25">
      <c r="A93" s="102"/>
      <c r="B93" s="100"/>
      <c r="C93" s="100"/>
      <c r="D93" s="9">
        <v>37</v>
      </c>
      <c r="E93" s="9">
        <v>41</v>
      </c>
      <c r="F93" s="102">
        <v>9.1300000000000008</v>
      </c>
      <c r="G93" s="102" t="s">
        <v>31</v>
      </c>
      <c r="H93" s="10">
        <f t="shared" si="49"/>
        <v>8.1846478813478989E-3</v>
      </c>
      <c r="I93" s="100">
        <f t="shared" si="50"/>
        <v>40</v>
      </c>
      <c r="J93" s="102" t="s">
        <v>31</v>
      </c>
      <c r="K93" s="102" t="s">
        <v>31</v>
      </c>
      <c r="L93" s="101">
        <f t="shared" si="56"/>
        <v>10</v>
      </c>
      <c r="M93" s="46"/>
      <c r="N93" s="46"/>
      <c r="O93" s="11">
        <f t="shared" si="51"/>
        <v>-37.4</v>
      </c>
      <c r="P93" s="12">
        <f t="shared" si="51"/>
        <v>-37.299999999999997</v>
      </c>
      <c r="Q93" s="13">
        <f t="shared" si="52"/>
        <v>30.869999999999997</v>
      </c>
      <c r="R93" s="13">
        <v>2.2000000000000002</v>
      </c>
      <c r="S93" s="13">
        <v>4.5599999999999996</v>
      </c>
      <c r="T93" s="101">
        <v>4.5199999999999996</v>
      </c>
      <c r="U93" s="101">
        <v>3.27</v>
      </c>
      <c r="V93" s="101">
        <f t="shared" si="53"/>
        <v>172.65599999999998</v>
      </c>
      <c r="W93" s="122"/>
      <c r="X93" s="123"/>
      <c r="Y93" s="123"/>
      <c r="Z93" s="136" t="s">
        <v>45</v>
      </c>
      <c r="AB93" s="15">
        <f t="shared" si="54"/>
        <v>-37.349999999999994</v>
      </c>
      <c r="AC93" s="7"/>
      <c r="AD93" s="36"/>
      <c r="AE93" s="36"/>
      <c r="AF93" s="36"/>
      <c r="AH93">
        <f t="shared" si="55"/>
        <v>0.40300000000000002</v>
      </c>
      <c r="AI93">
        <f t="shared" si="55"/>
        <v>0</v>
      </c>
      <c r="AJ93">
        <f t="shared" si="55"/>
        <v>1.41</v>
      </c>
      <c r="AN93">
        <v>-37.4</v>
      </c>
      <c r="AO93">
        <v>-37.299999999999997</v>
      </c>
      <c r="AP93">
        <v>-42.2</v>
      </c>
      <c r="AQ93">
        <v>-49.4</v>
      </c>
    </row>
    <row r="94" spans="1:43" ht="23.25" customHeight="1" x14ac:dyDescent="0.25">
      <c r="A94" s="102"/>
      <c r="B94" s="100"/>
      <c r="C94" s="100"/>
      <c r="D94" s="9">
        <v>36</v>
      </c>
      <c r="E94" s="9">
        <v>40</v>
      </c>
      <c r="F94" s="102">
        <v>7.42</v>
      </c>
      <c r="G94" s="102" t="s">
        <v>31</v>
      </c>
      <c r="H94" s="10">
        <f t="shared" si="49"/>
        <v>5.5207743928075747E-3</v>
      </c>
      <c r="I94" s="100">
        <f t="shared" si="50"/>
        <v>39</v>
      </c>
      <c r="J94" s="102" t="s">
        <v>31</v>
      </c>
      <c r="K94" s="102" t="s">
        <v>31</v>
      </c>
      <c r="L94" s="101">
        <f t="shared" si="56"/>
        <v>7.9432823472428158</v>
      </c>
      <c r="M94" s="46"/>
      <c r="N94" s="46"/>
      <c r="O94" s="11">
        <f t="shared" si="51"/>
        <v>-36.200000000000003</v>
      </c>
      <c r="P94" s="12">
        <f t="shared" si="51"/>
        <v>-36.5</v>
      </c>
      <c r="Q94" s="13">
        <f t="shared" si="52"/>
        <v>31.58</v>
      </c>
      <c r="R94" s="13">
        <v>2.21</v>
      </c>
      <c r="S94" s="13">
        <v>4.58</v>
      </c>
      <c r="T94" s="101">
        <v>4.1899999999999995</v>
      </c>
      <c r="U94" s="101">
        <v>3.03</v>
      </c>
      <c r="V94" s="101">
        <f t="shared" si="53"/>
        <v>164.87999999999997</v>
      </c>
      <c r="W94" s="122"/>
      <c r="X94" s="123"/>
      <c r="Y94" s="123"/>
      <c r="Z94" s="138"/>
      <c r="AB94" s="15">
        <f t="shared" si="54"/>
        <v>-36.35</v>
      </c>
      <c r="AC94" s="7"/>
      <c r="AD94" s="36"/>
      <c r="AE94" s="36"/>
      <c r="AF94" s="36"/>
      <c r="AH94">
        <f t="shared" si="55"/>
        <v>0.443</v>
      </c>
      <c r="AI94">
        <f t="shared" si="55"/>
        <v>0</v>
      </c>
      <c r="AJ94">
        <f t="shared" si="55"/>
        <v>1.39</v>
      </c>
      <c r="AN94">
        <v>-36.200000000000003</v>
      </c>
      <c r="AO94">
        <v>-36.5</v>
      </c>
      <c r="AP94">
        <v>-39</v>
      </c>
      <c r="AQ94">
        <v>-43.4</v>
      </c>
    </row>
    <row r="95" spans="1:43" ht="24" customHeight="1" x14ac:dyDescent="0.25">
      <c r="A95" s="102"/>
      <c r="B95" s="100"/>
      <c r="C95" s="100"/>
      <c r="D95" s="9">
        <v>36</v>
      </c>
      <c r="E95" s="9">
        <v>40</v>
      </c>
      <c r="F95" s="102">
        <v>5.7</v>
      </c>
      <c r="G95" s="102" t="s">
        <v>31</v>
      </c>
      <c r="H95" s="10">
        <f t="shared" si="49"/>
        <v>3.7153522909717266E-3</v>
      </c>
      <c r="I95" s="100">
        <f t="shared" si="50"/>
        <v>38</v>
      </c>
      <c r="J95" s="102" t="s">
        <v>31</v>
      </c>
      <c r="K95" s="102" t="s">
        <v>31</v>
      </c>
      <c r="L95" s="101">
        <f t="shared" si="56"/>
        <v>6.3095734448019387</v>
      </c>
      <c r="M95" s="46"/>
      <c r="N95" s="46"/>
      <c r="O95" s="11">
        <f t="shared" si="51"/>
        <v>-35.6</v>
      </c>
      <c r="P95" s="12">
        <f t="shared" si="51"/>
        <v>-35.4</v>
      </c>
      <c r="Q95" s="13">
        <f t="shared" si="52"/>
        <v>32.299999999999997</v>
      </c>
      <c r="R95" s="13">
        <v>2.23</v>
      </c>
      <c r="S95" s="13">
        <v>4.59</v>
      </c>
      <c r="T95" s="101">
        <v>3.9400000000000004</v>
      </c>
      <c r="U95" s="101">
        <v>2.83</v>
      </c>
      <c r="V95" s="101">
        <f t="shared" si="53"/>
        <v>159.02300000000002</v>
      </c>
      <c r="W95" s="122"/>
      <c r="X95" s="123"/>
      <c r="Y95" s="123"/>
      <c r="Z95" s="137" t="s">
        <v>117</v>
      </c>
      <c r="AB95" s="15">
        <f t="shared" si="54"/>
        <v>-35.5</v>
      </c>
      <c r="AC95" s="7"/>
      <c r="AD95" s="36"/>
      <c r="AE95" s="36"/>
      <c r="AF95" s="36"/>
      <c r="AH95">
        <f t="shared" si="55"/>
        <v>0.48299999999999998</v>
      </c>
      <c r="AI95">
        <f t="shared" si="55"/>
        <v>0</v>
      </c>
      <c r="AJ95">
        <f t="shared" si="55"/>
        <v>1.37</v>
      </c>
      <c r="AN95">
        <v>-35.6</v>
      </c>
      <c r="AO95">
        <v>-35.4</v>
      </c>
      <c r="AP95">
        <v>-37.6</v>
      </c>
      <c r="AQ95">
        <v>-40.700000000000003</v>
      </c>
    </row>
    <row r="96" spans="1:43" ht="24.75" customHeight="1" x14ac:dyDescent="0.25">
      <c r="A96" s="102"/>
      <c r="B96" s="100"/>
      <c r="C96" s="100"/>
      <c r="D96" s="9">
        <v>35</v>
      </c>
      <c r="E96" s="9">
        <v>39</v>
      </c>
      <c r="F96" s="102">
        <v>3.92</v>
      </c>
      <c r="G96" s="102" t="s">
        <v>31</v>
      </c>
      <c r="H96" s="10">
        <f t="shared" si="49"/>
        <v>2.4660393372343396E-3</v>
      </c>
      <c r="I96" s="100">
        <f t="shared" si="50"/>
        <v>37</v>
      </c>
      <c r="J96" s="102" t="s">
        <v>31</v>
      </c>
      <c r="K96" s="102" t="s">
        <v>31</v>
      </c>
      <c r="L96" s="101">
        <f t="shared" si="56"/>
        <v>5.0118723362727327</v>
      </c>
      <c r="M96" s="46"/>
      <c r="N96" s="46"/>
      <c r="O96" s="11">
        <f t="shared" si="51"/>
        <v>-35.299999999999997</v>
      </c>
      <c r="P96" s="12">
        <f t="shared" si="51"/>
        <v>-35.200000000000003</v>
      </c>
      <c r="Q96" s="13">
        <f t="shared" si="52"/>
        <v>33.08</v>
      </c>
      <c r="R96" s="13">
        <v>2.23</v>
      </c>
      <c r="S96" s="13">
        <v>4.6100000000000003</v>
      </c>
      <c r="T96" s="101">
        <v>3.73</v>
      </c>
      <c r="U96" s="101">
        <v>2.67</v>
      </c>
      <c r="V96" s="101">
        <f t="shared" si="53"/>
        <v>154.10500000000002</v>
      </c>
      <c r="W96" s="122"/>
      <c r="X96" s="123"/>
      <c r="Y96" s="123"/>
      <c r="Z96" s="137"/>
      <c r="AB96" s="15">
        <f t="shared" si="54"/>
        <v>-35.25</v>
      </c>
      <c r="AC96" s="7"/>
      <c r="AD96" s="36"/>
      <c r="AE96" s="36"/>
      <c r="AF96" s="36"/>
      <c r="AH96">
        <f t="shared" si="55"/>
        <v>0.54300000000000004</v>
      </c>
      <c r="AI96">
        <f t="shared" si="55"/>
        <v>0</v>
      </c>
      <c r="AJ96">
        <f t="shared" si="55"/>
        <v>1.35</v>
      </c>
      <c r="AN96">
        <v>-35.299999999999997</v>
      </c>
      <c r="AO96">
        <v>-35.200000000000003</v>
      </c>
      <c r="AP96">
        <v>-37.700000000000003</v>
      </c>
      <c r="AQ96">
        <v>-39.6</v>
      </c>
    </row>
    <row r="97" spans="1:43" ht="24.75" customHeight="1" x14ac:dyDescent="0.25">
      <c r="A97" s="102"/>
      <c r="B97" s="100"/>
      <c r="C97" s="100"/>
      <c r="D97" s="9">
        <v>35</v>
      </c>
      <c r="E97" s="9">
        <v>39</v>
      </c>
      <c r="F97" s="102">
        <v>2.16</v>
      </c>
      <c r="G97" s="102" t="s">
        <v>31</v>
      </c>
      <c r="H97" s="10">
        <f t="shared" si="49"/>
        <v>1.6443717232149317E-3</v>
      </c>
      <c r="I97" s="100">
        <f t="shared" si="50"/>
        <v>36</v>
      </c>
      <c r="J97" s="102" t="s">
        <v>31</v>
      </c>
      <c r="K97" s="102" t="s">
        <v>31</v>
      </c>
      <c r="L97" s="101">
        <f t="shared" si="56"/>
        <v>3.9810717055349771</v>
      </c>
      <c r="M97" s="46"/>
      <c r="N97" s="46"/>
      <c r="O97" s="11">
        <f t="shared" si="51"/>
        <v>-34.75</v>
      </c>
      <c r="P97" s="12">
        <f t="shared" si="51"/>
        <v>-35</v>
      </c>
      <c r="Q97" s="13">
        <f t="shared" si="52"/>
        <v>33.840000000000003</v>
      </c>
      <c r="R97" s="13">
        <v>2.23</v>
      </c>
      <c r="S97" s="13">
        <v>4.63</v>
      </c>
      <c r="T97" s="101">
        <v>3.55</v>
      </c>
      <c r="U97" s="101">
        <v>2.52</v>
      </c>
      <c r="V97" s="101">
        <f t="shared" si="53"/>
        <v>149.91899999999998</v>
      </c>
      <c r="W97" s="122"/>
      <c r="X97" s="123"/>
      <c r="Y97" s="123"/>
      <c r="Z97" s="136" t="s">
        <v>128</v>
      </c>
      <c r="AB97" s="15">
        <f t="shared" si="54"/>
        <v>-34.875</v>
      </c>
      <c r="AC97" s="7"/>
      <c r="AD97" s="36"/>
      <c r="AE97" s="36"/>
      <c r="AF97" s="36"/>
      <c r="AH97">
        <f t="shared" si="55"/>
        <v>0.56299999999999994</v>
      </c>
      <c r="AI97">
        <f t="shared" si="55"/>
        <v>0</v>
      </c>
      <c r="AJ97">
        <f t="shared" si="55"/>
        <v>1.32</v>
      </c>
      <c r="AN97">
        <v>-34.75</v>
      </c>
      <c r="AO97">
        <v>-35</v>
      </c>
      <c r="AP97">
        <v>-36</v>
      </c>
      <c r="AQ97">
        <v>-37.6</v>
      </c>
    </row>
    <row r="98" spans="1:43" ht="24.75" customHeight="1" x14ac:dyDescent="0.25">
      <c r="A98" s="102"/>
      <c r="B98" s="100"/>
      <c r="C98" s="100"/>
      <c r="D98" s="9">
        <v>35</v>
      </c>
      <c r="E98" s="9">
        <v>38</v>
      </c>
      <c r="F98" s="102">
        <v>-1.34</v>
      </c>
      <c r="G98" s="102" t="s">
        <v>31</v>
      </c>
      <c r="H98" s="10">
        <f t="shared" si="49"/>
        <v>7.34513868157115E-4</v>
      </c>
      <c r="I98" s="102">
        <f>I97-3</f>
        <v>33</v>
      </c>
      <c r="J98" s="102" t="s">
        <v>31</v>
      </c>
      <c r="K98" s="102" t="s">
        <v>31</v>
      </c>
      <c r="L98" s="101">
        <f t="shared" si="56"/>
        <v>1.9952623149688804</v>
      </c>
      <c r="M98" s="46"/>
      <c r="N98" s="46"/>
      <c r="O98" s="11">
        <f t="shared" si="51"/>
        <v>-35.200000000000003</v>
      </c>
      <c r="P98" s="12">
        <f t="shared" si="51"/>
        <v>-35.5</v>
      </c>
      <c r="Q98" s="13">
        <f t="shared" si="52"/>
        <v>34.340000000000003</v>
      </c>
      <c r="R98" s="13">
        <v>2.2400000000000002</v>
      </c>
      <c r="S98" s="13">
        <v>4.67</v>
      </c>
      <c r="T98" s="101">
        <v>3.28</v>
      </c>
      <c r="U98" s="101">
        <v>2.2999999999999998</v>
      </c>
      <c r="V98" s="101">
        <f t="shared" si="53"/>
        <v>143.81299999999999</v>
      </c>
      <c r="W98" s="122"/>
      <c r="X98" s="123"/>
      <c r="Y98" s="123"/>
      <c r="Z98" s="138"/>
      <c r="AB98" s="15">
        <f t="shared" si="54"/>
        <v>-35.35</v>
      </c>
      <c r="AC98" s="7"/>
      <c r="AD98" s="36"/>
      <c r="AE98" s="36"/>
      <c r="AF98" s="36"/>
      <c r="AH98">
        <f t="shared" si="55"/>
        <v>0.623</v>
      </c>
      <c r="AI98">
        <f t="shared" si="55"/>
        <v>0</v>
      </c>
      <c r="AJ98">
        <f t="shared" si="55"/>
        <v>1.32</v>
      </c>
      <c r="AN98">
        <v>-35.6</v>
      </c>
      <c r="AO98">
        <v>-35.5</v>
      </c>
      <c r="AP98">
        <v>-35.200000000000003</v>
      </c>
      <c r="AQ98">
        <v>-36</v>
      </c>
    </row>
    <row r="99" spans="1:43" ht="24.75" customHeight="1" x14ac:dyDescent="0.25">
      <c r="A99" s="102"/>
      <c r="B99" s="100"/>
      <c r="C99" s="100"/>
      <c r="D99" s="9"/>
      <c r="E99" s="9"/>
      <c r="F99" s="102"/>
      <c r="G99" s="102" t="s">
        <v>31</v>
      </c>
      <c r="H99" s="10">
        <f>0.001*POWER(10,F99/10)</f>
        <v>1E-3</v>
      </c>
      <c r="I99" s="102">
        <f>I98-3</f>
        <v>30</v>
      </c>
      <c r="J99" s="102" t="s">
        <v>31</v>
      </c>
      <c r="K99" s="102" t="s">
        <v>31</v>
      </c>
      <c r="L99" s="101">
        <f t="shared" si="56"/>
        <v>1</v>
      </c>
      <c r="M99" s="46"/>
      <c r="N99" s="46"/>
      <c r="O99" s="11">
        <f t="shared" si="51"/>
        <v>0</v>
      </c>
      <c r="P99" s="12">
        <f t="shared" si="51"/>
        <v>0</v>
      </c>
      <c r="Q99" s="13">
        <f>I99-F99</f>
        <v>30</v>
      </c>
      <c r="R99" s="13"/>
      <c r="S99" s="13"/>
      <c r="T99" s="101"/>
      <c r="U99" s="101"/>
      <c r="V99" s="101">
        <f t="shared" si="53"/>
        <v>0</v>
      </c>
      <c r="W99" s="122"/>
      <c r="X99" s="123"/>
      <c r="Y99" s="123"/>
      <c r="Z99" s="100"/>
      <c r="AB99" s="15"/>
      <c r="AC99" s="7"/>
      <c r="AD99" s="36"/>
      <c r="AE99" s="36"/>
      <c r="AF99" s="36"/>
    </row>
    <row r="100" spans="1:43"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43" ht="24.75" customHeight="1" x14ac:dyDescent="0.25">
      <c r="A101" s="8"/>
      <c r="B101" s="100">
        <f>B90</f>
        <v>14.25</v>
      </c>
      <c r="C101" s="100" t="s">
        <v>30</v>
      </c>
      <c r="D101" s="9"/>
      <c r="E101" s="9"/>
      <c r="F101" s="102" t="s">
        <v>31</v>
      </c>
      <c r="G101" s="101"/>
      <c r="H101" s="101">
        <f t="shared" ref="H101:H110" si="57">0.001*POWER(10,G101/10)</f>
        <v>1E-3</v>
      </c>
      <c r="I101" s="102" t="s">
        <v>31</v>
      </c>
      <c r="J101" s="103"/>
      <c r="K101" s="102" t="s">
        <v>31</v>
      </c>
      <c r="L101" s="101">
        <f t="shared" ref="L101:L110" si="58">0.001*POWER(10,J101/10)</f>
        <v>1E-3</v>
      </c>
      <c r="M101" s="46"/>
      <c r="N101" s="48"/>
      <c r="O101" s="11"/>
      <c r="P101" s="12"/>
      <c r="Q101" s="13">
        <f t="shared" ref="Q101:Q110" si="59">J101-G101</f>
        <v>0</v>
      </c>
      <c r="R101" s="13"/>
      <c r="S101" s="13"/>
      <c r="T101" s="101"/>
      <c r="U101" s="101"/>
      <c r="V101" s="101">
        <f>T101*$Z$7+S101*$Z$9+R101*$Z$11</f>
        <v>0</v>
      </c>
      <c r="W101" s="101">
        <f t="shared" ref="W101:W110" si="60">V101-L101</f>
        <v>-1E-3</v>
      </c>
      <c r="X101" s="14" t="e">
        <f t="shared" ref="X101:X110" si="61">L101/V101</f>
        <v>#DIV/0!</v>
      </c>
      <c r="Y101" s="14" t="e">
        <f t="shared" ref="Y101:Y110" si="62">(L101-H101)/V101</f>
        <v>#DIV/0!</v>
      </c>
      <c r="Z101" s="127" t="s">
        <v>52</v>
      </c>
      <c r="AB101" s="15" t="e">
        <f>AVERAGE(M101:N101)</f>
        <v>#DIV/0!</v>
      </c>
      <c r="AC101" s="7"/>
      <c r="AD101" s="36"/>
      <c r="AE101" s="36"/>
      <c r="AF101" s="36"/>
      <c r="AG101" s="7"/>
      <c r="AH101" s="7"/>
    </row>
    <row r="102" spans="1:43" ht="24.75" customHeight="1" x14ac:dyDescent="0.25">
      <c r="A102" s="16"/>
      <c r="B102" s="100"/>
      <c r="C102" s="100"/>
      <c r="D102" s="9"/>
      <c r="E102" s="9"/>
      <c r="F102" s="102" t="s">
        <v>31</v>
      </c>
      <c r="G102" s="101"/>
      <c r="H102" s="101">
        <f t="shared" si="57"/>
        <v>1E-3</v>
      </c>
      <c r="I102" s="102" t="s">
        <v>31</v>
      </c>
      <c r="J102" s="103"/>
      <c r="K102" s="102" t="s">
        <v>31</v>
      </c>
      <c r="L102" s="101">
        <f t="shared" si="58"/>
        <v>1E-3</v>
      </c>
      <c r="M102" s="46"/>
      <c r="N102" s="48"/>
      <c r="O102" s="11"/>
      <c r="P102" s="12"/>
      <c r="Q102" s="13">
        <f t="shared" si="59"/>
        <v>0</v>
      </c>
      <c r="R102" s="13"/>
      <c r="S102" s="13"/>
      <c r="T102" s="101"/>
      <c r="U102" s="101"/>
      <c r="V102" s="101">
        <f t="shared" ref="V102:V110" si="63">T102*$Z$7+S102*$Z$9+R102*$Z$11</f>
        <v>0</v>
      </c>
      <c r="W102" s="101">
        <f t="shared" si="60"/>
        <v>-1E-3</v>
      </c>
      <c r="X102" s="14" t="e">
        <f t="shared" si="61"/>
        <v>#DIV/0!</v>
      </c>
      <c r="Y102" s="14" t="e">
        <f t="shared" si="62"/>
        <v>#DIV/0!</v>
      </c>
      <c r="Z102" s="128"/>
      <c r="AB102" s="15" t="e">
        <f>AVERAGE(M102:N102)</f>
        <v>#DIV/0!</v>
      </c>
      <c r="AC102" s="7"/>
      <c r="AD102" s="36"/>
      <c r="AE102" s="36"/>
      <c r="AF102" s="36"/>
      <c r="AG102" s="7"/>
      <c r="AH102" s="7"/>
    </row>
    <row r="103" spans="1:43" ht="24.75" customHeight="1" x14ac:dyDescent="0.25">
      <c r="A103" s="102"/>
      <c r="B103" s="100"/>
      <c r="C103" s="100"/>
      <c r="D103" s="9"/>
      <c r="E103" s="9"/>
      <c r="F103" s="102" t="s">
        <v>31</v>
      </c>
      <c r="G103" s="101"/>
      <c r="H103" s="101">
        <f t="shared" si="57"/>
        <v>1E-3</v>
      </c>
      <c r="I103" s="102" t="s">
        <v>31</v>
      </c>
      <c r="J103" s="103"/>
      <c r="K103" s="102" t="s">
        <v>31</v>
      </c>
      <c r="L103" s="101">
        <f t="shared" si="58"/>
        <v>1E-3</v>
      </c>
      <c r="M103" s="46"/>
      <c r="N103" s="48"/>
      <c r="O103" s="11"/>
      <c r="P103" s="12"/>
      <c r="Q103" s="13">
        <f t="shared" si="59"/>
        <v>0</v>
      </c>
      <c r="R103" s="13"/>
      <c r="S103" s="13"/>
      <c r="T103" s="101"/>
      <c r="U103" s="101"/>
      <c r="V103" s="101">
        <f t="shared" si="63"/>
        <v>0</v>
      </c>
      <c r="W103" s="101">
        <f t="shared" si="60"/>
        <v>-1E-3</v>
      </c>
      <c r="X103" s="14" t="e">
        <f t="shared" si="61"/>
        <v>#DIV/0!</v>
      </c>
      <c r="Y103" s="14" t="e">
        <f t="shared" si="62"/>
        <v>#DIV/0!</v>
      </c>
      <c r="Z103" s="129"/>
      <c r="AB103" s="15" t="e">
        <f>AVERAGE(M103:N103)</f>
        <v>#DIV/0!</v>
      </c>
      <c r="AC103" s="7"/>
      <c r="AD103" s="36"/>
      <c r="AE103" s="36"/>
      <c r="AF103" s="36"/>
    </row>
    <row r="104" spans="1:43" ht="24.75" customHeight="1" x14ac:dyDescent="0.25">
      <c r="A104" s="102"/>
      <c r="B104" s="100"/>
      <c r="C104" s="100"/>
      <c r="D104" s="9"/>
      <c r="E104" s="9"/>
      <c r="F104" s="102" t="s">
        <v>31</v>
      </c>
      <c r="G104" s="101"/>
      <c r="H104" s="101">
        <f t="shared" si="57"/>
        <v>1E-3</v>
      </c>
      <c r="I104" s="102" t="s">
        <v>31</v>
      </c>
      <c r="J104" s="103"/>
      <c r="K104" s="102" t="s">
        <v>31</v>
      </c>
      <c r="L104" s="101">
        <f t="shared" si="58"/>
        <v>1E-3</v>
      </c>
      <c r="M104" s="46"/>
      <c r="N104" s="46"/>
      <c r="O104" s="11"/>
      <c r="P104" s="11"/>
      <c r="Q104" s="13">
        <f t="shared" si="59"/>
        <v>0</v>
      </c>
      <c r="R104" s="13"/>
      <c r="S104" s="13"/>
      <c r="T104" s="101"/>
      <c r="U104" s="101"/>
      <c r="V104" s="101">
        <f t="shared" si="63"/>
        <v>0</v>
      </c>
      <c r="W104" s="101">
        <f t="shared" si="60"/>
        <v>-1E-3</v>
      </c>
      <c r="X104" s="14" t="e">
        <f t="shared" si="61"/>
        <v>#DIV/0!</v>
      </c>
      <c r="Y104" s="14" t="e">
        <f t="shared" si="62"/>
        <v>#DIV/0!</v>
      </c>
      <c r="Z104" s="127" t="s">
        <v>45</v>
      </c>
      <c r="AB104" s="15" t="e">
        <f t="shared" ref="AB104:AB110" si="64">AVERAGE(M104:N104)</f>
        <v>#DIV/0!</v>
      </c>
      <c r="AC104" s="7"/>
      <c r="AD104" s="36"/>
      <c r="AE104" s="36"/>
      <c r="AF104" s="36"/>
    </row>
    <row r="105" spans="1:43" ht="23.25" customHeight="1" x14ac:dyDescent="0.25">
      <c r="A105" s="102"/>
      <c r="B105" s="100"/>
      <c r="C105" s="100"/>
      <c r="D105" s="9"/>
      <c r="E105" s="9"/>
      <c r="F105" s="102" t="s">
        <v>31</v>
      </c>
      <c r="G105" s="101"/>
      <c r="H105" s="101">
        <f t="shared" si="57"/>
        <v>1E-3</v>
      </c>
      <c r="I105" s="102" t="s">
        <v>31</v>
      </c>
      <c r="J105" s="103"/>
      <c r="K105" s="102" t="s">
        <v>31</v>
      </c>
      <c r="L105" s="101">
        <f t="shared" si="58"/>
        <v>1E-3</v>
      </c>
      <c r="M105" s="46"/>
      <c r="N105" s="46"/>
      <c r="O105" s="11"/>
      <c r="P105" s="11"/>
      <c r="Q105" s="13">
        <f t="shared" si="59"/>
        <v>0</v>
      </c>
      <c r="R105" s="13"/>
      <c r="S105" s="13"/>
      <c r="T105" s="101"/>
      <c r="U105" s="101"/>
      <c r="V105" s="101">
        <f t="shared" si="63"/>
        <v>0</v>
      </c>
      <c r="W105" s="101">
        <f t="shared" si="60"/>
        <v>-1E-3</v>
      </c>
      <c r="X105" s="14" t="e">
        <f t="shared" si="61"/>
        <v>#DIV/0!</v>
      </c>
      <c r="Y105" s="14" t="e">
        <f t="shared" si="62"/>
        <v>#DIV/0!</v>
      </c>
      <c r="Z105" s="130"/>
      <c r="AB105" s="15" t="e">
        <f t="shared" si="64"/>
        <v>#DIV/0!</v>
      </c>
      <c r="AC105" s="7"/>
      <c r="AD105" s="36"/>
      <c r="AE105" s="36"/>
      <c r="AF105" s="36"/>
    </row>
    <row r="106" spans="1:43" ht="24" customHeight="1" x14ac:dyDescent="0.25">
      <c r="A106" s="102"/>
      <c r="B106" s="100"/>
      <c r="C106" s="100"/>
      <c r="D106" s="9"/>
      <c r="E106" s="9"/>
      <c r="F106" s="102" t="s">
        <v>31</v>
      </c>
      <c r="G106" s="101"/>
      <c r="H106" s="101">
        <f t="shared" si="57"/>
        <v>1E-3</v>
      </c>
      <c r="I106" s="102" t="s">
        <v>31</v>
      </c>
      <c r="J106" s="103"/>
      <c r="K106" s="102" t="s">
        <v>31</v>
      </c>
      <c r="L106" s="101">
        <f t="shared" si="58"/>
        <v>1E-3</v>
      </c>
      <c r="M106" s="46"/>
      <c r="N106" s="46"/>
      <c r="O106" s="11"/>
      <c r="P106" s="11"/>
      <c r="Q106" s="13">
        <f t="shared" si="59"/>
        <v>0</v>
      </c>
      <c r="R106" s="13"/>
      <c r="S106" s="13"/>
      <c r="T106" s="101"/>
      <c r="U106" s="101"/>
      <c r="V106" s="101">
        <f t="shared" si="63"/>
        <v>0</v>
      </c>
      <c r="W106" s="101">
        <f t="shared" si="60"/>
        <v>-1E-3</v>
      </c>
      <c r="X106" s="14" t="e">
        <f t="shared" si="61"/>
        <v>#DIV/0!</v>
      </c>
      <c r="Y106" s="14" t="e">
        <f t="shared" si="62"/>
        <v>#DIV/0!</v>
      </c>
      <c r="Z106" s="131"/>
      <c r="AB106" s="15" t="e">
        <f t="shared" si="64"/>
        <v>#DIV/0!</v>
      </c>
      <c r="AC106" s="7"/>
      <c r="AD106" s="36"/>
      <c r="AE106" s="36"/>
      <c r="AF106" s="36"/>
    </row>
    <row r="107" spans="1:43" ht="24.75" customHeight="1" x14ac:dyDescent="0.25">
      <c r="A107" s="102"/>
      <c r="B107" s="100"/>
      <c r="C107" s="100"/>
      <c r="D107" s="9"/>
      <c r="E107" s="9"/>
      <c r="F107" s="102" t="s">
        <v>31</v>
      </c>
      <c r="G107" s="101"/>
      <c r="H107" s="101">
        <f t="shared" si="57"/>
        <v>1E-3</v>
      </c>
      <c r="I107" s="102" t="s">
        <v>31</v>
      </c>
      <c r="J107" s="103"/>
      <c r="K107" s="102" t="s">
        <v>31</v>
      </c>
      <c r="L107" s="101">
        <f t="shared" si="58"/>
        <v>1E-3</v>
      </c>
      <c r="M107" s="46"/>
      <c r="N107" s="46"/>
      <c r="O107" s="11"/>
      <c r="P107" s="11"/>
      <c r="Q107" s="13">
        <f t="shared" si="59"/>
        <v>0</v>
      </c>
      <c r="R107" s="13"/>
      <c r="S107" s="13"/>
      <c r="T107" s="101"/>
      <c r="U107" s="101"/>
      <c r="V107" s="101">
        <f t="shared" si="63"/>
        <v>0</v>
      </c>
      <c r="W107" s="101">
        <f t="shared" si="60"/>
        <v>-1E-3</v>
      </c>
      <c r="X107" s="14" t="e">
        <f t="shared" si="61"/>
        <v>#DIV/0!</v>
      </c>
      <c r="Y107" s="14" t="e">
        <f t="shared" si="62"/>
        <v>#DIV/0!</v>
      </c>
      <c r="Z107" s="100"/>
      <c r="AB107" s="15" t="e">
        <f t="shared" si="64"/>
        <v>#DIV/0!</v>
      </c>
      <c r="AC107" s="7"/>
      <c r="AD107" s="36"/>
      <c r="AE107" s="36"/>
      <c r="AF107" s="36"/>
    </row>
    <row r="108" spans="1:43" ht="24.75" customHeight="1" x14ac:dyDescent="0.25">
      <c r="A108" s="102"/>
      <c r="B108" s="100"/>
      <c r="C108" s="100"/>
      <c r="D108" s="9"/>
      <c r="E108" s="9"/>
      <c r="F108" s="102" t="s">
        <v>31</v>
      </c>
      <c r="G108" s="101"/>
      <c r="H108" s="101">
        <f t="shared" si="57"/>
        <v>1E-3</v>
      </c>
      <c r="I108" s="102" t="s">
        <v>31</v>
      </c>
      <c r="J108" s="103"/>
      <c r="K108" s="102" t="s">
        <v>31</v>
      </c>
      <c r="L108" s="101">
        <f t="shared" si="58"/>
        <v>1E-3</v>
      </c>
      <c r="M108" s="46"/>
      <c r="N108" s="46"/>
      <c r="O108" s="11"/>
      <c r="P108" s="11"/>
      <c r="Q108" s="13">
        <f t="shared" si="59"/>
        <v>0</v>
      </c>
      <c r="R108" s="13"/>
      <c r="S108" s="13"/>
      <c r="T108" s="101"/>
      <c r="U108" s="101"/>
      <c r="V108" s="101">
        <f t="shared" si="63"/>
        <v>0</v>
      </c>
      <c r="W108" s="101">
        <f t="shared" si="60"/>
        <v>-1E-3</v>
      </c>
      <c r="X108" s="14" t="e">
        <f t="shared" si="61"/>
        <v>#DIV/0!</v>
      </c>
      <c r="Y108" s="14" t="e">
        <f t="shared" si="62"/>
        <v>#DIV/0!</v>
      </c>
      <c r="Z108" s="100"/>
      <c r="AB108" s="15" t="e">
        <f t="shared" si="64"/>
        <v>#DIV/0!</v>
      </c>
      <c r="AC108" s="7"/>
      <c r="AD108" s="36"/>
      <c r="AE108" s="36"/>
      <c r="AF108" s="36"/>
    </row>
    <row r="109" spans="1:43" ht="24.75" customHeight="1" x14ac:dyDescent="0.25">
      <c r="A109" s="102"/>
      <c r="B109" s="100"/>
      <c r="C109" s="100"/>
      <c r="D109" s="9"/>
      <c r="E109" s="9"/>
      <c r="F109" s="102" t="s">
        <v>31</v>
      </c>
      <c r="G109" s="101"/>
      <c r="H109" s="101">
        <f>0.001*POWER(10,G109/10)</f>
        <v>1E-3</v>
      </c>
      <c r="I109" s="102" t="s">
        <v>31</v>
      </c>
      <c r="J109" s="103"/>
      <c r="K109" s="102" t="s">
        <v>31</v>
      </c>
      <c r="L109" s="101">
        <f>0.001*POWER(10,J109/10)</f>
        <v>1E-3</v>
      </c>
      <c r="M109" s="46"/>
      <c r="N109" s="46"/>
      <c r="O109" s="11"/>
      <c r="P109" s="11"/>
      <c r="Q109" s="13">
        <f>J109-G109</f>
        <v>0</v>
      </c>
      <c r="R109" s="13"/>
      <c r="S109" s="13"/>
      <c r="T109" s="101"/>
      <c r="U109" s="101"/>
      <c r="V109" s="101">
        <f t="shared" si="63"/>
        <v>0</v>
      </c>
      <c r="W109" s="101">
        <f t="shared" si="60"/>
        <v>-1E-3</v>
      </c>
      <c r="X109" s="14" t="e">
        <f t="shared" si="61"/>
        <v>#DIV/0!</v>
      </c>
      <c r="Y109" s="14" t="e">
        <f t="shared" si="62"/>
        <v>#DIV/0!</v>
      </c>
      <c r="Z109" s="100"/>
      <c r="AB109" s="15" t="e">
        <f>AVERAGE(M109:N109)</f>
        <v>#DIV/0!</v>
      </c>
      <c r="AC109" s="7"/>
      <c r="AD109" s="36"/>
      <c r="AE109" s="36"/>
      <c r="AF109" s="36"/>
    </row>
    <row r="110" spans="1:43" ht="24.75" customHeight="1" x14ac:dyDescent="0.25">
      <c r="A110" s="102"/>
      <c r="B110" s="100"/>
      <c r="C110" s="100"/>
      <c r="D110" s="9"/>
      <c r="E110" s="9"/>
      <c r="F110" s="102" t="s">
        <v>31</v>
      </c>
      <c r="G110" s="101"/>
      <c r="H110" s="101">
        <f t="shared" si="57"/>
        <v>1E-3</v>
      </c>
      <c r="I110" s="102" t="s">
        <v>31</v>
      </c>
      <c r="J110" s="103"/>
      <c r="K110" s="102" t="s">
        <v>31</v>
      </c>
      <c r="L110" s="101">
        <f t="shared" si="58"/>
        <v>1E-3</v>
      </c>
      <c r="M110" s="46"/>
      <c r="N110" s="46"/>
      <c r="O110" s="11"/>
      <c r="P110" s="11"/>
      <c r="Q110" s="13">
        <f t="shared" si="59"/>
        <v>0</v>
      </c>
      <c r="R110" s="13"/>
      <c r="S110" s="13"/>
      <c r="T110" s="101"/>
      <c r="U110" s="101"/>
      <c r="V110" s="101">
        <f t="shared" si="63"/>
        <v>0</v>
      </c>
      <c r="W110" s="101">
        <f t="shared" si="60"/>
        <v>-1E-3</v>
      </c>
      <c r="X110" s="14" t="e">
        <f t="shared" si="61"/>
        <v>#DIV/0!</v>
      </c>
      <c r="Y110" s="14" t="e">
        <f t="shared" si="62"/>
        <v>#DIV/0!</v>
      </c>
      <c r="Z110" s="100"/>
      <c r="AB110" s="15" t="e">
        <f t="shared" si="64"/>
        <v>#DIV/0!</v>
      </c>
      <c r="AC110" s="7"/>
      <c r="AD110" s="36"/>
      <c r="AE110" s="36"/>
      <c r="AF110" s="36"/>
    </row>
    <row r="111" spans="1:43"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43" ht="24.75" customHeight="1" x14ac:dyDescent="0.25">
      <c r="A112" s="8"/>
      <c r="B112" s="100">
        <f>B101</f>
        <v>14.25</v>
      </c>
      <c r="C112" s="100" t="s">
        <v>30</v>
      </c>
      <c r="D112" s="9"/>
      <c r="E112" s="9"/>
      <c r="F112" s="102" t="s">
        <v>31</v>
      </c>
      <c r="G112" s="101"/>
      <c r="H112" s="101">
        <f>0.001*POWER(10,G112/10)</f>
        <v>1E-3</v>
      </c>
      <c r="I112" s="102" t="s">
        <v>31</v>
      </c>
      <c r="J112" s="103"/>
      <c r="K112" s="102" t="s">
        <v>31</v>
      </c>
      <c r="L112" s="101">
        <f>0.001*POWER(10,J112/10)</f>
        <v>1E-3</v>
      </c>
      <c r="M112" s="46"/>
      <c r="N112" s="48"/>
      <c r="O112" s="11"/>
      <c r="P112" s="12"/>
      <c r="Q112" s="13">
        <f>J112-G112</f>
        <v>0</v>
      </c>
      <c r="R112" s="13"/>
      <c r="S112" s="13"/>
      <c r="T112" s="101"/>
      <c r="U112" s="101"/>
      <c r="V112" s="101">
        <f>T112*$Z$7+S112*$Z$9+R112*$Z$11</f>
        <v>0</v>
      </c>
      <c r="W112" s="101">
        <f t="shared" ref="W112:W121" si="65">V112-L112</f>
        <v>-1E-3</v>
      </c>
      <c r="X112" s="14" t="e">
        <f t="shared" ref="X112:X121" si="66">L112/V112</f>
        <v>#DIV/0!</v>
      </c>
      <c r="Y112" s="14" t="e">
        <f t="shared" ref="Y112:Y121" si="67">(L112-H112)/V112</f>
        <v>#DIV/0!</v>
      </c>
      <c r="Z112" s="127" t="s">
        <v>53</v>
      </c>
      <c r="AB112" s="15" t="e">
        <f>AVERAGE(M112:N112)</f>
        <v>#DIV/0!</v>
      </c>
      <c r="AC112" s="7"/>
      <c r="AD112" s="36"/>
      <c r="AE112" s="36"/>
      <c r="AF112" s="36"/>
    </row>
    <row r="113" spans="1:32" ht="24.75" customHeight="1" x14ac:dyDescent="0.25">
      <c r="A113" s="16"/>
      <c r="B113" s="100"/>
      <c r="C113" s="100"/>
      <c r="D113" s="9"/>
      <c r="E113" s="9"/>
      <c r="F113" s="102" t="s">
        <v>31</v>
      </c>
      <c r="G113" s="101"/>
      <c r="H113" s="101">
        <f t="shared" ref="H113:H118" si="68">0.001*POWER(10,G113/10)</f>
        <v>1E-3</v>
      </c>
      <c r="I113" s="102" t="s">
        <v>31</v>
      </c>
      <c r="J113" s="103"/>
      <c r="K113" s="102" t="s">
        <v>31</v>
      </c>
      <c r="L113" s="101">
        <f t="shared" ref="L113:L118" si="69">0.001*POWER(10,J113/10)</f>
        <v>1E-3</v>
      </c>
      <c r="M113" s="46"/>
      <c r="N113" s="48"/>
      <c r="O113" s="11"/>
      <c r="P113" s="12"/>
      <c r="Q113" s="13">
        <f t="shared" ref="Q113:Q118" si="70">J113-G113</f>
        <v>0</v>
      </c>
      <c r="R113" s="13"/>
      <c r="S113" s="13"/>
      <c r="T113" s="101"/>
      <c r="U113" s="101"/>
      <c r="V113" s="101">
        <f t="shared" ref="V113:V121" si="71">T113*$Z$7+S113*$Z$9+R113*$Z$11</f>
        <v>0</v>
      </c>
      <c r="W113" s="101">
        <f t="shared" si="65"/>
        <v>-1E-3</v>
      </c>
      <c r="X113" s="14" t="e">
        <f t="shared" si="66"/>
        <v>#DIV/0!</v>
      </c>
      <c r="Y113" s="14" t="e">
        <f t="shared" si="67"/>
        <v>#DIV/0!</v>
      </c>
      <c r="Z113" s="128"/>
      <c r="AB113" s="15" t="e">
        <f>AVERAGE(M113:N113)</f>
        <v>#DIV/0!</v>
      </c>
      <c r="AC113" s="7"/>
      <c r="AD113" s="36"/>
      <c r="AE113" s="36"/>
      <c r="AF113" s="36"/>
    </row>
    <row r="114" spans="1:32" ht="24.75" customHeight="1" x14ac:dyDescent="0.25">
      <c r="A114" s="102"/>
      <c r="B114" s="100"/>
      <c r="C114" s="100"/>
      <c r="D114" s="9"/>
      <c r="E114" s="9"/>
      <c r="F114" s="102" t="s">
        <v>31</v>
      </c>
      <c r="G114" s="101"/>
      <c r="H114" s="101">
        <f t="shared" si="68"/>
        <v>1E-3</v>
      </c>
      <c r="I114" s="102" t="s">
        <v>31</v>
      </c>
      <c r="J114" s="103"/>
      <c r="K114" s="102" t="s">
        <v>31</v>
      </c>
      <c r="L114" s="101">
        <f t="shared" si="69"/>
        <v>1E-3</v>
      </c>
      <c r="M114" s="46"/>
      <c r="N114" s="48"/>
      <c r="O114" s="11"/>
      <c r="P114" s="12"/>
      <c r="Q114" s="13">
        <f t="shared" si="70"/>
        <v>0</v>
      </c>
      <c r="R114" s="13"/>
      <c r="S114" s="13"/>
      <c r="T114" s="101"/>
      <c r="U114" s="101"/>
      <c r="V114" s="101">
        <f t="shared" si="71"/>
        <v>0</v>
      </c>
      <c r="W114" s="101">
        <f t="shared" si="65"/>
        <v>-1E-3</v>
      </c>
      <c r="X114" s="14" t="e">
        <f t="shared" si="66"/>
        <v>#DIV/0!</v>
      </c>
      <c r="Y114" s="14" t="e">
        <f t="shared" si="67"/>
        <v>#DIV/0!</v>
      </c>
      <c r="Z114" s="129"/>
      <c r="AB114" s="15" t="e">
        <f>AVERAGE(M114:N114)</f>
        <v>#DIV/0!</v>
      </c>
      <c r="AC114" s="7"/>
      <c r="AD114" s="36"/>
      <c r="AE114" s="36"/>
      <c r="AF114" s="36"/>
    </row>
    <row r="115" spans="1:32" ht="24.75" customHeight="1" x14ac:dyDescent="0.25">
      <c r="A115" s="102"/>
      <c r="B115" s="100"/>
      <c r="C115" s="100"/>
      <c r="D115" s="9"/>
      <c r="E115" s="9"/>
      <c r="F115" s="102" t="s">
        <v>31</v>
      </c>
      <c r="G115" s="101"/>
      <c r="H115" s="101">
        <f t="shared" si="68"/>
        <v>1E-3</v>
      </c>
      <c r="I115" s="102" t="s">
        <v>31</v>
      </c>
      <c r="J115" s="103"/>
      <c r="K115" s="102" t="s">
        <v>31</v>
      </c>
      <c r="L115" s="101">
        <f t="shared" si="69"/>
        <v>1E-3</v>
      </c>
      <c r="M115" s="46"/>
      <c r="N115" s="46"/>
      <c r="O115" s="11"/>
      <c r="P115" s="11"/>
      <c r="Q115" s="13">
        <f t="shared" si="70"/>
        <v>0</v>
      </c>
      <c r="R115" s="13"/>
      <c r="S115" s="13"/>
      <c r="T115" s="101"/>
      <c r="U115" s="101"/>
      <c r="V115" s="101">
        <f t="shared" si="71"/>
        <v>0</v>
      </c>
      <c r="W115" s="101">
        <f t="shared" si="65"/>
        <v>-1E-3</v>
      </c>
      <c r="X115" s="14" t="e">
        <f t="shared" si="66"/>
        <v>#DIV/0!</v>
      </c>
      <c r="Y115" s="14" t="e">
        <f t="shared" si="67"/>
        <v>#DIV/0!</v>
      </c>
      <c r="Z115" s="127" t="s">
        <v>45</v>
      </c>
      <c r="AB115" s="15" t="e">
        <f t="shared" ref="AB115:AB121" si="72">AVERAGE(M115:N115)</f>
        <v>#DIV/0!</v>
      </c>
      <c r="AC115" s="7"/>
      <c r="AD115" s="36"/>
      <c r="AE115" s="36"/>
      <c r="AF115" s="36"/>
    </row>
    <row r="116" spans="1:32" ht="23.25" customHeight="1" x14ac:dyDescent="0.25">
      <c r="A116" s="102"/>
      <c r="B116" s="100"/>
      <c r="C116" s="100"/>
      <c r="D116" s="9"/>
      <c r="E116" s="9"/>
      <c r="F116" s="102" t="s">
        <v>31</v>
      </c>
      <c r="G116" s="101"/>
      <c r="H116" s="101">
        <f t="shared" si="68"/>
        <v>1E-3</v>
      </c>
      <c r="I116" s="102" t="s">
        <v>31</v>
      </c>
      <c r="J116" s="103"/>
      <c r="K116" s="102" t="s">
        <v>31</v>
      </c>
      <c r="L116" s="101">
        <f t="shared" si="69"/>
        <v>1E-3</v>
      </c>
      <c r="M116" s="46"/>
      <c r="N116" s="46"/>
      <c r="O116" s="11"/>
      <c r="P116" s="11"/>
      <c r="Q116" s="13">
        <f t="shared" si="70"/>
        <v>0</v>
      </c>
      <c r="R116" s="13"/>
      <c r="S116" s="13"/>
      <c r="T116" s="101"/>
      <c r="U116" s="101"/>
      <c r="V116" s="101">
        <f t="shared" si="71"/>
        <v>0</v>
      </c>
      <c r="W116" s="101">
        <f t="shared" si="65"/>
        <v>-1E-3</v>
      </c>
      <c r="X116" s="14" t="e">
        <f t="shared" si="66"/>
        <v>#DIV/0!</v>
      </c>
      <c r="Y116" s="14" t="e">
        <f t="shared" si="67"/>
        <v>#DIV/0!</v>
      </c>
      <c r="Z116" s="130"/>
      <c r="AB116" s="15" t="e">
        <f t="shared" si="72"/>
        <v>#DIV/0!</v>
      </c>
      <c r="AC116" s="7"/>
      <c r="AD116" s="36"/>
      <c r="AE116" s="36"/>
      <c r="AF116" s="36"/>
    </row>
    <row r="117" spans="1:32" ht="24" customHeight="1" x14ac:dyDescent="0.25">
      <c r="A117" s="102"/>
      <c r="B117" s="100"/>
      <c r="C117" s="100"/>
      <c r="D117" s="9"/>
      <c r="E117" s="9"/>
      <c r="F117" s="102" t="s">
        <v>31</v>
      </c>
      <c r="G117" s="101"/>
      <c r="H117" s="101">
        <f t="shared" si="68"/>
        <v>1E-3</v>
      </c>
      <c r="I117" s="102" t="s">
        <v>31</v>
      </c>
      <c r="J117" s="103"/>
      <c r="K117" s="102" t="s">
        <v>31</v>
      </c>
      <c r="L117" s="101">
        <f t="shared" si="69"/>
        <v>1E-3</v>
      </c>
      <c r="M117" s="46"/>
      <c r="N117" s="46"/>
      <c r="O117" s="11"/>
      <c r="P117" s="11"/>
      <c r="Q117" s="13">
        <f t="shared" si="70"/>
        <v>0</v>
      </c>
      <c r="R117" s="13"/>
      <c r="S117" s="13"/>
      <c r="T117" s="101"/>
      <c r="U117" s="101"/>
      <c r="V117" s="101">
        <f t="shared" si="71"/>
        <v>0</v>
      </c>
      <c r="W117" s="101">
        <f t="shared" si="65"/>
        <v>-1E-3</v>
      </c>
      <c r="X117" s="14" t="e">
        <f t="shared" si="66"/>
        <v>#DIV/0!</v>
      </c>
      <c r="Y117" s="14" t="e">
        <f t="shared" si="67"/>
        <v>#DIV/0!</v>
      </c>
      <c r="Z117" s="131"/>
      <c r="AB117" s="15" t="e">
        <f t="shared" si="72"/>
        <v>#DIV/0!</v>
      </c>
      <c r="AC117" s="7"/>
      <c r="AD117" s="36"/>
      <c r="AE117" s="36"/>
      <c r="AF117" s="36"/>
    </row>
    <row r="118" spans="1:32" ht="24.75" customHeight="1" x14ac:dyDescent="0.25">
      <c r="A118" s="102"/>
      <c r="B118" s="100"/>
      <c r="C118" s="100"/>
      <c r="D118" s="9"/>
      <c r="E118" s="9"/>
      <c r="F118" s="102" t="s">
        <v>31</v>
      </c>
      <c r="G118" s="101"/>
      <c r="H118" s="101">
        <f t="shared" si="68"/>
        <v>1E-3</v>
      </c>
      <c r="I118" s="102" t="s">
        <v>31</v>
      </c>
      <c r="J118" s="103"/>
      <c r="K118" s="102" t="s">
        <v>31</v>
      </c>
      <c r="L118" s="101">
        <f t="shared" si="69"/>
        <v>1E-3</v>
      </c>
      <c r="M118" s="46"/>
      <c r="N118" s="46"/>
      <c r="O118" s="11"/>
      <c r="P118" s="11"/>
      <c r="Q118" s="13">
        <f t="shared" si="70"/>
        <v>0</v>
      </c>
      <c r="R118" s="13"/>
      <c r="S118" s="13"/>
      <c r="T118" s="101"/>
      <c r="U118" s="101"/>
      <c r="V118" s="101">
        <f t="shared" si="71"/>
        <v>0</v>
      </c>
      <c r="W118" s="101">
        <f t="shared" si="65"/>
        <v>-1E-3</v>
      </c>
      <c r="X118" s="14" t="e">
        <f t="shared" si="66"/>
        <v>#DIV/0!</v>
      </c>
      <c r="Y118" s="14" t="e">
        <f t="shared" si="67"/>
        <v>#DIV/0!</v>
      </c>
      <c r="Z118" s="100"/>
      <c r="AB118" s="15" t="e">
        <f t="shared" si="72"/>
        <v>#DIV/0!</v>
      </c>
      <c r="AC118" s="7"/>
      <c r="AD118" s="36"/>
      <c r="AE118" s="36"/>
      <c r="AF118" s="36"/>
    </row>
    <row r="119" spans="1:32" ht="24.75" customHeight="1" x14ac:dyDescent="0.25">
      <c r="A119" s="102"/>
      <c r="B119" s="100"/>
      <c r="C119" s="100"/>
      <c r="D119" s="9"/>
      <c r="E119" s="9"/>
      <c r="F119" s="102" t="s">
        <v>31</v>
      </c>
      <c r="G119" s="101"/>
      <c r="H119" s="101">
        <f>0.001*POWER(10,G119/10)</f>
        <v>1E-3</v>
      </c>
      <c r="I119" s="102" t="s">
        <v>31</v>
      </c>
      <c r="J119" s="103"/>
      <c r="K119" s="102" t="s">
        <v>31</v>
      </c>
      <c r="L119" s="101">
        <f>0.001*POWER(10,J119/10)</f>
        <v>1E-3</v>
      </c>
      <c r="M119" s="46"/>
      <c r="N119" s="46"/>
      <c r="O119" s="11"/>
      <c r="P119" s="11"/>
      <c r="Q119" s="13">
        <f>J119-G119</f>
        <v>0</v>
      </c>
      <c r="R119" s="13"/>
      <c r="S119" s="13"/>
      <c r="T119" s="101"/>
      <c r="U119" s="101"/>
      <c r="V119" s="101">
        <f t="shared" si="71"/>
        <v>0</v>
      </c>
      <c r="W119" s="101">
        <f t="shared" si="65"/>
        <v>-1E-3</v>
      </c>
      <c r="X119" s="14" t="e">
        <f t="shared" si="66"/>
        <v>#DIV/0!</v>
      </c>
      <c r="Y119" s="14" t="e">
        <f t="shared" si="67"/>
        <v>#DIV/0!</v>
      </c>
      <c r="Z119" s="100"/>
      <c r="AB119" s="15" t="e">
        <f t="shared" si="72"/>
        <v>#DIV/0!</v>
      </c>
      <c r="AC119" s="7"/>
      <c r="AD119" s="36"/>
      <c r="AE119" s="36"/>
      <c r="AF119" s="36"/>
    </row>
    <row r="120" spans="1:32" ht="24.75" customHeight="1" x14ac:dyDescent="0.25">
      <c r="A120" s="102"/>
      <c r="B120" s="100"/>
      <c r="C120" s="100"/>
      <c r="D120" s="9"/>
      <c r="E120" s="9"/>
      <c r="F120" s="102" t="s">
        <v>31</v>
      </c>
      <c r="G120" s="101"/>
      <c r="H120" s="101">
        <f>0.001*POWER(10,G120/10)</f>
        <v>1E-3</v>
      </c>
      <c r="I120" s="102" t="s">
        <v>31</v>
      </c>
      <c r="J120" s="103"/>
      <c r="K120" s="102" t="s">
        <v>31</v>
      </c>
      <c r="L120" s="101">
        <f>0.001*POWER(10,J120/10)</f>
        <v>1E-3</v>
      </c>
      <c r="M120" s="46"/>
      <c r="N120" s="46"/>
      <c r="O120" s="11"/>
      <c r="P120" s="11"/>
      <c r="Q120" s="13">
        <f>J120-G120</f>
        <v>0</v>
      </c>
      <c r="R120" s="13"/>
      <c r="S120" s="13"/>
      <c r="T120" s="101"/>
      <c r="U120" s="101"/>
      <c r="V120" s="101">
        <f t="shared" si="71"/>
        <v>0</v>
      </c>
      <c r="W120" s="101">
        <f t="shared" si="65"/>
        <v>-1E-3</v>
      </c>
      <c r="X120" s="14" t="e">
        <f t="shared" si="66"/>
        <v>#DIV/0!</v>
      </c>
      <c r="Y120" s="14" t="e">
        <f t="shared" si="67"/>
        <v>#DIV/0!</v>
      </c>
      <c r="Z120" s="100"/>
      <c r="AB120" s="15" t="e">
        <f>AVERAGE(M120:N120)</f>
        <v>#DIV/0!</v>
      </c>
      <c r="AC120" s="7"/>
      <c r="AD120" s="36"/>
      <c r="AE120" s="36"/>
      <c r="AF120" s="36"/>
    </row>
    <row r="121" spans="1:32" ht="24.75" customHeight="1" x14ac:dyDescent="0.25">
      <c r="A121" s="102"/>
      <c r="B121" s="100"/>
      <c r="C121" s="100"/>
      <c r="D121" s="9"/>
      <c r="E121" s="9"/>
      <c r="F121" s="102" t="s">
        <v>31</v>
      </c>
      <c r="G121" s="101"/>
      <c r="H121" s="101">
        <f>0.001*POWER(10,G121/10)</f>
        <v>1E-3</v>
      </c>
      <c r="I121" s="102" t="s">
        <v>31</v>
      </c>
      <c r="J121" s="103"/>
      <c r="K121" s="102" t="s">
        <v>31</v>
      </c>
      <c r="L121" s="101">
        <f>0.001*POWER(10,J121/10)</f>
        <v>1E-3</v>
      </c>
      <c r="M121" s="46"/>
      <c r="N121" s="46"/>
      <c r="O121" s="11"/>
      <c r="P121" s="11"/>
      <c r="Q121" s="13">
        <f>J121-G121</f>
        <v>0</v>
      </c>
      <c r="R121" s="13"/>
      <c r="S121" s="13"/>
      <c r="T121" s="101"/>
      <c r="U121" s="101"/>
      <c r="V121" s="101">
        <f t="shared" si="71"/>
        <v>0</v>
      </c>
      <c r="W121" s="101">
        <f t="shared" si="65"/>
        <v>-1E-3</v>
      </c>
      <c r="X121" s="14" t="e">
        <f t="shared" si="66"/>
        <v>#DIV/0!</v>
      </c>
      <c r="Y121" s="14" t="e">
        <f t="shared" si="67"/>
        <v>#DIV/0!</v>
      </c>
      <c r="Z121" s="100"/>
      <c r="AB121" s="15" t="e">
        <f t="shared" si="72"/>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32" t="s">
        <v>54</v>
      </c>
      <c r="J124" s="132"/>
      <c r="K124" s="132"/>
      <c r="L124" s="132"/>
      <c r="M124" s="132"/>
      <c r="N124" s="132"/>
      <c r="O124" s="132"/>
      <c r="P124" s="132"/>
      <c r="Q124" s="132"/>
      <c r="R124" s="40"/>
      <c r="S124" s="40"/>
      <c r="T124" s="64"/>
      <c r="U124" s="64"/>
      <c r="V124" s="62"/>
      <c r="W124" s="62"/>
      <c r="X124" s="63"/>
      <c r="Y124" s="63"/>
    </row>
    <row r="125" spans="1:32" ht="15" customHeight="1" x14ac:dyDescent="0.25">
      <c r="A125" t="s">
        <v>55</v>
      </c>
      <c r="C125" s="59"/>
      <c r="D125" s="60"/>
      <c r="E125" s="59"/>
      <c r="I125" s="133" t="s">
        <v>2</v>
      </c>
      <c r="J125" s="126" t="s">
        <v>56</v>
      </c>
      <c r="K125" s="126" t="s">
        <v>57</v>
      </c>
      <c r="L125" s="126" t="s">
        <v>58</v>
      </c>
      <c r="M125" s="126" t="s">
        <v>59</v>
      </c>
      <c r="N125" s="83"/>
      <c r="O125" s="125" t="s">
        <v>60</v>
      </c>
      <c r="P125" s="126" t="s">
        <v>61</v>
      </c>
      <c r="Q125" s="126" t="s">
        <v>87</v>
      </c>
      <c r="R125" s="65"/>
      <c r="S125" s="65"/>
      <c r="T125" s="7"/>
      <c r="U125" s="7"/>
      <c r="V125" s="62"/>
      <c r="W125" s="62"/>
      <c r="X125" s="63"/>
      <c r="Y125" s="63"/>
    </row>
    <row r="126" spans="1:32" x14ac:dyDescent="0.25">
      <c r="A126" t="s">
        <v>63</v>
      </c>
      <c r="C126" s="59"/>
      <c r="D126" s="60"/>
      <c r="E126" s="59"/>
      <c r="I126" s="133"/>
      <c r="J126" s="126"/>
      <c r="K126" s="126"/>
      <c r="L126" s="126"/>
      <c r="M126" s="126"/>
      <c r="N126" s="83"/>
      <c r="O126" s="125"/>
      <c r="P126" s="126"/>
      <c r="Q126" s="126"/>
      <c r="R126" s="65"/>
      <c r="S126" s="65"/>
      <c r="T126" s="7"/>
      <c r="U126" s="7"/>
      <c r="V126" s="62"/>
      <c r="W126" s="62"/>
      <c r="X126" s="63"/>
      <c r="Y126" s="63"/>
    </row>
    <row r="127" spans="1:32" x14ac:dyDescent="0.25">
      <c r="A127" t="s">
        <v>64</v>
      </c>
      <c r="C127" s="59"/>
      <c r="D127" s="60"/>
      <c r="E127" s="59"/>
      <c r="I127" s="84">
        <v>13.75</v>
      </c>
      <c r="J127" s="84">
        <v>19.850000000000001</v>
      </c>
      <c r="K127" s="84">
        <v>0.57999999999999996</v>
      </c>
      <c r="L127" s="85"/>
      <c r="M127" s="86">
        <f>J127-K127-L127</f>
        <v>19.270000000000003</v>
      </c>
      <c r="N127" s="87"/>
      <c r="O127" s="88">
        <v>49.64</v>
      </c>
      <c r="P127" s="87">
        <v>0.67</v>
      </c>
      <c r="Q127" s="85">
        <f>O127+P127</f>
        <v>50.31</v>
      </c>
      <c r="R127" s="70"/>
      <c r="S127" s="70"/>
      <c r="T127" s="7"/>
      <c r="U127" s="7"/>
      <c r="V127" s="62"/>
      <c r="W127" s="62"/>
      <c r="X127" s="63"/>
      <c r="Y127" s="63"/>
    </row>
    <row r="128" spans="1:32" x14ac:dyDescent="0.25">
      <c r="A128" t="s">
        <v>65</v>
      </c>
      <c r="C128" s="59"/>
      <c r="D128" s="60"/>
      <c r="E128" s="59"/>
      <c r="I128" s="84">
        <v>14</v>
      </c>
      <c r="J128" s="84">
        <v>19.86</v>
      </c>
      <c r="K128" s="84">
        <v>0.59</v>
      </c>
      <c r="L128" s="85"/>
      <c r="M128" s="86">
        <f>J128-K128-L128</f>
        <v>19.27</v>
      </c>
      <c r="N128" s="87"/>
      <c r="O128" s="88">
        <v>49.9</v>
      </c>
      <c r="P128" s="87">
        <v>0.54</v>
      </c>
      <c r="Q128" s="85">
        <f>O128+P128</f>
        <v>50.44</v>
      </c>
      <c r="R128" s="70"/>
      <c r="S128" s="70"/>
      <c r="T128" s="7"/>
      <c r="U128" s="7"/>
      <c r="V128" s="62"/>
      <c r="W128" s="62"/>
      <c r="X128" s="63"/>
      <c r="Y128" s="63"/>
    </row>
    <row r="129" spans="1:25" x14ac:dyDescent="0.25">
      <c r="A129" t="s">
        <v>66</v>
      </c>
      <c r="C129" s="59"/>
      <c r="D129" s="60"/>
      <c r="E129" s="59"/>
      <c r="I129" s="84">
        <v>14.25</v>
      </c>
      <c r="J129" s="84">
        <v>19.87</v>
      </c>
      <c r="K129" s="84">
        <v>0.61</v>
      </c>
      <c r="L129" s="85"/>
      <c r="M129" s="86">
        <f>J129-K129-L129</f>
        <v>19.260000000000002</v>
      </c>
      <c r="N129" s="87"/>
      <c r="O129" s="84">
        <v>50.05</v>
      </c>
      <c r="P129" s="87">
        <v>0.52</v>
      </c>
      <c r="Q129" s="85">
        <f>O129+P129</f>
        <v>50.57</v>
      </c>
      <c r="R129" s="70"/>
      <c r="S129" s="70"/>
      <c r="T129" s="7"/>
      <c r="U129" s="7"/>
      <c r="V129" s="62"/>
      <c r="W129" s="62"/>
      <c r="X129" s="63"/>
      <c r="Y129" s="63"/>
    </row>
    <row r="130" spans="1:25" x14ac:dyDescent="0.25">
      <c r="A130" t="s">
        <v>67</v>
      </c>
      <c r="I130" s="84">
        <v>14.5</v>
      </c>
      <c r="J130" s="84">
        <v>19.88</v>
      </c>
      <c r="K130" s="84">
        <v>0.59</v>
      </c>
      <c r="L130" s="85"/>
      <c r="M130" s="86">
        <f>J130-K130-L130</f>
        <v>19.29</v>
      </c>
      <c r="N130" s="87"/>
      <c r="O130" s="87">
        <v>50.21</v>
      </c>
      <c r="P130" s="87">
        <v>0.52</v>
      </c>
      <c r="Q130" s="85">
        <f>O130+P130</f>
        <v>50.730000000000004</v>
      </c>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41">
    <mergeCell ref="A1:Z1"/>
    <mergeCell ref="Z3:Z5"/>
    <mergeCell ref="Z12:Z21"/>
    <mergeCell ref="BE16:BE22"/>
    <mergeCell ref="BI16:BI22"/>
    <mergeCell ref="AL21:AM21"/>
    <mergeCell ref="BB21:BB22"/>
    <mergeCell ref="BC21:BC22"/>
    <mergeCell ref="BD21:BD22"/>
    <mergeCell ref="BF21:BF22"/>
    <mergeCell ref="Z79:Z81"/>
    <mergeCell ref="BH21:BH22"/>
    <mergeCell ref="Z23:Z26"/>
    <mergeCell ref="Z27:Z29"/>
    <mergeCell ref="AU39:AU41"/>
    <mergeCell ref="AV39:AV41"/>
    <mergeCell ref="Z43:Z46"/>
    <mergeCell ref="Z47:Z49"/>
    <mergeCell ref="Z63:Z65"/>
    <mergeCell ref="Z66:Z68"/>
    <mergeCell ref="Z69:Z77"/>
    <mergeCell ref="I124:Q124"/>
    <mergeCell ref="Z82:Z83"/>
    <mergeCell ref="Z84:Z85"/>
    <mergeCell ref="Z86:Z87"/>
    <mergeCell ref="Z90:Z92"/>
    <mergeCell ref="Z93:Z94"/>
    <mergeCell ref="Z95:Z96"/>
    <mergeCell ref="Z97:Z98"/>
    <mergeCell ref="Z101:Z103"/>
    <mergeCell ref="Z104:Z106"/>
    <mergeCell ref="Z112:Z114"/>
    <mergeCell ref="Z115:Z117"/>
    <mergeCell ref="P125:P126"/>
    <mergeCell ref="Q125:Q126"/>
    <mergeCell ref="I125:I126"/>
    <mergeCell ref="J125:J126"/>
    <mergeCell ref="K125:K126"/>
    <mergeCell ref="L125:L126"/>
    <mergeCell ref="M125:M126"/>
    <mergeCell ref="O125:O126"/>
  </mergeCells>
  <pageMargins left="0.7" right="0.7" top="0.75" bottom="0.75" header="0.3" footer="0.3"/>
  <pageSetup paperSize="17" scale="1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BA135"/>
  <sheetViews>
    <sheetView zoomScale="60" zoomScaleNormal="60" workbookViewId="0">
      <selection activeCell="K6" sqref="K6"/>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32" max="33" width="9.140625" customWidth="1"/>
  </cols>
  <sheetData>
    <row r="1" spans="1:53" ht="17.25" customHeight="1" x14ac:dyDescent="0.35">
      <c r="A1" s="134" t="s">
        <v>122</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53" ht="96" customHeight="1" x14ac:dyDescent="0.25">
      <c r="A2" s="102" t="s">
        <v>1</v>
      </c>
      <c r="B2" s="103" t="s">
        <v>2</v>
      </c>
      <c r="C2" s="100" t="s">
        <v>3</v>
      </c>
      <c r="D2" s="100" t="s">
        <v>79</v>
      </c>
      <c r="E2" s="100" t="s">
        <v>80</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81</v>
      </c>
      <c r="V2" s="6" t="s">
        <v>22</v>
      </c>
      <c r="W2" s="6" t="s">
        <v>23</v>
      </c>
      <c r="X2" s="6" t="s">
        <v>24</v>
      </c>
      <c r="Y2" s="6" t="s">
        <v>25</v>
      </c>
      <c r="Z2" s="100" t="s">
        <v>26</v>
      </c>
      <c r="AB2" s="7"/>
      <c r="AC2" s="7"/>
      <c r="AD2" s="7"/>
      <c r="AE2" s="7"/>
      <c r="AF2" s="7"/>
      <c r="AG2" s="7"/>
      <c r="AH2" s="7"/>
      <c r="AI2" s="7"/>
      <c r="AJ2" t="s">
        <v>123</v>
      </c>
      <c r="AN2" s="74"/>
      <c r="AO2" s="74"/>
      <c r="AP2" s="74"/>
      <c r="AQ2" s="74"/>
      <c r="AR2" s="74"/>
      <c r="AS2" t="s">
        <v>94</v>
      </c>
      <c r="AU2" t="s">
        <v>95</v>
      </c>
      <c r="AV2" t="s">
        <v>96</v>
      </c>
      <c r="AW2" t="s">
        <v>93</v>
      </c>
      <c r="AX2" t="s">
        <v>94</v>
      </c>
      <c r="AZ2" t="s">
        <v>95</v>
      </c>
      <c r="BA2" t="s">
        <v>97</v>
      </c>
    </row>
    <row r="3" spans="1:53" ht="24.75" customHeight="1" x14ac:dyDescent="0.25">
      <c r="A3" s="75">
        <v>42174</v>
      </c>
      <c r="B3" s="100">
        <v>14.5</v>
      </c>
      <c r="C3" s="100" t="s">
        <v>30</v>
      </c>
      <c r="D3" s="9"/>
      <c r="E3" s="100"/>
      <c r="F3" s="102" t="s">
        <v>31</v>
      </c>
      <c r="G3" s="101"/>
      <c r="H3" s="10">
        <f t="shared" ref="H3:H21" si="0">0.001*POWER(10,G3/10)</f>
        <v>1E-3</v>
      </c>
      <c r="I3" s="102" t="s">
        <v>31</v>
      </c>
      <c r="J3" s="100"/>
      <c r="K3" s="102" t="s">
        <v>31</v>
      </c>
      <c r="L3" s="101">
        <f t="shared" ref="L3:L21" si="1">0.001*POWER(10,J3/10)</f>
        <v>1E-3</v>
      </c>
      <c r="M3" s="101"/>
      <c r="N3" s="101"/>
      <c r="O3" s="11"/>
      <c r="P3" s="12"/>
      <c r="Q3" s="13">
        <f t="shared" ref="Q3:Q21" si="2">J3-G3</f>
        <v>0</v>
      </c>
      <c r="R3" s="13"/>
      <c r="S3" s="13"/>
      <c r="T3" s="101"/>
      <c r="U3" s="101"/>
      <c r="V3" s="101">
        <f t="shared" ref="V3:V21" si="3">T3*$Z$7+S3*$Z$9+R3*$Z$11</f>
        <v>0</v>
      </c>
      <c r="W3" s="101">
        <f t="shared" ref="W3:W21" si="4">V3-L3</f>
        <v>-1E-3</v>
      </c>
      <c r="X3" s="14" t="e">
        <f t="shared" ref="X3:X21" si="5">L3/V3</f>
        <v>#DIV/0!</v>
      </c>
      <c r="Y3" s="14" t="e">
        <f t="shared" ref="Y3:Y21" si="6">(L3-H3)/V3</f>
        <v>#DIV/0!</v>
      </c>
      <c r="Z3" s="127" t="s">
        <v>32</v>
      </c>
      <c r="AA3" t="s">
        <v>33</v>
      </c>
      <c r="AB3" s="7"/>
      <c r="AC3" s="15"/>
      <c r="AD3" t="str">
        <f>CONCATENATE("Gain (dB) W_LIN @ ",B3,"GHz")</f>
        <v>Gain (dB) W_LIN @ 14.5GHz</v>
      </c>
      <c r="AG3" s="7"/>
      <c r="AH3" s="7"/>
      <c r="AI3" s="7"/>
      <c r="AJ3" s="62">
        <f>Q3+29</f>
        <v>29</v>
      </c>
      <c r="AS3">
        <f>'13p75GHz_WLIN_S'!AS3</f>
        <v>0</v>
      </c>
      <c r="AU3" s="62">
        <f>AJ3-AS3-3</f>
        <v>26</v>
      </c>
      <c r="AV3" s="62"/>
      <c r="AX3">
        <f>'[1]13p75GHz_WLIN_OPT'!AX3</f>
        <v>0</v>
      </c>
      <c r="AZ3" s="62">
        <f>AJ3-AX3</f>
        <v>29</v>
      </c>
      <c r="BA3" s="62"/>
    </row>
    <row r="4" spans="1:53" ht="24.75" customHeight="1" x14ac:dyDescent="0.25">
      <c r="A4" s="75"/>
      <c r="B4" s="100"/>
      <c r="C4" s="100"/>
      <c r="D4" s="76"/>
      <c r="E4" s="93"/>
      <c r="F4" s="102" t="s">
        <v>31</v>
      </c>
      <c r="G4" s="94"/>
      <c r="H4" s="10">
        <f t="shared" si="0"/>
        <v>1E-3</v>
      </c>
      <c r="I4" s="102" t="s">
        <v>31</v>
      </c>
      <c r="J4" s="100">
        <v>47</v>
      </c>
      <c r="K4" s="102" t="s">
        <v>31</v>
      </c>
      <c r="L4" s="101">
        <f t="shared" si="1"/>
        <v>50.118723362727295</v>
      </c>
      <c r="M4" s="101"/>
      <c r="N4" s="101"/>
      <c r="O4" s="11"/>
      <c r="P4" s="12"/>
      <c r="Q4" s="13">
        <f t="shared" si="2"/>
        <v>47</v>
      </c>
      <c r="R4" s="13"/>
      <c r="S4" s="13"/>
      <c r="T4" s="101"/>
      <c r="U4" s="101"/>
      <c r="V4" s="101">
        <f t="shared" si="3"/>
        <v>0</v>
      </c>
      <c r="W4" s="101">
        <f t="shared" si="4"/>
        <v>-50.118723362727295</v>
      </c>
      <c r="X4" s="14" t="e">
        <f t="shared" si="5"/>
        <v>#DIV/0!</v>
      </c>
      <c r="Y4" s="14" t="e">
        <f t="shared" si="6"/>
        <v>#DIV/0!</v>
      </c>
      <c r="Z4" s="130"/>
      <c r="AA4" t="s">
        <v>82</v>
      </c>
      <c r="AB4" s="7"/>
      <c r="AC4" s="17"/>
      <c r="AG4" s="7"/>
      <c r="AH4" s="7"/>
      <c r="AI4" s="7"/>
      <c r="AJ4" s="62">
        <f t="shared" ref="AJ4:AJ21" si="7">Q4+29</f>
        <v>76</v>
      </c>
      <c r="AS4">
        <f>'13p75GHz_WLIN_S'!AS4</f>
        <v>0.5</v>
      </c>
      <c r="AU4" s="62">
        <f t="shared" ref="AU4:AU21" si="8">AJ4-AS4-3</f>
        <v>72.5</v>
      </c>
      <c r="AV4" s="62">
        <f>J4-AU4+29-3</f>
        <v>0.5</v>
      </c>
      <c r="AX4">
        <f>'[1]13p75GHz_WLIN_OPT'!AX3</f>
        <v>0</v>
      </c>
      <c r="AZ4" s="62">
        <f>AJ4-AX4-3</f>
        <v>73</v>
      </c>
      <c r="BA4" s="62">
        <f>J4-AZ4+29-3</f>
        <v>0</v>
      </c>
    </row>
    <row r="5" spans="1:53" ht="24.75" customHeight="1" x14ac:dyDescent="0.25">
      <c r="A5" s="79"/>
      <c r="B5" s="100"/>
      <c r="C5" s="100"/>
      <c r="D5" s="76"/>
      <c r="E5" s="93"/>
      <c r="F5" s="102" t="s">
        <v>31</v>
      </c>
      <c r="G5" s="94"/>
      <c r="H5" s="10">
        <f t="shared" si="0"/>
        <v>1E-3</v>
      </c>
      <c r="I5" s="102" t="s">
        <v>31</v>
      </c>
      <c r="J5" s="100">
        <v>46</v>
      </c>
      <c r="K5" s="102" t="s">
        <v>31</v>
      </c>
      <c r="L5" s="101">
        <f t="shared" si="1"/>
        <v>39.810717055349741</v>
      </c>
      <c r="M5" s="101"/>
      <c r="N5" s="101"/>
      <c r="O5" s="11"/>
      <c r="P5" s="12"/>
      <c r="Q5" s="13">
        <f t="shared" si="2"/>
        <v>46</v>
      </c>
      <c r="R5" s="13"/>
      <c r="S5" s="13"/>
      <c r="T5" s="101"/>
      <c r="U5" s="101"/>
      <c r="V5" s="101">
        <f t="shared" si="3"/>
        <v>0</v>
      </c>
      <c r="W5" s="101">
        <f t="shared" si="4"/>
        <v>-39.810717055349741</v>
      </c>
      <c r="X5" s="14" t="e">
        <f t="shared" si="5"/>
        <v>#DIV/0!</v>
      </c>
      <c r="Y5" s="14" t="e">
        <f t="shared" si="6"/>
        <v>#DIV/0!</v>
      </c>
      <c r="Z5" s="131"/>
      <c r="AA5" t="s">
        <v>83</v>
      </c>
      <c r="AB5" s="7"/>
      <c r="AC5" s="17"/>
      <c r="AG5" s="7"/>
      <c r="AH5" s="7"/>
      <c r="AI5" s="7"/>
      <c r="AJ5" s="62">
        <f t="shared" si="7"/>
        <v>75</v>
      </c>
      <c r="AS5">
        <f>'13p75GHz_WLIN_S'!AS5</f>
        <v>1</v>
      </c>
      <c r="AU5" s="62">
        <f t="shared" si="8"/>
        <v>71</v>
      </c>
      <c r="AV5" s="62">
        <f t="shared" ref="AV5:AV21" si="9">J5-AU5+29-3</f>
        <v>1</v>
      </c>
      <c r="AX5">
        <f>'[1]13p75GHz_WLIN_OPT'!AX4</f>
        <v>1</v>
      </c>
      <c r="AZ5" s="62">
        <f t="shared" ref="AZ5:AZ21" si="10">AJ5-AX5-3</f>
        <v>71</v>
      </c>
      <c r="BA5" s="62">
        <f t="shared" ref="BA5:BA21" si="11">J5-AZ5+29-3</f>
        <v>1</v>
      </c>
    </row>
    <row r="6" spans="1:53" ht="24.75" customHeight="1" x14ac:dyDescent="0.25">
      <c r="A6" s="79"/>
      <c r="B6" s="100"/>
      <c r="C6" s="100"/>
      <c r="D6" s="76"/>
      <c r="E6" s="93"/>
      <c r="F6" s="102" t="s">
        <v>31</v>
      </c>
      <c r="G6" s="94"/>
      <c r="H6" s="10">
        <f t="shared" si="0"/>
        <v>1E-3</v>
      </c>
      <c r="I6" s="102" t="s">
        <v>31</v>
      </c>
      <c r="J6" s="100">
        <f>J5-1</f>
        <v>45</v>
      </c>
      <c r="K6" s="102" t="s">
        <v>31</v>
      </c>
      <c r="L6" s="101">
        <f t="shared" si="1"/>
        <v>31.622776601683839</v>
      </c>
      <c r="M6" s="101"/>
      <c r="N6" s="101"/>
      <c r="O6" s="11"/>
      <c r="P6" s="11"/>
      <c r="Q6" s="13">
        <f t="shared" si="2"/>
        <v>45</v>
      </c>
      <c r="R6" s="18"/>
      <c r="S6" s="13"/>
      <c r="T6" s="101"/>
      <c r="U6" s="101"/>
      <c r="V6" s="101">
        <f t="shared" si="3"/>
        <v>0</v>
      </c>
      <c r="W6" s="101">
        <f t="shared" si="4"/>
        <v>-31.622776601683839</v>
      </c>
      <c r="X6" s="14" t="e">
        <f t="shared" si="5"/>
        <v>#DIV/0!</v>
      </c>
      <c r="Y6" s="14" t="e">
        <f t="shared" si="6"/>
        <v>#DIV/0!</v>
      </c>
      <c r="Z6" s="100" t="s">
        <v>36</v>
      </c>
      <c r="AA6" s="20" t="s">
        <v>37</v>
      </c>
      <c r="AB6" s="7"/>
      <c r="AC6" s="17"/>
      <c r="AG6" s="7"/>
      <c r="AH6" s="7"/>
      <c r="AI6" s="7"/>
      <c r="AJ6" s="62">
        <f t="shared" si="7"/>
        <v>74</v>
      </c>
      <c r="AS6">
        <f>'13p75GHz_WLIN_S'!AS6</f>
        <v>1.35</v>
      </c>
      <c r="AU6" s="62">
        <f t="shared" si="8"/>
        <v>69.650000000000006</v>
      </c>
      <c r="AV6" s="62">
        <f t="shared" si="9"/>
        <v>1.3499999999999943</v>
      </c>
      <c r="AX6">
        <f>'[1]13p75GHz_WLIN_OPT'!AX5</f>
        <v>1.4</v>
      </c>
      <c r="AZ6" s="62">
        <f t="shared" si="10"/>
        <v>69.599999999999994</v>
      </c>
      <c r="BA6" s="62">
        <f t="shared" si="11"/>
        <v>1.4000000000000057</v>
      </c>
    </row>
    <row r="7" spans="1:53" ht="24.75" customHeight="1" x14ac:dyDescent="0.25">
      <c r="A7" s="79"/>
      <c r="B7" s="100"/>
      <c r="C7" s="100"/>
      <c r="D7" s="76"/>
      <c r="E7" s="76"/>
      <c r="F7" s="102" t="s">
        <v>31</v>
      </c>
      <c r="G7" s="94"/>
      <c r="H7" s="10">
        <f t="shared" si="0"/>
        <v>1E-3</v>
      </c>
      <c r="I7" s="102" t="s">
        <v>31</v>
      </c>
      <c r="J7" s="100">
        <v>44</v>
      </c>
      <c r="K7" s="102" t="s">
        <v>31</v>
      </c>
      <c r="L7" s="101">
        <f t="shared" si="1"/>
        <v>25.118864315095859</v>
      </c>
      <c r="M7" s="101"/>
      <c r="N7" s="101"/>
      <c r="O7" s="11"/>
      <c r="P7" s="11"/>
      <c r="Q7" s="13">
        <f t="shared" si="2"/>
        <v>44</v>
      </c>
      <c r="R7" s="18"/>
      <c r="S7" s="13"/>
      <c r="T7" s="101"/>
      <c r="U7" s="101"/>
      <c r="V7" s="101">
        <f t="shared" si="3"/>
        <v>0</v>
      </c>
      <c r="W7" s="101">
        <f t="shared" si="4"/>
        <v>-25.118864315095859</v>
      </c>
      <c r="X7" s="14" t="e">
        <f t="shared" si="5"/>
        <v>#DIV/0!</v>
      </c>
      <c r="Y7" s="14" t="e">
        <f t="shared" si="6"/>
        <v>#DIV/0!</v>
      </c>
      <c r="Z7" s="100">
        <v>24.4</v>
      </c>
      <c r="AA7" s="20" t="s">
        <v>38</v>
      </c>
      <c r="AB7" s="7"/>
      <c r="AC7" s="17"/>
      <c r="AG7" s="7"/>
      <c r="AH7" s="7"/>
      <c r="AI7" s="7"/>
      <c r="AJ7" s="62">
        <f t="shared" si="7"/>
        <v>73</v>
      </c>
      <c r="AS7">
        <f>'13p75GHz_WLIN_S'!AS7</f>
        <v>1.7000000000000002</v>
      </c>
      <c r="AU7" s="62">
        <f t="shared" si="8"/>
        <v>68.3</v>
      </c>
      <c r="AV7" s="62">
        <f t="shared" si="9"/>
        <v>1.7000000000000028</v>
      </c>
      <c r="AX7">
        <f>'[1]13p75GHz_WLIN_OPT'!AX6</f>
        <v>1.7999999999999998</v>
      </c>
      <c r="AZ7" s="62">
        <f t="shared" si="10"/>
        <v>68.2</v>
      </c>
      <c r="BA7" s="62">
        <f t="shared" si="11"/>
        <v>1.7999999999999972</v>
      </c>
    </row>
    <row r="8" spans="1:53" ht="24.75" customHeight="1" x14ac:dyDescent="0.25">
      <c r="A8" s="79"/>
      <c r="B8" s="100"/>
      <c r="C8" s="100"/>
      <c r="D8" s="76"/>
      <c r="E8" s="76"/>
      <c r="F8" s="102" t="s">
        <v>31</v>
      </c>
      <c r="G8" s="94"/>
      <c r="H8" s="10">
        <f t="shared" si="0"/>
        <v>1E-3</v>
      </c>
      <c r="I8" s="102" t="s">
        <v>31</v>
      </c>
      <c r="J8" s="100">
        <f t="shared" ref="J8:J18" si="12">J7-1</f>
        <v>43</v>
      </c>
      <c r="K8" s="102" t="s">
        <v>31</v>
      </c>
      <c r="L8" s="101">
        <f t="shared" si="1"/>
        <v>19.952623149688794</v>
      </c>
      <c r="M8" s="101"/>
      <c r="N8" s="101"/>
      <c r="O8" s="11"/>
      <c r="P8" s="11"/>
      <c r="Q8" s="13">
        <f t="shared" si="2"/>
        <v>43</v>
      </c>
      <c r="R8" s="18"/>
      <c r="S8" s="13"/>
      <c r="T8" s="101"/>
      <c r="U8" s="101"/>
      <c r="V8" s="101">
        <f t="shared" si="3"/>
        <v>0</v>
      </c>
      <c r="W8" s="101">
        <f t="shared" si="4"/>
        <v>-19.952623149688794</v>
      </c>
      <c r="X8" s="14" t="e">
        <f t="shared" si="5"/>
        <v>#DIV/0!</v>
      </c>
      <c r="Y8" s="14" t="e">
        <f t="shared" si="6"/>
        <v>#DIV/0!</v>
      </c>
      <c r="Z8" s="100" t="s">
        <v>39</v>
      </c>
      <c r="AA8" s="20" t="s">
        <v>40</v>
      </c>
      <c r="AB8" s="7"/>
      <c r="AC8" s="17"/>
      <c r="AG8" s="7"/>
      <c r="AH8" s="7"/>
      <c r="AI8" s="7"/>
      <c r="AJ8" s="62">
        <f t="shared" si="7"/>
        <v>72</v>
      </c>
      <c r="AS8">
        <f>'13p75GHz_WLIN_S'!AS8</f>
        <v>1.9000000000000001</v>
      </c>
      <c r="AU8" s="62">
        <f t="shared" si="8"/>
        <v>67.099999999999994</v>
      </c>
      <c r="AV8" s="62">
        <f t="shared" si="9"/>
        <v>1.9000000000000057</v>
      </c>
      <c r="AX8">
        <f>'[1]13p75GHz_WLIN_OPT'!AX7</f>
        <v>1.9</v>
      </c>
      <c r="AZ8" s="62">
        <f t="shared" si="10"/>
        <v>67.099999999999994</v>
      </c>
      <c r="BA8" s="62">
        <f t="shared" si="11"/>
        <v>1.9000000000000057</v>
      </c>
    </row>
    <row r="9" spans="1:53" ht="24.75" customHeight="1" x14ac:dyDescent="0.25">
      <c r="A9" s="79"/>
      <c r="B9" s="100"/>
      <c r="C9" s="100"/>
      <c r="D9" s="76"/>
      <c r="E9" s="76"/>
      <c r="F9" s="102" t="s">
        <v>31</v>
      </c>
      <c r="G9" s="94"/>
      <c r="H9" s="10">
        <f t="shared" si="0"/>
        <v>1E-3</v>
      </c>
      <c r="I9" s="102" t="s">
        <v>31</v>
      </c>
      <c r="J9" s="100">
        <f t="shared" si="12"/>
        <v>42</v>
      </c>
      <c r="K9" s="102" t="s">
        <v>31</v>
      </c>
      <c r="L9" s="101">
        <f t="shared" si="1"/>
        <v>15.848931924611147</v>
      </c>
      <c r="M9" s="101"/>
      <c r="N9" s="101"/>
      <c r="O9" s="11"/>
      <c r="P9" s="11"/>
      <c r="Q9" s="13">
        <f t="shared" si="2"/>
        <v>42</v>
      </c>
      <c r="R9" s="18"/>
      <c r="S9" s="13"/>
      <c r="T9" s="101"/>
      <c r="U9" s="101"/>
      <c r="V9" s="101">
        <f t="shared" si="3"/>
        <v>0</v>
      </c>
      <c r="W9" s="101">
        <f t="shared" si="4"/>
        <v>-15.848931924611147</v>
      </c>
      <c r="X9" s="14" t="e">
        <f t="shared" si="5"/>
        <v>#DIV/0!</v>
      </c>
      <c r="Y9" s="14" t="e">
        <f t="shared" si="6"/>
        <v>#DIV/0!</v>
      </c>
      <c r="Z9" s="100">
        <v>10.3</v>
      </c>
      <c r="AB9" s="7"/>
      <c r="AC9" s="15"/>
      <c r="AG9" s="7"/>
      <c r="AH9" s="7"/>
      <c r="AI9" s="7"/>
      <c r="AJ9" s="62">
        <f t="shared" si="7"/>
        <v>71</v>
      </c>
      <c r="AS9">
        <f>'13p75GHz_WLIN_S'!AS9</f>
        <v>2.1</v>
      </c>
      <c r="AU9" s="62">
        <f t="shared" si="8"/>
        <v>65.900000000000006</v>
      </c>
      <c r="AV9" s="62">
        <f t="shared" si="9"/>
        <v>2.0999999999999943</v>
      </c>
      <c r="AX9">
        <f>'[1]13p75GHz_WLIN_OPT'!AX8</f>
        <v>2</v>
      </c>
      <c r="AZ9" s="62">
        <f t="shared" si="10"/>
        <v>66</v>
      </c>
      <c r="BA9" s="62">
        <f t="shared" si="11"/>
        <v>2</v>
      </c>
    </row>
    <row r="10" spans="1:53" ht="24.75" customHeight="1" x14ac:dyDescent="0.25">
      <c r="A10" s="79"/>
      <c r="B10" s="100"/>
      <c r="C10" s="100"/>
      <c r="D10" s="76"/>
      <c r="E10" s="76"/>
      <c r="F10" s="102" t="s">
        <v>31</v>
      </c>
      <c r="G10" s="94"/>
      <c r="H10" s="10">
        <f t="shared" si="0"/>
        <v>1E-3</v>
      </c>
      <c r="I10" s="102" t="s">
        <v>31</v>
      </c>
      <c r="J10" s="100">
        <f t="shared" si="12"/>
        <v>41</v>
      </c>
      <c r="K10" s="102" t="s">
        <v>31</v>
      </c>
      <c r="L10" s="101">
        <f t="shared" si="1"/>
        <v>12.589254117941671</v>
      </c>
      <c r="M10" s="101"/>
      <c r="N10" s="101"/>
      <c r="O10" s="11"/>
      <c r="P10" s="11"/>
      <c r="Q10" s="13">
        <f t="shared" si="2"/>
        <v>41</v>
      </c>
      <c r="R10" s="18"/>
      <c r="S10" s="13"/>
      <c r="T10" s="101"/>
      <c r="U10" s="101"/>
      <c r="V10" s="101">
        <f t="shared" si="3"/>
        <v>0</v>
      </c>
      <c r="W10" s="101">
        <f t="shared" si="4"/>
        <v>-12.589254117941671</v>
      </c>
      <c r="X10" s="14" t="e">
        <f t="shared" si="5"/>
        <v>#DIV/0!</v>
      </c>
      <c r="Y10" s="14" t="e">
        <f t="shared" si="6"/>
        <v>#DIV/0!</v>
      </c>
      <c r="Z10" s="100" t="s">
        <v>41</v>
      </c>
      <c r="AB10" s="7" t="s">
        <v>84</v>
      </c>
      <c r="AC10" s="15"/>
      <c r="AD10" s="7"/>
      <c r="AE10" s="7"/>
      <c r="AF10" s="7"/>
      <c r="AG10" s="7"/>
      <c r="AH10" s="7"/>
      <c r="AI10" s="7"/>
      <c r="AJ10" s="62">
        <f t="shared" si="7"/>
        <v>70</v>
      </c>
      <c r="AS10">
        <f>'13p75GHz_WLIN_S'!AS10</f>
        <v>3.9000000000000004</v>
      </c>
      <c r="AU10" s="62">
        <f t="shared" si="8"/>
        <v>63.099999999999994</v>
      </c>
      <c r="AV10" s="62">
        <f t="shared" si="9"/>
        <v>3.9000000000000057</v>
      </c>
      <c r="AX10">
        <f>'[1]13p75GHz_WLIN_OPT'!AX9</f>
        <v>2.1</v>
      </c>
      <c r="AZ10" s="62">
        <f t="shared" si="10"/>
        <v>64.900000000000006</v>
      </c>
      <c r="BA10" s="62">
        <f t="shared" si="11"/>
        <v>2.0999999999999943</v>
      </c>
    </row>
    <row r="11" spans="1:53" ht="24.75" customHeight="1" x14ac:dyDescent="0.25">
      <c r="A11" s="79"/>
      <c r="B11" s="100"/>
      <c r="C11" s="100"/>
      <c r="D11" s="76"/>
      <c r="E11" s="76"/>
      <c r="F11" s="102" t="s">
        <v>31</v>
      </c>
      <c r="G11" s="94"/>
      <c r="H11" s="10">
        <f t="shared" si="0"/>
        <v>1E-3</v>
      </c>
      <c r="I11" s="102" t="s">
        <v>31</v>
      </c>
      <c r="J11" s="100">
        <f t="shared" si="12"/>
        <v>40</v>
      </c>
      <c r="K11" s="102" t="s">
        <v>31</v>
      </c>
      <c r="L11" s="101">
        <f t="shared" si="1"/>
        <v>10</v>
      </c>
      <c r="M11" s="101"/>
      <c r="N11" s="101"/>
      <c r="O11" s="11"/>
      <c r="P11" s="11"/>
      <c r="Q11" s="13">
        <f t="shared" si="2"/>
        <v>40</v>
      </c>
      <c r="R11" s="18"/>
      <c r="S11" s="13"/>
      <c r="T11" s="101"/>
      <c r="U11" s="101"/>
      <c r="V11" s="101">
        <f t="shared" si="3"/>
        <v>0</v>
      </c>
      <c r="W11" s="101">
        <f t="shared" si="4"/>
        <v>-10</v>
      </c>
      <c r="X11" s="14" t="e">
        <f t="shared" si="5"/>
        <v>#DIV/0!</v>
      </c>
      <c r="Y11" s="14" t="e">
        <f t="shared" si="6"/>
        <v>#DIV/0!</v>
      </c>
      <c r="Z11" s="100">
        <v>7</v>
      </c>
      <c r="AB11" s="7" t="s">
        <v>85</v>
      </c>
      <c r="AC11" s="15"/>
      <c r="AD11" s="7"/>
      <c r="AE11" s="7"/>
      <c r="AF11" s="7"/>
      <c r="AG11" s="7"/>
      <c r="AH11" s="7"/>
      <c r="AI11" s="7"/>
      <c r="AJ11" s="62">
        <f t="shared" si="7"/>
        <v>69</v>
      </c>
      <c r="AS11">
        <f>'13p75GHz_WLIN_S'!AS11</f>
        <v>4.2</v>
      </c>
      <c r="AU11" s="62">
        <f t="shared" si="8"/>
        <v>61.8</v>
      </c>
      <c r="AV11" s="62">
        <f t="shared" si="9"/>
        <v>4.2000000000000028</v>
      </c>
      <c r="AX11">
        <f>'[1]13p75GHz_WLIN_OPT'!AX10</f>
        <v>3.6</v>
      </c>
      <c r="AZ11" s="62">
        <f t="shared" si="10"/>
        <v>62.400000000000006</v>
      </c>
      <c r="BA11" s="62">
        <f t="shared" si="11"/>
        <v>3.5999999999999943</v>
      </c>
    </row>
    <row r="12" spans="1:53" ht="24.75" customHeight="1" x14ac:dyDescent="0.25">
      <c r="A12" s="79"/>
      <c r="B12" s="100"/>
      <c r="C12" s="100"/>
      <c r="D12" s="76"/>
      <c r="E12" s="76"/>
      <c r="F12" s="102" t="s">
        <v>31</v>
      </c>
      <c r="G12" s="94"/>
      <c r="H12" s="10">
        <f t="shared" si="0"/>
        <v>1E-3</v>
      </c>
      <c r="I12" s="102" t="s">
        <v>31</v>
      </c>
      <c r="J12" s="100">
        <f t="shared" si="12"/>
        <v>39</v>
      </c>
      <c r="K12" s="102" t="s">
        <v>31</v>
      </c>
      <c r="L12" s="101">
        <f t="shared" si="1"/>
        <v>7.9432823472428158</v>
      </c>
      <c r="M12" s="101"/>
      <c r="N12" s="101"/>
      <c r="O12" s="11"/>
      <c r="P12" s="11"/>
      <c r="Q12" s="13">
        <f t="shared" si="2"/>
        <v>39</v>
      </c>
      <c r="R12" s="18"/>
      <c r="S12" s="13"/>
      <c r="T12" s="101"/>
      <c r="U12" s="101"/>
      <c r="V12" s="101">
        <f t="shared" si="3"/>
        <v>0</v>
      </c>
      <c r="W12" s="101">
        <f t="shared" si="4"/>
        <v>-7.9432823472428158</v>
      </c>
      <c r="X12" s="14" t="e">
        <f t="shared" si="5"/>
        <v>#DIV/0!</v>
      </c>
      <c r="Y12" s="14" t="e">
        <f t="shared" si="6"/>
        <v>#DIV/0!</v>
      </c>
      <c r="Z12" s="141" t="s">
        <v>89</v>
      </c>
      <c r="AB12" s="7"/>
      <c r="AC12" s="15"/>
      <c r="AD12" s="7"/>
      <c r="AE12" s="7"/>
      <c r="AF12" s="7"/>
      <c r="AG12" s="7"/>
      <c r="AH12" s="7"/>
      <c r="AI12" s="7"/>
      <c r="AJ12" s="62">
        <f t="shared" si="7"/>
        <v>68</v>
      </c>
      <c r="AS12">
        <f>'13p75GHz_WLIN_S'!AS12</f>
        <v>4.2</v>
      </c>
      <c r="AU12" s="62">
        <f t="shared" si="8"/>
        <v>60.8</v>
      </c>
      <c r="AV12" s="62">
        <f t="shared" si="9"/>
        <v>4.2000000000000028</v>
      </c>
      <c r="AX12">
        <f>'[1]13p75GHz_WLIN_OPT'!AX11</f>
        <v>3.6</v>
      </c>
      <c r="AZ12" s="62">
        <f t="shared" si="10"/>
        <v>61.400000000000006</v>
      </c>
      <c r="BA12" s="62">
        <f t="shared" si="11"/>
        <v>3.5999999999999943</v>
      </c>
    </row>
    <row r="13" spans="1:53" ht="24.75" customHeight="1" x14ac:dyDescent="0.25">
      <c r="A13" s="79"/>
      <c r="B13" s="100"/>
      <c r="C13" s="100"/>
      <c r="D13" s="76"/>
      <c r="E13" s="76"/>
      <c r="F13" s="102" t="s">
        <v>31</v>
      </c>
      <c r="G13" s="94"/>
      <c r="H13" s="10">
        <f t="shared" si="0"/>
        <v>1E-3</v>
      </c>
      <c r="I13" s="102" t="s">
        <v>31</v>
      </c>
      <c r="J13" s="100">
        <f t="shared" si="12"/>
        <v>38</v>
      </c>
      <c r="K13" s="102" t="s">
        <v>31</v>
      </c>
      <c r="L13" s="101">
        <f t="shared" si="1"/>
        <v>6.3095734448019387</v>
      </c>
      <c r="M13" s="101"/>
      <c r="N13" s="101"/>
      <c r="O13" s="11"/>
      <c r="P13" s="11"/>
      <c r="Q13" s="13">
        <f t="shared" si="2"/>
        <v>38</v>
      </c>
      <c r="R13" s="18"/>
      <c r="S13" s="13"/>
      <c r="T13" s="101"/>
      <c r="U13" s="101"/>
      <c r="V13" s="101">
        <f t="shared" si="3"/>
        <v>0</v>
      </c>
      <c r="W13" s="101">
        <f t="shared" si="4"/>
        <v>-6.3095734448019387</v>
      </c>
      <c r="X13" s="14" t="e">
        <f t="shared" si="5"/>
        <v>#DIV/0!</v>
      </c>
      <c r="Y13" s="14" t="e">
        <f t="shared" si="6"/>
        <v>#DIV/0!</v>
      </c>
      <c r="Z13" s="141"/>
      <c r="AB13" s="7"/>
      <c r="AC13" s="15"/>
      <c r="AD13" s="7"/>
      <c r="AE13" s="7"/>
      <c r="AF13" s="7"/>
      <c r="AG13" s="7"/>
      <c r="AH13" s="7"/>
      <c r="AI13" s="7"/>
      <c r="AJ13" s="62">
        <f t="shared" si="7"/>
        <v>67</v>
      </c>
      <c r="AS13">
        <f>'13p75GHz_WLIN_S'!AS13</f>
        <v>4.2</v>
      </c>
      <c r="AU13" s="62">
        <f t="shared" si="8"/>
        <v>59.8</v>
      </c>
      <c r="AV13" s="62">
        <f t="shared" si="9"/>
        <v>4.2000000000000028</v>
      </c>
      <c r="AX13">
        <f>'[1]13p75GHz_WLIN_OPT'!AX12</f>
        <v>3.6</v>
      </c>
      <c r="AZ13" s="62">
        <f t="shared" si="10"/>
        <v>60.4</v>
      </c>
      <c r="BA13" s="62">
        <f t="shared" si="11"/>
        <v>3.6000000000000014</v>
      </c>
    </row>
    <row r="14" spans="1:53" ht="24.75" customHeight="1" x14ac:dyDescent="0.25">
      <c r="A14" s="79"/>
      <c r="B14" s="100"/>
      <c r="C14" s="100"/>
      <c r="D14" s="76"/>
      <c r="E14" s="76"/>
      <c r="F14" s="102" t="s">
        <v>31</v>
      </c>
      <c r="G14" s="94"/>
      <c r="H14" s="10">
        <f t="shared" si="0"/>
        <v>1E-3</v>
      </c>
      <c r="I14" s="102" t="s">
        <v>31</v>
      </c>
      <c r="J14" s="100">
        <f t="shared" si="12"/>
        <v>37</v>
      </c>
      <c r="K14" s="102" t="s">
        <v>31</v>
      </c>
      <c r="L14" s="101">
        <f t="shared" si="1"/>
        <v>5.0118723362727327</v>
      </c>
      <c r="M14" s="101"/>
      <c r="N14" s="101"/>
      <c r="O14" s="11"/>
      <c r="P14" s="11"/>
      <c r="Q14" s="13">
        <f t="shared" si="2"/>
        <v>37</v>
      </c>
      <c r="R14" s="18"/>
      <c r="S14" s="13"/>
      <c r="T14" s="101"/>
      <c r="U14" s="101"/>
      <c r="V14" s="101">
        <f t="shared" si="3"/>
        <v>0</v>
      </c>
      <c r="W14" s="101">
        <f t="shared" si="4"/>
        <v>-5.0118723362727327</v>
      </c>
      <c r="X14" s="14" t="e">
        <f t="shared" si="5"/>
        <v>#DIV/0!</v>
      </c>
      <c r="Y14" s="14" t="e">
        <f t="shared" si="6"/>
        <v>#DIV/0!</v>
      </c>
      <c r="Z14" s="141"/>
      <c r="AB14" s="7"/>
      <c r="AC14" s="15"/>
      <c r="AD14" s="7"/>
      <c r="AE14" s="7"/>
      <c r="AF14" s="7"/>
      <c r="AG14" s="7"/>
      <c r="AH14" s="7"/>
      <c r="AI14" s="7"/>
      <c r="AJ14" s="62">
        <f t="shared" si="7"/>
        <v>66</v>
      </c>
      <c r="AS14">
        <f>'13p75GHz_WLIN_S'!AS14</f>
        <v>4.2</v>
      </c>
      <c r="AU14" s="62">
        <f t="shared" si="8"/>
        <v>58.8</v>
      </c>
      <c r="AV14" s="62">
        <f t="shared" si="9"/>
        <v>4.2000000000000028</v>
      </c>
      <c r="AX14">
        <f>'[1]13p75GHz_WLIN_OPT'!AX13</f>
        <v>3.6</v>
      </c>
      <c r="AZ14" s="62">
        <f t="shared" si="10"/>
        <v>59.4</v>
      </c>
      <c r="BA14" s="62">
        <f t="shared" si="11"/>
        <v>3.6000000000000014</v>
      </c>
    </row>
    <row r="15" spans="1:53" ht="24.75" customHeight="1" x14ac:dyDescent="0.25">
      <c r="A15" s="79"/>
      <c r="B15" s="100"/>
      <c r="C15" s="100"/>
      <c r="D15" s="76"/>
      <c r="E15" s="76"/>
      <c r="F15" s="102" t="s">
        <v>31</v>
      </c>
      <c r="G15" s="94"/>
      <c r="H15" s="10">
        <f t="shared" si="0"/>
        <v>1E-3</v>
      </c>
      <c r="I15" s="102" t="s">
        <v>31</v>
      </c>
      <c r="J15" s="100">
        <f t="shared" si="12"/>
        <v>36</v>
      </c>
      <c r="K15" s="102" t="s">
        <v>31</v>
      </c>
      <c r="L15" s="101">
        <f t="shared" si="1"/>
        <v>3.9810717055349771</v>
      </c>
      <c r="M15" s="101"/>
      <c r="N15" s="101"/>
      <c r="O15" s="11"/>
      <c r="P15" s="11"/>
      <c r="Q15" s="13">
        <f t="shared" si="2"/>
        <v>36</v>
      </c>
      <c r="R15" s="18"/>
      <c r="S15" s="13"/>
      <c r="T15" s="101"/>
      <c r="U15" s="101"/>
      <c r="V15" s="101">
        <f t="shared" si="3"/>
        <v>0</v>
      </c>
      <c r="W15" s="101">
        <f t="shared" si="4"/>
        <v>-3.9810717055349771</v>
      </c>
      <c r="X15" s="14" t="e">
        <f t="shared" si="5"/>
        <v>#DIV/0!</v>
      </c>
      <c r="Y15" s="14" t="e">
        <f t="shared" si="6"/>
        <v>#DIV/0!</v>
      </c>
      <c r="Z15" s="141"/>
      <c r="AB15" s="7"/>
      <c r="AC15" s="15"/>
      <c r="AD15" s="7"/>
      <c r="AE15" s="7"/>
      <c r="AF15" s="7"/>
      <c r="AG15" s="7"/>
      <c r="AH15" s="7"/>
      <c r="AI15" s="7"/>
      <c r="AJ15" s="62">
        <f t="shared" si="7"/>
        <v>65</v>
      </c>
      <c r="AS15">
        <f>'13p75GHz_WLIN_S'!AS15</f>
        <v>4.2</v>
      </c>
      <c r="AU15" s="62">
        <f t="shared" si="8"/>
        <v>57.8</v>
      </c>
      <c r="AV15" s="62">
        <f t="shared" si="9"/>
        <v>4.2000000000000028</v>
      </c>
      <c r="AX15">
        <f>'[1]13p75GHz_WLIN_OPT'!AX14</f>
        <v>3.6</v>
      </c>
      <c r="AZ15" s="62">
        <f t="shared" si="10"/>
        <v>58.4</v>
      </c>
      <c r="BA15" s="62">
        <f t="shared" si="11"/>
        <v>3.6000000000000014</v>
      </c>
    </row>
    <row r="16" spans="1:53" ht="24.75" customHeight="1" x14ac:dyDescent="0.25">
      <c r="A16" s="79"/>
      <c r="B16" s="100"/>
      <c r="C16" s="100"/>
      <c r="D16" s="76"/>
      <c r="E16" s="76"/>
      <c r="F16" s="102" t="s">
        <v>31</v>
      </c>
      <c r="G16" s="94"/>
      <c r="H16" s="10">
        <f t="shared" si="0"/>
        <v>1E-3</v>
      </c>
      <c r="I16" s="102" t="s">
        <v>31</v>
      </c>
      <c r="J16" s="100">
        <f t="shared" si="12"/>
        <v>35</v>
      </c>
      <c r="K16" s="102" t="s">
        <v>31</v>
      </c>
      <c r="L16" s="101">
        <f t="shared" si="1"/>
        <v>3.1622776601683804</v>
      </c>
      <c r="M16" s="101"/>
      <c r="N16" s="101"/>
      <c r="O16" s="11"/>
      <c r="P16" s="11"/>
      <c r="Q16" s="13">
        <f t="shared" si="2"/>
        <v>35</v>
      </c>
      <c r="R16" s="18"/>
      <c r="S16" s="13"/>
      <c r="T16" s="101"/>
      <c r="U16" s="101"/>
      <c r="V16" s="101">
        <f t="shared" si="3"/>
        <v>0</v>
      </c>
      <c r="W16" s="101">
        <f t="shared" si="4"/>
        <v>-3.1622776601683804</v>
      </c>
      <c r="X16" s="14" t="e">
        <f t="shared" si="5"/>
        <v>#DIV/0!</v>
      </c>
      <c r="Y16" s="14" t="e">
        <f t="shared" si="6"/>
        <v>#DIV/0!</v>
      </c>
      <c r="Z16" s="141"/>
      <c r="AB16" s="7"/>
      <c r="AC16" s="15"/>
      <c r="AD16" s="7"/>
      <c r="AE16" s="7"/>
      <c r="AF16" s="7"/>
      <c r="AG16" s="7"/>
      <c r="AH16" s="7"/>
      <c r="AI16" s="7"/>
      <c r="AJ16" s="62">
        <f t="shared" si="7"/>
        <v>64</v>
      </c>
      <c r="AS16">
        <f>'13p75GHz_WLIN_S'!AS16</f>
        <v>4.2</v>
      </c>
      <c r="AU16" s="62">
        <f t="shared" si="8"/>
        <v>56.8</v>
      </c>
      <c r="AV16" s="62">
        <f t="shared" si="9"/>
        <v>4.2000000000000028</v>
      </c>
      <c r="AX16">
        <f>'[1]13p75GHz_WLIN_OPT'!AX15</f>
        <v>3.6</v>
      </c>
      <c r="AZ16" s="62">
        <f t="shared" si="10"/>
        <v>57.4</v>
      </c>
      <c r="BA16" s="62">
        <f t="shared" si="11"/>
        <v>3.6000000000000014</v>
      </c>
    </row>
    <row r="17" spans="1:53" ht="24.75" customHeight="1" x14ac:dyDescent="0.25">
      <c r="A17" s="79"/>
      <c r="B17" s="100"/>
      <c r="C17" s="100"/>
      <c r="D17" s="76"/>
      <c r="E17" s="76"/>
      <c r="F17" s="102" t="s">
        <v>31</v>
      </c>
      <c r="G17" s="94"/>
      <c r="H17" s="10">
        <f t="shared" si="0"/>
        <v>1E-3</v>
      </c>
      <c r="I17" s="102" t="s">
        <v>31</v>
      </c>
      <c r="J17" s="100">
        <f t="shared" si="12"/>
        <v>34</v>
      </c>
      <c r="K17" s="102" t="s">
        <v>31</v>
      </c>
      <c r="L17" s="101">
        <f t="shared" si="1"/>
        <v>2.511886431509581</v>
      </c>
      <c r="M17" s="101"/>
      <c r="N17" s="101"/>
      <c r="O17" s="11"/>
      <c r="P17" s="11"/>
      <c r="Q17" s="13">
        <f t="shared" si="2"/>
        <v>34</v>
      </c>
      <c r="R17" s="18"/>
      <c r="S17" s="13"/>
      <c r="T17" s="101"/>
      <c r="U17" s="101"/>
      <c r="V17" s="101">
        <f t="shared" si="3"/>
        <v>0</v>
      </c>
      <c r="W17" s="101">
        <f t="shared" si="4"/>
        <v>-2.511886431509581</v>
      </c>
      <c r="X17" s="14" t="e">
        <f t="shared" si="5"/>
        <v>#DIV/0!</v>
      </c>
      <c r="Y17" s="14" t="e">
        <f t="shared" si="6"/>
        <v>#DIV/0!</v>
      </c>
      <c r="Z17" s="141"/>
      <c r="AB17" s="7"/>
      <c r="AC17" s="15"/>
      <c r="AD17" s="7"/>
      <c r="AE17" s="7"/>
      <c r="AF17" s="7"/>
      <c r="AG17" s="7"/>
      <c r="AH17" s="7"/>
      <c r="AI17" s="7"/>
      <c r="AJ17" s="62">
        <f t="shared" si="7"/>
        <v>63</v>
      </c>
      <c r="AS17">
        <f>'13p75GHz_WLIN_S'!AS17</f>
        <v>4.3</v>
      </c>
      <c r="AU17" s="62">
        <f t="shared" si="8"/>
        <v>55.7</v>
      </c>
      <c r="AV17" s="62">
        <f t="shared" si="9"/>
        <v>4.2999999999999972</v>
      </c>
      <c r="AX17">
        <f>'[1]13p75GHz_WLIN_OPT'!AX16</f>
        <v>3.5</v>
      </c>
      <c r="AZ17" s="62">
        <f t="shared" si="10"/>
        <v>56.5</v>
      </c>
      <c r="BA17" s="62">
        <f t="shared" si="11"/>
        <v>3.5</v>
      </c>
    </row>
    <row r="18" spans="1:53" ht="24.75" customHeight="1" x14ac:dyDescent="0.25">
      <c r="A18" s="79"/>
      <c r="B18" s="100"/>
      <c r="C18" s="100"/>
      <c r="D18" s="76"/>
      <c r="E18" s="76"/>
      <c r="F18" s="102" t="s">
        <v>31</v>
      </c>
      <c r="G18" s="94"/>
      <c r="H18" s="10">
        <f t="shared" si="0"/>
        <v>1E-3</v>
      </c>
      <c r="I18" s="102" t="s">
        <v>31</v>
      </c>
      <c r="J18" s="100">
        <f t="shared" si="12"/>
        <v>33</v>
      </c>
      <c r="K18" s="102" t="s">
        <v>31</v>
      </c>
      <c r="L18" s="101">
        <f t="shared" si="1"/>
        <v>1.9952623149688804</v>
      </c>
      <c r="M18" s="101"/>
      <c r="N18" s="101"/>
      <c r="O18" s="11"/>
      <c r="P18" s="11"/>
      <c r="Q18" s="13">
        <f t="shared" si="2"/>
        <v>33</v>
      </c>
      <c r="R18" s="18"/>
      <c r="S18" s="13"/>
      <c r="T18" s="101"/>
      <c r="U18" s="101"/>
      <c r="V18" s="101">
        <f t="shared" si="3"/>
        <v>0</v>
      </c>
      <c r="W18" s="101">
        <f t="shared" si="4"/>
        <v>-1.9952623149688804</v>
      </c>
      <c r="X18" s="14" t="e">
        <f t="shared" si="5"/>
        <v>#DIV/0!</v>
      </c>
      <c r="Y18" s="14" t="e">
        <f t="shared" si="6"/>
        <v>#DIV/0!</v>
      </c>
      <c r="Z18" s="141"/>
      <c r="AB18" s="7"/>
      <c r="AC18" s="15"/>
      <c r="AD18" s="7"/>
      <c r="AE18" s="7"/>
      <c r="AF18" s="7"/>
      <c r="AG18" s="7"/>
      <c r="AH18" s="7"/>
      <c r="AI18" s="7"/>
      <c r="AJ18" s="62">
        <f t="shared" si="7"/>
        <v>62</v>
      </c>
      <c r="AS18">
        <f>'13p75GHz_WLIN_S'!AS18</f>
        <v>5.9</v>
      </c>
      <c r="AU18" s="62">
        <f t="shared" si="8"/>
        <v>53.1</v>
      </c>
      <c r="AV18" s="62">
        <f t="shared" si="9"/>
        <v>5.8999999999999986</v>
      </c>
      <c r="AX18">
        <f>'[1]13p75GHz_WLIN_OPT'!AX17</f>
        <v>3.4</v>
      </c>
      <c r="AZ18" s="62">
        <f t="shared" si="10"/>
        <v>55.6</v>
      </c>
      <c r="BA18" s="62">
        <f t="shared" si="11"/>
        <v>3.3999999999999986</v>
      </c>
    </row>
    <row r="19" spans="1:53" ht="24.75" customHeight="1" x14ac:dyDescent="0.25">
      <c r="A19" s="79"/>
      <c r="B19" s="100"/>
      <c r="C19" s="100"/>
      <c r="D19" s="76"/>
      <c r="E19" s="76"/>
      <c r="F19" s="102" t="s">
        <v>31</v>
      </c>
      <c r="G19" s="94"/>
      <c r="H19" s="10">
        <f t="shared" si="0"/>
        <v>1E-3</v>
      </c>
      <c r="I19" s="102" t="s">
        <v>31</v>
      </c>
      <c r="J19" s="100">
        <f>J18-3</f>
        <v>30</v>
      </c>
      <c r="K19" s="102" t="s">
        <v>31</v>
      </c>
      <c r="L19" s="101">
        <f t="shared" si="1"/>
        <v>1</v>
      </c>
      <c r="M19" s="101"/>
      <c r="N19" s="101"/>
      <c r="O19" s="11"/>
      <c r="P19" s="11"/>
      <c r="Q19" s="13">
        <f t="shared" si="2"/>
        <v>30</v>
      </c>
      <c r="R19" s="18"/>
      <c r="S19" s="13"/>
      <c r="T19" s="101"/>
      <c r="U19" s="101"/>
      <c r="V19" s="101">
        <f t="shared" si="3"/>
        <v>0</v>
      </c>
      <c r="W19" s="101">
        <f t="shared" si="4"/>
        <v>-1</v>
      </c>
      <c r="X19" s="14" t="e">
        <f t="shared" si="5"/>
        <v>#DIV/0!</v>
      </c>
      <c r="Y19" s="14" t="e">
        <f t="shared" si="6"/>
        <v>#DIV/0!</v>
      </c>
      <c r="Z19" s="141"/>
      <c r="AB19" s="7"/>
      <c r="AC19" s="15"/>
      <c r="AD19" s="7"/>
      <c r="AE19" s="7"/>
      <c r="AF19" s="7"/>
      <c r="AG19" s="7"/>
      <c r="AH19" s="7"/>
      <c r="AI19" s="7"/>
      <c r="AJ19" s="62">
        <f t="shared" si="7"/>
        <v>59</v>
      </c>
      <c r="AS19">
        <f>'13p75GHz_WLIN_S'!AS19</f>
        <v>5.9</v>
      </c>
      <c r="AU19" s="62">
        <f t="shared" si="8"/>
        <v>50.1</v>
      </c>
      <c r="AV19" s="62">
        <f t="shared" si="9"/>
        <v>5.8999999999999986</v>
      </c>
      <c r="AX19">
        <f>'[1]13p75GHz_WLIN_OPT'!AX18</f>
        <v>4.3</v>
      </c>
      <c r="AZ19" s="62">
        <f t="shared" si="10"/>
        <v>51.7</v>
      </c>
      <c r="BA19" s="62">
        <f t="shared" si="11"/>
        <v>4.2999999999999972</v>
      </c>
    </row>
    <row r="20" spans="1:53" ht="24.75" customHeight="1" x14ac:dyDescent="0.25">
      <c r="A20" s="79"/>
      <c r="B20" s="100"/>
      <c r="C20" s="100"/>
      <c r="D20" s="76"/>
      <c r="E20" s="76"/>
      <c r="F20" s="102" t="s">
        <v>31</v>
      </c>
      <c r="G20" s="94"/>
      <c r="H20" s="10">
        <f t="shared" si="0"/>
        <v>1E-3</v>
      </c>
      <c r="I20" s="102" t="s">
        <v>31</v>
      </c>
      <c r="J20" s="100">
        <f>J19-3</f>
        <v>27</v>
      </c>
      <c r="K20" s="102" t="s">
        <v>31</v>
      </c>
      <c r="L20" s="101">
        <f t="shared" si="1"/>
        <v>0.50118723362727269</v>
      </c>
      <c r="M20" s="101"/>
      <c r="N20" s="101"/>
      <c r="O20" s="11"/>
      <c r="P20" s="11"/>
      <c r="Q20" s="13">
        <f t="shared" si="2"/>
        <v>27</v>
      </c>
      <c r="R20" s="18"/>
      <c r="S20" s="13"/>
      <c r="T20" s="101"/>
      <c r="U20" s="101"/>
      <c r="V20" s="101">
        <f t="shared" si="3"/>
        <v>0</v>
      </c>
      <c r="W20" s="101">
        <f t="shared" si="4"/>
        <v>-0.50118723362727269</v>
      </c>
      <c r="X20" s="14" t="e">
        <f t="shared" si="5"/>
        <v>#DIV/0!</v>
      </c>
      <c r="Y20" s="14" t="e">
        <f t="shared" si="6"/>
        <v>#DIV/0!</v>
      </c>
      <c r="Z20" s="141"/>
      <c r="AB20" s="7"/>
      <c r="AC20" s="15"/>
      <c r="AD20" s="7"/>
      <c r="AE20" s="7"/>
      <c r="AF20" s="7"/>
      <c r="AG20" s="7"/>
      <c r="AH20" s="7"/>
      <c r="AI20" s="7"/>
      <c r="AJ20" s="62">
        <f t="shared" si="7"/>
        <v>56</v>
      </c>
      <c r="AS20">
        <f>'13p75GHz_WLIN_S'!AS20</f>
        <v>5.9</v>
      </c>
      <c r="AU20" s="62">
        <f t="shared" si="8"/>
        <v>47.1</v>
      </c>
      <c r="AV20" s="62">
        <f t="shared" si="9"/>
        <v>5.8999999999999986</v>
      </c>
      <c r="AX20">
        <f>'[1]13p75GHz_WLIN_OPT'!AX19</f>
        <v>4.0999999999999996</v>
      </c>
      <c r="AZ20" s="62">
        <f t="shared" si="10"/>
        <v>48.9</v>
      </c>
      <c r="BA20" s="62">
        <f t="shared" si="11"/>
        <v>4.1000000000000014</v>
      </c>
    </row>
    <row r="21" spans="1:53" ht="24.75" customHeight="1" x14ac:dyDescent="0.25">
      <c r="A21" s="79"/>
      <c r="B21" s="100"/>
      <c r="C21" s="100"/>
      <c r="D21" s="76"/>
      <c r="E21" s="76"/>
      <c r="F21" s="102" t="s">
        <v>31</v>
      </c>
      <c r="G21" s="94"/>
      <c r="H21" s="10">
        <f t="shared" si="0"/>
        <v>1E-3</v>
      </c>
      <c r="I21" s="102" t="s">
        <v>31</v>
      </c>
      <c r="J21" s="100">
        <f>J20-3</f>
        <v>24</v>
      </c>
      <c r="K21" s="102" t="s">
        <v>31</v>
      </c>
      <c r="L21" s="101">
        <f t="shared" si="1"/>
        <v>0.25118864315095807</v>
      </c>
      <c r="M21" s="101"/>
      <c r="N21" s="101"/>
      <c r="O21" s="11"/>
      <c r="P21" s="11"/>
      <c r="Q21" s="13">
        <f t="shared" si="2"/>
        <v>24</v>
      </c>
      <c r="R21" s="18"/>
      <c r="S21" s="13"/>
      <c r="T21" s="101"/>
      <c r="U21" s="101"/>
      <c r="V21" s="101">
        <f t="shared" si="3"/>
        <v>0</v>
      </c>
      <c r="W21" s="101">
        <f t="shared" si="4"/>
        <v>-0.25118864315095807</v>
      </c>
      <c r="X21" s="14" t="e">
        <f t="shared" si="5"/>
        <v>#DIV/0!</v>
      </c>
      <c r="Y21" s="14" t="e">
        <f t="shared" si="6"/>
        <v>#DIV/0!</v>
      </c>
      <c r="Z21" s="141"/>
      <c r="AB21" s="7"/>
      <c r="AC21" s="15"/>
      <c r="AD21" s="7"/>
      <c r="AE21" s="7"/>
      <c r="AF21" s="7"/>
      <c r="AG21" s="7"/>
      <c r="AH21" s="7"/>
      <c r="AI21" s="7"/>
      <c r="AJ21" s="62">
        <f t="shared" si="7"/>
        <v>53</v>
      </c>
      <c r="AS21">
        <f>'13p75GHz_WLIN_S'!AS21</f>
        <v>0</v>
      </c>
      <c r="AU21" s="62">
        <f t="shared" si="8"/>
        <v>50</v>
      </c>
      <c r="AV21" s="62">
        <f t="shared" si="9"/>
        <v>0</v>
      </c>
      <c r="AX21">
        <f>'[1]13p75GHz_WLIN_OPT'!AX20</f>
        <v>4.0999999999999996</v>
      </c>
      <c r="AZ21" s="62">
        <f t="shared" si="10"/>
        <v>45.9</v>
      </c>
      <c r="BA21" s="62">
        <f t="shared" si="11"/>
        <v>4.1000000000000014</v>
      </c>
    </row>
    <row r="22" spans="1:53" ht="24.75" customHeight="1" x14ac:dyDescent="0.25">
      <c r="A22" s="80"/>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 @ ",B23,"GHz")</f>
        <v>Cascade Average IMD(dBc)  W_LIN @ 14.5GHz</v>
      </c>
      <c r="AC22" s="7"/>
      <c r="AD22" s="7"/>
      <c r="AE22" s="7"/>
      <c r="AF22" s="7"/>
      <c r="AG22" s="7" t="s">
        <v>43</v>
      </c>
      <c r="AH22" s="7" t="s">
        <v>105</v>
      </c>
      <c r="AI22" s="7" t="s">
        <v>106</v>
      </c>
      <c r="AJ22" s="7" t="s">
        <v>116</v>
      </c>
      <c r="AK22" s="7" t="s">
        <v>110</v>
      </c>
      <c r="AL22" t="s">
        <v>108</v>
      </c>
      <c r="AN22" s="59" t="s">
        <v>124</v>
      </c>
      <c r="AO22" s="59" t="s">
        <v>125</v>
      </c>
      <c r="AP22" s="59" t="s">
        <v>126</v>
      </c>
      <c r="AQ22" s="59" t="s">
        <v>127</v>
      </c>
    </row>
    <row r="23" spans="1:53" ht="24.75" customHeight="1" x14ac:dyDescent="0.25">
      <c r="A23" s="75">
        <f>A3</f>
        <v>42174</v>
      </c>
      <c r="B23" s="100">
        <f>B3</f>
        <v>14.5</v>
      </c>
      <c r="C23" s="100"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v>0.51</v>
      </c>
      <c r="AI23" s="20">
        <v>0</v>
      </c>
      <c r="AJ23">
        <v>1.55</v>
      </c>
      <c r="AK23">
        <v>3.06</v>
      </c>
      <c r="AL23">
        <v>0</v>
      </c>
    </row>
    <row r="24" spans="1:53" ht="24.75" customHeight="1" x14ac:dyDescent="0.25">
      <c r="A24" s="75"/>
      <c r="B24" s="100"/>
      <c r="C24" s="100"/>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f>AH23</f>
        <v>0.51</v>
      </c>
      <c r="AI24" s="7">
        <f t="shared" ref="AI24:AJ39" si="13">AI23</f>
        <v>0</v>
      </c>
      <c r="AJ24" s="7">
        <f t="shared" si="13"/>
        <v>1.55</v>
      </c>
    </row>
    <row r="25" spans="1:53" ht="24.75" customHeight="1" x14ac:dyDescent="0.25">
      <c r="A25" s="75"/>
      <c r="B25" s="100"/>
      <c r="C25" s="100"/>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f t="shared" ref="AH25:AJ40" si="14">AH24</f>
        <v>0.51</v>
      </c>
      <c r="AI25" s="7">
        <f t="shared" si="13"/>
        <v>0</v>
      </c>
      <c r="AJ25" s="7">
        <f t="shared" si="13"/>
        <v>1.55</v>
      </c>
    </row>
    <row r="26" spans="1:53" ht="24.75" customHeight="1" x14ac:dyDescent="0.25">
      <c r="A26" s="79"/>
      <c r="B26" s="100"/>
      <c r="C26" s="100"/>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f t="shared" si="14"/>
        <v>0.51</v>
      </c>
      <c r="AI26" s="7">
        <f t="shared" si="13"/>
        <v>0</v>
      </c>
      <c r="AJ26" s="7">
        <f t="shared" si="13"/>
        <v>1.55</v>
      </c>
    </row>
    <row r="27" spans="1:53" ht="24.75" customHeight="1" x14ac:dyDescent="0.25">
      <c r="A27" s="79"/>
      <c r="B27" s="100"/>
      <c r="C27" s="100"/>
      <c r="D27" s="9">
        <v>39</v>
      </c>
      <c r="E27" s="100">
        <v>47</v>
      </c>
      <c r="F27" s="101">
        <v>16.75</v>
      </c>
      <c r="G27" s="102" t="s">
        <v>31</v>
      </c>
      <c r="H27" s="10">
        <f t="shared" ref="H27:H41" si="15">0.001*POWER(10,F27/10)</f>
        <v>4.7315125896148072E-2</v>
      </c>
      <c r="I27" s="100">
        <v>44</v>
      </c>
      <c r="J27" s="102" t="s">
        <v>31</v>
      </c>
      <c r="K27" s="102" t="s">
        <v>31</v>
      </c>
      <c r="L27" s="10">
        <f t="shared" ref="L27:L41" si="16">0.001*POWER(10,I27/10)</f>
        <v>25.118864315095859</v>
      </c>
      <c r="M27" s="101"/>
      <c r="N27" s="101"/>
      <c r="O27" s="11">
        <f>MAX(AN27,AP27)</f>
        <v>-22.7</v>
      </c>
      <c r="P27" s="11">
        <f>MAX(AO27,AQ27)</f>
        <v>-25.4</v>
      </c>
      <c r="Q27" s="13">
        <f t="shared" ref="Q27:Q41" si="17">I27-F27</f>
        <v>27.25</v>
      </c>
      <c r="R27" s="13">
        <v>2.23</v>
      </c>
      <c r="S27" s="13">
        <v>4.5999999999999996</v>
      </c>
      <c r="T27" s="101">
        <v>5.91</v>
      </c>
      <c r="U27" s="101">
        <v>4.49</v>
      </c>
      <c r="V27" s="101">
        <f t="shared" ref="V27:V41" si="18">T27*$Z$7+S27*$Z$9+R27*$Z$11</f>
        <v>207.19400000000002</v>
      </c>
      <c r="W27" s="31"/>
      <c r="X27" s="35"/>
      <c r="Y27" s="35"/>
      <c r="Z27" s="127" t="s">
        <v>45</v>
      </c>
      <c r="AB27" s="15">
        <f t="shared" ref="AB27:AB61" si="19">AVERAGE(O27:P27)</f>
        <v>-24.049999999999997</v>
      </c>
      <c r="AC27" s="36"/>
      <c r="AD27" s="36"/>
      <c r="AE27" s="36"/>
      <c r="AF27" s="36"/>
      <c r="AG27" s="7">
        <v>-25</v>
      </c>
      <c r="AH27" s="7">
        <f t="shared" si="14"/>
        <v>0.51</v>
      </c>
      <c r="AI27" s="7">
        <f t="shared" si="13"/>
        <v>0</v>
      </c>
      <c r="AJ27" s="7">
        <f t="shared" si="13"/>
        <v>1.55</v>
      </c>
      <c r="AN27">
        <v>-33.200000000000003</v>
      </c>
      <c r="AO27">
        <v>-37.9</v>
      </c>
      <c r="AP27">
        <v>-22.7</v>
      </c>
      <c r="AQ27">
        <v>-25.4</v>
      </c>
    </row>
    <row r="28" spans="1:53" ht="23.25" customHeight="1" x14ac:dyDescent="0.25">
      <c r="A28" s="79"/>
      <c r="B28" s="100"/>
      <c r="C28" s="100"/>
      <c r="D28" s="9">
        <v>39</v>
      </c>
      <c r="E28" s="100">
        <v>46</v>
      </c>
      <c r="F28" s="101">
        <v>15.49</v>
      </c>
      <c r="G28" s="102" t="s">
        <v>31</v>
      </c>
      <c r="H28" s="10">
        <f t="shared" si="15"/>
        <v>3.5399734108343475E-2</v>
      </c>
      <c r="I28" s="100">
        <f t="shared" ref="I28:I38" si="20">I27-1</f>
        <v>43</v>
      </c>
      <c r="J28" s="102" t="s">
        <v>31</v>
      </c>
      <c r="K28" s="102" t="s">
        <v>31</v>
      </c>
      <c r="L28" s="10">
        <f t="shared" si="16"/>
        <v>19.952623149688794</v>
      </c>
      <c r="M28" s="101"/>
      <c r="N28" s="101"/>
      <c r="O28" s="11">
        <f t="shared" ref="O28:P41" si="21">MAX(AN28,AP28)</f>
        <v>-24.7</v>
      </c>
      <c r="P28" s="11">
        <f t="shared" si="21"/>
        <v>-29</v>
      </c>
      <c r="Q28" s="13">
        <f t="shared" si="17"/>
        <v>27.509999999999998</v>
      </c>
      <c r="R28" s="13">
        <v>2.2400000000000002</v>
      </c>
      <c r="S28" s="13">
        <v>4.54</v>
      </c>
      <c r="T28" s="101">
        <v>5.42</v>
      </c>
      <c r="U28" s="101">
        <v>4.1399999999999997</v>
      </c>
      <c r="V28" s="101">
        <f t="shared" si="18"/>
        <v>194.69</v>
      </c>
      <c r="W28" s="31"/>
      <c r="X28" s="35"/>
      <c r="Y28" s="35"/>
      <c r="Z28" s="130"/>
      <c r="AB28" s="15">
        <f t="shared" si="19"/>
        <v>-26.85</v>
      </c>
      <c r="AC28" s="36"/>
      <c r="AD28" s="36"/>
      <c r="AE28" s="36"/>
      <c r="AF28" s="36"/>
      <c r="AG28" s="7">
        <v>-25</v>
      </c>
      <c r="AH28" s="7">
        <f t="shared" si="14"/>
        <v>0.51</v>
      </c>
      <c r="AI28" s="7">
        <f t="shared" si="13"/>
        <v>0</v>
      </c>
      <c r="AJ28" s="7">
        <f t="shared" si="13"/>
        <v>1.55</v>
      </c>
      <c r="AN28">
        <v>-32.6</v>
      </c>
      <c r="AO28">
        <v>-35.700000000000003</v>
      </c>
      <c r="AP28">
        <v>-24.7</v>
      </c>
      <c r="AQ28">
        <v>-29</v>
      </c>
    </row>
    <row r="29" spans="1:53" ht="24" customHeight="1" x14ac:dyDescent="0.25">
      <c r="A29" s="79"/>
      <c r="B29" s="100"/>
      <c r="C29" s="100"/>
      <c r="D29" s="9">
        <v>38</v>
      </c>
      <c r="E29" s="100">
        <v>44</v>
      </c>
      <c r="F29" s="101">
        <v>14.24</v>
      </c>
      <c r="G29" s="102" t="s">
        <v>31</v>
      </c>
      <c r="H29" s="10">
        <f t="shared" si="15"/>
        <v>2.6546055619755406E-2</v>
      </c>
      <c r="I29" s="100">
        <f t="shared" si="20"/>
        <v>42</v>
      </c>
      <c r="J29" s="102" t="s">
        <v>31</v>
      </c>
      <c r="K29" s="102" t="s">
        <v>31</v>
      </c>
      <c r="L29" s="10">
        <f t="shared" si="16"/>
        <v>15.848931924611147</v>
      </c>
      <c r="M29" s="101"/>
      <c r="N29" s="101"/>
      <c r="O29" s="11">
        <f t="shared" si="21"/>
        <v>-26.3</v>
      </c>
      <c r="P29" s="11">
        <f t="shared" si="21"/>
        <v>-33.4</v>
      </c>
      <c r="Q29" s="13">
        <f t="shared" si="17"/>
        <v>27.759999999999998</v>
      </c>
      <c r="R29" s="13">
        <v>2.2400000000000002</v>
      </c>
      <c r="S29" s="13">
        <v>4.5</v>
      </c>
      <c r="T29" s="101">
        <v>5.04</v>
      </c>
      <c r="U29" s="101">
        <v>3.85</v>
      </c>
      <c r="V29" s="101">
        <f t="shared" si="18"/>
        <v>185.006</v>
      </c>
      <c r="W29" s="31"/>
      <c r="X29" s="35"/>
      <c r="Y29" s="35"/>
      <c r="Z29" s="131"/>
      <c r="AB29" s="15">
        <f t="shared" si="19"/>
        <v>-29.85</v>
      </c>
      <c r="AC29" s="36"/>
      <c r="AD29" s="36"/>
      <c r="AE29" s="36"/>
      <c r="AF29" s="36"/>
      <c r="AG29" s="7">
        <v>-25</v>
      </c>
      <c r="AH29" s="7">
        <f t="shared" si="14"/>
        <v>0.51</v>
      </c>
      <c r="AI29" s="7">
        <f t="shared" si="13"/>
        <v>0</v>
      </c>
      <c r="AJ29" s="7">
        <f t="shared" si="13"/>
        <v>1.55</v>
      </c>
      <c r="AN29">
        <v>-32.5</v>
      </c>
      <c r="AO29">
        <v>-34.5</v>
      </c>
      <c r="AP29">
        <v>-26.3</v>
      </c>
      <c r="AQ29">
        <v>-33.4</v>
      </c>
    </row>
    <row r="30" spans="1:53" ht="24.75" customHeight="1" x14ac:dyDescent="0.25">
      <c r="A30" s="79"/>
      <c r="B30" s="100"/>
      <c r="C30" s="100"/>
      <c r="D30" s="9">
        <v>37</v>
      </c>
      <c r="E30" s="100">
        <v>43</v>
      </c>
      <c r="F30" s="101">
        <v>13.13</v>
      </c>
      <c r="G30" s="102" t="s">
        <v>31</v>
      </c>
      <c r="H30" s="10">
        <f t="shared" si="15"/>
        <v>2.0558905959841434E-2</v>
      </c>
      <c r="I30" s="100">
        <f t="shared" si="20"/>
        <v>41</v>
      </c>
      <c r="J30" s="102" t="s">
        <v>31</v>
      </c>
      <c r="K30" s="102" t="s">
        <v>31</v>
      </c>
      <c r="L30" s="10">
        <f t="shared" si="16"/>
        <v>12.589254117941671</v>
      </c>
      <c r="M30" s="101"/>
      <c r="N30" s="101"/>
      <c r="O30" s="11">
        <f t="shared" si="21"/>
        <v>-27</v>
      </c>
      <c r="P30" s="11">
        <f t="shared" si="21"/>
        <v>-34.5</v>
      </c>
      <c r="Q30" s="13">
        <f t="shared" si="17"/>
        <v>27.869999999999997</v>
      </c>
      <c r="R30" s="13">
        <v>2.25</v>
      </c>
      <c r="S30" s="13">
        <v>4.4800000000000004</v>
      </c>
      <c r="T30" s="101">
        <v>4.68</v>
      </c>
      <c r="U30" s="101">
        <v>3.57</v>
      </c>
      <c r="V30" s="101">
        <f t="shared" si="18"/>
        <v>176.08600000000001</v>
      </c>
      <c r="W30" s="31"/>
      <c r="X30" s="35"/>
      <c r="Y30" s="35"/>
      <c r="Z30" s="100" t="s">
        <v>46</v>
      </c>
      <c r="AB30" s="15">
        <f t="shared" si="19"/>
        <v>-30.75</v>
      </c>
      <c r="AC30" s="36"/>
      <c r="AD30" s="36"/>
      <c r="AE30" s="36"/>
      <c r="AF30" s="36"/>
      <c r="AG30" s="7">
        <v>-25</v>
      </c>
      <c r="AH30" s="7">
        <f t="shared" si="14"/>
        <v>0.51</v>
      </c>
      <c r="AI30" s="7">
        <f t="shared" si="13"/>
        <v>0</v>
      </c>
      <c r="AJ30" s="7">
        <f t="shared" si="13"/>
        <v>1.55</v>
      </c>
      <c r="AN30">
        <v>-33</v>
      </c>
      <c r="AO30">
        <v>-34.5</v>
      </c>
      <c r="AP30">
        <v>-27</v>
      </c>
      <c r="AQ30">
        <v>-35.200000000000003</v>
      </c>
    </row>
    <row r="31" spans="1:53" ht="24.75" customHeight="1" x14ac:dyDescent="0.25">
      <c r="A31" s="79"/>
      <c r="B31" s="100"/>
      <c r="C31" s="100"/>
      <c r="D31" s="9">
        <v>37</v>
      </c>
      <c r="E31" s="100">
        <v>42</v>
      </c>
      <c r="F31" s="101">
        <v>12.02</v>
      </c>
      <c r="G31" s="102" t="s">
        <v>31</v>
      </c>
      <c r="H31" s="10">
        <f t="shared" si="15"/>
        <v>1.5922087270511705E-2</v>
      </c>
      <c r="I31" s="100">
        <f t="shared" si="20"/>
        <v>40</v>
      </c>
      <c r="J31" s="102" t="s">
        <v>31</v>
      </c>
      <c r="K31" s="102" t="s">
        <v>31</v>
      </c>
      <c r="L31" s="10">
        <f t="shared" si="16"/>
        <v>10</v>
      </c>
      <c r="M31" s="101"/>
      <c r="N31" s="101"/>
      <c r="O31" s="11">
        <f t="shared" si="21"/>
        <v>-27.3</v>
      </c>
      <c r="P31" s="11">
        <f t="shared" si="21"/>
        <v>-33.200000000000003</v>
      </c>
      <c r="Q31" s="13">
        <f t="shared" si="17"/>
        <v>27.98</v>
      </c>
      <c r="R31" s="13">
        <v>2.2599999999999998</v>
      </c>
      <c r="S31" s="13">
        <v>4.49</v>
      </c>
      <c r="T31" s="101">
        <v>4.37</v>
      </c>
      <c r="U31" s="101">
        <v>3.33</v>
      </c>
      <c r="V31" s="101">
        <f t="shared" si="18"/>
        <v>168.69499999999999</v>
      </c>
      <c r="W31" s="31"/>
      <c r="X31" s="35"/>
      <c r="Y31" s="35"/>
      <c r="Z31" s="39"/>
      <c r="AB31" s="15">
        <f t="shared" si="19"/>
        <v>-30.25</v>
      </c>
      <c r="AC31" s="36"/>
      <c r="AD31" s="36"/>
      <c r="AE31" s="36"/>
      <c r="AF31" s="36"/>
      <c r="AG31" s="7">
        <v>-25</v>
      </c>
      <c r="AH31" s="7">
        <f t="shared" si="14"/>
        <v>0.51</v>
      </c>
      <c r="AI31" s="7">
        <f t="shared" si="13"/>
        <v>0</v>
      </c>
      <c r="AJ31" s="7">
        <f t="shared" si="13"/>
        <v>1.55</v>
      </c>
      <c r="AK31" s="40"/>
      <c r="AL31" s="40"/>
      <c r="AM31" s="40"/>
      <c r="AN31">
        <v>-33.6</v>
      </c>
      <c r="AO31">
        <v>-34.700000000000003</v>
      </c>
      <c r="AP31">
        <v>-27.3</v>
      </c>
      <c r="AQ31">
        <v>-33.200000000000003</v>
      </c>
    </row>
    <row r="32" spans="1:53" ht="24.75" customHeight="1" x14ac:dyDescent="0.25">
      <c r="A32" s="79"/>
      <c r="B32" s="100"/>
      <c r="C32" s="100"/>
      <c r="D32" s="9">
        <v>37</v>
      </c>
      <c r="E32" s="100">
        <v>42</v>
      </c>
      <c r="F32" s="101">
        <v>11.03</v>
      </c>
      <c r="G32" s="102" t="s">
        <v>31</v>
      </c>
      <c r="H32" s="10">
        <f t="shared" si="15"/>
        <v>1.2676518658578455E-2</v>
      </c>
      <c r="I32" s="100">
        <f t="shared" si="20"/>
        <v>39</v>
      </c>
      <c r="J32" s="102" t="s">
        <v>31</v>
      </c>
      <c r="K32" s="102" t="s">
        <v>31</v>
      </c>
      <c r="L32" s="10">
        <f t="shared" si="16"/>
        <v>7.9432823472428158</v>
      </c>
      <c r="M32" s="101"/>
      <c r="N32" s="101"/>
      <c r="O32" s="11">
        <f t="shared" si="21"/>
        <v>-27.2</v>
      </c>
      <c r="P32" s="11">
        <f t="shared" si="21"/>
        <v>-31</v>
      </c>
      <c r="Q32" s="13">
        <f t="shared" si="17"/>
        <v>27.97</v>
      </c>
      <c r="R32" s="13">
        <v>2.27</v>
      </c>
      <c r="S32" s="13">
        <v>4.5</v>
      </c>
      <c r="T32" s="101">
        <v>4.09</v>
      </c>
      <c r="U32" s="101">
        <v>3.1</v>
      </c>
      <c r="V32" s="101">
        <f t="shared" si="18"/>
        <v>162.036</v>
      </c>
      <c r="W32" s="31"/>
      <c r="X32" s="35"/>
      <c r="Y32" s="35"/>
      <c r="Z32" s="39"/>
      <c r="AB32" s="15">
        <f t="shared" si="19"/>
        <v>-29.1</v>
      </c>
      <c r="AC32" s="36"/>
      <c r="AD32" s="36"/>
      <c r="AE32" s="36"/>
      <c r="AF32" s="36"/>
      <c r="AG32" s="7">
        <v>-25</v>
      </c>
      <c r="AH32" s="7">
        <f t="shared" si="14"/>
        <v>0.51</v>
      </c>
      <c r="AI32" s="7">
        <f t="shared" si="13"/>
        <v>0</v>
      </c>
      <c r="AJ32" s="7">
        <f t="shared" si="13"/>
        <v>1.55</v>
      </c>
      <c r="AK32" s="40"/>
      <c r="AL32" s="40"/>
      <c r="AM32" s="40"/>
      <c r="AN32">
        <v>-34.299999999999997</v>
      </c>
      <c r="AO32">
        <v>-35.6</v>
      </c>
      <c r="AP32">
        <v>-27.2</v>
      </c>
      <c r="AQ32">
        <v>-31</v>
      </c>
    </row>
    <row r="33" spans="1:43" ht="24.75" customHeight="1" x14ac:dyDescent="0.25">
      <c r="A33" s="79"/>
      <c r="B33" s="100"/>
      <c r="C33" s="100"/>
      <c r="D33" s="9">
        <v>37</v>
      </c>
      <c r="E33" s="100">
        <v>42</v>
      </c>
      <c r="F33" s="101">
        <v>10.17</v>
      </c>
      <c r="G33" s="102" t="s">
        <v>31</v>
      </c>
      <c r="H33" s="10">
        <f t="shared" si="15"/>
        <v>1.0399201658290594E-2</v>
      </c>
      <c r="I33" s="100">
        <f t="shared" si="20"/>
        <v>38</v>
      </c>
      <c r="J33" s="102" t="s">
        <v>31</v>
      </c>
      <c r="K33" s="102" t="s">
        <v>31</v>
      </c>
      <c r="L33" s="10">
        <f t="shared" si="16"/>
        <v>6.3095734448019387</v>
      </c>
      <c r="M33" s="101"/>
      <c r="N33" s="101"/>
      <c r="O33" s="11">
        <f t="shared" si="21"/>
        <v>-27.3</v>
      </c>
      <c r="P33" s="11">
        <f t="shared" si="21"/>
        <v>-30</v>
      </c>
      <c r="Q33" s="13">
        <f t="shared" si="17"/>
        <v>27.83</v>
      </c>
      <c r="R33" s="13">
        <v>2.2799999999999998</v>
      </c>
      <c r="S33" s="13">
        <v>4.51</v>
      </c>
      <c r="T33" s="101">
        <v>3.84</v>
      </c>
      <c r="U33" s="101">
        <v>2.89</v>
      </c>
      <c r="V33" s="101">
        <f t="shared" si="18"/>
        <v>156.10900000000001</v>
      </c>
      <c r="W33" s="31"/>
      <c r="X33" s="35"/>
      <c r="Y33" s="35"/>
      <c r="Z33" s="39"/>
      <c r="AB33" s="15">
        <f t="shared" si="19"/>
        <v>-28.65</v>
      </c>
      <c r="AC33" s="36"/>
      <c r="AD33" s="36"/>
      <c r="AE33" s="36"/>
      <c r="AF33" s="36"/>
      <c r="AG33" s="7">
        <v>-25</v>
      </c>
      <c r="AH33" s="7">
        <f t="shared" si="14"/>
        <v>0.51</v>
      </c>
      <c r="AI33" s="7">
        <f t="shared" si="13"/>
        <v>0</v>
      </c>
      <c r="AJ33" s="7">
        <f t="shared" si="13"/>
        <v>1.55</v>
      </c>
      <c r="AK33" s="40"/>
      <c r="AL33" s="40"/>
      <c r="AM33" s="40"/>
      <c r="AN33">
        <v>-34.700000000000003</v>
      </c>
      <c r="AO33">
        <v>-36</v>
      </c>
      <c r="AP33">
        <v>-27.3</v>
      </c>
      <c r="AQ33">
        <v>-30</v>
      </c>
    </row>
    <row r="34" spans="1:43" ht="24.75" customHeight="1" x14ac:dyDescent="0.25">
      <c r="A34" s="79"/>
      <c r="B34" s="100"/>
      <c r="C34" s="100"/>
      <c r="D34" s="9">
        <v>37</v>
      </c>
      <c r="E34" s="100">
        <v>41</v>
      </c>
      <c r="F34" s="101">
        <v>9.1</v>
      </c>
      <c r="G34" s="102" t="s">
        <v>31</v>
      </c>
      <c r="H34" s="10">
        <f t="shared" si="15"/>
        <v>8.1283051616409929E-3</v>
      </c>
      <c r="I34" s="100">
        <f t="shared" si="20"/>
        <v>37</v>
      </c>
      <c r="J34" s="102" t="s">
        <v>31</v>
      </c>
      <c r="K34" s="102" t="s">
        <v>31</v>
      </c>
      <c r="L34" s="10">
        <f t="shared" si="16"/>
        <v>5.0118723362727327</v>
      </c>
      <c r="M34" s="101"/>
      <c r="N34" s="101"/>
      <c r="O34" s="11">
        <f t="shared" si="21"/>
        <v>-27.6</v>
      </c>
      <c r="P34" s="11">
        <f t="shared" si="21"/>
        <v>-29.2</v>
      </c>
      <c r="Q34" s="13">
        <f t="shared" si="17"/>
        <v>27.9</v>
      </c>
      <c r="R34" s="13">
        <v>2.29</v>
      </c>
      <c r="S34" s="13">
        <v>4.55</v>
      </c>
      <c r="T34" s="101">
        <v>3.63</v>
      </c>
      <c r="U34" s="101">
        <v>2.7</v>
      </c>
      <c r="V34" s="101">
        <f t="shared" si="18"/>
        <v>151.46699999999998</v>
      </c>
      <c r="W34" s="31"/>
      <c r="X34" s="35"/>
      <c r="Y34" s="35"/>
      <c r="Z34" s="39"/>
      <c r="AB34" s="15">
        <f t="shared" si="19"/>
        <v>-28.4</v>
      </c>
      <c r="AC34" s="36"/>
      <c r="AD34" s="36"/>
      <c r="AE34" s="36"/>
      <c r="AF34" s="36"/>
      <c r="AG34" s="7">
        <v>-25</v>
      </c>
      <c r="AH34" s="7">
        <f t="shared" si="14"/>
        <v>0.51</v>
      </c>
      <c r="AI34" s="7">
        <f t="shared" si="13"/>
        <v>0</v>
      </c>
      <c r="AJ34" s="7">
        <f t="shared" si="13"/>
        <v>1.55</v>
      </c>
      <c r="AK34" s="40"/>
      <c r="AL34" s="40"/>
      <c r="AM34" s="40"/>
      <c r="AN34">
        <v>-34.299999999999997</v>
      </c>
      <c r="AO34">
        <v>-36</v>
      </c>
      <c r="AP34">
        <v>-27.6</v>
      </c>
      <c r="AQ34">
        <v>-29.2</v>
      </c>
    </row>
    <row r="35" spans="1:43" ht="24.75" customHeight="1" x14ac:dyDescent="0.25">
      <c r="A35" s="79"/>
      <c r="B35" s="100"/>
      <c r="C35" s="100"/>
      <c r="D35" s="9">
        <v>36</v>
      </c>
      <c r="E35" s="100">
        <v>40</v>
      </c>
      <c r="F35" s="101">
        <v>8.1</v>
      </c>
      <c r="G35" s="102" t="s">
        <v>31</v>
      </c>
      <c r="H35" s="10">
        <f t="shared" si="15"/>
        <v>6.4565422903465558E-3</v>
      </c>
      <c r="I35" s="100">
        <f t="shared" si="20"/>
        <v>36</v>
      </c>
      <c r="J35" s="102" t="s">
        <v>31</v>
      </c>
      <c r="K35" s="102" t="s">
        <v>31</v>
      </c>
      <c r="L35" s="10">
        <f t="shared" si="16"/>
        <v>3.9810717055349771</v>
      </c>
      <c r="M35" s="101"/>
      <c r="N35" s="101"/>
      <c r="O35" s="11">
        <f t="shared" si="21"/>
        <v>-28.3</v>
      </c>
      <c r="P35" s="11">
        <f t="shared" si="21"/>
        <v>-28.8</v>
      </c>
      <c r="Q35" s="13">
        <f t="shared" si="17"/>
        <v>27.9</v>
      </c>
      <c r="R35" s="13">
        <v>2.29</v>
      </c>
      <c r="S35" s="13">
        <v>4.57</v>
      </c>
      <c r="T35" s="101">
        <v>3.5</v>
      </c>
      <c r="U35" s="101">
        <v>2.58</v>
      </c>
      <c r="V35" s="101">
        <f t="shared" si="18"/>
        <v>148.501</v>
      </c>
      <c r="W35" s="31"/>
      <c r="X35" s="35"/>
      <c r="Y35" s="35"/>
      <c r="Z35" s="39"/>
      <c r="AB35" s="15">
        <f t="shared" si="19"/>
        <v>-28.55</v>
      </c>
      <c r="AC35" s="36"/>
      <c r="AD35" s="36"/>
      <c r="AE35" s="36"/>
      <c r="AF35" s="36"/>
      <c r="AG35" s="7">
        <v>-25</v>
      </c>
      <c r="AH35" s="7">
        <f t="shared" si="14"/>
        <v>0.51</v>
      </c>
      <c r="AI35" s="7">
        <f t="shared" si="13"/>
        <v>0</v>
      </c>
      <c r="AJ35" s="7">
        <f t="shared" si="13"/>
        <v>1.55</v>
      </c>
      <c r="AK35" s="40"/>
      <c r="AL35" s="40"/>
      <c r="AM35" s="40"/>
      <c r="AN35">
        <v>-33.700000000000003</v>
      </c>
      <c r="AO35">
        <v>-35.200000000000003</v>
      </c>
      <c r="AP35">
        <v>-28.3</v>
      </c>
      <c r="AQ35">
        <v>-28.8</v>
      </c>
    </row>
    <row r="36" spans="1:43" ht="24.75" customHeight="1" x14ac:dyDescent="0.25">
      <c r="A36" s="79"/>
      <c r="B36" s="100"/>
      <c r="C36" s="100"/>
      <c r="D36" s="9">
        <v>36</v>
      </c>
      <c r="E36" s="100">
        <v>40</v>
      </c>
      <c r="F36" s="101">
        <v>7.17</v>
      </c>
      <c r="G36" s="102" t="s">
        <v>31</v>
      </c>
      <c r="H36" s="10">
        <f t="shared" si="15"/>
        <v>5.2119471110508055E-3</v>
      </c>
      <c r="I36" s="100">
        <f t="shared" si="20"/>
        <v>35</v>
      </c>
      <c r="J36" s="102" t="s">
        <v>31</v>
      </c>
      <c r="K36" s="102" t="s">
        <v>31</v>
      </c>
      <c r="L36" s="10">
        <f t="shared" si="16"/>
        <v>3.1622776601683804</v>
      </c>
      <c r="M36" s="101"/>
      <c r="N36" s="101"/>
      <c r="O36" s="11">
        <f t="shared" si="21"/>
        <v>-28.2</v>
      </c>
      <c r="P36" s="11">
        <f t="shared" si="21"/>
        <v>-28.6</v>
      </c>
      <c r="Q36" s="13">
        <f t="shared" si="17"/>
        <v>27.83</v>
      </c>
      <c r="R36" s="13">
        <v>2.29</v>
      </c>
      <c r="S36" s="13">
        <v>4.58</v>
      </c>
      <c r="T36" s="101">
        <v>3.33</v>
      </c>
      <c r="U36" s="101">
        <v>2.4300000000000002</v>
      </c>
      <c r="V36" s="101">
        <f t="shared" si="18"/>
        <v>144.45599999999999</v>
      </c>
      <c r="W36" s="31"/>
      <c r="X36" s="35"/>
      <c r="Y36" s="35"/>
      <c r="Z36" s="39"/>
      <c r="AB36" s="15">
        <f t="shared" si="19"/>
        <v>-28.4</v>
      </c>
      <c r="AC36" s="36"/>
      <c r="AD36" s="36"/>
      <c r="AE36" s="36"/>
      <c r="AF36" s="36"/>
      <c r="AG36" s="7">
        <v>-25</v>
      </c>
      <c r="AH36" s="7">
        <f t="shared" si="14"/>
        <v>0.51</v>
      </c>
      <c r="AI36" s="7">
        <f t="shared" si="13"/>
        <v>0</v>
      </c>
      <c r="AJ36" s="7">
        <f t="shared" si="13"/>
        <v>1.55</v>
      </c>
      <c r="AK36" s="40"/>
      <c r="AL36" s="40"/>
      <c r="AM36" s="40"/>
      <c r="AN36">
        <v>-32.9</v>
      </c>
      <c r="AO36">
        <v>-34.9</v>
      </c>
      <c r="AP36">
        <v>-28.2</v>
      </c>
      <c r="AQ36">
        <v>-28.6</v>
      </c>
    </row>
    <row r="37" spans="1:43" ht="24.75" customHeight="1" x14ac:dyDescent="0.25">
      <c r="A37" s="79"/>
      <c r="B37" s="100"/>
      <c r="C37" s="100"/>
      <c r="D37" s="9">
        <v>36</v>
      </c>
      <c r="E37" s="100">
        <v>39</v>
      </c>
      <c r="F37" s="101">
        <v>6.38</v>
      </c>
      <c r="G37" s="102" t="s">
        <v>31</v>
      </c>
      <c r="H37" s="10">
        <f t="shared" si="15"/>
        <v>4.3451022417157169E-3</v>
      </c>
      <c r="I37" s="100">
        <f t="shared" si="20"/>
        <v>34</v>
      </c>
      <c r="J37" s="102" t="s">
        <v>31</v>
      </c>
      <c r="K37" s="102" t="s">
        <v>31</v>
      </c>
      <c r="L37" s="10">
        <f t="shared" si="16"/>
        <v>2.511886431509581</v>
      </c>
      <c r="M37" s="101"/>
      <c r="N37" s="101"/>
      <c r="O37" s="11">
        <f t="shared" si="21"/>
        <v>-28</v>
      </c>
      <c r="P37" s="11">
        <f t="shared" si="21"/>
        <v>-28.2</v>
      </c>
      <c r="Q37" s="13">
        <f t="shared" si="17"/>
        <v>27.62</v>
      </c>
      <c r="R37" s="13">
        <v>2.29</v>
      </c>
      <c r="S37" s="13">
        <v>4.5999999999999996</v>
      </c>
      <c r="T37" s="101">
        <v>3.25</v>
      </c>
      <c r="U37" s="101">
        <v>2.35</v>
      </c>
      <c r="V37" s="101">
        <f t="shared" si="18"/>
        <v>142.71</v>
      </c>
      <c r="W37" s="31"/>
      <c r="X37" s="35"/>
      <c r="Y37" s="35"/>
      <c r="Z37" s="39"/>
      <c r="AB37" s="15">
        <f t="shared" si="19"/>
        <v>-28.1</v>
      </c>
      <c r="AC37" s="36"/>
      <c r="AD37" s="36"/>
      <c r="AE37" s="36"/>
      <c r="AF37" s="36"/>
      <c r="AG37" s="7">
        <v>-25</v>
      </c>
      <c r="AH37" s="7">
        <f t="shared" si="14"/>
        <v>0.51</v>
      </c>
      <c r="AI37" s="7">
        <f t="shared" si="13"/>
        <v>0</v>
      </c>
      <c r="AJ37" s="7">
        <f t="shared" si="13"/>
        <v>1.55</v>
      </c>
      <c r="AK37" s="40"/>
      <c r="AL37" s="40"/>
      <c r="AM37" s="40"/>
      <c r="AN37">
        <v>-33</v>
      </c>
      <c r="AO37">
        <v>-34</v>
      </c>
      <c r="AP37">
        <v>-28</v>
      </c>
      <c r="AQ37">
        <v>-28.2</v>
      </c>
    </row>
    <row r="38" spans="1:43" ht="24.75" customHeight="1" x14ac:dyDescent="0.25">
      <c r="A38" s="79"/>
      <c r="B38" s="100"/>
      <c r="C38" s="100"/>
      <c r="D38" s="9">
        <v>36</v>
      </c>
      <c r="E38" s="100">
        <v>39</v>
      </c>
      <c r="F38" s="101">
        <v>5.68</v>
      </c>
      <c r="G38" s="102" t="s">
        <v>31</v>
      </c>
      <c r="H38" s="10">
        <f t="shared" si="15"/>
        <v>3.6982817978026624E-3</v>
      </c>
      <c r="I38" s="100">
        <f t="shared" si="20"/>
        <v>33</v>
      </c>
      <c r="J38" s="102" t="s">
        <v>31</v>
      </c>
      <c r="K38" s="102" t="s">
        <v>31</v>
      </c>
      <c r="L38" s="10">
        <f t="shared" si="16"/>
        <v>1.9952623149688804</v>
      </c>
      <c r="M38" s="101"/>
      <c r="N38" s="101"/>
      <c r="O38" s="11">
        <f t="shared" si="21"/>
        <v>-27.8</v>
      </c>
      <c r="P38" s="11">
        <f t="shared" si="21"/>
        <v>-27.4</v>
      </c>
      <c r="Q38" s="13">
        <f t="shared" si="17"/>
        <v>27.32</v>
      </c>
      <c r="R38" s="13">
        <v>2.29</v>
      </c>
      <c r="S38" s="13">
        <v>4.6100000000000003</v>
      </c>
      <c r="T38" s="101">
        <v>3.16</v>
      </c>
      <c r="U38" s="101">
        <v>2.2599999999999998</v>
      </c>
      <c r="V38" s="101">
        <f t="shared" si="18"/>
        <v>140.61700000000002</v>
      </c>
      <c r="W38" s="31"/>
      <c r="X38" s="35"/>
      <c r="Y38" s="35"/>
      <c r="Z38" s="39"/>
      <c r="AB38" s="15">
        <f t="shared" si="19"/>
        <v>-27.6</v>
      </c>
      <c r="AC38" s="36"/>
      <c r="AD38" s="36"/>
      <c r="AE38" s="36"/>
      <c r="AF38" s="36"/>
      <c r="AG38" s="7">
        <v>-25</v>
      </c>
      <c r="AH38" s="7">
        <f t="shared" si="14"/>
        <v>0.51</v>
      </c>
      <c r="AI38" s="7">
        <f t="shared" si="13"/>
        <v>0</v>
      </c>
      <c r="AJ38" s="7">
        <f t="shared" si="13"/>
        <v>1.55</v>
      </c>
      <c r="AN38">
        <v>-32</v>
      </c>
      <c r="AO38">
        <v>-33.200000000000003</v>
      </c>
      <c r="AP38">
        <v>-27.8</v>
      </c>
      <c r="AQ38">
        <v>-27.4</v>
      </c>
    </row>
    <row r="39" spans="1:43" ht="24.75" customHeight="1" x14ac:dyDescent="0.25">
      <c r="A39" s="79"/>
      <c r="B39" s="100"/>
      <c r="C39" s="100"/>
      <c r="D39" s="9">
        <v>36</v>
      </c>
      <c r="E39" s="100">
        <v>39</v>
      </c>
      <c r="F39" s="101">
        <v>3.25</v>
      </c>
      <c r="G39" s="102" t="s">
        <v>31</v>
      </c>
      <c r="H39" s="10">
        <f t="shared" si="15"/>
        <v>2.1134890398366471E-3</v>
      </c>
      <c r="I39" s="100">
        <f>I38-3</f>
        <v>30</v>
      </c>
      <c r="J39" s="102" t="s">
        <v>31</v>
      </c>
      <c r="K39" s="102" t="s">
        <v>31</v>
      </c>
      <c r="L39" s="10">
        <f t="shared" si="16"/>
        <v>1</v>
      </c>
      <c r="M39" s="101"/>
      <c r="N39" s="101"/>
      <c r="O39" s="11">
        <f t="shared" si="21"/>
        <v>-25.8</v>
      </c>
      <c r="P39" s="11">
        <f t="shared" si="21"/>
        <v>-25.9</v>
      </c>
      <c r="Q39" s="13">
        <f t="shared" si="17"/>
        <v>26.75</v>
      </c>
      <c r="R39" s="13">
        <v>2.2999999999999998</v>
      </c>
      <c r="S39" s="13">
        <v>4.6500000000000004</v>
      </c>
      <c r="T39" s="101">
        <v>3.01</v>
      </c>
      <c r="U39" s="101">
        <v>2.1</v>
      </c>
      <c r="V39" s="101">
        <f t="shared" si="18"/>
        <v>137.43899999999999</v>
      </c>
      <c r="W39" s="31"/>
      <c r="X39" s="35"/>
      <c r="Y39" s="35"/>
      <c r="Z39" s="39"/>
      <c r="AB39" s="15">
        <f t="shared" si="19"/>
        <v>-25.85</v>
      </c>
      <c r="AC39" s="36"/>
      <c r="AD39" s="36"/>
      <c r="AE39" s="36"/>
      <c r="AF39" s="36"/>
      <c r="AG39" s="7">
        <v>-25</v>
      </c>
      <c r="AH39" s="7">
        <f t="shared" si="14"/>
        <v>0.51</v>
      </c>
      <c r="AI39" s="7">
        <f t="shared" si="13"/>
        <v>0</v>
      </c>
      <c r="AJ39" s="7">
        <f t="shared" si="13"/>
        <v>1.55</v>
      </c>
      <c r="AN39">
        <v>-31.5</v>
      </c>
      <c r="AO39">
        <v>-32.700000000000003</v>
      </c>
      <c r="AP39">
        <v>-25.8</v>
      </c>
      <c r="AQ39">
        <v>-25.9</v>
      </c>
    </row>
    <row r="40" spans="1:43" ht="24.75" customHeight="1" x14ac:dyDescent="0.25">
      <c r="A40" s="79"/>
      <c r="B40" s="100"/>
      <c r="C40" s="100"/>
      <c r="D40" s="9">
        <v>36</v>
      </c>
      <c r="E40" s="100">
        <v>39</v>
      </c>
      <c r="F40" s="101">
        <v>0.75</v>
      </c>
      <c r="G40" s="102" t="s">
        <v>31</v>
      </c>
      <c r="H40" s="10">
        <f t="shared" si="15"/>
        <v>1.1885022274370186E-3</v>
      </c>
      <c r="I40" s="100">
        <f>I39-3</f>
        <v>27</v>
      </c>
      <c r="J40" s="102" t="s">
        <v>31</v>
      </c>
      <c r="K40" s="102" t="s">
        <v>31</v>
      </c>
      <c r="L40" s="10">
        <f t="shared" si="16"/>
        <v>0.50118723362727269</v>
      </c>
      <c r="M40" s="101"/>
      <c r="N40" s="101"/>
      <c r="O40" s="11">
        <f t="shared" si="21"/>
        <v>-23.2</v>
      </c>
      <c r="P40" s="11">
        <f t="shared" si="21"/>
        <v>-24.2</v>
      </c>
      <c r="Q40" s="13">
        <f t="shared" si="17"/>
        <v>26.25</v>
      </c>
      <c r="R40" s="13">
        <v>2.2999999999999998</v>
      </c>
      <c r="S40" s="13">
        <v>4.67</v>
      </c>
      <c r="T40" s="101">
        <v>2.98</v>
      </c>
      <c r="U40" s="101">
        <v>2.04</v>
      </c>
      <c r="V40" s="101">
        <f t="shared" si="18"/>
        <v>136.91299999999998</v>
      </c>
      <c r="W40" s="31"/>
      <c r="X40" s="35"/>
      <c r="Y40" s="35"/>
      <c r="Z40" s="39"/>
      <c r="AB40" s="15">
        <f t="shared" si="19"/>
        <v>-23.7</v>
      </c>
      <c r="AC40" s="36"/>
      <c r="AD40" s="36"/>
      <c r="AE40" s="36"/>
      <c r="AF40" s="36"/>
      <c r="AG40" s="7">
        <v>-25</v>
      </c>
      <c r="AH40" s="7">
        <f t="shared" si="14"/>
        <v>0.51</v>
      </c>
      <c r="AI40" s="7">
        <f t="shared" si="14"/>
        <v>0</v>
      </c>
      <c r="AJ40" s="7">
        <f t="shared" si="14"/>
        <v>1.55</v>
      </c>
      <c r="AN40">
        <v>-31.7</v>
      </c>
      <c r="AO40">
        <v>-32.700000000000003</v>
      </c>
      <c r="AP40">
        <v>-23.2</v>
      </c>
      <c r="AQ40">
        <v>-24.2</v>
      </c>
    </row>
    <row r="41" spans="1:43" ht="24.75" customHeight="1" x14ac:dyDescent="0.25">
      <c r="A41" s="79"/>
      <c r="B41" s="100"/>
      <c r="C41" s="100"/>
      <c r="D41" s="9">
        <v>36</v>
      </c>
      <c r="E41" s="100">
        <v>39</v>
      </c>
      <c r="F41" s="101">
        <v>-1.8</v>
      </c>
      <c r="G41" s="102" t="s">
        <v>31</v>
      </c>
      <c r="H41" s="10">
        <f t="shared" si="15"/>
        <v>6.6069344800759604E-4</v>
      </c>
      <c r="I41" s="100">
        <f>I40-3</f>
        <v>24</v>
      </c>
      <c r="J41" s="102" t="s">
        <v>31</v>
      </c>
      <c r="K41" s="102" t="s">
        <v>31</v>
      </c>
      <c r="L41" s="10">
        <f t="shared" si="16"/>
        <v>0.25118864315095807</v>
      </c>
      <c r="M41" s="101"/>
      <c r="N41" s="101"/>
      <c r="O41" s="11">
        <f t="shared" si="21"/>
        <v>-23.5</v>
      </c>
      <c r="P41" s="11">
        <f t="shared" si="21"/>
        <v>-22.9</v>
      </c>
      <c r="Q41" s="13">
        <f t="shared" si="17"/>
        <v>25.8</v>
      </c>
      <c r="R41" s="13">
        <v>2.2999999999999998</v>
      </c>
      <c r="S41" s="13">
        <v>4.7</v>
      </c>
      <c r="T41" s="101">
        <v>2.99</v>
      </c>
      <c r="U41" s="101">
        <v>2.04</v>
      </c>
      <c r="V41" s="101">
        <f t="shared" si="18"/>
        <v>137.46600000000001</v>
      </c>
      <c r="W41" s="31"/>
      <c r="X41" s="35"/>
      <c r="Y41" s="35"/>
      <c r="Z41" s="39"/>
      <c r="AB41" s="15"/>
      <c r="AC41" s="36"/>
      <c r="AD41" s="36"/>
      <c r="AE41" s="36"/>
      <c r="AF41" s="36"/>
      <c r="AG41" s="7">
        <v>-25</v>
      </c>
      <c r="AH41" s="7">
        <f t="shared" ref="AH41:AJ41" si="22">AH40</f>
        <v>0.51</v>
      </c>
      <c r="AI41" s="7">
        <f t="shared" si="22"/>
        <v>0</v>
      </c>
      <c r="AJ41" s="7">
        <f t="shared" si="22"/>
        <v>1.55</v>
      </c>
      <c r="AP41">
        <v>-23.5</v>
      </c>
      <c r="AQ41">
        <v>-22.9</v>
      </c>
    </row>
    <row r="42" spans="1:43" ht="24.75" customHeight="1" x14ac:dyDescent="0.25">
      <c r="A42" s="80"/>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t="s">
        <v>105</v>
      </c>
      <c r="AI42" s="7" t="s">
        <v>106</v>
      </c>
      <c r="AJ42" s="7" t="s">
        <v>116</v>
      </c>
      <c r="AK42" s="7" t="s">
        <v>110</v>
      </c>
      <c r="AL42" t="s">
        <v>108</v>
      </c>
      <c r="AN42" s="59" t="s">
        <v>124</v>
      </c>
      <c r="AO42" s="59" t="s">
        <v>125</v>
      </c>
      <c r="AP42" s="59" t="s">
        <v>126</v>
      </c>
      <c r="AQ42" s="59" t="s">
        <v>127</v>
      </c>
    </row>
    <row r="43" spans="1:43" ht="24.75" customHeight="1" x14ac:dyDescent="0.25">
      <c r="A43" s="75">
        <f>A23</f>
        <v>42174</v>
      </c>
      <c r="B43" s="100">
        <f>B23</f>
        <v>14.5</v>
      </c>
      <c r="C43" s="100"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v>0.51</v>
      </c>
      <c r="AI43" s="20">
        <v>0</v>
      </c>
      <c r="AJ43">
        <v>1.55</v>
      </c>
      <c r="AK43">
        <v>3.06</v>
      </c>
      <c r="AL43">
        <v>0</v>
      </c>
    </row>
    <row r="44" spans="1:43" ht="24.75" customHeight="1" x14ac:dyDescent="0.25">
      <c r="A44" s="75"/>
      <c r="B44" s="100"/>
      <c r="C44" s="100"/>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f>AH43</f>
        <v>0.51</v>
      </c>
      <c r="AI44" s="7">
        <f t="shared" ref="AI44:AJ59" si="23">AI43</f>
        <v>0</v>
      </c>
      <c r="AJ44" s="7">
        <f t="shared" si="23"/>
        <v>1.55</v>
      </c>
    </row>
    <row r="45" spans="1:43" ht="24.75" customHeight="1" x14ac:dyDescent="0.25">
      <c r="A45" s="75"/>
      <c r="B45" s="100"/>
      <c r="C45" s="100"/>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44"/>
      <c r="AF45" s="36"/>
      <c r="AG45" s="7"/>
      <c r="AH45" s="7">
        <f t="shared" ref="AH45:AJ60" si="24">AH44</f>
        <v>0.51</v>
      </c>
      <c r="AI45" s="7">
        <f t="shared" si="23"/>
        <v>0</v>
      </c>
      <c r="AJ45" s="7">
        <f t="shared" si="23"/>
        <v>1.55</v>
      </c>
    </row>
    <row r="46" spans="1:43" ht="24.75" customHeight="1" x14ac:dyDescent="0.25">
      <c r="A46" s="79"/>
      <c r="B46" s="100"/>
      <c r="C46" s="100"/>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44"/>
      <c r="AF46" s="36"/>
      <c r="AG46" s="7"/>
      <c r="AH46" s="7">
        <f t="shared" si="24"/>
        <v>0.51</v>
      </c>
      <c r="AI46" s="7">
        <f t="shared" si="23"/>
        <v>0</v>
      </c>
      <c r="AJ46" s="7">
        <f t="shared" si="23"/>
        <v>1.55</v>
      </c>
    </row>
    <row r="47" spans="1:43" ht="24.75" customHeight="1" x14ac:dyDescent="0.25">
      <c r="A47" s="79"/>
      <c r="B47" s="100"/>
      <c r="C47" s="100"/>
      <c r="D47" s="9">
        <v>39</v>
      </c>
      <c r="E47" s="100">
        <v>47</v>
      </c>
      <c r="F47" s="101">
        <v>16.78</v>
      </c>
      <c r="G47" s="102" t="s">
        <v>31</v>
      </c>
      <c r="H47" s="10">
        <f t="shared" ref="H47:H61" si="25">0.001*POWER(10,F47/10)</f>
        <v>4.7643098680541604E-2</v>
      </c>
      <c r="I47" s="100">
        <v>44</v>
      </c>
      <c r="J47" s="102" t="s">
        <v>31</v>
      </c>
      <c r="K47" s="102" t="s">
        <v>31</v>
      </c>
      <c r="L47" s="10">
        <f t="shared" ref="L47:L61" si="26">0.001*POWER(10,I47/10)</f>
        <v>25.118864315095859</v>
      </c>
      <c r="M47" s="101"/>
      <c r="N47" s="101"/>
      <c r="O47" s="11">
        <f>MAX(AN47,AP47)</f>
        <v>-25.1</v>
      </c>
      <c r="P47" s="11">
        <f>MAX(AO47,AQ47)</f>
        <v>-23.5</v>
      </c>
      <c r="Q47" s="13">
        <f t="shared" ref="Q47:Q61" si="27">I47-F47</f>
        <v>27.22</v>
      </c>
      <c r="R47" s="13">
        <v>2.23</v>
      </c>
      <c r="S47" s="13">
        <v>4.57</v>
      </c>
      <c r="T47" s="101">
        <v>5.92</v>
      </c>
      <c r="U47" s="101">
        <v>4.5</v>
      </c>
      <c r="V47" s="101">
        <f t="shared" ref="V47:V61" si="28">T47*$Z$7+S47*$Z$9+R47*$Z$11</f>
        <v>207.12899999999996</v>
      </c>
      <c r="W47" s="31"/>
      <c r="X47" s="35"/>
      <c r="Y47" s="35"/>
      <c r="Z47" s="127" t="s">
        <v>45</v>
      </c>
      <c r="AB47" s="15">
        <f t="shared" si="19"/>
        <v>-24.3</v>
      </c>
      <c r="AC47" s="36"/>
      <c r="AD47" s="36"/>
      <c r="AE47" s="44"/>
      <c r="AF47" s="36"/>
      <c r="AG47" s="7"/>
      <c r="AH47" s="7">
        <f t="shared" si="24"/>
        <v>0.51</v>
      </c>
      <c r="AI47" s="7">
        <f t="shared" si="23"/>
        <v>0</v>
      </c>
      <c r="AJ47" s="7">
        <f t="shared" si="23"/>
        <v>1.55</v>
      </c>
      <c r="AN47">
        <v>-37.1</v>
      </c>
      <c r="AO47">
        <v>-37.799999999999997</v>
      </c>
      <c r="AP47">
        <v>-25.1</v>
      </c>
      <c r="AQ47">
        <v>-23.5</v>
      </c>
    </row>
    <row r="48" spans="1:43" ht="23.25" customHeight="1" x14ac:dyDescent="0.25">
      <c r="A48" s="79"/>
      <c r="B48" s="100"/>
      <c r="C48" s="100"/>
      <c r="D48" s="9">
        <v>39</v>
      </c>
      <c r="E48" s="100">
        <v>46</v>
      </c>
      <c r="F48" s="101">
        <v>15.32</v>
      </c>
      <c r="G48" s="102" t="s">
        <v>31</v>
      </c>
      <c r="H48" s="10">
        <f t="shared" si="25"/>
        <v>3.4040818970100105E-2</v>
      </c>
      <c r="I48" s="100">
        <f t="shared" ref="I48:I58" si="29">I47-1</f>
        <v>43</v>
      </c>
      <c r="J48" s="102" t="s">
        <v>31</v>
      </c>
      <c r="K48" s="102" t="s">
        <v>31</v>
      </c>
      <c r="L48" s="10">
        <f t="shared" si="26"/>
        <v>19.952623149688794</v>
      </c>
      <c r="M48" s="101"/>
      <c r="N48" s="101"/>
      <c r="O48" s="11">
        <f t="shared" ref="O48:P61" si="30">MAX(AN48,AP48)</f>
        <v>-28.6</v>
      </c>
      <c r="P48" s="11">
        <f t="shared" si="30"/>
        <v>-26.4</v>
      </c>
      <c r="Q48" s="13">
        <f t="shared" si="27"/>
        <v>27.68</v>
      </c>
      <c r="R48" s="13">
        <v>2.23</v>
      </c>
      <c r="S48" s="13">
        <v>4.51</v>
      </c>
      <c r="T48" s="101">
        <v>5.4</v>
      </c>
      <c r="U48" s="101">
        <v>4.12</v>
      </c>
      <c r="V48" s="101">
        <f t="shared" si="28"/>
        <v>193.82299999999998</v>
      </c>
      <c r="W48" s="31"/>
      <c r="X48" s="35"/>
      <c r="Y48" s="35"/>
      <c r="Z48" s="130"/>
      <c r="AB48" s="15">
        <f t="shared" si="19"/>
        <v>-27.5</v>
      </c>
      <c r="AC48" s="36"/>
      <c r="AD48" s="36"/>
      <c r="AE48" s="44"/>
      <c r="AF48" s="36"/>
      <c r="AG48" s="7"/>
      <c r="AH48" s="7">
        <f t="shared" si="24"/>
        <v>0.51</v>
      </c>
      <c r="AI48" s="7">
        <f t="shared" si="23"/>
        <v>0</v>
      </c>
      <c r="AJ48" s="7">
        <f t="shared" si="23"/>
        <v>1.55</v>
      </c>
      <c r="AN48">
        <v>-34.700000000000003</v>
      </c>
      <c r="AO48">
        <v>-35</v>
      </c>
      <c r="AP48">
        <v>-28.6</v>
      </c>
      <c r="AQ48">
        <v>-26.4</v>
      </c>
    </row>
    <row r="49" spans="1:43" ht="24" customHeight="1" x14ac:dyDescent="0.25">
      <c r="A49" s="79"/>
      <c r="B49" s="100"/>
      <c r="C49" s="100"/>
      <c r="D49" s="9">
        <v>38</v>
      </c>
      <c r="E49" s="100">
        <v>44</v>
      </c>
      <c r="F49" s="101">
        <v>14.25</v>
      </c>
      <c r="G49" s="102" t="s">
        <v>31</v>
      </c>
      <c r="H49" s="10">
        <f t="shared" si="25"/>
        <v>2.6607250597988113E-2</v>
      </c>
      <c r="I49" s="100">
        <f t="shared" si="29"/>
        <v>42</v>
      </c>
      <c r="J49" s="102" t="s">
        <v>31</v>
      </c>
      <c r="K49" s="102" t="s">
        <v>31</v>
      </c>
      <c r="L49" s="10">
        <f t="shared" si="26"/>
        <v>15.848931924611147</v>
      </c>
      <c r="M49" s="101"/>
      <c r="N49" s="101"/>
      <c r="O49" s="11">
        <f t="shared" si="30"/>
        <v>-31</v>
      </c>
      <c r="P49" s="11">
        <f t="shared" si="30"/>
        <v>-28.3</v>
      </c>
      <c r="Q49" s="13">
        <f t="shared" si="27"/>
        <v>27.75</v>
      </c>
      <c r="R49" s="13">
        <v>2.2400000000000002</v>
      </c>
      <c r="S49" s="13">
        <v>4.49</v>
      </c>
      <c r="T49" s="101">
        <v>5.04</v>
      </c>
      <c r="U49" s="101">
        <v>3.86</v>
      </c>
      <c r="V49" s="101">
        <f t="shared" si="28"/>
        <v>184.90300000000002</v>
      </c>
      <c r="W49" s="31"/>
      <c r="X49" s="35"/>
      <c r="Y49" s="35"/>
      <c r="Z49" s="131"/>
      <c r="AB49" s="15">
        <f t="shared" si="19"/>
        <v>-29.65</v>
      </c>
      <c r="AC49" s="36"/>
      <c r="AD49" s="36"/>
      <c r="AE49" s="44"/>
      <c r="AF49" s="36"/>
      <c r="AG49" s="7"/>
      <c r="AH49" s="7">
        <f t="shared" si="24"/>
        <v>0.51</v>
      </c>
      <c r="AI49" s="7">
        <f t="shared" si="23"/>
        <v>0</v>
      </c>
      <c r="AJ49" s="7">
        <f t="shared" si="23"/>
        <v>1.55</v>
      </c>
      <c r="AN49">
        <v>-34</v>
      </c>
      <c r="AO49">
        <v>-34</v>
      </c>
      <c r="AP49">
        <v>-31</v>
      </c>
      <c r="AQ49">
        <v>-28.3</v>
      </c>
    </row>
    <row r="50" spans="1:43" ht="24.75" customHeight="1" x14ac:dyDescent="0.25">
      <c r="A50" s="79"/>
      <c r="B50" s="100"/>
      <c r="C50" s="100"/>
      <c r="D50" s="9">
        <v>38</v>
      </c>
      <c r="E50" s="100">
        <v>44</v>
      </c>
      <c r="F50" s="101">
        <v>13.21</v>
      </c>
      <c r="G50" s="102" t="s">
        <v>31</v>
      </c>
      <c r="H50" s="10">
        <f t="shared" si="25"/>
        <v>2.0941124558508939E-2</v>
      </c>
      <c r="I50" s="100">
        <f t="shared" si="29"/>
        <v>41</v>
      </c>
      <c r="J50" s="102" t="s">
        <v>31</v>
      </c>
      <c r="K50" s="102" t="s">
        <v>31</v>
      </c>
      <c r="L50" s="10">
        <f t="shared" si="26"/>
        <v>12.589254117941671</v>
      </c>
      <c r="M50" s="101"/>
      <c r="N50" s="101"/>
      <c r="O50" s="11">
        <f t="shared" si="30"/>
        <v>-31.8</v>
      </c>
      <c r="P50" s="11">
        <f t="shared" si="30"/>
        <v>-29.4</v>
      </c>
      <c r="Q50" s="13">
        <f t="shared" si="27"/>
        <v>27.79</v>
      </c>
      <c r="R50" s="13">
        <v>2.2599999999999998</v>
      </c>
      <c r="S50" s="13">
        <v>4.46</v>
      </c>
      <c r="T50" s="101">
        <v>4.63</v>
      </c>
      <c r="U50" s="101">
        <v>3.54</v>
      </c>
      <c r="V50" s="101">
        <f t="shared" si="28"/>
        <v>174.73</v>
      </c>
      <c r="W50" s="31"/>
      <c r="X50" s="35"/>
      <c r="Y50" s="35"/>
      <c r="Z50" s="100" t="s">
        <v>46</v>
      </c>
      <c r="AB50" s="15">
        <f t="shared" si="19"/>
        <v>-30.6</v>
      </c>
      <c r="AC50" s="36"/>
      <c r="AD50" s="36"/>
      <c r="AE50" s="44"/>
      <c r="AF50" s="36"/>
      <c r="AG50" s="7"/>
      <c r="AH50" s="7">
        <f t="shared" si="24"/>
        <v>0.51</v>
      </c>
      <c r="AI50" s="7">
        <f t="shared" si="23"/>
        <v>0</v>
      </c>
      <c r="AJ50" s="7">
        <f t="shared" si="23"/>
        <v>1.55</v>
      </c>
      <c r="AN50">
        <v>-34.1</v>
      </c>
      <c r="AO50">
        <v>-40.299999999999997</v>
      </c>
      <c r="AP50">
        <v>-31.8</v>
      </c>
      <c r="AQ50">
        <v>-29.4</v>
      </c>
    </row>
    <row r="51" spans="1:43" ht="24.75" customHeight="1" x14ac:dyDescent="0.25">
      <c r="A51" s="79"/>
      <c r="B51" s="100"/>
      <c r="C51" s="100"/>
      <c r="D51" s="9">
        <v>37</v>
      </c>
      <c r="E51" s="100">
        <v>43</v>
      </c>
      <c r="F51" s="101">
        <v>12.05</v>
      </c>
      <c r="G51" s="102" t="s">
        <v>31</v>
      </c>
      <c r="H51" s="10">
        <f t="shared" si="25"/>
        <v>1.6032453906900421E-2</v>
      </c>
      <c r="I51" s="100">
        <f t="shared" si="29"/>
        <v>40</v>
      </c>
      <c r="J51" s="102" t="s">
        <v>31</v>
      </c>
      <c r="K51" s="102" t="s">
        <v>31</v>
      </c>
      <c r="L51" s="10">
        <f t="shared" si="26"/>
        <v>10</v>
      </c>
      <c r="M51" s="101"/>
      <c r="N51" s="101"/>
      <c r="O51" s="11">
        <f t="shared" si="30"/>
        <v>-30.8</v>
      </c>
      <c r="P51" s="11">
        <f t="shared" si="30"/>
        <v>-29.4</v>
      </c>
      <c r="Q51" s="13">
        <f t="shared" si="27"/>
        <v>27.95</v>
      </c>
      <c r="R51" s="13">
        <v>2.2599999999999998</v>
      </c>
      <c r="S51" s="13">
        <v>4.47</v>
      </c>
      <c r="T51" s="101">
        <v>4.34</v>
      </c>
      <c r="U51" s="101">
        <v>3.3</v>
      </c>
      <c r="V51" s="101">
        <f t="shared" si="28"/>
        <v>167.75699999999998</v>
      </c>
      <c r="W51" s="31"/>
      <c r="X51" s="35"/>
      <c r="Y51" s="35"/>
      <c r="Z51" s="100"/>
      <c r="AB51" s="15">
        <f t="shared" si="19"/>
        <v>-30.1</v>
      </c>
      <c r="AC51" s="36"/>
      <c r="AD51" s="36"/>
      <c r="AE51" s="44"/>
      <c r="AF51" s="36"/>
      <c r="AG51" s="7"/>
      <c r="AH51" s="7">
        <f t="shared" si="24"/>
        <v>0.51</v>
      </c>
      <c r="AI51" s="7">
        <f t="shared" si="23"/>
        <v>0</v>
      </c>
      <c r="AJ51" s="7">
        <f t="shared" si="23"/>
        <v>1.55</v>
      </c>
      <c r="AK51" s="40"/>
      <c r="AL51" s="40"/>
      <c r="AN51">
        <v>-34.6</v>
      </c>
      <c r="AO51">
        <v>-34.200000000000003</v>
      </c>
      <c r="AP51">
        <v>-30.8</v>
      </c>
      <c r="AQ51">
        <v>-29.4</v>
      </c>
    </row>
    <row r="52" spans="1:43" ht="24.75" customHeight="1" x14ac:dyDescent="0.25">
      <c r="A52" s="79"/>
      <c r="B52" s="100"/>
      <c r="C52" s="100"/>
      <c r="D52" s="9">
        <v>36</v>
      </c>
      <c r="E52" s="100">
        <v>42</v>
      </c>
      <c r="F52" s="101">
        <v>11.02</v>
      </c>
      <c r="G52" s="102" t="s">
        <v>31</v>
      </c>
      <c r="H52" s="10">
        <f t="shared" si="25"/>
        <v>1.264736347471151E-2</v>
      </c>
      <c r="I52" s="100">
        <f t="shared" si="29"/>
        <v>39</v>
      </c>
      <c r="J52" s="102" t="s">
        <v>31</v>
      </c>
      <c r="K52" s="102" t="s">
        <v>31</v>
      </c>
      <c r="L52" s="10">
        <f t="shared" si="26"/>
        <v>7.9432823472428158</v>
      </c>
      <c r="M52" s="101"/>
      <c r="N52" s="101"/>
      <c r="O52" s="11">
        <f t="shared" si="30"/>
        <v>-29.6</v>
      </c>
      <c r="P52" s="11">
        <f t="shared" si="30"/>
        <v>-28.8</v>
      </c>
      <c r="Q52" s="13">
        <f t="shared" si="27"/>
        <v>27.98</v>
      </c>
      <c r="R52" s="13">
        <v>2.27</v>
      </c>
      <c r="S52" s="13">
        <v>4.49</v>
      </c>
      <c r="T52" s="101">
        <v>4.07</v>
      </c>
      <c r="U52" s="101">
        <v>3.09</v>
      </c>
      <c r="V52" s="101">
        <f t="shared" si="28"/>
        <v>161.44499999999999</v>
      </c>
      <c r="W52" s="31"/>
      <c r="X52" s="35"/>
      <c r="Y52" s="35"/>
      <c r="Z52" s="100"/>
      <c r="AB52" s="15">
        <f t="shared" si="19"/>
        <v>-29.200000000000003</v>
      </c>
      <c r="AC52" s="36"/>
      <c r="AD52" s="36"/>
      <c r="AE52" s="44"/>
      <c r="AF52" s="36"/>
      <c r="AG52" s="7"/>
      <c r="AH52" s="7">
        <f t="shared" si="24"/>
        <v>0.51</v>
      </c>
      <c r="AI52" s="7">
        <f t="shared" si="23"/>
        <v>0</v>
      </c>
      <c r="AJ52" s="7">
        <f t="shared" si="23"/>
        <v>1.55</v>
      </c>
      <c r="AK52" s="40"/>
      <c r="AL52" s="40"/>
      <c r="AN52">
        <v>-35</v>
      </c>
      <c r="AO52">
        <v>-34.799999999999997</v>
      </c>
      <c r="AP52">
        <v>-29.6</v>
      </c>
      <c r="AQ52">
        <v>-28.8</v>
      </c>
    </row>
    <row r="53" spans="1:43" ht="24.75" customHeight="1" x14ac:dyDescent="0.25">
      <c r="A53" s="79"/>
      <c r="B53" s="100"/>
      <c r="C53" s="100"/>
      <c r="D53" s="9">
        <v>36</v>
      </c>
      <c r="E53" s="100">
        <v>41</v>
      </c>
      <c r="F53" s="101">
        <v>10.18</v>
      </c>
      <c r="G53" s="102" t="s">
        <v>31</v>
      </c>
      <c r="H53" s="10">
        <f t="shared" si="25"/>
        <v>1.0423174293933045E-2</v>
      </c>
      <c r="I53" s="100">
        <f t="shared" si="29"/>
        <v>38</v>
      </c>
      <c r="J53" s="102" t="s">
        <v>31</v>
      </c>
      <c r="K53" s="102" t="s">
        <v>31</v>
      </c>
      <c r="L53" s="10">
        <f t="shared" si="26"/>
        <v>6.3095734448019387</v>
      </c>
      <c r="M53" s="101"/>
      <c r="N53" s="101"/>
      <c r="O53" s="11">
        <f t="shared" si="30"/>
        <v>-28.9</v>
      </c>
      <c r="P53" s="11">
        <f t="shared" si="30"/>
        <v>-28.4</v>
      </c>
      <c r="Q53" s="13">
        <f t="shared" si="27"/>
        <v>27.82</v>
      </c>
      <c r="R53" s="13">
        <v>2.2799999999999998</v>
      </c>
      <c r="S53" s="13">
        <v>4.51</v>
      </c>
      <c r="T53" s="101">
        <v>3.85</v>
      </c>
      <c r="U53" s="101">
        <v>2.9</v>
      </c>
      <c r="V53" s="101">
        <f t="shared" si="28"/>
        <v>156.35300000000001</v>
      </c>
      <c r="W53" s="31"/>
      <c r="X53" s="35"/>
      <c r="Y53" s="35"/>
      <c r="Z53" s="100"/>
      <c r="AB53" s="15">
        <f t="shared" si="19"/>
        <v>-28.65</v>
      </c>
      <c r="AC53" s="36"/>
      <c r="AD53" s="36"/>
      <c r="AE53" s="44"/>
      <c r="AF53" s="36"/>
      <c r="AG53" s="7"/>
      <c r="AH53" s="7">
        <f t="shared" si="24"/>
        <v>0.51</v>
      </c>
      <c r="AI53" s="7">
        <f t="shared" si="23"/>
        <v>0</v>
      </c>
      <c r="AJ53" s="7">
        <f t="shared" si="23"/>
        <v>1.55</v>
      </c>
      <c r="AK53" s="40"/>
      <c r="AL53" s="40"/>
      <c r="AN53">
        <v>-35.299999999999997</v>
      </c>
      <c r="AO53">
        <v>-35</v>
      </c>
      <c r="AP53">
        <v>-28.9</v>
      </c>
      <c r="AQ53">
        <v>-28.4</v>
      </c>
    </row>
    <row r="54" spans="1:43" ht="24.75" customHeight="1" x14ac:dyDescent="0.25">
      <c r="A54" s="79"/>
      <c r="B54" s="100"/>
      <c r="C54" s="100"/>
      <c r="D54" s="9">
        <v>36</v>
      </c>
      <c r="E54" s="100">
        <v>41</v>
      </c>
      <c r="F54" s="101">
        <v>9.1</v>
      </c>
      <c r="G54" s="102" t="s">
        <v>31</v>
      </c>
      <c r="H54" s="10">
        <f t="shared" si="25"/>
        <v>8.1283051616409929E-3</v>
      </c>
      <c r="I54" s="100">
        <f t="shared" si="29"/>
        <v>37</v>
      </c>
      <c r="J54" s="102" t="s">
        <v>31</v>
      </c>
      <c r="K54" s="102" t="s">
        <v>31</v>
      </c>
      <c r="L54" s="10">
        <f t="shared" si="26"/>
        <v>5.0118723362727327</v>
      </c>
      <c r="M54" s="101"/>
      <c r="N54" s="101"/>
      <c r="O54" s="11">
        <f t="shared" si="30"/>
        <v>-28.7</v>
      </c>
      <c r="P54" s="11">
        <f t="shared" si="30"/>
        <v>-28.3</v>
      </c>
      <c r="Q54" s="13">
        <f t="shared" si="27"/>
        <v>27.9</v>
      </c>
      <c r="R54" s="13">
        <v>2.2799999999999998</v>
      </c>
      <c r="S54" s="13">
        <v>4.54</v>
      </c>
      <c r="T54" s="101">
        <v>3.64</v>
      </c>
      <c r="U54" s="101">
        <v>2.71</v>
      </c>
      <c r="V54" s="101">
        <f t="shared" si="28"/>
        <v>151.53800000000001</v>
      </c>
      <c r="W54" s="31"/>
      <c r="X54" s="35"/>
      <c r="Y54" s="35"/>
      <c r="Z54" s="100"/>
      <c r="AB54" s="15">
        <f t="shared" si="19"/>
        <v>-28.5</v>
      </c>
      <c r="AC54" s="36"/>
      <c r="AD54" s="36"/>
      <c r="AE54" s="44"/>
      <c r="AF54" s="36"/>
      <c r="AG54" s="7"/>
      <c r="AH54" s="7">
        <f t="shared" si="24"/>
        <v>0.51</v>
      </c>
      <c r="AI54" s="7">
        <f t="shared" si="23"/>
        <v>0</v>
      </c>
      <c r="AJ54" s="7">
        <f t="shared" si="23"/>
        <v>1.55</v>
      </c>
      <c r="AK54" s="40"/>
      <c r="AL54" s="40"/>
      <c r="AN54">
        <v>-35.200000000000003</v>
      </c>
      <c r="AO54">
        <v>-34.9</v>
      </c>
      <c r="AP54">
        <v>-28.7</v>
      </c>
      <c r="AQ54">
        <v>-28.3</v>
      </c>
    </row>
    <row r="55" spans="1:43" ht="24.75" customHeight="1" x14ac:dyDescent="0.25">
      <c r="A55" s="79"/>
      <c r="B55" s="100"/>
      <c r="C55" s="100"/>
      <c r="D55" s="9">
        <v>36</v>
      </c>
      <c r="E55" s="100">
        <v>40</v>
      </c>
      <c r="F55" s="101">
        <v>8.1</v>
      </c>
      <c r="G55" s="102" t="s">
        <v>31</v>
      </c>
      <c r="H55" s="10">
        <f t="shared" si="25"/>
        <v>6.4565422903465558E-3</v>
      </c>
      <c r="I55" s="100">
        <f t="shared" si="29"/>
        <v>36</v>
      </c>
      <c r="J55" s="102" t="s">
        <v>31</v>
      </c>
      <c r="K55" s="102" t="s">
        <v>31</v>
      </c>
      <c r="L55" s="10">
        <f t="shared" si="26"/>
        <v>3.9810717055349771</v>
      </c>
      <c r="M55" s="101"/>
      <c r="N55" s="101"/>
      <c r="O55" s="11">
        <f t="shared" si="30"/>
        <v>-29</v>
      </c>
      <c r="P55" s="11">
        <f t="shared" si="30"/>
        <v>-28.7</v>
      </c>
      <c r="Q55" s="13">
        <f t="shared" si="27"/>
        <v>27.9</v>
      </c>
      <c r="R55" s="13">
        <v>2.29</v>
      </c>
      <c r="S55" s="13">
        <v>4.57</v>
      </c>
      <c r="T55" s="101">
        <v>3.49</v>
      </c>
      <c r="U55" s="101">
        <v>2.58</v>
      </c>
      <c r="V55" s="101">
        <f t="shared" si="28"/>
        <v>148.25700000000001</v>
      </c>
      <c r="W55" s="31"/>
      <c r="X55" s="35"/>
      <c r="Y55" s="35"/>
      <c r="Z55" s="100"/>
      <c r="AB55" s="15">
        <f t="shared" si="19"/>
        <v>-28.85</v>
      </c>
      <c r="AC55" s="36"/>
      <c r="AD55" s="36"/>
      <c r="AE55" s="44"/>
      <c r="AF55" s="36"/>
      <c r="AG55" s="7"/>
      <c r="AH55" s="7">
        <f t="shared" si="24"/>
        <v>0.51</v>
      </c>
      <c r="AI55" s="7">
        <f t="shared" si="23"/>
        <v>0</v>
      </c>
      <c r="AJ55" s="7">
        <f t="shared" si="23"/>
        <v>1.55</v>
      </c>
      <c r="AK55" s="40"/>
      <c r="AL55" s="40"/>
      <c r="AN55">
        <v>-34.4</v>
      </c>
      <c r="AO55">
        <v>-34.200000000000003</v>
      </c>
      <c r="AP55">
        <v>-29</v>
      </c>
      <c r="AQ55">
        <v>-28.7</v>
      </c>
    </row>
    <row r="56" spans="1:43" ht="24.75" customHeight="1" x14ac:dyDescent="0.25">
      <c r="A56" s="79"/>
      <c r="B56" s="100"/>
      <c r="C56" s="100"/>
      <c r="D56" s="9">
        <v>36</v>
      </c>
      <c r="E56" s="100">
        <v>39</v>
      </c>
      <c r="F56" s="101">
        <v>7.18</v>
      </c>
      <c r="G56" s="102" t="s">
        <v>31</v>
      </c>
      <c r="H56" s="10">
        <f t="shared" si="25"/>
        <v>5.2239618899911988E-3</v>
      </c>
      <c r="I56" s="100">
        <f t="shared" si="29"/>
        <v>35</v>
      </c>
      <c r="J56" s="102" t="s">
        <v>31</v>
      </c>
      <c r="K56" s="102" t="s">
        <v>31</v>
      </c>
      <c r="L56" s="10">
        <f t="shared" si="26"/>
        <v>3.1622776601683804</v>
      </c>
      <c r="M56" s="101"/>
      <c r="N56" s="101"/>
      <c r="O56" s="11">
        <f t="shared" si="30"/>
        <v>-28.4</v>
      </c>
      <c r="P56" s="11">
        <f t="shared" si="30"/>
        <v>-28.5</v>
      </c>
      <c r="Q56" s="13">
        <f t="shared" si="27"/>
        <v>27.82</v>
      </c>
      <c r="R56" s="13">
        <v>2.29</v>
      </c>
      <c r="S56" s="13">
        <v>4.58</v>
      </c>
      <c r="T56" s="101">
        <v>3.34</v>
      </c>
      <c r="U56" s="101">
        <v>2.4500000000000002</v>
      </c>
      <c r="V56" s="101">
        <f t="shared" si="28"/>
        <v>144.70000000000002</v>
      </c>
      <c r="W56" s="31"/>
      <c r="X56" s="35"/>
      <c r="Y56" s="35"/>
      <c r="Z56" s="100"/>
      <c r="AB56" s="15">
        <f t="shared" si="19"/>
        <v>-28.45</v>
      </c>
      <c r="AC56" s="36"/>
      <c r="AD56" s="36"/>
      <c r="AE56" s="44"/>
      <c r="AF56" s="36"/>
      <c r="AG56" s="7"/>
      <c r="AH56" s="7">
        <f t="shared" si="24"/>
        <v>0.51</v>
      </c>
      <c r="AI56" s="7">
        <f t="shared" si="23"/>
        <v>0</v>
      </c>
      <c r="AJ56" s="7">
        <f t="shared" si="23"/>
        <v>1.55</v>
      </c>
      <c r="AK56" s="40"/>
      <c r="AL56" s="40"/>
      <c r="AN56">
        <v>-33.700000000000003</v>
      </c>
      <c r="AO56">
        <v>-33.9</v>
      </c>
      <c r="AP56">
        <v>-28.4</v>
      </c>
      <c r="AQ56">
        <v>-28.5</v>
      </c>
    </row>
    <row r="57" spans="1:43" ht="24.75" customHeight="1" x14ac:dyDescent="0.25">
      <c r="A57" s="79"/>
      <c r="B57" s="100"/>
      <c r="C57" s="100"/>
      <c r="D57" s="9">
        <v>36</v>
      </c>
      <c r="E57" s="100">
        <v>39</v>
      </c>
      <c r="F57" s="101">
        <v>6.39</v>
      </c>
      <c r="G57" s="102" t="s">
        <v>31</v>
      </c>
      <c r="H57" s="10">
        <f t="shared" si="25"/>
        <v>4.3551187368556857E-3</v>
      </c>
      <c r="I57" s="100">
        <f t="shared" si="29"/>
        <v>34</v>
      </c>
      <c r="J57" s="102" t="s">
        <v>31</v>
      </c>
      <c r="K57" s="102" t="s">
        <v>31</v>
      </c>
      <c r="L57" s="10">
        <f t="shared" si="26"/>
        <v>2.511886431509581</v>
      </c>
      <c r="M57" s="101"/>
      <c r="N57" s="101"/>
      <c r="O57" s="11">
        <f t="shared" si="30"/>
        <v>-28.3</v>
      </c>
      <c r="P57" s="11">
        <f t="shared" si="30"/>
        <v>-27.9</v>
      </c>
      <c r="Q57" s="13">
        <f t="shared" si="27"/>
        <v>27.61</v>
      </c>
      <c r="R57" s="13">
        <v>2.29</v>
      </c>
      <c r="S57" s="13">
        <v>4.5999999999999996</v>
      </c>
      <c r="T57" s="101">
        <v>3.23</v>
      </c>
      <c r="U57" s="101">
        <v>2.33</v>
      </c>
      <c r="V57" s="101">
        <f t="shared" si="28"/>
        <v>142.22200000000001</v>
      </c>
      <c r="W57" s="31"/>
      <c r="X57" s="35"/>
      <c r="Y57" s="35"/>
      <c r="Z57" s="100"/>
      <c r="AB57" s="15">
        <f t="shared" si="19"/>
        <v>-28.1</v>
      </c>
      <c r="AC57" s="36"/>
      <c r="AD57" s="36"/>
      <c r="AE57" s="44"/>
      <c r="AF57" s="36"/>
      <c r="AG57" s="7"/>
      <c r="AH57" s="7">
        <f t="shared" si="24"/>
        <v>0.51</v>
      </c>
      <c r="AI57" s="7">
        <f t="shared" si="23"/>
        <v>0</v>
      </c>
      <c r="AJ57" s="7">
        <f t="shared" si="23"/>
        <v>1.55</v>
      </c>
      <c r="AK57" s="40"/>
      <c r="AL57" s="40"/>
      <c r="AN57">
        <v>-33.5</v>
      </c>
      <c r="AO57">
        <v>-33.200000000000003</v>
      </c>
      <c r="AP57">
        <v>-28.3</v>
      </c>
      <c r="AQ57">
        <v>-27.9</v>
      </c>
    </row>
    <row r="58" spans="1:43" ht="24.75" customHeight="1" x14ac:dyDescent="0.25">
      <c r="A58" s="79"/>
      <c r="B58" s="100"/>
      <c r="C58" s="100"/>
      <c r="D58" s="9">
        <v>36</v>
      </c>
      <c r="E58" s="100">
        <v>39</v>
      </c>
      <c r="F58" s="101">
        <v>5.67</v>
      </c>
      <c r="G58" s="102" t="s">
        <v>31</v>
      </c>
      <c r="H58" s="10">
        <f t="shared" si="25"/>
        <v>3.6897759857015032E-3</v>
      </c>
      <c r="I58" s="100">
        <f t="shared" si="29"/>
        <v>33</v>
      </c>
      <c r="J58" s="102" t="s">
        <v>31</v>
      </c>
      <c r="K58" s="102" t="s">
        <v>31</v>
      </c>
      <c r="L58" s="10">
        <f t="shared" si="26"/>
        <v>1.9952623149688804</v>
      </c>
      <c r="M58" s="101"/>
      <c r="N58" s="101"/>
      <c r="O58" s="11">
        <f t="shared" si="30"/>
        <v>-27.7</v>
      </c>
      <c r="P58" s="11">
        <f t="shared" si="30"/>
        <v>-27.6</v>
      </c>
      <c r="Q58" s="13">
        <f t="shared" si="27"/>
        <v>27.33</v>
      </c>
      <c r="R58" s="13">
        <v>2.29</v>
      </c>
      <c r="S58" s="13">
        <v>4.6100000000000003</v>
      </c>
      <c r="T58" s="101">
        <v>3.16</v>
      </c>
      <c r="U58" s="101">
        <v>2.2599999999999998</v>
      </c>
      <c r="V58" s="101">
        <f t="shared" si="28"/>
        <v>140.61700000000002</v>
      </c>
      <c r="W58" s="31"/>
      <c r="X58" s="35"/>
      <c r="Y58" s="35"/>
      <c r="Z58" s="100"/>
      <c r="AB58" s="15">
        <f t="shared" si="19"/>
        <v>-27.65</v>
      </c>
      <c r="AC58" s="36"/>
      <c r="AD58" s="36"/>
      <c r="AE58" s="44"/>
      <c r="AF58" s="36"/>
      <c r="AG58" s="7"/>
      <c r="AH58" s="7">
        <f t="shared" si="24"/>
        <v>0.51</v>
      </c>
      <c r="AI58" s="7">
        <f t="shared" si="23"/>
        <v>0</v>
      </c>
      <c r="AJ58" s="7">
        <f t="shared" si="23"/>
        <v>1.55</v>
      </c>
      <c r="AN58">
        <v>-32.9</v>
      </c>
      <c r="AO58">
        <v>-32.799999999999997</v>
      </c>
      <c r="AP58">
        <v>-27.7</v>
      </c>
      <c r="AQ58">
        <v>-27.6</v>
      </c>
    </row>
    <row r="59" spans="1:43" ht="24.75" customHeight="1" x14ac:dyDescent="0.25">
      <c r="A59" s="79"/>
      <c r="B59" s="100"/>
      <c r="C59" s="100"/>
      <c r="D59" s="9">
        <v>36</v>
      </c>
      <c r="E59" s="100">
        <v>39</v>
      </c>
      <c r="F59" s="101">
        <v>3.27</v>
      </c>
      <c r="G59" s="102" t="s">
        <v>31</v>
      </c>
      <c r="H59" s="10">
        <f t="shared" si="25"/>
        <v>2.1232444620002196E-3</v>
      </c>
      <c r="I59" s="100">
        <f>I58-3</f>
        <v>30</v>
      </c>
      <c r="J59" s="102" t="s">
        <v>31</v>
      </c>
      <c r="K59" s="102" t="s">
        <v>31</v>
      </c>
      <c r="L59" s="10">
        <f t="shared" si="26"/>
        <v>1</v>
      </c>
      <c r="M59" s="101"/>
      <c r="N59" s="101"/>
      <c r="O59" s="11">
        <f t="shared" si="30"/>
        <v>-25.8</v>
      </c>
      <c r="P59" s="11">
        <f t="shared" si="30"/>
        <v>-25.6</v>
      </c>
      <c r="Q59" s="13">
        <f t="shared" si="27"/>
        <v>26.73</v>
      </c>
      <c r="R59" s="13">
        <v>2.2999999999999998</v>
      </c>
      <c r="S59" s="13">
        <v>4.6500000000000004</v>
      </c>
      <c r="T59" s="101">
        <v>3.01</v>
      </c>
      <c r="U59" s="101">
        <v>2.1</v>
      </c>
      <c r="V59" s="101">
        <f t="shared" si="28"/>
        <v>137.43899999999999</v>
      </c>
      <c r="W59" s="31"/>
      <c r="X59" s="35"/>
      <c r="Y59" s="35"/>
      <c r="Z59" s="100"/>
      <c r="AB59" s="15">
        <f t="shared" si="19"/>
        <v>-25.700000000000003</v>
      </c>
      <c r="AC59" s="36"/>
      <c r="AD59" s="36"/>
      <c r="AE59" s="44"/>
      <c r="AF59" s="36"/>
      <c r="AG59" s="7"/>
      <c r="AH59" s="7">
        <f t="shared" si="24"/>
        <v>0.51</v>
      </c>
      <c r="AI59" s="7">
        <f t="shared" si="23"/>
        <v>0</v>
      </c>
      <c r="AJ59" s="7">
        <f t="shared" si="23"/>
        <v>1.55</v>
      </c>
      <c r="AN59">
        <v>-32.200000000000003</v>
      </c>
      <c r="AO59">
        <v>-32</v>
      </c>
      <c r="AP59">
        <v>-25.8</v>
      </c>
      <c r="AQ59">
        <v>-25.6</v>
      </c>
    </row>
    <row r="60" spans="1:43" ht="24.75" customHeight="1" x14ac:dyDescent="0.25">
      <c r="A60" s="79"/>
      <c r="B60" s="100"/>
      <c r="C60" s="100"/>
      <c r="D60" s="9">
        <v>36</v>
      </c>
      <c r="E60" s="100">
        <v>39</v>
      </c>
      <c r="F60" s="101">
        <v>0.75</v>
      </c>
      <c r="G60" s="102" t="s">
        <v>31</v>
      </c>
      <c r="H60" s="10">
        <f t="shared" si="25"/>
        <v>1.1885022274370186E-3</v>
      </c>
      <c r="I60" s="100">
        <f>I59-3</f>
        <v>27</v>
      </c>
      <c r="J60" s="102" t="s">
        <v>31</v>
      </c>
      <c r="K60" s="102" t="s">
        <v>31</v>
      </c>
      <c r="L60" s="10">
        <f t="shared" si="26"/>
        <v>0.50118723362727269</v>
      </c>
      <c r="M60" s="101"/>
      <c r="N60" s="101"/>
      <c r="O60" s="11">
        <f t="shared" si="30"/>
        <v>-23.8</v>
      </c>
      <c r="P60" s="11">
        <f t="shared" si="30"/>
        <v>-23.6</v>
      </c>
      <c r="Q60" s="13">
        <f t="shared" si="27"/>
        <v>26.25</v>
      </c>
      <c r="R60" s="13">
        <v>2.2999999999999998</v>
      </c>
      <c r="S60" s="13">
        <v>4.68</v>
      </c>
      <c r="T60" s="101">
        <v>2.98</v>
      </c>
      <c r="U60" s="101">
        <v>2.04</v>
      </c>
      <c r="V60" s="101">
        <f t="shared" si="28"/>
        <v>137.01599999999999</v>
      </c>
      <c r="W60" s="31"/>
      <c r="X60" s="35"/>
      <c r="Y60" s="35"/>
      <c r="Z60" s="100"/>
      <c r="AB60" s="15">
        <f t="shared" si="19"/>
        <v>-23.700000000000003</v>
      </c>
      <c r="AC60" s="36"/>
      <c r="AD60" s="36"/>
      <c r="AE60" s="44"/>
      <c r="AF60" s="36"/>
      <c r="AG60" s="7"/>
      <c r="AH60" s="7">
        <f t="shared" si="24"/>
        <v>0.51</v>
      </c>
      <c r="AI60" s="7">
        <f t="shared" si="24"/>
        <v>0</v>
      </c>
      <c r="AJ60" s="7">
        <f t="shared" si="24"/>
        <v>1.55</v>
      </c>
      <c r="AN60">
        <v>-33.1</v>
      </c>
      <c r="AO60">
        <v>-33.4</v>
      </c>
      <c r="AP60">
        <v>-23.8</v>
      </c>
      <c r="AQ60">
        <v>-23.6</v>
      </c>
    </row>
    <row r="61" spans="1:43" ht="24.75" customHeight="1" x14ac:dyDescent="0.25">
      <c r="A61" s="79"/>
      <c r="B61" s="100"/>
      <c r="C61" s="100"/>
      <c r="D61" s="9">
        <v>36</v>
      </c>
      <c r="E61" s="100">
        <v>38</v>
      </c>
      <c r="F61" s="101">
        <v>-1.82</v>
      </c>
      <c r="G61" s="102" t="s">
        <v>31</v>
      </c>
      <c r="H61" s="10">
        <f t="shared" si="25"/>
        <v>6.5765783735542043E-4</v>
      </c>
      <c r="I61" s="100">
        <f>I60-3</f>
        <v>24</v>
      </c>
      <c r="J61" s="102" t="s">
        <v>31</v>
      </c>
      <c r="K61" s="102" t="s">
        <v>31</v>
      </c>
      <c r="L61" s="10">
        <f t="shared" si="26"/>
        <v>0.25118864315095807</v>
      </c>
      <c r="M61" s="101"/>
      <c r="N61" s="101"/>
      <c r="O61" s="11">
        <f t="shared" si="30"/>
        <v>-22.9</v>
      </c>
      <c r="P61" s="11">
        <f t="shared" si="30"/>
        <v>-23</v>
      </c>
      <c r="Q61" s="13">
        <f t="shared" si="27"/>
        <v>25.82</v>
      </c>
      <c r="R61" s="13">
        <v>2.2999999999999998</v>
      </c>
      <c r="S61" s="13">
        <v>4.7</v>
      </c>
      <c r="T61" s="101">
        <v>2.98</v>
      </c>
      <c r="U61" s="101">
        <v>2.04</v>
      </c>
      <c r="V61" s="101">
        <f t="shared" si="28"/>
        <v>137.22199999999998</v>
      </c>
      <c r="W61" s="31"/>
      <c r="X61" s="35"/>
      <c r="Y61" s="35"/>
      <c r="Z61" s="100"/>
      <c r="AB61" s="15">
        <f t="shared" si="19"/>
        <v>-22.95</v>
      </c>
      <c r="AC61" s="36"/>
      <c r="AD61" s="36"/>
      <c r="AE61" s="44"/>
      <c r="AF61" s="36"/>
      <c r="AG61" s="7"/>
      <c r="AH61" s="7">
        <f t="shared" ref="AH61:AJ61" si="31">AH60</f>
        <v>0.51</v>
      </c>
      <c r="AI61" s="7">
        <f t="shared" si="31"/>
        <v>0</v>
      </c>
      <c r="AJ61" s="7">
        <f t="shared" si="31"/>
        <v>1.55</v>
      </c>
      <c r="AK61" s="7"/>
      <c r="AN61">
        <v>-35.9</v>
      </c>
      <c r="AO61">
        <v>-35.9</v>
      </c>
      <c r="AP61">
        <v>-22.9</v>
      </c>
      <c r="AQ61">
        <v>-23</v>
      </c>
    </row>
    <row r="62" spans="1:43" ht="24.75" customHeight="1" x14ac:dyDescent="0.25">
      <c r="A62" s="80"/>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CONCATENATE("Cascade Average SRG(dBc) W_LIN @ ",B63,"GHz")</f>
        <v>Cascade Average SRG(dBc) W_LIN @ 14.5GHz</v>
      </c>
      <c r="AC62" s="36"/>
      <c r="AD62" s="36"/>
      <c r="AE62" s="36"/>
      <c r="AF62" s="36"/>
      <c r="AG62" s="7" t="s">
        <v>48</v>
      </c>
      <c r="AH62" s="7"/>
      <c r="AI62" s="7"/>
      <c r="AJ62" s="7"/>
      <c r="AK62" s="7"/>
    </row>
    <row r="63" spans="1:43" ht="24.75" customHeight="1" x14ac:dyDescent="0.25">
      <c r="A63" s="75">
        <f>A43</f>
        <v>42174</v>
      </c>
      <c r="B63" s="100">
        <f>B43</f>
        <v>14.5</v>
      </c>
      <c r="C63" s="100" t="s">
        <v>30</v>
      </c>
      <c r="D63" s="9"/>
      <c r="E63" s="9"/>
      <c r="F63" s="102" t="s">
        <v>31</v>
      </c>
      <c r="G63" s="101"/>
      <c r="H63" s="101">
        <f>0.001*POWER(10,G63/10)</f>
        <v>1E-3</v>
      </c>
      <c r="I63" s="102" t="s">
        <v>31</v>
      </c>
      <c r="J63" s="100">
        <v>47</v>
      </c>
      <c r="K63" s="102" t="s">
        <v>31</v>
      </c>
      <c r="L63" s="101">
        <f>0.001*POWER(10,J63/10)</f>
        <v>50.118723362727295</v>
      </c>
      <c r="M63" s="101"/>
      <c r="N63" s="101"/>
      <c r="O63" s="11"/>
      <c r="P63" s="12"/>
      <c r="Q63" s="13">
        <f>J63-G63</f>
        <v>47</v>
      </c>
      <c r="R63" s="13"/>
      <c r="S63" s="13"/>
      <c r="T63" s="101"/>
      <c r="U63" s="101"/>
      <c r="V63" s="101">
        <f>T63*$Z$7+S63*$Z$9+R63*$Z$11</f>
        <v>0</v>
      </c>
      <c r="W63" s="101">
        <f t="shared" ref="W63:W77" si="32">V63-L63</f>
        <v>-50.118723362727295</v>
      </c>
      <c r="X63" s="14" t="e">
        <f t="shared" ref="X63:X77" si="33">L63/V63</f>
        <v>#DIV/0!</v>
      </c>
      <c r="Y63" s="14" t="e">
        <f t="shared" ref="Y63:Y77" si="34">(L63-H63)/V63</f>
        <v>#DIV/0!</v>
      </c>
      <c r="Z63" s="127" t="s">
        <v>49</v>
      </c>
      <c r="AB63" s="15" t="e">
        <f>AVERAGE(M63:N63)</f>
        <v>#DIV/0!</v>
      </c>
      <c r="AC63" s="7"/>
      <c r="AD63" s="36"/>
      <c r="AE63" s="36"/>
      <c r="AF63" s="7"/>
      <c r="AG63" s="7">
        <v>-30</v>
      </c>
      <c r="AH63" s="15"/>
      <c r="AI63" s="45"/>
      <c r="AJ63" s="7"/>
      <c r="AK63" s="7"/>
    </row>
    <row r="64" spans="1:43" ht="24.75" customHeight="1" x14ac:dyDescent="0.25">
      <c r="A64" s="75"/>
      <c r="B64" s="100"/>
      <c r="C64" s="100"/>
      <c r="D64" s="9"/>
      <c r="E64" s="9"/>
      <c r="F64" s="102" t="s">
        <v>31</v>
      </c>
      <c r="G64" s="101"/>
      <c r="H64" s="101">
        <f t="shared" ref="H64:H77" si="35">0.001*POWER(10,G64/10)</f>
        <v>1E-3</v>
      </c>
      <c r="I64" s="102" t="s">
        <v>31</v>
      </c>
      <c r="J64" s="100">
        <f t="shared" ref="J64:J74" si="36">J63-1</f>
        <v>46</v>
      </c>
      <c r="K64" s="102" t="s">
        <v>31</v>
      </c>
      <c r="L64" s="101">
        <f t="shared" ref="L64:L77" si="37">0.001*POWER(10,J64/10)</f>
        <v>39.810717055349741</v>
      </c>
      <c r="M64" s="101"/>
      <c r="N64" s="101"/>
      <c r="O64" s="11"/>
      <c r="P64" s="12"/>
      <c r="Q64" s="13">
        <f t="shared" ref="Q64:Q77" si="38">J64-G64</f>
        <v>46</v>
      </c>
      <c r="R64" s="13"/>
      <c r="S64" s="13"/>
      <c r="T64" s="101"/>
      <c r="U64" s="101"/>
      <c r="V64" s="101">
        <f t="shared" ref="V64:V77" si="39">T64*$Z$7+S64*$Z$9+R64*$Z$11</f>
        <v>0</v>
      </c>
      <c r="W64" s="101">
        <f t="shared" si="32"/>
        <v>-39.810717055349741</v>
      </c>
      <c r="X64" s="14" t="e">
        <f t="shared" si="33"/>
        <v>#DIV/0!</v>
      </c>
      <c r="Y64" s="14" t="e">
        <f t="shared" si="34"/>
        <v>#DIV/0!</v>
      </c>
      <c r="Z64" s="128"/>
      <c r="AB64" s="15" t="e">
        <f>AVERAGE(M64:N64)</f>
        <v>#DIV/0!</v>
      </c>
      <c r="AC64" s="7"/>
      <c r="AD64" s="36"/>
      <c r="AE64" s="36"/>
      <c r="AF64" s="7"/>
      <c r="AG64" s="7">
        <f>AG63</f>
        <v>-30</v>
      </c>
      <c r="AH64" s="15"/>
      <c r="AI64" s="45"/>
      <c r="AJ64" s="7"/>
      <c r="AK64" s="7"/>
    </row>
    <row r="65" spans="1:43" ht="24.75" customHeight="1" x14ac:dyDescent="0.25">
      <c r="A65" s="79"/>
      <c r="B65" s="100"/>
      <c r="C65" s="100"/>
      <c r="D65" s="9"/>
      <c r="E65" s="9"/>
      <c r="F65" s="102" t="s">
        <v>31</v>
      </c>
      <c r="G65" s="101"/>
      <c r="H65" s="101">
        <f t="shared" si="35"/>
        <v>1E-3</v>
      </c>
      <c r="I65" s="102" t="s">
        <v>31</v>
      </c>
      <c r="J65" s="100">
        <f t="shared" si="36"/>
        <v>45</v>
      </c>
      <c r="K65" s="102" t="s">
        <v>31</v>
      </c>
      <c r="L65" s="101">
        <f t="shared" si="37"/>
        <v>31.622776601683839</v>
      </c>
      <c r="M65" s="101"/>
      <c r="N65" s="101"/>
      <c r="O65" s="11"/>
      <c r="P65" s="12"/>
      <c r="Q65" s="13">
        <f t="shared" si="38"/>
        <v>45</v>
      </c>
      <c r="R65" s="13"/>
      <c r="S65" s="13"/>
      <c r="T65" s="101"/>
      <c r="U65" s="101"/>
      <c r="V65" s="101">
        <f t="shared" si="39"/>
        <v>0</v>
      </c>
      <c r="W65" s="101">
        <f t="shared" si="32"/>
        <v>-31.622776601683839</v>
      </c>
      <c r="X65" s="14" t="e">
        <f t="shared" si="33"/>
        <v>#DIV/0!</v>
      </c>
      <c r="Y65" s="14" t="e">
        <f t="shared" si="34"/>
        <v>#DIV/0!</v>
      </c>
      <c r="Z65" s="129"/>
      <c r="AB65" s="15" t="e">
        <f>AVERAGE(M65:N65)</f>
        <v>#DIV/0!</v>
      </c>
      <c r="AC65" s="7"/>
      <c r="AD65" s="36"/>
      <c r="AE65" s="36"/>
      <c r="AF65" s="7"/>
      <c r="AG65" s="7">
        <f t="shared" ref="AG65:AG70" si="40">AG64</f>
        <v>-30</v>
      </c>
      <c r="AH65" s="15"/>
      <c r="AI65" s="45"/>
      <c r="AJ65" s="7"/>
      <c r="AK65" s="7"/>
    </row>
    <row r="66" spans="1:43" ht="24.75" customHeight="1" x14ac:dyDescent="0.25">
      <c r="A66" s="79"/>
      <c r="B66" s="100"/>
      <c r="C66" s="100"/>
      <c r="D66" s="9"/>
      <c r="E66" s="9"/>
      <c r="F66" s="102" t="s">
        <v>31</v>
      </c>
      <c r="G66" s="101"/>
      <c r="H66" s="101">
        <f t="shared" si="35"/>
        <v>1E-3</v>
      </c>
      <c r="I66" s="102" t="s">
        <v>31</v>
      </c>
      <c r="J66" s="100">
        <f t="shared" si="36"/>
        <v>44</v>
      </c>
      <c r="K66" s="102" t="s">
        <v>31</v>
      </c>
      <c r="L66" s="101">
        <f t="shared" si="37"/>
        <v>25.118864315095859</v>
      </c>
      <c r="M66" s="101"/>
      <c r="N66" s="101"/>
      <c r="O66" s="11"/>
      <c r="P66" s="11"/>
      <c r="Q66" s="13">
        <f t="shared" si="38"/>
        <v>44</v>
      </c>
      <c r="R66" s="13"/>
      <c r="S66" s="13"/>
      <c r="T66" s="101"/>
      <c r="U66" s="101"/>
      <c r="V66" s="101">
        <f t="shared" si="39"/>
        <v>0</v>
      </c>
      <c r="W66" s="101">
        <f t="shared" si="32"/>
        <v>-25.118864315095859</v>
      </c>
      <c r="X66" s="14" t="e">
        <f t="shared" si="33"/>
        <v>#DIV/0!</v>
      </c>
      <c r="Y66" s="14" t="e">
        <f t="shared" si="34"/>
        <v>#DIV/0!</v>
      </c>
      <c r="Z66" s="127" t="s">
        <v>45</v>
      </c>
      <c r="AB66" s="15" t="e">
        <f t="shared" ref="AB66:AB77" si="41">AVERAGE(M66:N66)</f>
        <v>#DIV/0!</v>
      </c>
      <c r="AC66" s="7"/>
      <c r="AD66" s="36"/>
      <c r="AE66" s="36"/>
      <c r="AF66" s="7"/>
      <c r="AG66" s="7">
        <f t="shared" si="40"/>
        <v>-30</v>
      </c>
      <c r="AH66" s="15"/>
      <c r="AI66" s="45"/>
      <c r="AJ66" s="7"/>
      <c r="AK66" s="7"/>
    </row>
    <row r="67" spans="1:43" ht="23.25" customHeight="1" x14ac:dyDescent="0.25">
      <c r="A67" s="79"/>
      <c r="B67" s="100"/>
      <c r="C67" s="100"/>
      <c r="D67" s="9"/>
      <c r="E67" s="9"/>
      <c r="F67" s="102" t="s">
        <v>31</v>
      </c>
      <c r="G67" s="101"/>
      <c r="H67" s="101">
        <f t="shared" si="35"/>
        <v>1E-3</v>
      </c>
      <c r="I67" s="102" t="s">
        <v>31</v>
      </c>
      <c r="J67" s="100">
        <f t="shared" si="36"/>
        <v>43</v>
      </c>
      <c r="K67" s="102" t="s">
        <v>31</v>
      </c>
      <c r="L67" s="101">
        <f t="shared" si="37"/>
        <v>19.952623149688794</v>
      </c>
      <c r="M67" s="101"/>
      <c r="N67" s="101"/>
      <c r="O67" s="11"/>
      <c r="P67" s="11"/>
      <c r="Q67" s="13">
        <f t="shared" si="38"/>
        <v>43</v>
      </c>
      <c r="R67" s="13"/>
      <c r="S67" s="13"/>
      <c r="T67" s="101"/>
      <c r="U67" s="101"/>
      <c r="V67" s="101">
        <f t="shared" si="39"/>
        <v>0</v>
      </c>
      <c r="W67" s="101">
        <f t="shared" si="32"/>
        <v>-19.952623149688794</v>
      </c>
      <c r="X67" s="14" t="e">
        <f t="shared" si="33"/>
        <v>#DIV/0!</v>
      </c>
      <c r="Y67" s="14" t="e">
        <f t="shared" si="34"/>
        <v>#DIV/0!</v>
      </c>
      <c r="Z67" s="130"/>
      <c r="AB67" s="15" t="e">
        <f t="shared" si="41"/>
        <v>#DIV/0!</v>
      </c>
      <c r="AC67" s="7"/>
      <c r="AD67" s="36"/>
      <c r="AE67" s="36"/>
      <c r="AF67" s="7"/>
      <c r="AG67" s="7">
        <f t="shared" si="40"/>
        <v>-30</v>
      </c>
      <c r="AH67" s="15"/>
      <c r="AI67" s="45"/>
      <c r="AJ67" s="7"/>
      <c r="AK67" s="7"/>
    </row>
    <row r="68" spans="1:43" ht="24" customHeight="1" x14ac:dyDescent="0.25">
      <c r="A68" s="79"/>
      <c r="B68" s="100"/>
      <c r="C68" s="100"/>
      <c r="D68" s="9"/>
      <c r="E68" s="9"/>
      <c r="F68" s="102" t="s">
        <v>31</v>
      </c>
      <c r="G68" s="101"/>
      <c r="H68" s="101">
        <f t="shared" si="35"/>
        <v>1E-3</v>
      </c>
      <c r="I68" s="102" t="s">
        <v>31</v>
      </c>
      <c r="J68" s="100">
        <f t="shared" si="36"/>
        <v>42</v>
      </c>
      <c r="K68" s="102" t="s">
        <v>31</v>
      </c>
      <c r="L68" s="101">
        <f t="shared" si="37"/>
        <v>15.848931924611147</v>
      </c>
      <c r="M68" s="101"/>
      <c r="N68" s="101"/>
      <c r="O68" s="11"/>
      <c r="P68" s="11"/>
      <c r="Q68" s="13">
        <f t="shared" si="38"/>
        <v>42</v>
      </c>
      <c r="R68" s="13"/>
      <c r="S68" s="13"/>
      <c r="T68" s="101"/>
      <c r="U68" s="101"/>
      <c r="V68" s="101">
        <f t="shared" si="39"/>
        <v>0</v>
      </c>
      <c r="W68" s="101">
        <f t="shared" si="32"/>
        <v>-15.848931924611147</v>
      </c>
      <c r="X68" s="14" t="e">
        <f t="shared" si="33"/>
        <v>#DIV/0!</v>
      </c>
      <c r="Y68" s="14" t="e">
        <f t="shared" si="34"/>
        <v>#DIV/0!</v>
      </c>
      <c r="Z68" s="131"/>
      <c r="AB68" s="15" t="e">
        <f t="shared" si="41"/>
        <v>#DIV/0!</v>
      </c>
      <c r="AC68" s="36"/>
      <c r="AD68" s="36"/>
      <c r="AE68" s="7"/>
      <c r="AF68" s="7"/>
      <c r="AG68" s="7">
        <f t="shared" si="40"/>
        <v>-30</v>
      </c>
      <c r="AH68" s="15"/>
      <c r="AI68" s="45"/>
      <c r="AJ68" s="7"/>
      <c r="AK68" s="7"/>
    </row>
    <row r="69" spans="1:43" ht="24.75" customHeight="1" x14ac:dyDescent="0.25">
      <c r="A69" s="79"/>
      <c r="B69" s="100"/>
      <c r="C69" s="100"/>
      <c r="D69" s="9"/>
      <c r="E69" s="9"/>
      <c r="F69" s="102" t="s">
        <v>31</v>
      </c>
      <c r="G69" s="101"/>
      <c r="H69" s="101">
        <f t="shared" si="35"/>
        <v>1E-3</v>
      </c>
      <c r="I69" s="102" t="s">
        <v>31</v>
      </c>
      <c r="J69" s="100">
        <f t="shared" si="36"/>
        <v>41</v>
      </c>
      <c r="K69" s="102" t="s">
        <v>31</v>
      </c>
      <c r="L69" s="101">
        <f t="shared" si="37"/>
        <v>12.589254117941671</v>
      </c>
      <c r="M69" s="101"/>
      <c r="N69" s="101"/>
      <c r="O69" s="11"/>
      <c r="P69" s="11"/>
      <c r="Q69" s="13">
        <f t="shared" si="38"/>
        <v>41</v>
      </c>
      <c r="R69" s="13"/>
      <c r="S69" s="13"/>
      <c r="T69" s="101"/>
      <c r="U69" s="101"/>
      <c r="V69" s="101">
        <f t="shared" si="39"/>
        <v>0</v>
      </c>
      <c r="W69" s="101">
        <f t="shared" si="32"/>
        <v>-12.589254117941671</v>
      </c>
      <c r="X69" s="14" t="e">
        <f t="shared" si="33"/>
        <v>#DIV/0!</v>
      </c>
      <c r="Y69" s="14" t="e">
        <f t="shared" si="34"/>
        <v>#DIV/0!</v>
      </c>
      <c r="Z69" s="136" t="s">
        <v>50</v>
      </c>
      <c r="AB69" s="15" t="e">
        <f t="shared" si="41"/>
        <v>#DIV/0!</v>
      </c>
      <c r="AC69" s="36"/>
      <c r="AD69" s="36"/>
      <c r="AE69" s="7"/>
      <c r="AF69" s="7"/>
      <c r="AG69" s="7">
        <f t="shared" si="40"/>
        <v>-30</v>
      </c>
      <c r="AH69" s="15"/>
      <c r="AI69" s="45"/>
      <c r="AJ69" s="7"/>
      <c r="AK69" s="7"/>
    </row>
    <row r="70" spans="1:43" ht="24.75" customHeight="1" x14ac:dyDescent="0.25">
      <c r="A70" s="79"/>
      <c r="B70" s="100"/>
      <c r="C70" s="100"/>
      <c r="D70" s="9"/>
      <c r="E70" s="9"/>
      <c r="F70" s="102" t="s">
        <v>31</v>
      </c>
      <c r="G70" s="101"/>
      <c r="H70" s="101">
        <f t="shared" si="35"/>
        <v>1E-3</v>
      </c>
      <c r="I70" s="102" t="s">
        <v>31</v>
      </c>
      <c r="J70" s="100">
        <f t="shared" si="36"/>
        <v>40</v>
      </c>
      <c r="K70" s="102" t="s">
        <v>31</v>
      </c>
      <c r="L70" s="101">
        <f t="shared" si="37"/>
        <v>10</v>
      </c>
      <c r="M70" s="101"/>
      <c r="N70" s="101"/>
      <c r="O70" s="11"/>
      <c r="P70" s="11"/>
      <c r="Q70" s="13">
        <f t="shared" si="38"/>
        <v>40</v>
      </c>
      <c r="R70" s="13"/>
      <c r="S70" s="13"/>
      <c r="T70" s="101"/>
      <c r="U70" s="101"/>
      <c r="V70" s="101">
        <f t="shared" si="39"/>
        <v>0</v>
      </c>
      <c r="W70" s="101">
        <f t="shared" si="32"/>
        <v>-10</v>
      </c>
      <c r="X70" s="14" t="e">
        <f t="shared" si="33"/>
        <v>#DIV/0!</v>
      </c>
      <c r="Y70" s="14" t="e">
        <f t="shared" si="34"/>
        <v>#DIV/0!</v>
      </c>
      <c r="Z70" s="137"/>
      <c r="AB70" s="15" t="e">
        <f t="shared" si="41"/>
        <v>#DIV/0!</v>
      </c>
      <c r="AC70" s="36"/>
      <c r="AD70" s="36"/>
      <c r="AE70" s="7"/>
      <c r="AF70" s="36"/>
      <c r="AG70" s="7">
        <f t="shared" si="40"/>
        <v>-30</v>
      </c>
      <c r="AH70" s="15"/>
      <c r="AI70" s="45"/>
      <c r="AJ70" s="7"/>
      <c r="AK70" s="7"/>
    </row>
    <row r="71" spans="1:43" ht="24.75" customHeight="1" x14ac:dyDescent="0.25">
      <c r="A71" s="79"/>
      <c r="B71" s="100"/>
      <c r="C71" s="100"/>
      <c r="D71" s="9"/>
      <c r="E71" s="9"/>
      <c r="F71" s="102" t="s">
        <v>31</v>
      </c>
      <c r="G71" s="101"/>
      <c r="H71" s="101">
        <f t="shared" si="35"/>
        <v>1E-3</v>
      </c>
      <c r="I71" s="102" t="s">
        <v>31</v>
      </c>
      <c r="J71" s="100">
        <f t="shared" si="36"/>
        <v>39</v>
      </c>
      <c r="K71" s="102" t="s">
        <v>31</v>
      </c>
      <c r="L71" s="101">
        <f t="shared" si="37"/>
        <v>7.9432823472428158</v>
      </c>
      <c r="M71" s="101"/>
      <c r="N71" s="101"/>
      <c r="O71" s="11"/>
      <c r="P71" s="11"/>
      <c r="Q71" s="13">
        <f t="shared" si="38"/>
        <v>39</v>
      </c>
      <c r="R71" s="13"/>
      <c r="S71" s="13"/>
      <c r="T71" s="101"/>
      <c r="U71" s="101"/>
      <c r="V71" s="101">
        <f t="shared" si="39"/>
        <v>0</v>
      </c>
      <c r="W71" s="101">
        <f t="shared" si="32"/>
        <v>-7.9432823472428158</v>
      </c>
      <c r="X71" s="14" t="e">
        <f t="shared" si="33"/>
        <v>#DIV/0!</v>
      </c>
      <c r="Y71" s="14" t="e">
        <f t="shared" si="34"/>
        <v>#DIV/0!</v>
      </c>
      <c r="Z71" s="137"/>
      <c r="AB71" s="15" t="e">
        <f t="shared" si="41"/>
        <v>#DIV/0!</v>
      </c>
      <c r="AC71" s="36"/>
      <c r="AD71" s="36"/>
      <c r="AE71" s="7"/>
      <c r="AF71" s="36"/>
      <c r="AG71" s="7">
        <f>AG69</f>
        <v>-30</v>
      </c>
      <c r="AH71" s="15"/>
      <c r="AI71" s="45"/>
      <c r="AJ71" s="7"/>
      <c r="AK71" s="7"/>
    </row>
    <row r="72" spans="1:43" ht="24.75" customHeight="1" x14ac:dyDescent="0.25">
      <c r="A72" s="79"/>
      <c r="B72" s="100"/>
      <c r="C72" s="100"/>
      <c r="D72" s="9"/>
      <c r="E72" s="9"/>
      <c r="F72" s="102" t="s">
        <v>31</v>
      </c>
      <c r="G72" s="101"/>
      <c r="H72" s="101">
        <f t="shared" si="35"/>
        <v>1E-3</v>
      </c>
      <c r="I72" s="102" t="s">
        <v>31</v>
      </c>
      <c r="J72" s="100">
        <f t="shared" si="36"/>
        <v>38</v>
      </c>
      <c r="K72" s="102" t="s">
        <v>31</v>
      </c>
      <c r="L72" s="101">
        <f t="shared" si="37"/>
        <v>6.3095734448019387</v>
      </c>
      <c r="M72" s="101"/>
      <c r="N72" s="101"/>
      <c r="O72" s="11"/>
      <c r="P72" s="11"/>
      <c r="Q72" s="13">
        <f t="shared" si="38"/>
        <v>38</v>
      </c>
      <c r="R72" s="13"/>
      <c r="S72" s="13"/>
      <c r="T72" s="101"/>
      <c r="U72" s="101"/>
      <c r="V72" s="101">
        <f t="shared" si="39"/>
        <v>0</v>
      </c>
      <c r="W72" s="101">
        <f t="shared" si="32"/>
        <v>-6.3095734448019387</v>
      </c>
      <c r="X72" s="14" t="e">
        <f t="shared" si="33"/>
        <v>#DIV/0!</v>
      </c>
      <c r="Y72" s="14" t="e">
        <f t="shared" si="34"/>
        <v>#DIV/0!</v>
      </c>
      <c r="Z72" s="137"/>
      <c r="AB72" s="15" t="e">
        <f t="shared" si="41"/>
        <v>#DIV/0!</v>
      </c>
      <c r="AC72" s="36"/>
      <c r="AD72" s="36"/>
      <c r="AE72" s="7"/>
      <c r="AF72" s="36"/>
      <c r="AG72" s="7">
        <f>AG69</f>
        <v>-30</v>
      </c>
      <c r="AH72" s="15"/>
      <c r="AI72" s="45"/>
      <c r="AJ72" s="7"/>
      <c r="AK72" s="7"/>
    </row>
    <row r="73" spans="1:43" ht="24.75" customHeight="1" x14ac:dyDescent="0.25">
      <c r="A73" s="79"/>
      <c r="B73" s="100"/>
      <c r="C73" s="100"/>
      <c r="D73" s="9"/>
      <c r="E73" s="9"/>
      <c r="F73" s="102" t="s">
        <v>31</v>
      </c>
      <c r="G73" s="101"/>
      <c r="H73" s="101">
        <f t="shared" si="35"/>
        <v>1E-3</v>
      </c>
      <c r="I73" s="102" t="s">
        <v>31</v>
      </c>
      <c r="J73" s="100">
        <f t="shared" si="36"/>
        <v>37</v>
      </c>
      <c r="K73" s="102" t="s">
        <v>31</v>
      </c>
      <c r="L73" s="101">
        <f t="shared" si="37"/>
        <v>5.0118723362727327</v>
      </c>
      <c r="M73" s="101"/>
      <c r="N73" s="101"/>
      <c r="O73" s="11"/>
      <c r="P73" s="11"/>
      <c r="Q73" s="13">
        <f t="shared" si="38"/>
        <v>37</v>
      </c>
      <c r="R73" s="13"/>
      <c r="S73" s="13"/>
      <c r="T73" s="101"/>
      <c r="U73" s="101"/>
      <c r="V73" s="101">
        <f t="shared" si="39"/>
        <v>0</v>
      </c>
      <c r="W73" s="101">
        <f t="shared" si="32"/>
        <v>-5.0118723362727327</v>
      </c>
      <c r="X73" s="14" t="e">
        <f t="shared" si="33"/>
        <v>#DIV/0!</v>
      </c>
      <c r="Y73" s="14" t="e">
        <f t="shared" si="34"/>
        <v>#DIV/0!</v>
      </c>
      <c r="Z73" s="137"/>
      <c r="AB73" s="15" t="e">
        <f t="shared" si="41"/>
        <v>#DIV/0!</v>
      </c>
      <c r="AC73" s="36"/>
      <c r="AD73" s="36"/>
      <c r="AE73" s="7"/>
      <c r="AF73" s="36"/>
      <c r="AG73" s="7">
        <f>AG69</f>
        <v>-30</v>
      </c>
      <c r="AH73" s="15"/>
      <c r="AI73" s="45"/>
      <c r="AJ73" s="7"/>
      <c r="AK73" s="7"/>
    </row>
    <row r="74" spans="1:43" ht="24.75" customHeight="1" x14ac:dyDescent="0.25">
      <c r="A74" s="79"/>
      <c r="B74" s="100"/>
      <c r="C74" s="100"/>
      <c r="D74" s="9"/>
      <c r="E74" s="9"/>
      <c r="F74" s="102" t="s">
        <v>31</v>
      </c>
      <c r="G74" s="101"/>
      <c r="H74" s="101">
        <f t="shared" si="35"/>
        <v>1E-3</v>
      </c>
      <c r="I74" s="102" t="s">
        <v>31</v>
      </c>
      <c r="J74" s="100">
        <f t="shared" si="36"/>
        <v>36</v>
      </c>
      <c r="K74" s="102" t="s">
        <v>31</v>
      </c>
      <c r="L74" s="101">
        <f t="shared" si="37"/>
        <v>3.9810717055349771</v>
      </c>
      <c r="M74" s="101"/>
      <c r="N74" s="101"/>
      <c r="O74" s="11"/>
      <c r="P74" s="11"/>
      <c r="Q74" s="13">
        <f t="shared" si="38"/>
        <v>36</v>
      </c>
      <c r="R74" s="13"/>
      <c r="S74" s="13"/>
      <c r="T74" s="101"/>
      <c r="U74" s="101"/>
      <c r="V74" s="101">
        <f t="shared" si="39"/>
        <v>0</v>
      </c>
      <c r="W74" s="101">
        <f t="shared" si="32"/>
        <v>-3.9810717055349771</v>
      </c>
      <c r="X74" s="14" t="e">
        <f t="shared" si="33"/>
        <v>#DIV/0!</v>
      </c>
      <c r="Y74" s="14" t="e">
        <f t="shared" si="34"/>
        <v>#DIV/0!</v>
      </c>
      <c r="Z74" s="137"/>
      <c r="AB74" s="15" t="e">
        <f t="shared" si="41"/>
        <v>#DIV/0!</v>
      </c>
      <c r="AC74" s="36"/>
      <c r="AD74" s="36"/>
      <c r="AE74" s="7"/>
      <c r="AF74" s="36"/>
      <c r="AG74" s="7">
        <f>AG69</f>
        <v>-30</v>
      </c>
      <c r="AH74" s="15"/>
      <c r="AI74" s="45"/>
      <c r="AJ74" s="7"/>
      <c r="AK74" s="7"/>
    </row>
    <row r="75" spans="1:43" ht="24.75" customHeight="1" x14ac:dyDescent="0.25">
      <c r="A75" s="79"/>
      <c r="B75" s="100"/>
      <c r="C75" s="100"/>
      <c r="D75" s="9"/>
      <c r="E75" s="9"/>
      <c r="F75" s="102" t="s">
        <v>31</v>
      </c>
      <c r="G75" s="101"/>
      <c r="H75" s="101">
        <f t="shared" si="35"/>
        <v>1E-3</v>
      </c>
      <c r="I75" s="102" t="s">
        <v>31</v>
      </c>
      <c r="J75" s="100">
        <f>J74-3</f>
        <v>33</v>
      </c>
      <c r="K75" s="102" t="s">
        <v>31</v>
      </c>
      <c r="L75" s="101">
        <f t="shared" si="37"/>
        <v>1.9952623149688804</v>
      </c>
      <c r="M75" s="101"/>
      <c r="N75" s="101"/>
      <c r="O75" s="11"/>
      <c r="P75" s="11"/>
      <c r="Q75" s="13">
        <f t="shared" si="38"/>
        <v>33</v>
      </c>
      <c r="R75" s="13"/>
      <c r="S75" s="13"/>
      <c r="T75" s="101"/>
      <c r="U75" s="101"/>
      <c r="V75" s="101">
        <f t="shared" si="39"/>
        <v>0</v>
      </c>
      <c r="W75" s="101">
        <f t="shared" si="32"/>
        <v>-1.9952623149688804</v>
      </c>
      <c r="X75" s="14" t="e">
        <f t="shared" si="33"/>
        <v>#DIV/0!</v>
      </c>
      <c r="Y75" s="14" t="e">
        <f t="shared" si="34"/>
        <v>#DIV/0!</v>
      </c>
      <c r="Z75" s="137"/>
      <c r="AB75" s="15" t="e">
        <f t="shared" si="41"/>
        <v>#DIV/0!</v>
      </c>
      <c r="AC75" s="36"/>
      <c r="AD75" s="36"/>
      <c r="AE75" s="7"/>
      <c r="AF75" s="36"/>
      <c r="AG75" s="7">
        <f>AG69</f>
        <v>-30</v>
      </c>
      <c r="AH75" s="15"/>
      <c r="AI75" s="45"/>
      <c r="AJ75" s="7"/>
      <c r="AK75" s="7"/>
    </row>
    <row r="76" spans="1:43" ht="24.75" customHeight="1" x14ac:dyDescent="0.25">
      <c r="A76" s="79"/>
      <c r="B76" s="100"/>
      <c r="C76" s="100"/>
      <c r="D76" s="9"/>
      <c r="E76" s="9"/>
      <c r="F76" s="102" t="s">
        <v>31</v>
      </c>
      <c r="G76" s="101"/>
      <c r="H76" s="101">
        <f t="shared" si="35"/>
        <v>1E-3</v>
      </c>
      <c r="I76" s="102" t="s">
        <v>31</v>
      </c>
      <c r="J76" s="100">
        <f>J75-3</f>
        <v>30</v>
      </c>
      <c r="K76" s="102" t="s">
        <v>31</v>
      </c>
      <c r="L76" s="101">
        <f t="shared" si="37"/>
        <v>1</v>
      </c>
      <c r="M76" s="101"/>
      <c r="N76" s="101"/>
      <c r="O76" s="11"/>
      <c r="P76" s="11"/>
      <c r="Q76" s="13">
        <f t="shared" si="38"/>
        <v>30</v>
      </c>
      <c r="R76" s="13"/>
      <c r="S76" s="13"/>
      <c r="T76" s="101"/>
      <c r="U76" s="101"/>
      <c r="V76" s="101">
        <f t="shared" si="39"/>
        <v>0</v>
      </c>
      <c r="W76" s="101">
        <f t="shared" si="32"/>
        <v>-1</v>
      </c>
      <c r="X76" s="14" t="e">
        <f t="shared" si="33"/>
        <v>#DIV/0!</v>
      </c>
      <c r="Y76" s="14" t="e">
        <f t="shared" si="34"/>
        <v>#DIV/0!</v>
      </c>
      <c r="Z76" s="137"/>
      <c r="AB76" s="15" t="e">
        <f t="shared" si="41"/>
        <v>#DIV/0!</v>
      </c>
      <c r="AC76" s="36"/>
      <c r="AD76" s="36"/>
      <c r="AE76" s="7"/>
      <c r="AF76" s="36"/>
      <c r="AG76" s="7">
        <f>AG69</f>
        <v>-30</v>
      </c>
      <c r="AH76" s="15"/>
      <c r="AI76" s="45"/>
      <c r="AJ76" s="7"/>
      <c r="AK76" s="7"/>
    </row>
    <row r="77" spans="1:43" ht="24.75" customHeight="1" x14ac:dyDescent="0.25">
      <c r="A77" s="79"/>
      <c r="B77" s="100"/>
      <c r="C77" s="100"/>
      <c r="D77" s="9"/>
      <c r="E77" s="9"/>
      <c r="F77" s="102" t="s">
        <v>31</v>
      </c>
      <c r="G77" s="101"/>
      <c r="H77" s="101">
        <f t="shared" si="35"/>
        <v>1E-3</v>
      </c>
      <c r="I77" s="102" t="s">
        <v>31</v>
      </c>
      <c r="J77" s="100">
        <f>J76-3</f>
        <v>27</v>
      </c>
      <c r="K77" s="102" t="s">
        <v>31</v>
      </c>
      <c r="L77" s="101">
        <f t="shared" si="37"/>
        <v>0.50118723362727269</v>
      </c>
      <c r="M77" s="101"/>
      <c r="N77" s="101"/>
      <c r="O77" s="11"/>
      <c r="P77" s="11"/>
      <c r="Q77" s="13">
        <f t="shared" si="38"/>
        <v>27</v>
      </c>
      <c r="R77" s="13"/>
      <c r="S77" s="13"/>
      <c r="T77" s="101"/>
      <c r="U77" s="101"/>
      <c r="V77" s="101">
        <f t="shared" si="39"/>
        <v>0</v>
      </c>
      <c r="W77" s="101">
        <f t="shared" si="32"/>
        <v>-0.50118723362727269</v>
      </c>
      <c r="X77" s="14" t="e">
        <f t="shared" si="33"/>
        <v>#DIV/0!</v>
      </c>
      <c r="Y77" s="14" t="e">
        <f t="shared" si="34"/>
        <v>#DIV/0!</v>
      </c>
      <c r="Z77" s="138"/>
      <c r="AB77" s="15" t="e">
        <f t="shared" si="41"/>
        <v>#DIV/0!</v>
      </c>
      <c r="AC77" s="36"/>
      <c r="AD77" s="36"/>
      <c r="AE77" s="7"/>
      <c r="AF77" s="36"/>
      <c r="AG77" s="7">
        <f>AG70</f>
        <v>-30</v>
      </c>
      <c r="AH77" s="15"/>
      <c r="AI77" s="45"/>
      <c r="AJ77" s="7"/>
      <c r="AK77" s="7"/>
    </row>
    <row r="78" spans="1:43" ht="24.75" customHeight="1" x14ac:dyDescent="0.25">
      <c r="A78" s="80"/>
      <c r="B78" s="22"/>
      <c r="C78" s="23"/>
      <c r="D78" s="24"/>
      <c r="E78" s="23"/>
      <c r="F78" s="22"/>
      <c r="G78" s="25"/>
      <c r="H78" s="25"/>
      <c r="I78" s="22"/>
      <c r="J78" s="22"/>
      <c r="K78" s="22"/>
      <c r="L78" s="25"/>
      <c r="M78" s="26"/>
      <c r="N78" s="25"/>
      <c r="O78" s="25"/>
      <c r="P78" s="25"/>
      <c r="Q78" s="25"/>
      <c r="R78" s="25"/>
      <c r="S78" s="25"/>
      <c r="T78" s="26"/>
      <c r="U78" s="26"/>
      <c r="V78" s="25"/>
      <c r="W78" s="25"/>
      <c r="X78" s="27"/>
      <c r="Y78" s="27"/>
      <c r="Z78" s="28"/>
      <c r="AB78" s="7" t="str">
        <f>CONCATENATE("60W Sumitomo Cascade Average IMD(dBc)  W_LIN_OPT @ ",B79,"GHz")</f>
        <v>60W Sumitomo Cascade Average IMD(dBc)  W_LIN_OPT @ 14.5GHz</v>
      </c>
      <c r="AC78" s="36"/>
      <c r="AD78" s="36"/>
      <c r="AE78" s="7"/>
      <c r="AF78" s="36"/>
      <c r="AG78" s="7"/>
      <c r="AH78" s="7" t="s">
        <v>105</v>
      </c>
      <c r="AI78" s="7" t="s">
        <v>106</v>
      </c>
      <c r="AJ78" s="7" t="s">
        <v>116</v>
      </c>
      <c r="AK78" s="7" t="s">
        <v>110</v>
      </c>
      <c r="AL78" t="s">
        <v>108</v>
      </c>
      <c r="AN78" s="59" t="s">
        <v>124</v>
      </c>
      <c r="AO78" s="59" t="s">
        <v>125</v>
      </c>
      <c r="AP78" s="59" t="s">
        <v>126</v>
      </c>
      <c r="AQ78" s="59" t="s">
        <v>127</v>
      </c>
    </row>
    <row r="79" spans="1:43" ht="24.75" customHeight="1" x14ac:dyDescent="0.25">
      <c r="A79" s="75"/>
      <c r="B79" s="100">
        <f>B63</f>
        <v>14.5</v>
      </c>
      <c r="C79" s="100" t="s">
        <v>30</v>
      </c>
      <c r="D79" s="9">
        <v>37</v>
      </c>
      <c r="E79" s="9">
        <v>43</v>
      </c>
      <c r="F79" s="102">
        <v>9.66</v>
      </c>
      <c r="G79" s="102" t="s">
        <v>31</v>
      </c>
      <c r="H79" s="10">
        <f t="shared" ref="H79:H87" si="42">0.001*POWER(10,F79/10)</f>
        <v>9.2469817393822252E-3</v>
      </c>
      <c r="I79" s="100">
        <v>43</v>
      </c>
      <c r="J79" s="102" t="s">
        <v>31</v>
      </c>
      <c r="K79" s="102" t="s">
        <v>31</v>
      </c>
      <c r="L79" s="101">
        <f>0.001*POWER(10,I79/10)</f>
        <v>19.952623149688794</v>
      </c>
      <c r="M79" s="46"/>
      <c r="N79" s="46"/>
      <c r="O79" s="11">
        <f>MAX(AN79,AP79)</f>
        <v>-31.3</v>
      </c>
      <c r="P79" s="12">
        <f>MAX(AO79,AQ79)</f>
        <v>-30</v>
      </c>
      <c r="Q79" s="13">
        <f>I79-F79</f>
        <v>33.340000000000003</v>
      </c>
      <c r="R79" s="13">
        <v>2.1800000000000002</v>
      </c>
      <c r="S79" s="13">
        <v>4.5999999999999996</v>
      </c>
      <c r="T79" s="101">
        <v>5.5500000000000007</v>
      </c>
      <c r="U79" s="101">
        <v>4.1900000000000004</v>
      </c>
      <c r="V79" s="101">
        <f>T79*$Z$7+S79*$Z$9+R79*$Z$11</f>
        <v>198.06</v>
      </c>
      <c r="W79" s="122"/>
      <c r="X79" s="123"/>
      <c r="Y79" s="123"/>
      <c r="Z79" s="127" t="s">
        <v>44</v>
      </c>
      <c r="AB79" s="15">
        <f>AVERAGE(O79:P79)</f>
        <v>-30.65</v>
      </c>
      <c r="AC79" s="36"/>
      <c r="AD79" s="36"/>
      <c r="AE79" s="7"/>
      <c r="AF79" s="36"/>
      <c r="AG79" s="7"/>
      <c r="AH79">
        <v>0.193</v>
      </c>
      <c r="AI79">
        <v>0.06</v>
      </c>
      <c r="AJ79">
        <v>1.19</v>
      </c>
      <c r="AK79" s="7">
        <v>3.06</v>
      </c>
      <c r="AL79">
        <v>0</v>
      </c>
      <c r="AN79">
        <v>-31.3</v>
      </c>
      <c r="AO79">
        <v>-30</v>
      </c>
      <c r="AP79">
        <v>-33</v>
      </c>
      <c r="AQ79">
        <v>-32.5</v>
      </c>
    </row>
    <row r="80" spans="1:43" ht="24.75" customHeight="1" x14ac:dyDescent="0.25">
      <c r="A80" s="16"/>
      <c r="B80" s="100"/>
      <c r="C80" s="100"/>
      <c r="D80" s="9">
        <v>37</v>
      </c>
      <c r="E80" s="9">
        <v>43</v>
      </c>
      <c r="F80" s="102">
        <v>4.18</v>
      </c>
      <c r="G80" s="102" t="s">
        <v>31</v>
      </c>
      <c r="H80" s="10">
        <f t="shared" si="42"/>
        <v>2.6181830082189859E-3</v>
      </c>
      <c r="I80" s="100">
        <f t="shared" ref="I80:I86" si="43">I79-1</f>
        <v>42</v>
      </c>
      <c r="J80" s="102" t="s">
        <v>31</v>
      </c>
      <c r="K80" s="102" t="s">
        <v>31</v>
      </c>
      <c r="L80" s="101">
        <f>0.001*POWER(10,I80/10)</f>
        <v>15.848931924611147</v>
      </c>
      <c r="M80" s="46"/>
      <c r="N80" s="46"/>
      <c r="O80" s="11">
        <f t="shared" ref="O80:P88" si="44">MAX(AN80,AP80)</f>
        <v>-32.5</v>
      </c>
      <c r="P80" s="12">
        <f t="shared" si="44"/>
        <v>-31.8</v>
      </c>
      <c r="Q80" s="13">
        <f t="shared" ref="Q80:Q87" si="45">I80-F80</f>
        <v>37.82</v>
      </c>
      <c r="R80" s="13">
        <v>2.19</v>
      </c>
      <c r="S80" s="13">
        <v>4.53</v>
      </c>
      <c r="T80" s="101">
        <v>5.0599999999999996</v>
      </c>
      <c r="U80" s="101">
        <v>3.84</v>
      </c>
      <c r="V80" s="101">
        <f t="shared" ref="V80:V88" si="46">T80*$Z$7+S80*$Z$9+R80*$Z$11</f>
        <v>185.453</v>
      </c>
      <c r="W80" s="122"/>
      <c r="X80" s="123"/>
      <c r="Y80" s="123"/>
      <c r="Z80" s="128"/>
      <c r="AB80" s="15">
        <f t="shared" ref="AB80:AB87" si="47">AVERAGE(O80:P80)</f>
        <v>-32.15</v>
      </c>
      <c r="AC80" s="44"/>
      <c r="AD80" s="36"/>
      <c r="AE80" s="7"/>
      <c r="AF80" s="36"/>
      <c r="AG80" s="7"/>
      <c r="AH80">
        <v>0.503</v>
      </c>
      <c r="AI80">
        <v>0.5</v>
      </c>
      <c r="AJ80">
        <v>1.06</v>
      </c>
      <c r="AK80" s="7"/>
      <c r="AN80">
        <v>-32.5</v>
      </c>
      <c r="AO80">
        <v>-31.8</v>
      </c>
      <c r="AP80">
        <v>-37.200000000000003</v>
      </c>
      <c r="AQ80">
        <v>-33.1</v>
      </c>
    </row>
    <row r="81" spans="1:43" ht="24.75" customHeight="1" x14ac:dyDescent="0.25">
      <c r="A81" s="102"/>
      <c r="B81" s="100"/>
      <c r="C81" s="100"/>
      <c r="D81" s="9">
        <v>36</v>
      </c>
      <c r="E81" s="9">
        <v>41</v>
      </c>
      <c r="F81" s="102">
        <v>0.27</v>
      </c>
      <c r="G81" s="102" t="s">
        <v>31</v>
      </c>
      <c r="H81" s="10">
        <f t="shared" si="42"/>
        <v>1.0641430182243162E-3</v>
      </c>
      <c r="I81" s="100">
        <f t="shared" si="43"/>
        <v>41</v>
      </c>
      <c r="J81" s="102" t="s">
        <v>31</v>
      </c>
      <c r="K81" s="102" t="s">
        <v>31</v>
      </c>
      <c r="L81" s="101">
        <f t="shared" ref="L81:L88" si="48">0.001*POWER(10,I81/10)</f>
        <v>12.589254117941671</v>
      </c>
      <c r="M81" s="46"/>
      <c r="N81" s="46"/>
      <c r="O81" s="11">
        <f t="shared" si="44"/>
        <v>-37.4</v>
      </c>
      <c r="P81" s="12">
        <f t="shared" si="44"/>
        <v>-35</v>
      </c>
      <c r="Q81" s="13">
        <f t="shared" si="45"/>
        <v>40.729999999999997</v>
      </c>
      <c r="R81" s="13">
        <v>2.2000000000000002</v>
      </c>
      <c r="S81" s="13">
        <v>4.49</v>
      </c>
      <c r="T81" s="101">
        <v>4.6100000000000003</v>
      </c>
      <c r="U81" s="101">
        <v>3.5</v>
      </c>
      <c r="V81" s="101">
        <f t="shared" si="46"/>
        <v>174.131</v>
      </c>
      <c r="W81" s="122"/>
      <c r="X81" s="123"/>
      <c r="Y81" s="123"/>
      <c r="Z81" s="129"/>
      <c r="AB81" s="15">
        <f t="shared" si="47"/>
        <v>-36.200000000000003</v>
      </c>
      <c r="AC81" s="7"/>
      <c r="AD81" s="36"/>
      <c r="AE81" s="36"/>
      <c r="AF81" s="36"/>
      <c r="AG81" s="7"/>
      <c r="AH81">
        <v>0.54300000000000004</v>
      </c>
      <c r="AI81">
        <v>0.73</v>
      </c>
      <c r="AJ81">
        <v>1</v>
      </c>
      <c r="AK81" s="7"/>
      <c r="AN81">
        <v>-40.4</v>
      </c>
      <c r="AO81">
        <v>-39.200000000000003</v>
      </c>
      <c r="AP81">
        <v>-37.4</v>
      </c>
      <c r="AQ81">
        <v>-35</v>
      </c>
    </row>
    <row r="82" spans="1:43" ht="24.75" customHeight="1" x14ac:dyDescent="0.25">
      <c r="A82" s="102"/>
      <c r="B82" s="100"/>
      <c r="C82" s="100"/>
      <c r="D82" s="9">
        <v>36</v>
      </c>
      <c r="E82" s="9">
        <v>41</v>
      </c>
      <c r="F82" s="102">
        <v>-0.84</v>
      </c>
      <c r="G82" s="102" t="s">
        <v>31</v>
      </c>
      <c r="H82" s="10">
        <f t="shared" si="42"/>
        <v>8.2413811501300224E-4</v>
      </c>
      <c r="I82" s="100">
        <f t="shared" si="43"/>
        <v>40</v>
      </c>
      <c r="J82" s="102" t="s">
        <v>31</v>
      </c>
      <c r="K82" s="102" t="s">
        <v>31</v>
      </c>
      <c r="L82" s="101">
        <f t="shared" si="48"/>
        <v>10</v>
      </c>
      <c r="M82" s="46"/>
      <c r="N82" s="46"/>
      <c r="O82" s="11">
        <f t="shared" si="44"/>
        <v>-41</v>
      </c>
      <c r="P82" s="12">
        <f t="shared" si="44"/>
        <v>-37.200000000000003</v>
      </c>
      <c r="Q82" s="13">
        <f t="shared" si="45"/>
        <v>40.840000000000003</v>
      </c>
      <c r="R82" s="13">
        <v>2.2200000000000002</v>
      </c>
      <c r="S82" s="13">
        <v>4.49</v>
      </c>
      <c r="T82" s="101">
        <v>4.28</v>
      </c>
      <c r="U82" s="101">
        <v>3.24</v>
      </c>
      <c r="V82" s="101">
        <f t="shared" si="46"/>
        <v>166.21899999999999</v>
      </c>
      <c r="W82" s="122"/>
      <c r="X82" s="123"/>
      <c r="Y82" s="123"/>
      <c r="Z82" s="136" t="s">
        <v>45</v>
      </c>
      <c r="AB82" s="15">
        <f t="shared" si="47"/>
        <v>-39.1</v>
      </c>
      <c r="AC82" s="7"/>
      <c r="AD82" s="36"/>
      <c r="AE82" s="36"/>
      <c r="AF82" s="36"/>
      <c r="AH82">
        <v>0.55300000000000005</v>
      </c>
      <c r="AI82">
        <v>0.73</v>
      </c>
      <c r="AJ82">
        <v>1</v>
      </c>
      <c r="AK82" s="7"/>
      <c r="AN82">
        <v>-41</v>
      </c>
      <c r="AO82">
        <v>-40.799999999999997</v>
      </c>
      <c r="AP82">
        <v>-41</v>
      </c>
      <c r="AQ82">
        <v>-37.200000000000003</v>
      </c>
    </row>
    <row r="83" spans="1:43" ht="23.25" customHeight="1" x14ac:dyDescent="0.25">
      <c r="A83" s="102"/>
      <c r="B83" s="100"/>
      <c r="C83" s="100"/>
      <c r="D83" s="9">
        <v>35</v>
      </c>
      <c r="E83" s="9">
        <v>40</v>
      </c>
      <c r="F83" s="102">
        <v>-1.93</v>
      </c>
      <c r="G83" s="102" t="s">
        <v>31</v>
      </c>
      <c r="H83" s="10">
        <f t="shared" si="42"/>
        <v>6.4120957658516168E-4</v>
      </c>
      <c r="I83" s="100">
        <f t="shared" si="43"/>
        <v>39</v>
      </c>
      <c r="J83" s="102" t="s">
        <v>31</v>
      </c>
      <c r="K83" s="102" t="s">
        <v>31</v>
      </c>
      <c r="L83" s="101">
        <f t="shared" si="48"/>
        <v>7.9432823472428158</v>
      </c>
      <c r="M83" s="46"/>
      <c r="N83" s="46"/>
      <c r="O83" s="11">
        <f t="shared" si="44"/>
        <v>-40.700000000000003</v>
      </c>
      <c r="P83" s="12">
        <f t="shared" si="44"/>
        <v>-37.700000000000003</v>
      </c>
      <c r="Q83" s="13">
        <f t="shared" si="45"/>
        <v>40.93</v>
      </c>
      <c r="R83" s="13">
        <v>2.2200000000000002</v>
      </c>
      <c r="S83" s="13">
        <v>4.49</v>
      </c>
      <c r="T83" s="101">
        <v>4.01</v>
      </c>
      <c r="U83" s="101">
        <v>3.02</v>
      </c>
      <c r="V83" s="101">
        <f t="shared" si="46"/>
        <v>159.631</v>
      </c>
      <c r="W83" s="122"/>
      <c r="X83" s="123"/>
      <c r="Y83" s="123"/>
      <c r="Z83" s="138"/>
      <c r="AB83" s="15">
        <f t="shared" si="47"/>
        <v>-39.200000000000003</v>
      </c>
      <c r="AC83" s="7"/>
      <c r="AD83" s="36"/>
      <c r="AE83" s="36"/>
      <c r="AF83" s="36"/>
      <c r="AH83">
        <v>0.56399999999999995</v>
      </c>
      <c r="AI83">
        <v>0.73</v>
      </c>
      <c r="AJ83">
        <v>1</v>
      </c>
      <c r="AK83" s="7"/>
      <c r="AN83">
        <v>-40.700000000000003</v>
      </c>
      <c r="AO83">
        <v>-42</v>
      </c>
      <c r="AP83">
        <v>-41.4</v>
      </c>
      <c r="AQ83">
        <v>-37.700000000000003</v>
      </c>
    </row>
    <row r="84" spans="1:43" ht="24" customHeight="1" x14ac:dyDescent="0.25">
      <c r="A84" s="102"/>
      <c r="B84" s="100"/>
      <c r="C84" s="100"/>
      <c r="D84" s="9">
        <v>35</v>
      </c>
      <c r="E84" s="9">
        <v>39</v>
      </c>
      <c r="F84" s="102">
        <v>-2.4700000000000002</v>
      </c>
      <c r="G84" s="102" t="s">
        <v>31</v>
      </c>
      <c r="H84" s="10">
        <f t="shared" si="42"/>
        <v>5.6623928903825325E-4</v>
      </c>
      <c r="I84" s="100">
        <f t="shared" si="43"/>
        <v>38</v>
      </c>
      <c r="J84" s="102" t="s">
        <v>31</v>
      </c>
      <c r="K84" s="102" t="s">
        <v>31</v>
      </c>
      <c r="L84" s="101">
        <f t="shared" si="48"/>
        <v>6.3095734448019387</v>
      </c>
      <c r="M84" s="46"/>
      <c r="N84" s="46"/>
      <c r="O84" s="11">
        <f t="shared" si="44"/>
        <v>-38.299999999999997</v>
      </c>
      <c r="P84" s="12">
        <f t="shared" si="44"/>
        <v>-37</v>
      </c>
      <c r="Q84" s="13">
        <f t="shared" si="45"/>
        <v>40.47</v>
      </c>
      <c r="R84" s="13">
        <v>2.2200000000000002</v>
      </c>
      <c r="S84" s="13">
        <v>4.51</v>
      </c>
      <c r="T84" s="101">
        <v>3.75</v>
      </c>
      <c r="U84" s="101">
        <v>2.81</v>
      </c>
      <c r="V84" s="101">
        <f t="shared" si="46"/>
        <v>153.49299999999999</v>
      </c>
      <c r="W84" s="122"/>
      <c r="X84" s="123"/>
      <c r="Y84" s="123"/>
      <c r="Z84" s="137" t="s">
        <v>117</v>
      </c>
      <c r="AB84" s="15">
        <f t="shared" si="47"/>
        <v>-37.65</v>
      </c>
      <c r="AC84" s="7"/>
      <c r="AD84" s="36"/>
      <c r="AE84" s="36"/>
      <c r="AF84" s="36"/>
      <c r="AH84">
        <v>0.58399999999999996</v>
      </c>
      <c r="AI84">
        <v>0.73</v>
      </c>
      <c r="AJ84">
        <v>1.02</v>
      </c>
      <c r="AK84" s="7"/>
      <c r="AN84">
        <v>-39</v>
      </c>
      <c r="AO84">
        <v>-41</v>
      </c>
      <c r="AP84">
        <v>-38.299999999999997</v>
      </c>
      <c r="AQ84">
        <v>-37</v>
      </c>
    </row>
    <row r="85" spans="1:43" ht="24.75" customHeight="1" x14ac:dyDescent="0.25">
      <c r="A85" s="102"/>
      <c r="B85" s="100"/>
      <c r="C85" s="100"/>
      <c r="D85" s="9">
        <v>34</v>
      </c>
      <c r="E85" s="9">
        <v>39</v>
      </c>
      <c r="F85" s="102">
        <v>-4.21</v>
      </c>
      <c r="G85" s="102" t="s">
        <v>31</v>
      </c>
      <c r="H85" s="10">
        <f t="shared" si="42"/>
        <v>3.7931498497368194E-4</v>
      </c>
      <c r="I85" s="100">
        <f t="shared" si="43"/>
        <v>37</v>
      </c>
      <c r="J85" s="102" t="s">
        <v>31</v>
      </c>
      <c r="K85" s="102" t="s">
        <v>31</v>
      </c>
      <c r="L85" s="101">
        <f t="shared" si="48"/>
        <v>5.0118723362727327</v>
      </c>
      <c r="M85" s="46"/>
      <c r="N85" s="46"/>
      <c r="O85" s="11">
        <f t="shared" si="44"/>
        <v>-39</v>
      </c>
      <c r="P85" s="12">
        <f t="shared" si="44"/>
        <v>-36.700000000000003</v>
      </c>
      <c r="Q85" s="13">
        <f t="shared" si="45"/>
        <v>41.21</v>
      </c>
      <c r="R85" s="13">
        <v>2.23</v>
      </c>
      <c r="S85" s="13">
        <v>4.54</v>
      </c>
      <c r="T85" s="101">
        <v>3.55</v>
      </c>
      <c r="U85" s="101">
        <v>2.63</v>
      </c>
      <c r="V85" s="101">
        <f t="shared" si="46"/>
        <v>148.99200000000002</v>
      </c>
      <c r="W85" s="122"/>
      <c r="X85" s="123"/>
      <c r="Y85" s="123"/>
      <c r="Z85" s="137"/>
      <c r="AB85" s="15">
        <f t="shared" si="47"/>
        <v>-37.85</v>
      </c>
      <c r="AC85" s="7"/>
      <c r="AD85" s="36"/>
      <c r="AE85" s="36"/>
      <c r="AF85" s="36"/>
      <c r="AH85">
        <v>0.59399999999999997</v>
      </c>
      <c r="AI85">
        <v>0.73</v>
      </c>
      <c r="AJ85">
        <v>1</v>
      </c>
      <c r="AK85" s="7"/>
      <c r="AN85">
        <v>-39.5</v>
      </c>
      <c r="AO85">
        <v>-41</v>
      </c>
      <c r="AP85">
        <v>-39</v>
      </c>
      <c r="AQ85">
        <v>-36.700000000000003</v>
      </c>
    </row>
    <row r="86" spans="1:43" ht="24.75" customHeight="1" x14ac:dyDescent="0.25">
      <c r="A86" s="102"/>
      <c r="B86" s="100"/>
      <c r="C86" s="100"/>
      <c r="D86" s="9">
        <v>34</v>
      </c>
      <c r="E86" s="9">
        <v>38</v>
      </c>
      <c r="F86" s="102">
        <v>-4.2</v>
      </c>
      <c r="G86" s="102" t="s">
        <v>31</v>
      </c>
      <c r="H86" s="10">
        <f t="shared" si="42"/>
        <v>3.8018939632056107E-4</v>
      </c>
      <c r="I86" s="100">
        <f t="shared" si="43"/>
        <v>36</v>
      </c>
      <c r="J86" s="102" t="s">
        <v>31</v>
      </c>
      <c r="K86" s="102" t="s">
        <v>31</v>
      </c>
      <c r="L86" s="101">
        <f t="shared" si="48"/>
        <v>3.9810717055349771</v>
      </c>
      <c r="M86" s="46"/>
      <c r="N86" s="46"/>
      <c r="O86" s="11">
        <f t="shared" si="44"/>
        <v>-39.4</v>
      </c>
      <c r="P86" s="12">
        <f t="shared" si="44"/>
        <v>-39.200000000000003</v>
      </c>
      <c r="Q86" s="13">
        <f t="shared" si="45"/>
        <v>40.200000000000003</v>
      </c>
      <c r="R86" s="13">
        <v>2.23</v>
      </c>
      <c r="S86" s="13">
        <v>4.58</v>
      </c>
      <c r="T86" s="101">
        <v>3.34</v>
      </c>
      <c r="U86" s="101">
        <v>2.44</v>
      </c>
      <c r="V86" s="101">
        <f t="shared" si="46"/>
        <v>144.28000000000003</v>
      </c>
      <c r="W86" s="122"/>
      <c r="X86" s="123"/>
      <c r="Y86" s="123"/>
      <c r="Z86" s="136" t="s">
        <v>128</v>
      </c>
      <c r="AB86" s="15">
        <f t="shared" si="47"/>
        <v>-39.299999999999997</v>
      </c>
      <c r="AC86" s="7"/>
      <c r="AD86" s="36"/>
      <c r="AE86" s="36"/>
      <c r="AF86" s="36"/>
      <c r="AH86">
        <v>0.443</v>
      </c>
      <c r="AI86">
        <v>0.73</v>
      </c>
      <c r="AJ86">
        <v>1</v>
      </c>
      <c r="AK86" s="7"/>
      <c r="AN86">
        <v>-39.5</v>
      </c>
      <c r="AO86">
        <v>-39.200000000000003</v>
      </c>
      <c r="AP86">
        <v>-39.4</v>
      </c>
      <c r="AQ86">
        <v>-41.5</v>
      </c>
    </row>
    <row r="87" spans="1:43" ht="24.75" customHeight="1" x14ac:dyDescent="0.25">
      <c r="A87" s="102"/>
      <c r="B87" s="100"/>
      <c r="C87" s="100"/>
      <c r="D87" s="9">
        <v>34</v>
      </c>
      <c r="E87" s="9">
        <v>37</v>
      </c>
      <c r="F87" s="102">
        <v>-7.4</v>
      </c>
      <c r="G87" s="102" t="s">
        <v>31</v>
      </c>
      <c r="H87" s="10">
        <f t="shared" si="42"/>
        <v>1.8197008586099835E-4</v>
      </c>
      <c r="I87" s="102">
        <f>I86-3</f>
        <v>33</v>
      </c>
      <c r="J87" s="102" t="s">
        <v>31</v>
      </c>
      <c r="K87" s="102" t="s">
        <v>31</v>
      </c>
      <c r="L87" s="101">
        <f t="shared" si="48"/>
        <v>1.9952623149688804</v>
      </c>
      <c r="M87" s="46"/>
      <c r="N87" s="46"/>
      <c r="O87" s="11">
        <f t="shared" si="44"/>
        <v>-39</v>
      </c>
      <c r="P87" s="12">
        <f t="shared" si="44"/>
        <v>-39</v>
      </c>
      <c r="Q87" s="13">
        <f t="shared" si="45"/>
        <v>40.4</v>
      </c>
      <c r="R87" s="13">
        <v>2.23</v>
      </c>
      <c r="S87" s="13">
        <v>4.63</v>
      </c>
      <c r="T87" s="101">
        <v>3.06</v>
      </c>
      <c r="U87" s="101">
        <v>2.15</v>
      </c>
      <c r="V87" s="101">
        <f t="shared" si="46"/>
        <v>137.96300000000002</v>
      </c>
      <c r="W87" s="122"/>
      <c r="X87" s="123"/>
      <c r="Y87" s="123"/>
      <c r="Z87" s="138"/>
      <c r="AB87" s="15">
        <f t="shared" si="47"/>
        <v>-39</v>
      </c>
      <c r="AC87" s="7"/>
      <c r="AD87" s="36"/>
      <c r="AE87" s="36"/>
      <c r="AF87" s="36"/>
      <c r="AH87">
        <v>0.503</v>
      </c>
      <c r="AI87">
        <v>0.73</v>
      </c>
      <c r="AJ87">
        <v>1</v>
      </c>
      <c r="AK87" s="7"/>
      <c r="AN87">
        <v>-42</v>
      </c>
      <c r="AO87">
        <v>-42</v>
      </c>
      <c r="AP87">
        <v>-39</v>
      </c>
      <c r="AQ87">
        <v>-39</v>
      </c>
    </row>
    <row r="88" spans="1:43" ht="24.75" customHeight="1" x14ac:dyDescent="0.25">
      <c r="A88" s="102"/>
      <c r="B88" s="100"/>
      <c r="C88" s="100"/>
      <c r="D88" s="9"/>
      <c r="E88" s="9"/>
      <c r="F88" s="102"/>
      <c r="G88" s="102" t="s">
        <v>31</v>
      </c>
      <c r="H88" s="10">
        <f>0.001*POWER(10,F88/10)</f>
        <v>1E-3</v>
      </c>
      <c r="I88" s="102">
        <f>I87-3</f>
        <v>30</v>
      </c>
      <c r="J88" s="102" t="s">
        <v>31</v>
      </c>
      <c r="K88" s="102" t="s">
        <v>31</v>
      </c>
      <c r="L88" s="101">
        <f t="shared" si="48"/>
        <v>1</v>
      </c>
      <c r="M88" s="46"/>
      <c r="N88" s="46"/>
      <c r="O88" s="11">
        <f t="shared" si="44"/>
        <v>0</v>
      </c>
      <c r="P88" s="12">
        <f t="shared" si="44"/>
        <v>0</v>
      </c>
      <c r="Q88" s="13">
        <f>I88-F88</f>
        <v>30</v>
      </c>
      <c r="R88" s="13"/>
      <c r="S88" s="13"/>
      <c r="T88" s="101"/>
      <c r="U88" s="101"/>
      <c r="V88" s="101">
        <f t="shared" si="46"/>
        <v>0</v>
      </c>
      <c r="W88" s="122"/>
      <c r="X88" s="123"/>
      <c r="Y88" s="123"/>
      <c r="Z88" s="100"/>
      <c r="AB88" s="15"/>
      <c r="AC88" s="7"/>
      <c r="AD88" s="36"/>
      <c r="AE88" s="36"/>
      <c r="AF88" s="36"/>
      <c r="AK88" s="7"/>
    </row>
    <row r="89" spans="1:43" ht="24.75" customHeight="1" x14ac:dyDescent="0.25">
      <c r="A89" s="80"/>
      <c r="B89" s="22"/>
      <c r="C89" s="23"/>
      <c r="D89" s="24"/>
      <c r="E89" s="23"/>
      <c r="F89" s="22"/>
      <c r="G89" s="25"/>
      <c r="H89" s="25"/>
      <c r="I89" s="22"/>
      <c r="J89" s="22"/>
      <c r="K89" s="22"/>
      <c r="L89" s="25"/>
      <c r="M89" s="26"/>
      <c r="N89" s="25"/>
      <c r="O89" s="25"/>
      <c r="P89" s="25"/>
      <c r="Q89" s="25"/>
      <c r="R89" s="25"/>
      <c r="S89" s="25"/>
      <c r="T89" s="26"/>
      <c r="U89" s="26"/>
      <c r="V89" s="25"/>
      <c r="W89" s="25"/>
      <c r="X89" s="27"/>
      <c r="Y89" s="27"/>
      <c r="Z89" s="28"/>
      <c r="AB89" s="7" t="str">
        <f>CONCATENATE("60W Sumitomo Cascade Average IMD(dBc)  W_LIN_OPT @ ",B90,"GHz")</f>
        <v>60W Sumitomo Cascade Average IMD(dBc)  W_LIN_OPT @ 14.5GHz</v>
      </c>
      <c r="AC89" s="36"/>
      <c r="AD89" s="36"/>
      <c r="AE89" s="7"/>
      <c r="AF89" s="36"/>
      <c r="AG89" s="7"/>
      <c r="AH89" s="7" t="s">
        <v>105</v>
      </c>
      <c r="AI89" s="7" t="s">
        <v>106</v>
      </c>
      <c r="AJ89" s="7" t="s">
        <v>116</v>
      </c>
      <c r="AK89" s="7" t="s">
        <v>110</v>
      </c>
      <c r="AL89" t="s">
        <v>108</v>
      </c>
      <c r="AN89" s="59" t="s">
        <v>124</v>
      </c>
      <c r="AO89" s="59" t="s">
        <v>125</v>
      </c>
      <c r="AP89" s="59" t="s">
        <v>126</v>
      </c>
      <c r="AQ89" s="59" t="s">
        <v>127</v>
      </c>
    </row>
    <row r="90" spans="1:43" ht="24.75" customHeight="1" x14ac:dyDescent="0.25">
      <c r="A90" s="75"/>
      <c r="B90" s="100">
        <f>B79</f>
        <v>14.5</v>
      </c>
      <c r="C90" s="100" t="s">
        <v>30</v>
      </c>
      <c r="D90" s="9">
        <v>37</v>
      </c>
      <c r="E90" s="9">
        <v>44</v>
      </c>
      <c r="F90" s="102">
        <v>9.66</v>
      </c>
      <c r="G90" s="102" t="s">
        <v>31</v>
      </c>
      <c r="H90" s="10">
        <f t="shared" ref="H90:H98" si="49">0.001*POWER(10,F90/10)</f>
        <v>9.2469817393822252E-3</v>
      </c>
      <c r="I90" s="100">
        <v>43</v>
      </c>
      <c r="J90" s="102" t="s">
        <v>31</v>
      </c>
      <c r="K90" s="102" t="s">
        <v>31</v>
      </c>
      <c r="L90" s="101">
        <f>0.001*POWER(10,I90/10)</f>
        <v>19.952623149688794</v>
      </c>
      <c r="M90" s="46"/>
      <c r="N90" s="46"/>
      <c r="O90" s="11">
        <f>MAX(AN90,AP90)</f>
        <v>-30.3</v>
      </c>
      <c r="P90" s="12">
        <f>MAX(AO90,AQ90)</f>
        <v>-30.3</v>
      </c>
      <c r="Q90" s="13">
        <f>I90-F90</f>
        <v>33.340000000000003</v>
      </c>
      <c r="R90" s="13">
        <v>2.1800000000000002</v>
      </c>
      <c r="S90" s="13">
        <v>4.55</v>
      </c>
      <c r="T90" s="101">
        <v>5.5400000000000009</v>
      </c>
      <c r="U90" s="101">
        <v>4.1900000000000004</v>
      </c>
      <c r="V90" s="101">
        <f>T90*$Z$7+S90*$Z$9+R90*$Z$11</f>
        <v>197.30100000000002</v>
      </c>
      <c r="W90" s="122"/>
      <c r="X90" s="123"/>
      <c r="Y90" s="123"/>
      <c r="Z90" s="127" t="s">
        <v>47</v>
      </c>
      <c r="AB90" s="15">
        <f>AVERAGE(O90:P90)</f>
        <v>-30.3</v>
      </c>
      <c r="AC90" s="36"/>
      <c r="AD90" s="36"/>
      <c r="AE90" s="7"/>
      <c r="AF90" s="36"/>
      <c r="AG90" s="7"/>
      <c r="AH90">
        <f>AH79</f>
        <v>0.193</v>
      </c>
      <c r="AI90">
        <f>AI79</f>
        <v>0.06</v>
      </c>
      <c r="AJ90">
        <f>AJ79</f>
        <v>1.19</v>
      </c>
      <c r="AK90" s="7">
        <v>3.06</v>
      </c>
      <c r="AL90">
        <v>0</v>
      </c>
      <c r="AN90">
        <v>-30.3</v>
      </c>
      <c r="AO90">
        <v>-30.3</v>
      </c>
      <c r="AP90">
        <v>-37.200000000000003</v>
      </c>
      <c r="AQ90">
        <v>-36.200000000000003</v>
      </c>
    </row>
    <row r="91" spans="1:43" ht="24.75" customHeight="1" x14ac:dyDescent="0.25">
      <c r="A91" s="16"/>
      <c r="B91" s="100"/>
      <c r="C91" s="100"/>
      <c r="D91" s="9">
        <v>36</v>
      </c>
      <c r="E91" s="9">
        <v>43</v>
      </c>
      <c r="F91" s="102">
        <v>4.18</v>
      </c>
      <c r="G91" s="102" t="s">
        <v>31</v>
      </c>
      <c r="H91" s="10">
        <f t="shared" si="49"/>
        <v>2.6181830082189859E-3</v>
      </c>
      <c r="I91" s="100">
        <f t="shared" ref="I91:I97" si="50">I90-1</f>
        <v>42</v>
      </c>
      <c r="J91" s="102" t="s">
        <v>31</v>
      </c>
      <c r="K91" s="102" t="s">
        <v>31</v>
      </c>
      <c r="L91" s="101">
        <f>0.001*POWER(10,I91/10)</f>
        <v>15.848931924611147</v>
      </c>
      <c r="M91" s="46"/>
      <c r="N91" s="46"/>
      <c r="O91" s="11">
        <f t="shared" ref="O91:P99" si="51">MAX(AN91,AP91)</f>
        <v>-31.8</v>
      </c>
      <c r="P91" s="12">
        <f t="shared" si="51"/>
        <v>-31.7</v>
      </c>
      <c r="Q91" s="13">
        <f t="shared" ref="Q91:Q98" si="52">I91-F91</f>
        <v>37.82</v>
      </c>
      <c r="R91" s="13">
        <v>2.19</v>
      </c>
      <c r="S91" s="13">
        <v>4.49</v>
      </c>
      <c r="T91" s="101">
        <v>5.04</v>
      </c>
      <c r="U91" s="101">
        <v>3.82</v>
      </c>
      <c r="V91" s="101">
        <f t="shared" ref="V91:V99" si="53">T91*$Z$7+S91*$Z$9+R91*$Z$11</f>
        <v>184.55300000000003</v>
      </c>
      <c r="W91" s="122"/>
      <c r="X91" s="123"/>
      <c r="Y91" s="123"/>
      <c r="Z91" s="128"/>
      <c r="AB91" s="15">
        <f t="shared" ref="AB91:AB98" si="54">AVERAGE(O91:P91)</f>
        <v>-31.75</v>
      </c>
      <c r="AC91" s="44"/>
      <c r="AD91" s="36"/>
      <c r="AE91" s="7"/>
      <c r="AF91" s="36"/>
      <c r="AG91" s="7"/>
      <c r="AH91">
        <f t="shared" ref="AH91:AJ98" si="55">AH80</f>
        <v>0.503</v>
      </c>
      <c r="AI91">
        <f t="shared" si="55"/>
        <v>0.5</v>
      </c>
      <c r="AJ91">
        <f t="shared" si="55"/>
        <v>1.06</v>
      </c>
      <c r="AK91" s="7"/>
      <c r="AN91">
        <v>-31.8</v>
      </c>
      <c r="AO91">
        <v>-31.7</v>
      </c>
      <c r="AP91">
        <v>-38.299999999999997</v>
      </c>
      <c r="AQ91">
        <v>-42.3</v>
      </c>
    </row>
    <row r="92" spans="1:43" ht="24.75" customHeight="1" x14ac:dyDescent="0.25">
      <c r="A92" s="102"/>
      <c r="B92" s="100"/>
      <c r="C92" s="100"/>
      <c r="D92" s="9">
        <v>36</v>
      </c>
      <c r="E92" s="9">
        <v>42</v>
      </c>
      <c r="F92" s="102">
        <v>0.27</v>
      </c>
      <c r="G92" s="102" t="s">
        <v>31</v>
      </c>
      <c r="H92" s="10">
        <f t="shared" si="49"/>
        <v>1.0641430182243162E-3</v>
      </c>
      <c r="I92" s="100">
        <f t="shared" si="50"/>
        <v>41</v>
      </c>
      <c r="J92" s="102" t="s">
        <v>31</v>
      </c>
      <c r="K92" s="102" t="s">
        <v>31</v>
      </c>
      <c r="L92" s="101">
        <f t="shared" ref="L92:L99" si="56">0.001*POWER(10,I92/10)</f>
        <v>12.589254117941671</v>
      </c>
      <c r="M92" s="46"/>
      <c r="N92" s="46"/>
      <c r="O92" s="11">
        <f t="shared" si="51"/>
        <v>-38.799999999999997</v>
      </c>
      <c r="P92" s="12">
        <f t="shared" si="51"/>
        <v>-38</v>
      </c>
      <c r="Q92" s="13">
        <f t="shared" si="52"/>
        <v>40.729999999999997</v>
      </c>
      <c r="R92" s="13">
        <v>2.2000000000000002</v>
      </c>
      <c r="S92" s="13">
        <v>4.47</v>
      </c>
      <c r="T92" s="101">
        <v>4.6100000000000003</v>
      </c>
      <c r="U92" s="101">
        <v>3.5</v>
      </c>
      <c r="V92" s="101">
        <f t="shared" si="53"/>
        <v>173.92500000000001</v>
      </c>
      <c r="W92" s="122"/>
      <c r="X92" s="123"/>
      <c r="Y92" s="123"/>
      <c r="Z92" s="129"/>
      <c r="AB92" s="15">
        <f t="shared" si="54"/>
        <v>-38.4</v>
      </c>
      <c r="AC92" s="7"/>
      <c r="AD92" s="36"/>
      <c r="AE92" s="36"/>
      <c r="AF92" s="36"/>
      <c r="AG92" s="7"/>
      <c r="AH92">
        <f t="shared" si="55"/>
        <v>0.54300000000000004</v>
      </c>
      <c r="AI92">
        <f t="shared" si="55"/>
        <v>0.73</v>
      </c>
      <c r="AJ92">
        <f t="shared" si="55"/>
        <v>1</v>
      </c>
      <c r="AK92" s="7"/>
      <c r="AN92">
        <v>-38.799999999999997</v>
      </c>
      <c r="AO92">
        <v>-38</v>
      </c>
      <c r="AP92">
        <v>-39.6</v>
      </c>
      <c r="AQ92">
        <v>-40.799999999999997</v>
      </c>
    </row>
    <row r="93" spans="1:43" ht="24.75" customHeight="1" x14ac:dyDescent="0.25">
      <c r="A93" s="102"/>
      <c r="B93" s="100"/>
      <c r="C93" s="100"/>
      <c r="D93" s="9">
        <v>36</v>
      </c>
      <c r="E93" s="9">
        <v>41</v>
      </c>
      <c r="F93" s="102">
        <v>-0.84</v>
      </c>
      <c r="G93" s="102" t="s">
        <v>31</v>
      </c>
      <c r="H93" s="10">
        <f t="shared" si="49"/>
        <v>8.2413811501300224E-4</v>
      </c>
      <c r="I93" s="100">
        <f t="shared" si="50"/>
        <v>40</v>
      </c>
      <c r="J93" s="102" t="s">
        <v>31</v>
      </c>
      <c r="K93" s="102" t="s">
        <v>31</v>
      </c>
      <c r="L93" s="101">
        <f t="shared" si="56"/>
        <v>10</v>
      </c>
      <c r="M93" s="46"/>
      <c r="N93" s="46"/>
      <c r="O93" s="11">
        <f t="shared" si="51"/>
        <v>-40.4</v>
      </c>
      <c r="P93" s="12">
        <f t="shared" si="51"/>
        <v>-40.299999999999997</v>
      </c>
      <c r="Q93" s="13">
        <f t="shared" si="52"/>
        <v>40.840000000000003</v>
      </c>
      <c r="R93" s="13">
        <v>2.2200000000000002</v>
      </c>
      <c r="S93" s="13">
        <v>4.47</v>
      </c>
      <c r="T93" s="101">
        <v>4.28</v>
      </c>
      <c r="U93" s="101">
        <v>3.24</v>
      </c>
      <c r="V93" s="101">
        <f t="shared" si="53"/>
        <v>166.01300000000001</v>
      </c>
      <c r="W93" s="122"/>
      <c r="X93" s="123"/>
      <c r="Y93" s="123"/>
      <c r="Z93" s="136" t="s">
        <v>45</v>
      </c>
      <c r="AB93" s="15">
        <f t="shared" si="54"/>
        <v>-40.349999999999994</v>
      </c>
      <c r="AC93" s="7"/>
      <c r="AD93" s="36"/>
      <c r="AE93" s="36"/>
      <c r="AF93" s="36"/>
      <c r="AH93">
        <f t="shared" si="55"/>
        <v>0.55300000000000005</v>
      </c>
      <c r="AI93">
        <f t="shared" si="55"/>
        <v>0.73</v>
      </c>
      <c r="AJ93">
        <f t="shared" si="55"/>
        <v>1</v>
      </c>
      <c r="AN93">
        <v>-40.4</v>
      </c>
      <c r="AO93">
        <v>-50.5</v>
      </c>
      <c r="AP93">
        <v>-43.2</v>
      </c>
      <c r="AQ93">
        <v>-40.299999999999997</v>
      </c>
    </row>
    <row r="94" spans="1:43" ht="23.25" customHeight="1" x14ac:dyDescent="0.25">
      <c r="A94" s="102"/>
      <c r="B94" s="100"/>
      <c r="C94" s="100"/>
      <c r="D94" s="9">
        <v>35</v>
      </c>
      <c r="E94" s="9">
        <v>40</v>
      </c>
      <c r="F94" s="102">
        <v>-1.92</v>
      </c>
      <c r="G94" s="102" t="s">
        <v>31</v>
      </c>
      <c r="H94" s="10">
        <f t="shared" si="49"/>
        <v>6.4268771731701955E-4</v>
      </c>
      <c r="I94" s="100">
        <f t="shared" si="50"/>
        <v>39</v>
      </c>
      <c r="J94" s="102" t="s">
        <v>31</v>
      </c>
      <c r="K94" s="102" t="s">
        <v>31</v>
      </c>
      <c r="L94" s="101">
        <f t="shared" si="56"/>
        <v>7.9432823472428158</v>
      </c>
      <c r="M94" s="46"/>
      <c r="N94" s="46"/>
      <c r="O94" s="11">
        <f t="shared" si="51"/>
        <v>-40.6</v>
      </c>
      <c r="P94" s="12">
        <f t="shared" si="51"/>
        <v>-41.2</v>
      </c>
      <c r="Q94" s="13">
        <f t="shared" si="52"/>
        <v>40.92</v>
      </c>
      <c r="R94" s="13">
        <v>2.2200000000000002</v>
      </c>
      <c r="S94" s="13">
        <v>4.4800000000000004</v>
      </c>
      <c r="T94" s="101">
        <v>4</v>
      </c>
      <c r="U94" s="101">
        <v>3.02</v>
      </c>
      <c r="V94" s="101">
        <f t="shared" si="53"/>
        <v>159.28399999999999</v>
      </c>
      <c r="W94" s="122"/>
      <c r="X94" s="123"/>
      <c r="Y94" s="123"/>
      <c r="Z94" s="138"/>
      <c r="AB94" s="15">
        <f t="shared" si="54"/>
        <v>-40.900000000000006</v>
      </c>
      <c r="AC94" s="7"/>
      <c r="AD94" s="36"/>
      <c r="AE94" s="36"/>
      <c r="AF94" s="36"/>
      <c r="AH94">
        <f t="shared" si="55"/>
        <v>0.56399999999999995</v>
      </c>
      <c r="AI94">
        <f t="shared" si="55"/>
        <v>0.73</v>
      </c>
      <c r="AJ94">
        <f t="shared" si="55"/>
        <v>1</v>
      </c>
      <c r="AN94">
        <v>-41.6</v>
      </c>
      <c r="AO94">
        <v>-41.2</v>
      </c>
      <c r="AP94">
        <v>-40.6</v>
      </c>
      <c r="AQ94">
        <v>-44.4</v>
      </c>
    </row>
    <row r="95" spans="1:43" ht="24" customHeight="1" x14ac:dyDescent="0.25">
      <c r="A95" s="102"/>
      <c r="B95" s="100"/>
      <c r="C95" s="100"/>
      <c r="D95" s="9">
        <v>35</v>
      </c>
      <c r="E95" s="9">
        <v>39</v>
      </c>
      <c r="F95" s="102">
        <v>-2.4700000000000002</v>
      </c>
      <c r="G95" s="102" t="s">
        <v>31</v>
      </c>
      <c r="H95" s="10">
        <f t="shared" si="49"/>
        <v>5.6623928903825325E-4</v>
      </c>
      <c r="I95" s="100">
        <f t="shared" si="50"/>
        <v>38</v>
      </c>
      <c r="J95" s="102" t="s">
        <v>31</v>
      </c>
      <c r="K95" s="102" t="s">
        <v>31</v>
      </c>
      <c r="L95" s="101">
        <f t="shared" si="56"/>
        <v>6.3095734448019387</v>
      </c>
      <c r="M95" s="46"/>
      <c r="N95" s="46"/>
      <c r="O95" s="11">
        <f t="shared" si="51"/>
        <v>-38.200000000000003</v>
      </c>
      <c r="P95" s="12">
        <f t="shared" si="51"/>
        <v>-39.299999999999997</v>
      </c>
      <c r="Q95" s="13">
        <f t="shared" si="52"/>
        <v>40.47</v>
      </c>
      <c r="R95" s="13">
        <v>2.2200000000000002</v>
      </c>
      <c r="S95" s="13">
        <v>4.5</v>
      </c>
      <c r="T95" s="101">
        <v>3.75</v>
      </c>
      <c r="U95" s="101">
        <v>2.81</v>
      </c>
      <c r="V95" s="101">
        <f t="shared" si="53"/>
        <v>153.38999999999999</v>
      </c>
      <c r="W95" s="122"/>
      <c r="X95" s="123"/>
      <c r="Y95" s="123"/>
      <c r="Z95" s="137" t="s">
        <v>117</v>
      </c>
      <c r="AB95" s="15">
        <f t="shared" si="54"/>
        <v>-38.75</v>
      </c>
      <c r="AC95" s="7"/>
      <c r="AD95" s="36"/>
      <c r="AE95" s="36"/>
      <c r="AF95" s="36"/>
      <c r="AH95">
        <f t="shared" si="55"/>
        <v>0.58399999999999996</v>
      </c>
      <c r="AI95">
        <f t="shared" si="55"/>
        <v>0.73</v>
      </c>
      <c r="AJ95">
        <f t="shared" si="55"/>
        <v>1.02</v>
      </c>
      <c r="AN95">
        <v>-40.200000000000003</v>
      </c>
      <c r="AO95">
        <v>-40</v>
      </c>
      <c r="AP95">
        <v>-38.200000000000003</v>
      </c>
      <c r="AQ95">
        <v>-39.299999999999997</v>
      </c>
    </row>
    <row r="96" spans="1:43" ht="24.75" customHeight="1" x14ac:dyDescent="0.25">
      <c r="A96" s="102"/>
      <c r="B96" s="100"/>
      <c r="C96" s="100"/>
      <c r="D96" s="9">
        <v>35</v>
      </c>
      <c r="E96" s="9">
        <v>39</v>
      </c>
      <c r="F96" s="102">
        <v>-4.21</v>
      </c>
      <c r="G96" s="102" t="s">
        <v>31</v>
      </c>
      <c r="H96" s="10">
        <f t="shared" si="49"/>
        <v>3.7931498497368194E-4</v>
      </c>
      <c r="I96" s="100">
        <f t="shared" si="50"/>
        <v>37</v>
      </c>
      <c r="J96" s="102" t="s">
        <v>31</v>
      </c>
      <c r="K96" s="102" t="s">
        <v>31</v>
      </c>
      <c r="L96" s="101">
        <f t="shared" si="56"/>
        <v>5.0118723362727327</v>
      </c>
      <c r="M96" s="46"/>
      <c r="N96" s="46"/>
      <c r="O96" s="11">
        <f t="shared" si="51"/>
        <v>-37.1</v>
      </c>
      <c r="P96" s="12">
        <f t="shared" si="51"/>
        <v>-38.6</v>
      </c>
      <c r="Q96" s="13">
        <f t="shared" si="52"/>
        <v>41.21</v>
      </c>
      <c r="R96" s="13">
        <v>2.2200000000000002</v>
      </c>
      <c r="S96" s="13">
        <v>4.54</v>
      </c>
      <c r="T96" s="101">
        <v>3.54</v>
      </c>
      <c r="U96" s="101">
        <v>2.63</v>
      </c>
      <c r="V96" s="101">
        <f t="shared" si="53"/>
        <v>148.67799999999997</v>
      </c>
      <c r="W96" s="122"/>
      <c r="X96" s="123"/>
      <c r="Y96" s="123"/>
      <c r="Z96" s="137"/>
      <c r="AB96" s="15">
        <f t="shared" si="54"/>
        <v>-37.85</v>
      </c>
      <c r="AC96" s="7"/>
      <c r="AD96" s="36"/>
      <c r="AE96" s="36"/>
      <c r="AF96" s="36"/>
      <c r="AH96">
        <f t="shared" si="55"/>
        <v>0.59399999999999997</v>
      </c>
      <c r="AI96">
        <f t="shared" si="55"/>
        <v>0.73</v>
      </c>
      <c r="AJ96">
        <f t="shared" si="55"/>
        <v>1</v>
      </c>
      <c r="AN96">
        <v>-41</v>
      </c>
      <c r="AO96">
        <v>-40.9</v>
      </c>
      <c r="AP96">
        <v>-37.1</v>
      </c>
      <c r="AQ96">
        <v>-38.6</v>
      </c>
    </row>
    <row r="97" spans="1:43" ht="24.75" customHeight="1" x14ac:dyDescent="0.25">
      <c r="A97" s="102"/>
      <c r="B97" s="100"/>
      <c r="C97" s="100"/>
      <c r="D97" s="9">
        <v>34</v>
      </c>
      <c r="E97" s="9">
        <v>38</v>
      </c>
      <c r="F97" s="102">
        <v>-4.2</v>
      </c>
      <c r="G97" s="102" t="s">
        <v>31</v>
      </c>
      <c r="H97" s="10">
        <f t="shared" si="49"/>
        <v>3.8018939632056107E-4</v>
      </c>
      <c r="I97" s="100">
        <f t="shared" si="50"/>
        <v>36</v>
      </c>
      <c r="J97" s="102" t="s">
        <v>31</v>
      </c>
      <c r="K97" s="102" t="s">
        <v>31</v>
      </c>
      <c r="L97" s="101">
        <f t="shared" si="56"/>
        <v>3.9810717055349771</v>
      </c>
      <c r="M97" s="46"/>
      <c r="N97" s="46"/>
      <c r="O97" s="11">
        <f t="shared" si="51"/>
        <v>-40.299999999999997</v>
      </c>
      <c r="P97" s="12">
        <f t="shared" si="51"/>
        <v>-40.5</v>
      </c>
      <c r="Q97" s="13">
        <f t="shared" si="52"/>
        <v>40.200000000000003</v>
      </c>
      <c r="R97" s="13">
        <v>2.23</v>
      </c>
      <c r="S97" s="13">
        <v>4.57</v>
      </c>
      <c r="T97" s="101">
        <v>3.34</v>
      </c>
      <c r="U97" s="101">
        <v>2.44</v>
      </c>
      <c r="V97" s="101">
        <f t="shared" si="53"/>
        <v>144.17700000000002</v>
      </c>
      <c r="W97" s="122"/>
      <c r="X97" s="123"/>
      <c r="Y97" s="123"/>
      <c r="Z97" s="136" t="s">
        <v>128</v>
      </c>
      <c r="AB97" s="15">
        <f t="shared" si="54"/>
        <v>-40.4</v>
      </c>
      <c r="AC97" s="7"/>
      <c r="AD97" s="36"/>
      <c r="AE97" s="36"/>
      <c r="AF97" s="36"/>
      <c r="AH97">
        <f t="shared" si="55"/>
        <v>0.443</v>
      </c>
      <c r="AI97">
        <f t="shared" si="55"/>
        <v>0.73</v>
      </c>
      <c r="AJ97">
        <f t="shared" si="55"/>
        <v>1</v>
      </c>
      <c r="AN97">
        <v>-40.299999999999997</v>
      </c>
      <c r="AO97">
        <v>-40.5</v>
      </c>
      <c r="AP97">
        <v>-45.7</v>
      </c>
      <c r="AQ97">
        <v>-44.4</v>
      </c>
    </row>
    <row r="98" spans="1:43" ht="24.75" customHeight="1" x14ac:dyDescent="0.25">
      <c r="A98" s="102"/>
      <c r="B98" s="100"/>
      <c r="C98" s="100"/>
      <c r="D98" s="9">
        <v>34</v>
      </c>
      <c r="E98" s="9">
        <v>37</v>
      </c>
      <c r="F98" s="102">
        <v>-7.4</v>
      </c>
      <c r="G98" s="102" t="s">
        <v>31</v>
      </c>
      <c r="H98" s="10">
        <f t="shared" si="49"/>
        <v>1.8197008586099835E-4</v>
      </c>
      <c r="I98" s="102">
        <f>I97-3</f>
        <v>33</v>
      </c>
      <c r="J98" s="102" t="s">
        <v>31</v>
      </c>
      <c r="K98" s="102" t="s">
        <v>31</v>
      </c>
      <c r="L98" s="101">
        <f t="shared" si="56"/>
        <v>1.9952623149688804</v>
      </c>
      <c r="M98" s="46"/>
      <c r="N98" s="46"/>
      <c r="O98" s="11">
        <f t="shared" si="51"/>
        <v>-46.5</v>
      </c>
      <c r="P98" s="12">
        <f t="shared" si="51"/>
        <v>-46</v>
      </c>
      <c r="Q98" s="13">
        <f t="shared" si="52"/>
        <v>40.4</v>
      </c>
      <c r="R98" s="13">
        <v>2.23</v>
      </c>
      <c r="S98" s="13">
        <v>4.63</v>
      </c>
      <c r="T98" s="101">
        <v>3.06</v>
      </c>
      <c r="U98" s="101">
        <v>2.15</v>
      </c>
      <c r="V98" s="101">
        <f t="shared" si="53"/>
        <v>137.96300000000002</v>
      </c>
      <c r="W98" s="122"/>
      <c r="X98" s="123"/>
      <c r="Y98" s="123"/>
      <c r="Z98" s="138"/>
      <c r="AB98" s="15">
        <f t="shared" si="54"/>
        <v>-46.25</v>
      </c>
      <c r="AC98" s="7"/>
      <c r="AD98" s="36"/>
      <c r="AE98" s="36"/>
      <c r="AF98" s="36"/>
      <c r="AH98">
        <f t="shared" si="55"/>
        <v>0.503</v>
      </c>
      <c r="AI98">
        <f t="shared" si="55"/>
        <v>0.73</v>
      </c>
      <c r="AJ98">
        <f t="shared" si="55"/>
        <v>1</v>
      </c>
      <c r="AN98">
        <v>-46.5</v>
      </c>
      <c r="AO98">
        <v>-46</v>
      </c>
      <c r="AP98">
        <v>-49</v>
      </c>
      <c r="AQ98">
        <v>-49</v>
      </c>
    </row>
    <row r="99" spans="1:43" ht="24.75" customHeight="1" x14ac:dyDescent="0.25">
      <c r="A99" s="102"/>
      <c r="B99" s="100"/>
      <c r="C99" s="100"/>
      <c r="D99" s="9"/>
      <c r="E99" s="9"/>
      <c r="F99" s="102"/>
      <c r="G99" s="102" t="s">
        <v>31</v>
      </c>
      <c r="H99" s="10">
        <f>0.001*POWER(10,F99/10)</f>
        <v>1E-3</v>
      </c>
      <c r="I99" s="102">
        <f>I98-3</f>
        <v>30</v>
      </c>
      <c r="J99" s="102" t="s">
        <v>31</v>
      </c>
      <c r="K99" s="102" t="s">
        <v>31</v>
      </c>
      <c r="L99" s="101">
        <f t="shared" si="56"/>
        <v>1</v>
      </c>
      <c r="M99" s="46"/>
      <c r="N99" s="46"/>
      <c r="O99" s="11">
        <f t="shared" si="51"/>
        <v>0</v>
      </c>
      <c r="P99" s="12">
        <f t="shared" si="51"/>
        <v>0</v>
      </c>
      <c r="Q99" s="13">
        <f>I99-F99</f>
        <v>30</v>
      </c>
      <c r="R99" s="13"/>
      <c r="S99" s="13"/>
      <c r="T99" s="101"/>
      <c r="U99" s="101"/>
      <c r="V99" s="101">
        <f t="shared" si="53"/>
        <v>0</v>
      </c>
      <c r="W99" s="122"/>
      <c r="X99" s="123"/>
      <c r="Y99" s="123"/>
      <c r="Z99" s="100"/>
      <c r="AB99" s="15"/>
      <c r="AC99" s="7"/>
      <c r="AD99" s="36"/>
      <c r="AE99" s="36"/>
      <c r="AF99" s="36"/>
    </row>
    <row r="100" spans="1:43" ht="24.75" customHeight="1" x14ac:dyDescent="0.25">
      <c r="A100" s="21"/>
      <c r="B100" s="22"/>
      <c r="C100" s="23"/>
      <c r="D100" s="24"/>
      <c r="E100" s="23"/>
      <c r="F100" s="22"/>
      <c r="G100" s="23"/>
      <c r="H100" s="25"/>
      <c r="I100" s="22"/>
      <c r="J100" s="22"/>
      <c r="K100" s="22"/>
      <c r="L100" s="25"/>
      <c r="M100" s="26"/>
      <c r="N100" s="25"/>
      <c r="O100" s="43"/>
      <c r="P100" s="43"/>
      <c r="Q100" s="25"/>
      <c r="R100" s="25"/>
      <c r="S100" s="25"/>
      <c r="T100" s="47"/>
      <c r="U100" s="47"/>
      <c r="V100" s="25"/>
      <c r="W100" s="25"/>
      <c r="X100" s="27"/>
      <c r="Y100" s="27"/>
      <c r="Z100" s="28"/>
      <c r="AB100" s="7"/>
      <c r="AC100" s="7"/>
      <c r="AD100" s="36"/>
      <c r="AE100" s="36"/>
      <c r="AF100" s="36"/>
      <c r="AG100" s="7"/>
      <c r="AH100" s="7"/>
    </row>
    <row r="101" spans="1:43" ht="24.75" customHeight="1" x14ac:dyDescent="0.25">
      <c r="A101" s="8"/>
      <c r="B101" s="100">
        <f>B90</f>
        <v>14.5</v>
      </c>
      <c r="C101" s="100" t="s">
        <v>30</v>
      </c>
      <c r="D101" s="9"/>
      <c r="E101" s="9"/>
      <c r="F101" s="102" t="s">
        <v>31</v>
      </c>
      <c r="G101" s="101"/>
      <c r="H101" s="101">
        <f t="shared" ref="H101:H110" si="57">0.001*POWER(10,G101/10)</f>
        <v>1E-3</v>
      </c>
      <c r="I101" s="102" t="s">
        <v>31</v>
      </c>
      <c r="J101" s="103"/>
      <c r="K101" s="102" t="s">
        <v>31</v>
      </c>
      <c r="L101" s="101">
        <f t="shared" ref="L101:L110" si="58">0.001*POWER(10,J101/10)</f>
        <v>1E-3</v>
      </c>
      <c r="M101" s="46"/>
      <c r="N101" s="48"/>
      <c r="O101" s="11"/>
      <c r="P101" s="12"/>
      <c r="Q101" s="13">
        <f t="shared" ref="Q101:Q110" si="59">J101-G101</f>
        <v>0</v>
      </c>
      <c r="R101" s="13"/>
      <c r="S101" s="13"/>
      <c r="T101" s="101"/>
      <c r="U101" s="101"/>
      <c r="V101" s="101">
        <f>T101*$Z$7+S101*$Z$9+R101*$Z$11</f>
        <v>0</v>
      </c>
      <c r="W101" s="101">
        <f t="shared" ref="W101:W110" si="60">V101-L101</f>
        <v>-1E-3</v>
      </c>
      <c r="X101" s="14" t="e">
        <f t="shared" ref="X101:X110" si="61">L101/V101</f>
        <v>#DIV/0!</v>
      </c>
      <c r="Y101" s="14" t="e">
        <f t="shared" ref="Y101:Y110" si="62">(L101-H101)/V101</f>
        <v>#DIV/0!</v>
      </c>
      <c r="Z101" s="127" t="s">
        <v>52</v>
      </c>
      <c r="AB101" s="15" t="e">
        <f>AVERAGE(M101:N101)</f>
        <v>#DIV/0!</v>
      </c>
      <c r="AC101" s="7"/>
      <c r="AD101" s="36"/>
      <c r="AE101" s="36"/>
      <c r="AF101" s="36"/>
      <c r="AG101" s="7"/>
      <c r="AH101" s="7"/>
    </row>
    <row r="102" spans="1:43" ht="24.75" customHeight="1" x14ac:dyDescent="0.25">
      <c r="A102" s="16"/>
      <c r="B102" s="100"/>
      <c r="C102" s="100"/>
      <c r="D102" s="9"/>
      <c r="E102" s="9"/>
      <c r="F102" s="102" t="s">
        <v>31</v>
      </c>
      <c r="G102" s="101"/>
      <c r="H102" s="101">
        <f t="shared" si="57"/>
        <v>1E-3</v>
      </c>
      <c r="I102" s="102" t="s">
        <v>31</v>
      </c>
      <c r="J102" s="103"/>
      <c r="K102" s="102" t="s">
        <v>31</v>
      </c>
      <c r="L102" s="101">
        <f t="shared" si="58"/>
        <v>1E-3</v>
      </c>
      <c r="M102" s="46"/>
      <c r="N102" s="48"/>
      <c r="O102" s="11"/>
      <c r="P102" s="12"/>
      <c r="Q102" s="13">
        <f t="shared" si="59"/>
        <v>0</v>
      </c>
      <c r="R102" s="13"/>
      <c r="S102" s="13"/>
      <c r="T102" s="101"/>
      <c r="U102" s="101"/>
      <c r="V102" s="101">
        <f t="shared" ref="V102:V110" si="63">T102*$Z$7+S102*$Z$9+R102*$Z$11</f>
        <v>0</v>
      </c>
      <c r="W102" s="101">
        <f t="shared" si="60"/>
        <v>-1E-3</v>
      </c>
      <c r="X102" s="14" t="e">
        <f t="shared" si="61"/>
        <v>#DIV/0!</v>
      </c>
      <c r="Y102" s="14" t="e">
        <f t="shared" si="62"/>
        <v>#DIV/0!</v>
      </c>
      <c r="Z102" s="128"/>
      <c r="AB102" s="15" t="e">
        <f>AVERAGE(M102:N102)</f>
        <v>#DIV/0!</v>
      </c>
      <c r="AC102" s="7"/>
      <c r="AD102" s="36"/>
      <c r="AE102" s="36"/>
      <c r="AF102" s="36"/>
      <c r="AG102" s="7"/>
      <c r="AH102" s="7"/>
    </row>
    <row r="103" spans="1:43" ht="24.75" customHeight="1" x14ac:dyDescent="0.25">
      <c r="A103" s="102"/>
      <c r="B103" s="100"/>
      <c r="C103" s="100"/>
      <c r="D103" s="9"/>
      <c r="E103" s="9"/>
      <c r="F103" s="102" t="s">
        <v>31</v>
      </c>
      <c r="G103" s="101"/>
      <c r="H103" s="101">
        <f t="shared" si="57"/>
        <v>1E-3</v>
      </c>
      <c r="I103" s="102" t="s">
        <v>31</v>
      </c>
      <c r="J103" s="103"/>
      <c r="K103" s="102" t="s">
        <v>31</v>
      </c>
      <c r="L103" s="101">
        <f t="shared" si="58"/>
        <v>1E-3</v>
      </c>
      <c r="M103" s="46"/>
      <c r="N103" s="48"/>
      <c r="O103" s="11"/>
      <c r="P103" s="12"/>
      <c r="Q103" s="13">
        <f t="shared" si="59"/>
        <v>0</v>
      </c>
      <c r="R103" s="13"/>
      <c r="S103" s="13"/>
      <c r="T103" s="101"/>
      <c r="U103" s="101"/>
      <c r="V103" s="101">
        <f t="shared" si="63"/>
        <v>0</v>
      </c>
      <c r="W103" s="101">
        <f t="shared" si="60"/>
        <v>-1E-3</v>
      </c>
      <c r="X103" s="14" t="e">
        <f t="shared" si="61"/>
        <v>#DIV/0!</v>
      </c>
      <c r="Y103" s="14" t="e">
        <f t="shared" si="62"/>
        <v>#DIV/0!</v>
      </c>
      <c r="Z103" s="129"/>
      <c r="AB103" s="15" t="e">
        <f>AVERAGE(M103:N103)</f>
        <v>#DIV/0!</v>
      </c>
      <c r="AC103" s="7"/>
      <c r="AD103" s="36"/>
      <c r="AE103" s="36"/>
      <c r="AF103" s="36"/>
    </row>
    <row r="104" spans="1:43" ht="24.75" customHeight="1" x14ac:dyDescent="0.25">
      <c r="A104" s="102"/>
      <c r="B104" s="100"/>
      <c r="C104" s="100"/>
      <c r="D104" s="9"/>
      <c r="E104" s="9"/>
      <c r="F104" s="102" t="s">
        <v>31</v>
      </c>
      <c r="G104" s="101"/>
      <c r="H104" s="101">
        <f t="shared" si="57"/>
        <v>1E-3</v>
      </c>
      <c r="I104" s="102" t="s">
        <v>31</v>
      </c>
      <c r="J104" s="103"/>
      <c r="K104" s="102" t="s">
        <v>31</v>
      </c>
      <c r="L104" s="101">
        <f t="shared" si="58"/>
        <v>1E-3</v>
      </c>
      <c r="M104" s="46"/>
      <c r="N104" s="46"/>
      <c r="O104" s="11"/>
      <c r="P104" s="11"/>
      <c r="Q104" s="13">
        <f t="shared" si="59"/>
        <v>0</v>
      </c>
      <c r="R104" s="13"/>
      <c r="S104" s="13"/>
      <c r="T104" s="101"/>
      <c r="U104" s="101"/>
      <c r="V104" s="101">
        <f t="shared" si="63"/>
        <v>0</v>
      </c>
      <c r="W104" s="101">
        <f t="shared" si="60"/>
        <v>-1E-3</v>
      </c>
      <c r="X104" s="14" t="e">
        <f t="shared" si="61"/>
        <v>#DIV/0!</v>
      </c>
      <c r="Y104" s="14" t="e">
        <f t="shared" si="62"/>
        <v>#DIV/0!</v>
      </c>
      <c r="Z104" s="127" t="s">
        <v>45</v>
      </c>
      <c r="AB104" s="15" t="e">
        <f t="shared" ref="AB104:AB110" si="64">AVERAGE(M104:N104)</f>
        <v>#DIV/0!</v>
      </c>
      <c r="AC104" s="7"/>
      <c r="AD104" s="36"/>
      <c r="AE104" s="36"/>
      <c r="AF104" s="36"/>
    </row>
    <row r="105" spans="1:43" ht="23.25" customHeight="1" x14ac:dyDescent="0.25">
      <c r="A105" s="102"/>
      <c r="B105" s="100"/>
      <c r="C105" s="100"/>
      <c r="D105" s="9"/>
      <c r="E105" s="9"/>
      <c r="F105" s="102" t="s">
        <v>31</v>
      </c>
      <c r="G105" s="101"/>
      <c r="H105" s="101">
        <f t="shared" si="57"/>
        <v>1E-3</v>
      </c>
      <c r="I105" s="102" t="s">
        <v>31</v>
      </c>
      <c r="J105" s="103"/>
      <c r="K105" s="102" t="s">
        <v>31</v>
      </c>
      <c r="L105" s="101">
        <f t="shared" si="58"/>
        <v>1E-3</v>
      </c>
      <c r="M105" s="46"/>
      <c r="N105" s="46"/>
      <c r="O105" s="11"/>
      <c r="P105" s="11"/>
      <c r="Q105" s="13">
        <f t="shared" si="59"/>
        <v>0</v>
      </c>
      <c r="R105" s="13"/>
      <c r="S105" s="13"/>
      <c r="T105" s="101"/>
      <c r="U105" s="101"/>
      <c r="V105" s="101">
        <f t="shared" si="63"/>
        <v>0</v>
      </c>
      <c r="W105" s="101">
        <f t="shared" si="60"/>
        <v>-1E-3</v>
      </c>
      <c r="X105" s="14" t="e">
        <f t="shared" si="61"/>
        <v>#DIV/0!</v>
      </c>
      <c r="Y105" s="14" t="e">
        <f t="shared" si="62"/>
        <v>#DIV/0!</v>
      </c>
      <c r="Z105" s="130"/>
      <c r="AB105" s="15" t="e">
        <f t="shared" si="64"/>
        <v>#DIV/0!</v>
      </c>
      <c r="AC105" s="7"/>
      <c r="AD105" s="36"/>
      <c r="AE105" s="36"/>
      <c r="AF105" s="36"/>
    </row>
    <row r="106" spans="1:43" ht="24" customHeight="1" x14ac:dyDescent="0.25">
      <c r="A106" s="102"/>
      <c r="B106" s="100"/>
      <c r="C106" s="100"/>
      <c r="D106" s="9"/>
      <c r="E106" s="9"/>
      <c r="F106" s="102" t="s">
        <v>31</v>
      </c>
      <c r="G106" s="101"/>
      <c r="H106" s="101">
        <f t="shared" si="57"/>
        <v>1E-3</v>
      </c>
      <c r="I106" s="102" t="s">
        <v>31</v>
      </c>
      <c r="J106" s="103"/>
      <c r="K106" s="102" t="s">
        <v>31</v>
      </c>
      <c r="L106" s="101">
        <f t="shared" si="58"/>
        <v>1E-3</v>
      </c>
      <c r="M106" s="46"/>
      <c r="N106" s="46"/>
      <c r="O106" s="11"/>
      <c r="P106" s="11"/>
      <c r="Q106" s="13">
        <f t="shared" si="59"/>
        <v>0</v>
      </c>
      <c r="R106" s="13"/>
      <c r="S106" s="13"/>
      <c r="T106" s="101"/>
      <c r="U106" s="101"/>
      <c r="V106" s="101">
        <f t="shared" si="63"/>
        <v>0</v>
      </c>
      <c r="W106" s="101">
        <f t="shared" si="60"/>
        <v>-1E-3</v>
      </c>
      <c r="X106" s="14" t="e">
        <f t="shared" si="61"/>
        <v>#DIV/0!</v>
      </c>
      <c r="Y106" s="14" t="e">
        <f t="shared" si="62"/>
        <v>#DIV/0!</v>
      </c>
      <c r="Z106" s="131"/>
      <c r="AB106" s="15" t="e">
        <f t="shared" si="64"/>
        <v>#DIV/0!</v>
      </c>
      <c r="AC106" s="7"/>
      <c r="AD106" s="36"/>
      <c r="AE106" s="36"/>
      <c r="AF106" s="36"/>
    </row>
    <row r="107" spans="1:43" ht="24.75" customHeight="1" x14ac:dyDescent="0.25">
      <c r="A107" s="102"/>
      <c r="B107" s="100"/>
      <c r="C107" s="100"/>
      <c r="D107" s="9"/>
      <c r="E107" s="9"/>
      <c r="F107" s="102" t="s">
        <v>31</v>
      </c>
      <c r="G107" s="101"/>
      <c r="H107" s="101">
        <f t="shared" si="57"/>
        <v>1E-3</v>
      </c>
      <c r="I107" s="102" t="s">
        <v>31</v>
      </c>
      <c r="J107" s="103"/>
      <c r="K107" s="102" t="s">
        <v>31</v>
      </c>
      <c r="L107" s="101">
        <f t="shared" si="58"/>
        <v>1E-3</v>
      </c>
      <c r="M107" s="46"/>
      <c r="N107" s="46"/>
      <c r="O107" s="11"/>
      <c r="P107" s="11"/>
      <c r="Q107" s="13">
        <f t="shared" si="59"/>
        <v>0</v>
      </c>
      <c r="R107" s="13"/>
      <c r="S107" s="13"/>
      <c r="T107" s="101"/>
      <c r="U107" s="101"/>
      <c r="V107" s="101">
        <f t="shared" si="63"/>
        <v>0</v>
      </c>
      <c r="W107" s="101">
        <f t="shared" si="60"/>
        <v>-1E-3</v>
      </c>
      <c r="X107" s="14" t="e">
        <f t="shared" si="61"/>
        <v>#DIV/0!</v>
      </c>
      <c r="Y107" s="14" t="e">
        <f t="shared" si="62"/>
        <v>#DIV/0!</v>
      </c>
      <c r="Z107" s="100"/>
      <c r="AB107" s="15" t="e">
        <f t="shared" si="64"/>
        <v>#DIV/0!</v>
      </c>
      <c r="AC107" s="7"/>
      <c r="AD107" s="36"/>
      <c r="AE107" s="36"/>
      <c r="AF107" s="36"/>
    </row>
    <row r="108" spans="1:43" ht="24.75" customHeight="1" x14ac:dyDescent="0.25">
      <c r="A108" s="102"/>
      <c r="B108" s="100"/>
      <c r="C108" s="100"/>
      <c r="D108" s="9"/>
      <c r="E108" s="9"/>
      <c r="F108" s="102" t="s">
        <v>31</v>
      </c>
      <c r="G108" s="101"/>
      <c r="H108" s="101">
        <f t="shared" si="57"/>
        <v>1E-3</v>
      </c>
      <c r="I108" s="102" t="s">
        <v>31</v>
      </c>
      <c r="J108" s="103"/>
      <c r="K108" s="102" t="s">
        <v>31</v>
      </c>
      <c r="L108" s="101">
        <f t="shared" si="58"/>
        <v>1E-3</v>
      </c>
      <c r="M108" s="46"/>
      <c r="N108" s="46"/>
      <c r="O108" s="11"/>
      <c r="P108" s="11"/>
      <c r="Q108" s="13">
        <f t="shared" si="59"/>
        <v>0</v>
      </c>
      <c r="R108" s="13"/>
      <c r="S108" s="13"/>
      <c r="T108" s="101"/>
      <c r="U108" s="101"/>
      <c r="V108" s="101">
        <f t="shared" si="63"/>
        <v>0</v>
      </c>
      <c r="W108" s="101">
        <f t="shared" si="60"/>
        <v>-1E-3</v>
      </c>
      <c r="X108" s="14" t="e">
        <f t="shared" si="61"/>
        <v>#DIV/0!</v>
      </c>
      <c r="Y108" s="14" t="e">
        <f t="shared" si="62"/>
        <v>#DIV/0!</v>
      </c>
      <c r="Z108" s="100"/>
      <c r="AB108" s="15" t="e">
        <f t="shared" si="64"/>
        <v>#DIV/0!</v>
      </c>
      <c r="AC108" s="7"/>
      <c r="AD108" s="36"/>
      <c r="AE108" s="36"/>
      <c r="AF108" s="36"/>
    </row>
    <row r="109" spans="1:43" ht="24.75" customHeight="1" x14ac:dyDescent="0.25">
      <c r="A109" s="102"/>
      <c r="B109" s="100"/>
      <c r="C109" s="100"/>
      <c r="D109" s="9"/>
      <c r="E109" s="9"/>
      <c r="F109" s="102" t="s">
        <v>31</v>
      </c>
      <c r="G109" s="101"/>
      <c r="H109" s="101">
        <f>0.001*POWER(10,G109/10)</f>
        <v>1E-3</v>
      </c>
      <c r="I109" s="102" t="s">
        <v>31</v>
      </c>
      <c r="J109" s="103"/>
      <c r="K109" s="102" t="s">
        <v>31</v>
      </c>
      <c r="L109" s="101">
        <f>0.001*POWER(10,J109/10)</f>
        <v>1E-3</v>
      </c>
      <c r="M109" s="46"/>
      <c r="N109" s="46"/>
      <c r="O109" s="11"/>
      <c r="P109" s="11"/>
      <c r="Q109" s="13">
        <f>J109-G109</f>
        <v>0</v>
      </c>
      <c r="R109" s="13"/>
      <c r="S109" s="13"/>
      <c r="T109" s="101"/>
      <c r="U109" s="101"/>
      <c r="V109" s="101">
        <f t="shared" si="63"/>
        <v>0</v>
      </c>
      <c r="W109" s="101">
        <f t="shared" si="60"/>
        <v>-1E-3</v>
      </c>
      <c r="X109" s="14" t="e">
        <f t="shared" si="61"/>
        <v>#DIV/0!</v>
      </c>
      <c r="Y109" s="14" t="e">
        <f t="shared" si="62"/>
        <v>#DIV/0!</v>
      </c>
      <c r="Z109" s="100"/>
      <c r="AB109" s="15" t="e">
        <f>AVERAGE(M109:N109)</f>
        <v>#DIV/0!</v>
      </c>
      <c r="AC109" s="7"/>
      <c r="AD109" s="36"/>
      <c r="AE109" s="36"/>
      <c r="AF109" s="36"/>
    </row>
    <row r="110" spans="1:43" ht="24.75" customHeight="1" x14ac:dyDescent="0.25">
      <c r="A110" s="102"/>
      <c r="B110" s="100"/>
      <c r="C110" s="100"/>
      <c r="D110" s="9"/>
      <c r="E110" s="9"/>
      <c r="F110" s="102" t="s">
        <v>31</v>
      </c>
      <c r="G110" s="101"/>
      <c r="H110" s="101">
        <f t="shared" si="57"/>
        <v>1E-3</v>
      </c>
      <c r="I110" s="102" t="s">
        <v>31</v>
      </c>
      <c r="J110" s="103"/>
      <c r="K110" s="102" t="s">
        <v>31</v>
      </c>
      <c r="L110" s="101">
        <f t="shared" si="58"/>
        <v>1E-3</v>
      </c>
      <c r="M110" s="46"/>
      <c r="N110" s="46"/>
      <c r="O110" s="11"/>
      <c r="P110" s="11"/>
      <c r="Q110" s="13">
        <f t="shared" si="59"/>
        <v>0</v>
      </c>
      <c r="R110" s="13"/>
      <c r="S110" s="13"/>
      <c r="T110" s="101"/>
      <c r="U110" s="101"/>
      <c r="V110" s="101">
        <f t="shared" si="63"/>
        <v>0</v>
      </c>
      <c r="W110" s="101">
        <f t="shared" si="60"/>
        <v>-1E-3</v>
      </c>
      <c r="X110" s="14" t="e">
        <f t="shared" si="61"/>
        <v>#DIV/0!</v>
      </c>
      <c r="Y110" s="14" t="e">
        <f t="shared" si="62"/>
        <v>#DIV/0!</v>
      </c>
      <c r="Z110" s="100"/>
      <c r="AB110" s="15" t="e">
        <f t="shared" si="64"/>
        <v>#DIV/0!</v>
      </c>
      <c r="AC110" s="7"/>
      <c r="AD110" s="36"/>
      <c r="AE110" s="36"/>
      <c r="AF110" s="36"/>
    </row>
    <row r="111" spans="1:43" ht="24.75" customHeight="1" x14ac:dyDescent="0.25">
      <c r="A111" s="21"/>
      <c r="B111" s="22"/>
      <c r="C111" s="23"/>
      <c r="D111" s="24"/>
      <c r="E111" s="23"/>
      <c r="F111" s="22"/>
      <c r="G111" s="23"/>
      <c r="H111" s="25"/>
      <c r="I111" s="22"/>
      <c r="J111" s="22"/>
      <c r="K111" s="22"/>
      <c r="L111" s="25"/>
      <c r="M111" s="26"/>
      <c r="N111" s="25"/>
      <c r="O111" s="25"/>
      <c r="P111" s="25"/>
      <c r="Q111" s="25"/>
      <c r="R111" s="25"/>
      <c r="S111" s="25"/>
      <c r="T111" s="47"/>
      <c r="U111" s="47"/>
      <c r="V111" s="25"/>
      <c r="W111" s="25"/>
      <c r="X111" s="27"/>
      <c r="Y111" s="27"/>
      <c r="Z111" s="28"/>
      <c r="AB111" s="7"/>
      <c r="AC111" s="7"/>
      <c r="AD111" s="36"/>
      <c r="AE111" s="36"/>
      <c r="AF111" s="36"/>
    </row>
    <row r="112" spans="1:43" ht="24.75" customHeight="1" x14ac:dyDescent="0.25">
      <c r="A112" s="8"/>
      <c r="B112" s="100">
        <f>B101</f>
        <v>14.5</v>
      </c>
      <c r="C112" s="100" t="s">
        <v>30</v>
      </c>
      <c r="D112" s="9"/>
      <c r="E112" s="9"/>
      <c r="F112" s="102" t="s">
        <v>31</v>
      </c>
      <c r="G112" s="101"/>
      <c r="H112" s="101">
        <f>0.001*POWER(10,G112/10)</f>
        <v>1E-3</v>
      </c>
      <c r="I112" s="102" t="s">
        <v>31</v>
      </c>
      <c r="J112" s="103"/>
      <c r="K112" s="102" t="s">
        <v>31</v>
      </c>
      <c r="L112" s="101">
        <f>0.001*POWER(10,J112/10)</f>
        <v>1E-3</v>
      </c>
      <c r="M112" s="46"/>
      <c r="N112" s="48"/>
      <c r="O112" s="11"/>
      <c r="P112" s="12"/>
      <c r="Q112" s="13">
        <f>J112-G112</f>
        <v>0</v>
      </c>
      <c r="R112" s="13"/>
      <c r="S112" s="13"/>
      <c r="T112" s="101"/>
      <c r="U112" s="101"/>
      <c r="V112" s="101">
        <f>T112*$Z$7+S112*$Z$9+R112*$Z$11</f>
        <v>0</v>
      </c>
      <c r="W112" s="101">
        <f t="shared" ref="W112:W121" si="65">V112-L112</f>
        <v>-1E-3</v>
      </c>
      <c r="X112" s="14" t="e">
        <f t="shared" ref="X112:X121" si="66">L112/V112</f>
        <v>#DIV/0!</v>
      </c>
      <c r="Y112" s="14" t="e">
        <f t="shared" ref="Y112:Y121" si="67">(L112-H112)/V112</f>
        <v>#DIV/0!</v>
      </c>
      <c r="Z112" s="127" t="s">
        <v>53</v>
      </c>
      <c r="AB112" s="15" t="e">
        <f>AVERAGE(M112:N112)</f>
        <v>#DIV/0!</v>
      </c>
      <c r="AC112" s="7"/>
      <c r="AD112" s="36"/>
      <c r="AE112" s="36"/>
      <c r="AF112" s="36"/>
    </row>
    <row r="113" spans="1:32" ht="24.75" customHeight="1" x14ac:dyDescent="0.25">
      <c r="A113" s="16"/>
      <c r="B113" s="100"/>
      <c r="C113" s="100"/>
      <c r="D113" s="9"/>
      <c r="E113" s="9"/>
      <c r="F113" s="102" t="s">
        <v>31</v>
      </c>
      <c r="G113" s="101"/>
      <c r="H113" s="101">
        <f t="shared" ref="H113:H118" si="68">0.001*POWER(10,G113/10)</f>
        <v>1E-3</v>
      </c>
      <c r="I113" s="102" t="s">
        <v>31</v>
      </c>
      <c r="J113" s="103"/>
      <c r="K113" s="102" t="s">
        <v>31</v>
      </c>
      <c r="L113" s="101">
        <f t="shared" ref="L113:L118" si="69">0.001*POWER(10,J113/10)</f>
        <v>1E-3</v>
      </c>
      <c r="M113" s="46"/>
      <c r="N113" s="48"/>
      <c r="O113" s="11"/>
      <c r="P113" s="12"/>
      <c r="Q113" s="13">
        <f t="shared" ref="Q113:Q118" si="70">J113-G113</f>
        <v>0</v>
      </c>
      <c r="R113" s="13"/>
      <c r="S113" s="13"/>
      <c r="T113" s="101"/>
      <c r="U113" s="101"/>
      <c r="V113" s="101">
        <f t="shared" ref="V113:V121" si="71">T113*$Z$7+S113*$Z$9+R113*$Z$11</f>
        <v>0</v>
      </c>
      <c r="W113" s="101">
        <f t="shared" si="65"/>
        <v>-1E-3</v>
      </c>
      <c r="X113" s="14" t="e">
        <f t="shared" si="66"/>
        <v>#DIV/0!</v>
      </c>
      <c r="Y113" s="14" t="e">
        <f t="shared" si="67"/>
        <v>#DIV/0!</v>
      </c>
      <c r="Z113" s="128"/>
      <c r="AB113" s="15" t="e">
        <f>AVERAGE(M113:N113)</f>
        <v>#DIV/0!</v>
      </c>
      <c r="AC113" s="7"/>
      <c r="AD113" s="36"/>
      <c r="AE113" s="36"/>
      <c r="AF113" s="36"/>
    </row>
    <row r="114" spans="1:32" ht="24.75" customHeight="1" x14ac:dyDescent="0.25">
      <c r="A114" s="102"/>
      <c r="B114" s="100"/>
      <c r="C114" s="100"/>
      <c r="D114" s="9"/>
      <c r="E114" s="9"/>
      <c r="F114" s="102" t="s">
        <v>31</v>
      </c>
      <c r="G114" s="101"/>
      <c r="H114" s="101">
        <f t="shared" si="68"/>
        <v>1E-3</v>
      </c>
      <c r="I114" s="102" t="s">
        <v>31</v>
      </c>
      <c r="J114" s="103"/>
      <c r="K114" s="102" t="s">
        <v>31</v>
      </c>
      <c r="L114" s="101">
        <f t="shared" si="69"/>
        <v>1E-3</v>
      </c>
      <c r="M114" s="46"/>
      <c r="N114" s="48"/>
      <c r="O114" s="11"/>
      <c r="P114" s="12"/>
      <c r="Q114" s="13">
        <f t="shared" si="70"/>
        <v>0</v>
      </c>
      <c r="R114" s="13"/>
      <c r="S114" s="13"/>
      <c r="T114" s="101"/>
      <c r="U114" s="101"/>
      <c r="V114" s="101">
        <f t="shared" si="71"/>
        <v>0</v>
      </c>
      <c r="W114" s="101">
        <f t="shared" si="65"/>
        <v>-1E-3</v>
      </c>
      <c r="X114" s="14" t="e">
        <f t="shared" si="66"/>
        <v>#DIV/0!</v>
      </c>
      <c r="Y114" s="14" t="e">
        <f t="shared" si="67"/>
        <v>#DIV/0!</v>
      </c>
      <c r="Z114" s="129"/>
      <c r="AB114" s="15" t="e">
        <f>AVERAGE(M114:N114)</f>
        <v>#DIV/0!</v>
      </c>
      <c r="AC114" s="7"/>
      <c r="AD114" s="36"/>
      <c r="AE114" s="36"/>
      <c r="AF114" s="36"/>
    </row>
    <row r="115" spans="1:32" ht="24.75" customHeight="1" x14ac:dyDescent="0.25">
      <c r="A115" s="102"/>
      <c r="B115" s="100"/>
      <c r="C115" s="100"/>
      <c r="D115" s="9"/>
      <c r="E115" s="9"/>
      <c r="F115" s="102" t="s">
        <v>31</v>
      </c>
      <c r="G115" s="101"/>
      <c r="H115" s="101">
        <f t="shared" si="68"/>
        <v>1E-3</v>
      </c>
      <c r="I115" s="102" t="s">
        <v>31</v>
      </c>
      <c r="J115" s="103"/>
      <c r="K115" s="102" t="s">
        <v>31</v>
      </c>
      <c r="L115" s="101">
        <f t="shared" si="69"/>
        <v>1E-3</v>
      </c>
      <c r="M115" s="46"/>
      <c r="N115" s="46"/>
      <c r="O115" s="11"/>
      <c r="P115" s="11"/>
      <c r="Q115" s="13">
        <f t="shared" si="70"/>
        <v>0</v>
      </c>
      <c r="R115" s="13"/>
      <c r="S115" s="13"/>
      <c r="T115" s="101"/>
      <c r="U115" s="101"/>
      <c r="V115" s="101">
        <f t="shared" si="71"/>
        <v>0</v>
      </c>
      <c r="W115" s="101">
        <f t="shared" si="65"/>
        <v>-1E-3</v>
      </c>
      <c r="X115" s="14" t="e">
        <f t="shared" si="66"/>
        <v>#DIV/0!</v>
      </c>
      <c r="Y115" s="14" t="e">
        <f t="shared" si="67"/>
        <v>#DIV/0!</v>
      </c>
      <c r="Z115" s="127" t="s">
        <v>45</v>
      </c>
      <c r="AB115" s="15" t="e">
        <f t="shared" ref="AB115:AB121" si="72">AVERAGE(M115:N115)</f>
        <v>#DIV/0!</v>
      </c>
      <c r="AC115" s="7"/>
      <c r="AD115" s="36"/>
      <c r="AE115" s="36"/>
      <c r="AF115" s="36"/>
    </row>
    <row r="116" spans="1:32" ht="23.25" customHeight="1" x14ac:dyDescent="0.25">
      <c r="A116" s="102"/>
      <c r="B116" s="100"/>
      <c r="C116" s="100"/>
      <c r="D116" s="9"/>
      <c r="E116" s="9"/>
      <c r="F116" s="102" t="s">
        <v>31</v>
      </c>
      <c r="G116" s="101"/>
      <c r="H116" s="101">
        <f t="shared" si="68"/>
        <v>1E-3</v>
      </c>
      <c r="I116" s="102" t="s">
        <v>31</v>
      </c>
      <c r="J116" s="103"/>
      <c r="K116" s="102" t="s">
        <v>31</v>
      </c>
      <c r="L116" s="101">
        <f t="shared" si="69"/>
        <v>1E-3</v>
      </c>
      <c r="M116" s="46"/>
      <c r="N116" s="46"/>
      <c r="O116" s="11"/>
      <c r="P116" s="11"/>
      <c r="Q116" s="13">
        <f t="shared" si="70"/>
        <v>0</v>
      </c>
      <c r="R116" s="13"/>
      <c r="S116" s="13"/>
      <c r="T116" s="101"/>
      <c r="U116" s="101"/>
      <c r="V116" s="101">
        <f t="shared" si="71"/>
        <v>0</v>
      </c>
      <c r="W116" s="101">
        <f t="shared" si="65"/>
        <v>-1E-3</v>
      </c>
      <c r="X116" s="14" t="e">
        <f t="shared" si="66"/>
        <v>#DIV/0!</v>
      </c>
      <c r="Y116" s="14" t="e">
        <f t="shared" si="67"/>
        <v>#DIV/0!</v>
      </c>
      <c r="Z116" s="130"/>
      <c r="AB116" s="15" t="e">
        <f t="shared" si="72"/>
        <v>#DIV/0!</v>
      </c>
      <c r="AC116" s="7"/>
      <c r="AD116" s="36"/>
      <c r="AE116" s="36"/>
      <c r="AF116" s="36"/>
    </row>
    <row r="117" spans="1:32" ht="24" customHeight="1" x14ac:dyDescent="0.25">
      <c r="A117" s="102"/>
      <c r="B117" s="100"/>
      <c r="C117" s="100"/>
      <c r="D117" s="9"/>
      <c r="E117" s="9"/>
      <c r="F117" s="102" t="s">
        <v>31</v>
      </c>
      <c r="G117" s="101"/>
      <c r="H117" s="101">
        <f t="shared" si="68"/>
        <v>1E-3</v>
      </c>
      <c r="I117" s="102" t="s">
        <v>31</v>
      </c>
      <c r="J117" s="103"/>
      <c r="K117" s="102" t="s">
        <v>31</v>
      </c>
      <c r="L117" s="101">
        <f t="shared" si="69"/>
        <v>1E-3</v>
      </c>
      <c r="M117" s="46"/>
      <c r="N117" s="46"/>
      <c r="O117" s="11"/>
      <c r="P117" s="11"/>
      <c r="Q117" s="13">
        <f t="shared" si="70"/>
        <v>0</v>
      </c>
      <c r="R117" s="13"/>
      <c r="S117" s="13"/>
      <c r="T117" s="101"/>
      <c r="U117" s="101"/>
      <c r="V117" s="101">
        <f t="shared" si="71"/>
        <v>0</v>
      </c>
      <c r="W117" s="101">
        <f t="shared" si="65"/>
        <v>-1E-3</v>
      </c>
      <c r="X117" s="14" t="e">
        <f t="shared" si="66"/>
        <v>#DIV/0!</v>
      </c>
      <c r="Y117" s="14" t="e">
        <f t="shared" si="67"/>
        <v>#DIV/0!</v>
      </c>
      <c r="Z117" s="131"/>
      <c r="AB117" s="15" t="e">
        <f t="shared" si="72"/>
        <v>#DIV/0!</v>
      </c>
      <c r="AC117" s="7"/>
      <c r="AD117" s="36"/>
      <c r="AE117" s="36"/>
      <c r="AF117" s="36"/>
    </row>
    <row r="118" spans="1:32" ht="24.75" customHeight="1" x14ac:dyDescent="0.25">
      <c r="A118" s="102"/>
      <c r="B118" s="100"/>
      <c r="C118" s="100"/>
      <c r="D118" s="9"/>
      <c r="E118" s="9"/>
      <c r="F118" s="102" t="s">
        <v>31</v>
      </c>
      <c r="G118" s="101"/>
      <c r="H118" s="101">
        <f t="shared" si="68"/>
        <v>1E-3</v>
      </c>
      <c r="I118" s="102" t="s">
        <v>31</v>
      </c>
      <c r="J118" s="103"/>
      <c r="K118" s="102" t="s">
        <v>31</v>
      </c>
      <c r="L118" s="101">
        <f t="shared" si="69"/>
        <v>1E-3</v>
      </c>
      <c r="M118" s="46"/>
      <c r="N118" s="46"/>
      <c r="O118" s="11"/>
      <c r="P118" s="11"/>
      <c r="Q118" s="13">
        <f t="shared" si="70"/>
        <v>0</v>
      </c>
      <c r="R118" s="13"/>
      <c r="S118" s="13"/>
      <c r="T118" s="101"/>
      <c r="U118" s="101"/>
      <c r="V118" s="101">
        <f t="shared" si="71"/>
        <v>0</v>
      </c>
      <c r="W118" s="101">
        <f t="shared" si="65"/>
        <v>-1E-3</v>
      </c>
      <c r="X118" s="14" t="e">
        <f t="shared" si="66"/>
        <v>#DIV/0!</v>
      </c>
      <c r="Y118" s="14" t="e">
        <f t="shared" si="67"/>
        <v>#DIV/0!</v>
      </c>
      <c r="Z118" s="100"/>
      <c r="AB118" s="15" t="e">
        <f t="shared" si="72"/>
        <v>#DIV/0!</v>
      </c>
      <c r="AC118" s="7"/>
      <c r="AD118" s="36"/>
      <c r="AE118" s="36"/>
      <c r="AF118" s="36"/>
    </row>
    <row r="119" spans="1:32" ht="24.75" customHeight="1" x14ac:dyDescent="0.25">
      <c r="A119" s="102"/>
      <c r="B119" s="100"/>
      <c r="C119" s="100"/>
      <c r="D119" s="9"/>
      <c r="E119" s="9"/>
      <c r="F119" s="102" t="s">
        <v>31</v>
      </c>
      <c r="G119" s="101"/>
      <c r="H119" s="101">
        <f>0.001*POWER(10,G119/10)</f>
        <v>1E-3</v>
      </c>
      <c r="I119" s="102" t="s">
        <v>31</v>
      </c>
      <c r="J119" s="103"/>
      <c r="K119" s="102" t="s">
        <v>31</v>
      </c>
      <c r="L119" s="101">
        <f>0.001*POWER(10,J119/10)</f>
        <v>1E-3</v>
      </c>
      <c r="M119" s="46"/>
      <c r="N119" s="46"/>
      <c r="O119" s="11"/>
      <c r="P119" s="11"/>
      <c r="Q119" s="13">
        <f>J119-G119</f>
        <v>0</v>
      </c>
      <c r="R119" s="13"/>
      <c r="S119" s="13"/>
      <c r="T119" s="101"/>
      <c r="U119" s="101"/>
      <c r="V119" s="101">
        <f t="shared" si="71"/>
        <v>0</v>
      </c>
      <c r="W119" s="101">
        <f t="shared" si="65"/>
        <v>-1E-3</v>
      </c>
      <c r="X119" s="14" t="e">
        <f t="shared" si="66"/>
        <v>#DIV/0!</v>
      </c>
      <c r="Y119" s="14" t="e">
        <f t="shared" si="67"/>
        <v>#DIV/0!</v>
      </c>
      <c r="Z119" s="100"/>
      <c r="AB119" s="15" t="e">
        <f t="shared" si="72"/>
        <v>#DIV/0!</v>
      </c>
      <c r="AC119" s="7"/>
      <c r="AD119" s="36"/>
      <c r="AE119" s="36"/>
      <c r="AF119" s="36"/>
    </row>
    <row r="120" spans="1:32" ht="24.75" customHeight="1" x14ac:dyDescent="0.25">
      <c r="A120" s="102"/>
      <c r="B120" s="100"/>
      <c r="C120" s="100"/>
      <c r="D120" s="9"/>
      <c r="E120" s="9"/>
      <c r="F120" s="102" t="s">
        <v>31</v>
      </c>
      <c r="G120" s="101"/>
      <c r="H120" s="101">
        <f>0.001*POWER(10,G120/10)</f>
        <v>1E-3</v>
      </c>
      <c r="I120" s="102" t="s">
        <v>31</v>
      </c>
      <c r="J120" s="103"/>
      <c r="K120" s="102" t="s">
        <v>31</v>
      </c>
      <c r="L120" s="101">
        <f>0.001*POWER(10,J120/10)</f>
        <v>1E-3</v>
      </c>
      <c r="M120" s="46"/>
      <c r="N120" s="46"/>
      <c r="O120" s="11"/>
      <c r="P120" s="11"/>
      <c r="Q120" s="13">
        <f>J120-G120</f>
        <v>0</v>
      </c>
      <c r="R120" s="13"/>
      <c r="S120" s="13"/>
      <c r="T120" s="101"/>
      <c r="U120" s="101"/>
      <c r="V120" s="101">
        <f t="shared" si="71"/>
        <v>0</v>
      </c>
      <c r="W120" s="101">
        <f t="shared" si="65"/>
        <v>-1E-3</v>
      </c>
      <c r="X120" s="14" t="e">
        <f t="shared" si="66"/>
        <v>#DIV/0!</v>
      </c>
      <c r="Y120" s="14" t="e">
        <f t="shared" si="67"/>
        <v>#DIV/0!</v>
      </c>
      <c r="Z120" s="100"/>
      <c r="AB120" s="15" t="e">
        <f>AVERAGE(M120:N120)</f>
        <v>#DIV/0!</v>
      </c>
      <c r="AC120" s="7"/>
      <c r="AD120" s="36"/>
      <c r="AE120" s="36"/>
      <c r="AF120" s="36"/>
    </row>
    <row r="121" spans="1:32" ht="24.75" customHeight="1" x14ac:dyDescent="0.25">
      <c r="A121" s="102"/>
      <c r="B121" s="100"/>
      <c r="C121" s="100"/>
      <c r="D121" s="9"/>
      <c r="E121" s="9"/>
      <c r="F121" s="102" t="s">
        <v>31</v>
      </c>
      <c r="G121" s="101"/>
      <c r="H121" s="101">
        <f>0.001*POWER(10,G121/10)</f>
        <v>1E-3</v>
      </c>
      <c r="I121" s="102" t="s">
        <v>31</v>
      </c>
      <c r="J121" s="103"/>
      <c r="K121" s="102" t="s">
        <v>31</v>
      </c>
      <c r="L121" s="101">
        <f>0.001*POWER(10,J121/10)</f>
        <v>1E-3</v>
      </c>
      <c r="M121" s="46"/>
      <c r="N121" s="46"/>
      <c r="O121" s="11"/>
      <c r="P121" s="11"/>
      <c r="Q121" s="13">
        <f>J121-G121</f>
        <v>0</v>
      </c>
      <c r="R121" s="13"/>
      <c r="S121" s="13"/>
      <c r="T121" s="101"/>
      <c r="U121" s="101"/>
      <c r="V121" s="101">
        <f t="shared" si="71"/>
        <v>0</v>
      </c>
      <c r="W121" s="101">
        <f t="shared" si="65"/>
        <v>-1E-3</v>
      </c>
      <c r="X121" s="14" t="e">
        <f t="shared" si="66"/>
        <v>#DIV/0!</v>
      </c>
      <c r="Y121" s="14" t="e">
        <f t="shared" si="67"/>
        <v>#DIV/0!</v>
      </c>
      <c r="Z121" s="100"/>
      <c r="AB121" s="15" t="e">
        <f t="shared" si="72"/>
        <v>#DIV/0!</v>
      </c>
      <c r="AC121" s="7"/>
      <c r="AD121" s="36"/>
      <c r="AE121" s="36"/>
      <c r="AF121" s="36"/>
    </row>
    <row r="122" spans="1:32" ht="24.75" customHeight="1" x14ac:dyDescent="0.25">
      <c r="A122" s="49"/>
      <c r="B122" s="50"/>
      <c r="C122" s="51"/>
      <c r="D122" s="52"/>
      <c r="E122" s="53"/>
      <c r="F122" s="54"/>
      <c r="G122" s="54"/>
      <c r="H122" s="54"/>
      <c r="I122" s="54"/>
      <c r="J122" s="54"/>
      <c r="K122" s="54"/>
      <c r="L122" s="55"/>
      <c r="M122" s="56"/>
      <c r="N122" s="54"/>
      <c r="O122" s="54"/>
      <c r="P122" s="54"/>
      <c r="Q122" s="54"/>
      <c r="R122" s="54"/>
      <c r="S122" s="54"/>
      <c r="T122" s="56"/>
      <c r="U122" s="56"/>
      <c r="V122" s="43"/>
      <c r="W122" s="43"/>
      <c r="X122" s="57"/>
      <c r="Y122" s="57"/>
      <c r="Z122" s="58"/>
    </row>
    <row r="123" spans="1:32" x14ac:dyDescent="0.25">
      <c r="C123" s="59"/>
      <c r="D123" s="60"/>
      <c r="E123" s="59"/>
      <c r="I123" s="7"/>
      <c r="J123" s="7"/>
      <c r="K123" s="7"/>
      <c r="L123" s="15"/>
      <c r="M123" s="61"/>
      <c r="N123" s="7"/>
      <c r="O123" s="7"/>
      <c r="P123" s="7"/>
      <c r="Q123" s="7"/>
      <c r="R123" s="7"/>
      <c r="S123" s="7"/>
      <c r="T123" s="61"/>
      <c r="U123" s="61"/>
      <c r="V123" s="62"/>
      <c r="W123" s="62"/>
      <c r="X123" s="63"/>
      <c r="Y123" s="63"/>
    </row>
    <row r="124" spans="1:32" x14ac:dyDescent="0.25">
      <c r="C124" s="59"/>
      <c r="D124" s="60"/>
      <c r="E124" s="59"/>
      <c r="I124" s="132" t="s">
        <v>54</v>
      </c>
      <c r="J124" s="132"/>
      <c r="K124" s="132"/>
      <c r="L124" s="132"/>
      <c r="M124" s="132"/>
      <c r="N124" s="132"/>
      <c r="O124" s="132"/>
      <c r="P124" s="132"/>
      <c r="Q124" s="132"/>
      <c r="R124" s="40"/>
      <c r="S124" s="40"/>
      <c r="T124" s="64"/>
      <c r="U124" s="64"/>
      <c r="V124" s="62"/>
      <c r="W124" s="62"/>
      <c r="X124" s="63"/>
      <c r="Y124" s="63"/>
    </row>
    <row r="125" spans="1:32" ht="15" customHeight="1" x14ac:dyDescent="0.25">
      <c r="A125" t="s">
        <v>55</v>
      </c>
      <c r="C125" s="59"/>
      <c r="D125" s="60"/>
      <c r="E125" s="59"/>
      <c r="I125" s="133" t="s">
        <v>2</v>
      </c>
      <c r="J125" s="126" t="s">
        <v>56</v>
      </c>
      <c r="K125" s="126" t="s">
        <v>57</v>
      </c>
      <c r="L125" s="126" t="s">
        <v>58</v>
      </c>
      <c r="M125" s="126" t="s">
        <v>59</v>
      </c>
      <c r="N125" s="83"/>
      <c r="O125" s="125" t="s">
        <v>60</v>
      </c>
      <c r="P125" s="126" t="s">
        <v>61</v>
      </c>
      <c r="Q125" s="126" t="s">
        <v>87</v>
      </c>
      <c r="R125" s="65"/>
      <c r="S125" s="65"/>
      <c r="T125" s="7"/>
      <c r="U125" s="7"/>
      <c r="V125" s="62"/>
      <c r="W125" s="62"/>
      <c r="X125" s="63"/>
      <c r="Y125" s="63"/>
    </row>
    <row r="126" spans="1:32" x14ac:dyDescent="0.25">
      <c r="A126" t="s">
        <v>63</v>
      </c>
      <c r="C126" s="59"/>
      <c r="D126" s="60"/>
      <c r="E126" s="59"/>
      <c r="I126" s="133"/>
      <c r="J126" s="126"/>
      <c r="K126" s="126"/>
      <c r="L126" s="126"/>
      <c r="M126" s="126"/>
      <c r="N126" s="83"/>
      <c r="O126" s="125"/>
      <c r="P126" s="126"/>
      <c r="Q126" s="126"/>
      <c r="R126" s="65"/>
      <c r="S126" s="65"/>
      <c r="T126" s="7"/>
      <c r="U126" s="7"/>
      <c r="V126" s="62"/>
      <c r="W126" s="62"/>
      <c r="X126" s="63"/>
      <c r="Y126" s="63"/>
    </row>
    <row r="127" spans="1:32" x14ac:dyDescent="0.25">
      <c r="A127" t="s">
        <v>64</v>
      </c>
      <c r="C127" s="59"/>
      <c r="D127" s="60"/>
      <c r="E127" s="59"/>
      <c r="I127" s="84">
        <v>13.75</v>
      </c>
      <c r="J127" s="84">
        <v>19.850000000000001</v>
      </c>
      <c r="K127" s="84">
        <v>0.57999999999999996</v>
      </c>
      <c r="L127" s="85"/>
      <c r="M127" s="86">
        <f>J127-K127-L127</f>
        <v>19.270000000000003</v>
      </c>
      <c r="N127" s="87"/>
      <c r="O127" s="88">
        <v>49.64</v>
      </c>
      <c r="P127" s="87">
        <v>0.67</v>
      </c>
      <c r="Q127" s="85">
        <f>O127+P127</f>
        <v>50.31</v>
      </c>
      <c r="R127" s="70"/>
      <c r="S127" s="70"/>
      <c r="T127" s="7"/>
      <c r="U127" s="7"/>
      <c r="V127" s="62"/>
      <c r="W127" s="62"/>
      <c r="X127" s="63"/>
      <c r="Y127" s="63"/>
    </row>
    <row r="128" spans="1:32" x14ac:dyDescent="0.25">
      <c r="A128" t="s">
        <v>65</v>
      </c>
      <c r="C128" s="59"/>
      <c r="D128" s="60"/>
      <c r="E128" s="59"/>
      <c r="I128" s="84">
        <v>14</v>
      </c>
      <c r="J128" s="84">
        <v>19.86</v>
      </c>
      <c r="K128" s="84">
        <v>0.59</v>
      </c>
      <c r="L128" s="85"/>
      <c r="M128" s="86">
        <f>J128-K128-L128</f>
        <v>19.27</v>
      </c>
      <c r="N128" s="87"/>
      <c r="O128" s="88">
        <v>49.9</v>
      </c>
      <c r="P128" s="87">
        <v>0.54</v>
      </c>
      <c r="Q128" s="85">
        <f>O128+P128</f>
        <v>50.44</v>
      </c>
      <c r="R128" s="70"/>
      <c r="S128" s="70"/>
      <c r="T128" s="7"/>
      <c r="U128" s="7"/>
      <c r="V128" s="62"/>
      <c r="W128" s="62"/>
      <c r="X128" s="63"/>
      <c r="Y128" s="63"/>
    </row>
    <row r="129" spans="1:25" x14ac:dyDescent="0.25">
      <c r="A129" t="s">
        <v>66</v>
      </c>
      <c r="C129" s="59"/>
      <c r="D129" s="60"/>
      <c r="E129" s="59"/>
      <c r="I129" s="84">
        <v>14.25</v>
      </c>
      <c r="J129" s="84">
        <v>19.87</v>
      </c>
      <c r="K129" s="84">
        <v>0.61</v>
      </c>
      <c r="L129" s="85"/>
      <c r="M129" s="86">
        <f>J129-K129-L129</f>
        <v>19.260000000000002</v>
      </c>
      <c r="N129" s="87"/>
      <c r="O129" s="84">
        <v>50.05</v>
      </c>
      <c r="P129" s="87">
        <v>0.52</v>
      </c>
      <c r="Q129" s="85">
        <f>O129+P129</f>
        <v>50.57</v>
      </c>
      <c r="R129" s="70"/>
      <c r="S129" s="70"/>
      <c r="T129" s="7"/>
      <c r="U129" s="7"/>
      <c r="V129" s="62"/>
      <c r="W129" s="62"/>
      <c r="X129" s="63"/>
      <c r="Y129" s="63"/>
    </row>
    <row r="130" spans="1:25" x14ac:dyDescent="0.25">
      <c r="A130" t="s">
        <v>67</v>
      </c>
      <c r="I130" s="84">
        <v>14.5</v>
      </c>
      <c r="J130" s="84">
        <v>19.88</v>
      </c>
      <c r="K130" s="84">
        <v>0.59</v>
      </c>
      <c r="L130" s="85"/>
      <c r="M130" s="86">
        <f>J130-K130-L130</f>
        <v>19.29</v>
      </c>
      <c r="N130" s="87"/>
      <c r="O130" s="87">
        <v>50.21</v>
      </c>
      <c r="P130" s="87">
        <v>0.52</v>
      </c>
      <c r="Q130" s="85">
        <f>O130+P130</f>
        <v>50.730000000000004</v>
      </c>
      <c r="R130" s="70"/>
      <c r="S130" s="70"/>
      <c r="T130" s="7"/>
      <c r="U130" s="7"/>
    </row>
    <row r="131" spans="1:25" x14ac:dyDescent="0.25">
      <c r="A131" t="s">
        <v>68</v>
      </c>
      <c r="I131" s="7"/>
      <c r="J131" s="7"/>
      <c r="K131" s="7"/>
      <c r="L131" s="7"/>
      <c r="M131" s="7"/>
      <c r="N131" s="7"/>
      <c r="O131" s="7"/>
      <c r="P131" s="7"/>
      <c r="Q131" s="7"/>
      <c r="R131" s="7"/>
      <c r="S131" s="7"/>
      <c r="T131" s="7"/>
      <c r="U131" s="7"/>
    </row>
    <row r="132" spans="1:25" x14ac:dyDescent="0.25">
      <c r="A132" t="s">
        <v>69</v>
      </c>
      <c r="I132" s="7" t="s">
        <v>70</v>
      </c>
      <c r="J132" s="7"/>
      <c r="K132" s="7"/>
      <c r="L132" s="7"/>
      <c r="M132" s="7"/>
      <c r="N132" s="7"/>
      <c r="O132" s="7"/>
      <c r="P132" s="7"/>
      <c r="Q132" s="7"/>
      <c r="R132" s="7"/>
      <c r="S132" s="7"/>
      <c r="T132" s="7"/>
      <c r="U132" s="7"/>
    </row>
    <row r="133" spans="1:25" x14ac:dyDescent="0.25">
      <c r="A133" t="s">
        <v>71</v>
      </c>
    </row>
    <row r="134" spans="1:25" x14ac:dyDescent="0.25">
      <c r="A134" t="s">
        <v>72</v>
      </c>
    </row>
    <row r="135" spans="1:25" x14ac:dyDescent="0.25">
      <c r="A135" t="s">
        <v>73</v>
      </c>
    </row>
  </sheetData>
  <mergeCells count="31">
    <mergeCell ref="Z43:Z46"/>
    <mergeCell ref="A1:Z1"/>
    <mergeCell ref="Z3:Z5"/>
    <mergeCell ref="Z12:Z21"/>
    <mergeCell ref="Z23:Z26"/>
    <mergeCell ref="Z27:Z29"/>
    <mergeCell ref="Z97:Z98"/>
    <mergeCell ref="Z47:Z49"/>
    <mergeCell ref="Z63:Z65"/>
    <mergeCell ref="Z66:Z68"/>
    <mergeCell ref="Z69:Z77"/>
    <mergeCell ref="Z79:Z81"/>
    <mergeCell ref="Z82:Z83"/>
    <mergeCell ref="Z84:Z85"/>
    <mergeCell ref="Z86:Z87"/>
    <mergeCell ref="Z90:Z92"/>
    <mergeCell ref="Z93:Z94"/>
    <mergeCell ref="Z95:Z96"/>
    <mergeCell ref="O125:O126"/>
    <mergeCell ref="P125:P126"/>
    <mergeCell ref="Q125:Q126"/>
    <mergeCell ref="Z101:Z103"/>
    <mergeCell ref="Z104:Z106"/>
    <mergeCell ref="Z112:Z114"/>
    <mergeCell ref="Z115:Z117"/>
    <mergeCell ref="I124:Q124"/>
    <mergeCell ref="I125:I126"/>
    <mergeCell ref="J125:J126"/>
    <mergeCell ref="K125:K126"/>
    <mergeCell ref="L125:L126"/>
    <mergeCell ref="M125:M126"/>
  </mergeCells>
  <pageMargins left="0.7" right="0.7" top="0.75" bottom="0.75" header="0.3" footer="0.3"/>
  <pageSetup paperSize="17" scale="34"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IV138"/>
  <sheetViews>
    <sheetView topLeftCell="A58" zoomScale="60" zoomScaleNormal="60" workbookViewId="0">
      <selection activeCell="AB75" sqref="AB75"/>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53" ht="17.25" customHeight="1" x14ac:dyDescent="0.35">
      <c r="A1" s="134" t="s">
        <v>90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53" ht="96" customHeight="1" x14ac:dyDescent="0.25">
      <c r="A2" s="102" t="s">
        <v>1</v>
      </c>
      <c r="B2" s="103" t="s">
        <v>2</v>
      </c>
      <c r="C2" s="100" t="s">
        <v>3</v>
      </c>
      <c r="D2" s="100" t="s">
        <v>4</v>
      </c>
      <c r="E2" s="100" t="s">
        <v>5</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21</v>
      </c>
      <c r="V2" s="6" t="s">
        <v>22</v>
      </c>
      <c r="W2" s="6" t="s">
        <v>23</v>
      </c>
      <c r="X2" s="6" t="s">
        <v>24</v>
      </c>
      <c r="Y2" s="6" t="s">
        <v>25</v>
      </c>
      <c r="Z2" s="100" t="s">
        <v>26</v>
      </c>
      <c r="AB2" s="7"/>
      <c r="AC2" s="7"/>
      <c r="AD2" s="7"/>
      <c r="AE2" s="7"/>
      <c r="AF2" s="7"/>
      <c r="AG2" s="7"/>
      <c r="AH2" s="7"/>
      <c r="AI2" s="7"/>
      <c r="AJ2" s="104" t="str">
        <f>CONCATENATE("Gain (dB) W_LIN @ ",B3,"GHz")</f>
        <v>Gain (dB) W_LIN @ 13.75GHz</v>
      </c>
      <c r="AM2" s="74" t="s">
        <v>91</v>
      </c>
      <c r="AN2" s="74" t="s">
        <v>92</v>
      </c>
      <c r="AO2" s="74"/>
      <c r="AR2" t="s">
        <v>93</v>
      </c>
      <c r="AS2" t="s">
        <v>94</v>
      </c>
      <c r="AU2" t="s">
        <v>95</v>
      </c>
      <c r="AV2" t="s">
        <v>96</v>
      </c>
      <c r="AW2" t="s">
        <v>93</v>
      </c>
      <c r="AX2" t="s">
        <v>94</v>
      </c>
      <c r="AZ2" t="s">
        <v>95</v>
      </c>
      <c r="BA2" t="s">
        <v>97</v>
      </c>
    </row>
    <row r="3" spans="1:53" ht="24.75" customHeight="1" x14ac:dyDescent="0.25">
      <c r="A3" s="8">
        <v>41992</v>
      </c>
      <c r="B3" s="100">
        <v>13.75</v>
      </c>
      <c r="C3" s="100" t="s">
        <v>30</v>
      </c>
      <c r="D3" s="9">
        <f>'[2]13p75GHz_WLIN'!D3</f>
        <v>46</v>
      </c>
      <c r="E3" s="9">
        <f>'[2]13p75GHz_WLIN'!E3</f>
        <v>61</v>
      </c>
      <c r="F3" s="102" t="s">
        <v>31</v>
      </c>
      <c r="G3" s="101">
        <v>21.58</v>
      </c>
      <c r="H3" s="10">
        <f t="shared" ref="H3:H8" si="0">0.001*POWER(10,G3/10)</f>
        <v>0.14387985782558457</v>
      </c>
      <c r="I3" s="102" t="s">
        <v>31</v>
      </c>
      <c r="J3" s="100">
        <v>47</v>
      </c>
      <c r="K3" s="102" t="s">
        <v>31</v>
      </c>
      <c r="L3" s="101">
        <f t="shared" ref="L3:L8" si="1">0.001*POWER(10,J3/10)</f>
        <v>50.118723362727295</v>
      </c>
      <c r="M3" s="101"/>
      <c r="N3" s="101"/>
      <c r="O3" s="11"/>
      <c r="P3" s="12"/>
      <c r="Q3" s="13">
        <f t="shared" ref="Q3:Q20" si="2">J3-G3</f>
        <v>25.42</v>
      </c>
      <c r="R3" s="13">
        <v>2.1</v>
      </c>
      <c r="S3" s="13">
        <v>5.3</v>
      </c>
      <c r="T3" s="101">
        <v>8.1999999999999993</v>
      </c>
      <c r="U3" s="101">
        <v>5.5</v>
      </c>
      <c r="V3" s="101">
        <f t="shared" ref="V3:V20" si="3">T3*$Z$7+S3*$Z$9+R3*$Z$11</f>
        <v>269.37</v>
      </c>
      <c r="W3" s="101">
        <f t="shared" ref="W3:W8" si="4">V3-L3</f>
        <v>219.25127663727272</v>
      </c>
      <c r="X3" s="14">
        <f t="shared" ref="X3:X8" si="5">L3/V3</f>
        <v>0.18605903910133753</v>
      </c>
      <c r="Y3" s="14">
        <f t="shared" ref="Y3:Y8" si="6">(L3-H3)/V3</f>
        <v>0.18552490442477526</v>
      </c>
      <c r="Z3" s="127" t="s">
        <v>32</v>
      </c>
      <c r="AA3" t="s">
        <v>33</v>
      </c>
      <c r="AB3" s="7"/>
      <c r="AC3" s="15"/>
      <c r="AD3" t="str">
        <f>CONCATENATE("Gain (dB) W_LIN_OPT @ ",B3,"GHz")</f>
        <v>Gain (dB) W_LIN_OPT @ 13.75GHz</v>
      </c>
      <c r="AG3" s="7"/>
      <c r="AH3" s="7"/>
      <c r="AI3" s="7"/>
      <c r="AJ3" s="62">
        <f>Q3+29</f>
        <v>54.42</v>
      </c>
      <c r="AM3" t="s">
        <v>98</v>
      </c>
      <c r="AN3" t="s">
        <v>98</v>
      </c>
      <c r="AO3" t="s">
        <v>98</v>
      </c>
      <c r="AP3" t="s">
        <v>99</v>
      </c>
      <c r="AS3">
        <v>0</v>
      </c>
      <c r="AU3" s="62">
        <f>AJ3-AS3-3</f>
        <v>51.42</v>
      </c>
      <c r="AV3" s="62">
        <f>J3-AU3+29-3</f>
        <v>21.58</v>
      </c>
      <c r="AX3">
        <v>0</v>
      </c>
      <c r="AZ3" s="62">
        <f>AJ3-AX3-3</f>
        <v>51.42</v>
      </c>
      <c r="BA3" s="62">
        <f>J3-AZ3+29-3</f>
        <v>21.58</v>
      </c>
    </row>
    <row r="4" spans="1:53" ht="24.75" customHeight="1" x14ac:dyDescent="0.25">
      <c r="A4" s="16"/>
      <c r="B4" s="100"/>
      <c r="C4" s="100"/>
      <c r="D4" s="9">
        <f>'[2]13p75GHz_WLIN'!D4</f>
        <v>44</v>
      </c>
      <c r="E4" s="9">
        <f>'[2]13p75GHz_WLIN'!E4</f>
        <v>56</v>
      </c>
      <c r="F4" s="102" t="s">
        <v>31</v>
      </c>
      <c r="G4" s="101">
        <v>18.100000000000001</v>
      </c>
      <c r="H4" s="10">
        <f t="shared" si="0"/>
        <v>6.4565422903465591E-2</v>
      </c>
      <c r="I4" s="102" t="s">
        <v>31</v>
      </c>
      <c r="J4" s="100">
        <v>46</v>
      </c>
      <c r="K4" s="102" t="s">
        <v>31</v>
      </c>
      <c r="L4" s="101">
        <f t="shared" si="1"/>
        <v>39.810717055349741</v>
      </c>
      <c r="M4" s="101"/>
      <c r="N4" s="101"/>
      <c r="O4" s="11"/>
      <c r="P4" s="12"/>
      <c r="Q4" s="13">
        <f t="shared" si="2"/>
        <v>27.9</v>
      </c>
      <c r="R4" s="13">
        <v>2.1</v>
      </c>
      <c r="S4" s="13">
        <v>4.7</v>
      </c>
      <c r="T4" s="101">
        <v>6.44</v>
      </c>
      <c r="U4" s="101">
        <v>4.5</v>
      </c>
      <c r="V4" s="101">
        <f t="shared" si="3"/>
        <v>220.24599999999998</v>
      </c>
      <c r="W4" s="101">
        <f t="shared" si="4"/>
        <v>180.43528294465023</v>
      </c>
      <c r="X4" s="14">
        <f t="shared" si="5"/>
        <v>0.18075568707422493</v>
      </c>
      <c r="Y4" s="14">
        <f t="shared" si="6"/>
        <v>0.18046253567577292</v>
      </c>
      <c r="Z4" s="130"/>
      <c r="AA4" t="s">
        <v>34</v>
      </c>
      <c r="AB4" s="7"/>
      <c r="AC4" s="17">
        <v>-3.75</v>
      </c>
      <c r="AG4" s="7"/>
      <c r="AH4" s="7"/>
      <c r="AI4" s="7"/>
      <c r="AJ4" s="62">
        <f t="shared" ref="AJ4:AJ20" si="7">Q4+29</f>
        <v>56.9</v>
      </c>
      <c r="AM4">
        <v>40.5</v>
      </c>
      <c r="AN4">
        <v>32.5</v>
      </c>
      <c r="AO4">
        <v>-15</v>
      </c>
      <c r="AP4">
        <v>65</v>
      </c>
      <c r="AR4">
        <v>0.5</v>
      </c>
      <c r="AS4">
        <f>AS3+AR4</f>
        <v>0.5</v>
      </c>
      <c r="AU4" s="62">
        <f>AJ4-AS4-3</f>
        <v>53.4</v>
      </c>
      <c r="AV4" s="62">
        <f>J4-AU4+29-3</f>
        <v>18.600000000000001</v>
      </c>
      <c r="AW4">
        <v>1</v>
      </c>
      <c r="AX4">
        <f>AX3+AW4</f>
        <v>1</v>
      </c>
      <c r="AZ4" s="62">
        <f t="shared" ref="AZ4:AZ20" si="8">AJ4-AX4-3</f>
        <v>52.9</v>
      </c>
      <c r="BA4" s="62">
        <f t="shared" ref="BA4:BA20" si="9">J4-AZ4+29-3</f>
        <v>19.100000000000001</v>
      </c>
    </row>
    <row r="5" spans="1:53" ht="24.75" customHeight="1" x14ac:dyDescent="0.25">
      <c r="A5" s="102"/>
      <c r="B5" s="100"/>
      <c r="C5" s="100"/>
      <c r="D5" s="9">
        <f>'[2]13p75GHz_WLIN'!D5</f>
        <v>43</v>
      </c>
      <c r="E5" s="9">
        <f>'[2]13p75GHz_WLIN'!E5</f>
        <v>54</v>
      </c>
      <c r="F5" s="102" t="s">
        <v>31</v>
      </c>
      <c r="G5" s="101">
        <v>16.600000000000001</v>
      </c>
      <c r="H5" s="10">
        <f t="shared" si="0"/>
        <v>4.5708818961487534E-2</v>
      </c>
      <c r="I5" s="102" t="s">
        <v>31</v>
      </c>
      <c r="J5" s="100">
        <f>J4-1</f>
        <v>45</v>
      </c>
      <c r="K5" s="102" t="s">
        <v>31</v>
      </c>
      <c r="L5" s="101">
        <f t="shared" si="1"/>
        <v>31.622776601683839</v>
      </c>
      <c r="M5" s="101"/>
      <c r="N5" s="101"/>
      <c r="O5" s="11"/>
      <c r="P5" s="12"/>
      <c r="Q5" s="13">
        <f t="shared" si="2"/>
        <v>28.4</v>
      </c>
      <c r="R5" s="13">
        <v>2.1</v>
      </c>
      <c r="S5" s="13">
        <v>4.5999999999999996</v>
      </c>
      <c r="T5" s="101">
        <v>5.66</v>
      </c>
      <c r="U5" s="101">
        <v>3.97</v>
      </c>
      <c r="V5" s="101">
        <f t="shared" si="3"/>
        <v>200.18399999999997</v>
      </c>
      <c r="W5" s="101">
        <f t="shared" si="4"/>
        <v>168.56122339831614</v>
      </c>
      <c r="X5" s="14">
        <f t="shared" si="5"/>
        <v>0.15796855194063383</v>
      </c>
      <c r="Y5" s="14">
        <f t="shared" si="6"/>
        <v>0.1577402179131317</v>
      </c>
      <c r="Z5" s="131"/>
      <c r="AA5" t="s">
        <v>35</v>
      </c>
      <c r="AB5" s="7"/>
      <c r="AC5" s="17">
        <v>-3.75</v>
      </c>
      <c r="AG5" s="7"/>
      <c r="AH5" s="7"/>
      <c r="AI5" s="7"/>
      <c r="AJ5" s="62">
        <f t="shared" si="7"/>
        <v>57.4</v>
      </c>
      <c r="AM5">
        <v>40.5</v>
      </c>
      <c r="AN5">
        <v>32.5</v>
      </c>
      <c r="AO5">
        <f>AO4-10</f>
        <v>-25</v>
      </c>
      <c r="AP5">
        <f>AP4-5</f>
        <v>60</v>
      </c>
      <c r="AR5">
        <v>0.5</v>
      </c>
      <c r="AS5">
        <f t="shared" ref="AS5:AS20" si="10">AS4+AR5</f>
        <v>1</v>
      </c>
      <c r="AU5" s="62">
        <f t="shared" ref="AU5:AU20" si="11">AJ5-AS5-3</f>
        <v>53.4</v>
      </c>
      <c r="AV5" s="62">
        <f t="shared" ref="AV5:AV20" si="12">J5-AU5+29-3</f>
        <v>17.600000000000001</v>
      </c>
      <c r="AW5">
        <v>0.4</v>
      </c>
      <c r="AX5">
        <f>AX4+AW5</f>
        <v>1.4</v>
      </c>
      <c r="AZ5" s="62">
        <f t="shared" si="8"/>
        <v>53</v>
      </c>
      <c r="BA5" s="62">
        <f t="shared" si="9"/>
        <v>18</v>
      </c>
    </row>
    <row r="6" spans="1:53" ht="24.75" customHeight="1" x14ac:dyDescent="0.25">
      <c r="A6" s="102"/>
      <c r="B6" s="100"/>
      <c r="C6" s="100"/>
      <c r="D6" s="9">
        <f>'[2]13p75GHz_WLIN'!D6</f>
        <v>42</v>
      </c>
      <c r="E6" s="9">
        <f>'[2]13p75GHz_WLIN'!E6</f>
        <v>52</v>
      </c>
      <c r="F6" s="102" t="s">
        <v>31</v>
      </c>
      <c r="G6" s="101">
        <v>15.25</v>
      </c>
      <c r="H6" s="10">
        <f t="shared" si="0"/>
        <v>3.3496543915782766E-2</v>
      </c>
      <c r="I6" s="102" t="s">
        <v>31</v>
      </c>
      <c r="J6" s="100">
        <v>44</v>
      </c>
      <c r="K6" s="102" t="s">
        <v>31</v>
      </c>
      <c r="L6" s="101">
        <f t="shared" si="1"/>
        <v>25.118864315095859</v>
      </c>
      <c r="M6" s="101"/>
      <c r="N6" s="101"/>
      <c r="O6" s="11"/>
      <c r="P6" s="11"/>
      <c r="Q6" s="13">
        <f t="shared" si="2"/>
        <v>28.75</v>
      </c>
      <c r="R6" s="13">
        <v>2.1</v>
      </c>
      <c r="S6" s="13">
        <v>4.5999999999999996</v>
      </c>
      <c r="T6" s="19">
        <v>5.0199999999999996</v>
      </c>
      <c r="U6" s="19">
        <v>3.56</v>
      </c>
      <c r="V6" s="101">
        <f t="shared" si="3"/>
        <v>184.56799999999998</v>
      </c>
      <c r="W6" s="101">
        <f t="shared" si="4"/>
        <v>159.44913568490412</v>
      </c>
      <c r="X6" s="14">
        <f t="shared" si="5"/>
        <v>0.13609544620462843</v>
      </c>
      <c r="Y6" s="14">
        <f t="shared" si="6"/>
        <v>0.13591396001029474</v>
      </c>
      <c r="Z6" s="100" t="s">
        <v>36</v>
      </c>
      <c r="AA6" s="20" t="s">
        <v>37</v>
      </c>
      <c r="AB6" s="7"/>
      <c r="AC6" s="17">
        <v>-1.1859999999999999</v>
      </c>
      <c r="AG6" s="7"/>
      <c r="AH6" s="7"/>
      <c r="AI6" s="7"/>
      <c r="AJ6" s="62">
        <f t="shared" si="7"/>
        <v>57.75</v>
      </c>
      <c r="AM6">
        <v>40.5</v>
      </c>
      <c r="AN6">
        <v>32.5</v>
      </c>
      <c r="AO6">
        <f>AO5-10</f>
        <v>-35</v>
      </c>
      <c r="AP6">
        <f>AP5-5</f>
        <v>55</v>
      </c>
      <c r="AR6">
        <v>0.35</v>
      </c>
      <c r="AS6">
        <f t="shared" si="10"/>
        <v>1.35</v>
      </c>
      <c r="AU6" s="62">
        <f t="shared" si="11"/>
        <v>53.4</v>
      </c>
      <c r="AV6" s="62">
        <f t="shared" si="12"/>
        <v>16.600000000000001</v>
      </c>
      <c r="AW6">
        <v>0.4</v>
      </c>
      <c r="AX6">
        <f t="shared" ref="AX6:AX20" si="13">AX5+AW6</f>
        <v>1.7999999999999998</v>
      </c>
      <c r="AZ6" s="62">
        <f t="shared" si="8"/>
        <v>52.95</v>
      </c>
      <c r="BA6" s="62">
        <f t="shared" si="9"/>
        <v>17.049999999999997</v>
      </c>
    </row>
    <row r="7" spans="1:53" ht="24.75" customHeight="1" x14ac:dyDescent="0.25">
      <c r="A7" s="102"/>
      <c r="B7" s="100"/>
      <c r="C7" s="100"/>
      <c r="D7" s="9">
        <f>'[2]13p75GHz_WLIN'!D7</f>
        <v>41</v>
      </c>
      <c r="E7" s="9">
        <f>'[2]13p75GHz_WLIN'!E7</f>
        <v>50</v>
      </c>
      <c r="F7" s="102" t="s">
        <v>31</v>
      </c>
      <c r="G7" s="101">
        <v>13.91</v>
      </c>
      <c r="H7" s="10">
        <f t="shared" si="0"/>
        <v>2.4603676041476282E-2</v>
      </c>
      <c r="I7" s="102" t="s">
        <v>31</v>
      </c>
      <c r="J7" s="100">
        <f t="shared" ref="J7:J17" si="14">J6-1</f>
        <v>43</v>
      </c>
      <c r="K7" s="102" t="s">
        <v>31</v>
      </c>
      <c r="L7" s="101">
        <f t="shared" si="1"/>
        <v>19.952623149688794</v>
      </c>
      <c r="M7" s="101"/>
      <c r="N7" s="101"/>
      <c r="O7" s="11"/>
      <c r="P7" s="11"/>
      <c r="Q7" s="13">
        <f t="shared" si="2"/>
        <v>29.09</v>
      </c>
      <c r="R7" s="13">
        <v>2.1</v>
      </c>
      <c r="S7" s="13">
        <v>4.5999999999999996</v>
      </c>
      <c r="T7" s="19">
        <v>4.4400000000000004</v>
      </c>
      <c r="U7" s="19">
        <v>3.15</v>
      </c>
      <c r="V7" s="101">
        <f t="shared" si="3"/>
        <v>170.416</v>
      </c>
      <c r="W7" s="101">
        <f t="shared" si="4"/>
        <v>150.46337685031119</v>
      </c>
      <c r="X7" s="14">
        <f t="shared" si="5"/>
        <v>0.11708186525730445</v>
      </c>
      <c r="Y7" s="14">
        <f t="shared" si="6"/>
        <v>0.11693749104337221</v>
      </c>
      <c r="Z7" s="100">
        <v>24.4</v>
      </c>
      <c r="AA7" s="20" t="s">
        <v>38</v>
      </c>
      <c r="AB7" s="7"/>
      <c r="AC7" s="17">
        <v>-0.93400000000000005</v>
      </c>
      <c r="AG7" s="7"/>
      <c r="AH7" s="7"/>
      <c r="AI7" s="7"/>
      <c r="AJ7" s="62">
        <f t="shared" si="7"/>
        <v>58.09</v>
      </c>
      <c r="AM7">
        <v>40.5</v>
      </c>
      <c r="AN7">
        <v>32.5</v>
      </c>
      <c r="AO7">
        <f>AO6-10</f>
        <v>-45</v>
      </c>
      <c r="AP7">
        <f>AP6-5</f>
        <v>50</v>
      </c>
      <c r="AR7">
        <v>0.35</v>
      </c>
      <c r="AS7">
        <f t="shared" si="10"/>
        <v>1.7000000000000002</v>
      </c>
      <c r="AU7" s="62">
        <f t="shared" si="11"/>
        <v>53.39</v>
      </c>
      <c r="AV7" s="62">
        <f t="shared" si="12"/>
        <v>15.61</v>
      </c>
      <c r="AW7">
        <v>0.1</v>
      </c>
      <c r="AX7">
        <f>AX6+AW7</f>
        <v>1.9</v>
      </c>
      <c r="AZ7" s="62">
        <f t="shared" si="8"/>
        <v>53.190000000000005</v>
      </c>
      <c r="BA7" s="62">
        <f t="shared" si="9"/>
        <v>15.809999999999995</v>
      </c>
    </row>
    <row r="8" spans="1:53" ht="24.75" customHeight="1" x14ac:dyDescent="0.25">
      <c r="A8" s="102"/>
      <c r="B8" s="100"/>
      <c r="C8" s="100"/>
      <c r="D8" s="9">
        <f>'[2]13p75GHz_WLIN'!D8</f>
        <v>40</v>
      </c>
      <c r="E8" s="9">
        <f>'[2]13p75GHz_WLIN'!E8</f>
        <v>48</v>
      </c>
      <c r="F8" s="102" t="s">
        <v>31</v>
      </c>
      <c r="G8" s="101">
        <v>12.73</v>
      </c>
      <c r="H8" s="10">
        <f t="shared" si="0"/>
        <v>1.8749945080674197E-2</v>
      </c>
      <c r="I8" s="102" t="s">
        <v>31</v>
      </c>
      <c r="J8" s="100">
        <f t="shared" si="14"/>
        <v>42</v>
      </c>
      <c r="K8" s="102" t="s">
        <v>31</v>
      </c>
      <c r="L8" s="101">
        <f t="shared" si="1"/>
        <v>15.848931924611147</v>
      </c>
      <c r="M8" s="101"/>
      <c r="N8" s="101"/>
      <c r="O8" s="11"/>
      <c r="P8" s="11"/>
      <c r="Q8" s="13">
        <f t="shared" si="2"/>
        <v>29.27</v>
      </c>
      <c r="R8" s="13">
        <v>2.1</v>
      </c>
      <c r="S8" s="13">
        <v>4.5999999999999996</v>
      </c>
      <c r="T8" s="19">
        <v>4</v>
      </c>
      <c r="U8" s="19">
        <v>2.84</v>
      </c>
      <c r="V8" s="101">
        <f t="shared" si="3"/>
        <v>159.67999999999998</v>
      </c>
      <c r="W8" s="101">
        <f t="shared" si="4"/>
        <v>143.83106807538883</v>
      </c>
      <c r="X8" s="14">
        <f t="shared" si="5"/>
        <v>9.9254333195210098E-2</v>
      </c>
      <c r="Y8" s="14">
        <f t="shared" si="6"/>
        <v>9.9136911194454377E-2</v>
      </c>
      <c r="Z8" s="100" t="s">
        <v>39</v>
      </c>
      <c r="AA8" s="20" t="s">
        <v>40</v>
      </c>
      <c r="AB8" s="7"/>
      <c r="AC8" s="17">
        <v>-0.26600000000000001</v>
      </c>
      <c r="AG8" s="7"/>
      <c r="AH8" s="7"/>
      <c r="AI8" s="7"/>
      <c r="AJ8" s="62">
        <f t="shared" si="7"/>
        <v>58.269999999999996</v>
      </c>
      <c r="AM8">
        <v>40.5</v>
      </c>
      <c r="AN8">
        <v>32.5</v>
      </c>
      <c r="AO8">
        <f>AO7-10</f>
        <v>-55</v>
      </c>
      <c r="AP8">
        <f>AP7-5</f>
        <v>45</v>
      </c>
      <c r="AR8">
        <v>0.2</v>
      </c>
      <c r="AS8">
        <f t="shared" si="10"/>
        <v>1.9000000000000001</v>
      </c>
      <c r="AU8" s="62">
        <f t="shared" si="11"/>
        <v>53.37</v>
      </c>
      <c r="AV8" s="62">
        <f t="shared" si="12"/>
        <v>14.630000000000003</v>
      </c>
      <c r="AW8">
        <v>0.1</v>
      </c>
      <c r="AX8">
        <f t="shared" si="13"/>
        <v>2</v>
      </c>
      <c r="AZ8" s="62">
        <f t="shared" si="8"/>
        <v>53.269999999999996</v>
      </c>
      <c r="BA8" s="62">
        <f t="shared" si="9"/>
        <v>14.730000000000004</v>
      </c>
    </row>
    <row r="9" spans="1:53" ht="24.75" customHeight="1" x14ac:dyDescent="0.25">
      <c r="A9" s="102"/>
      <c r="B9" s="100"/>
      <c r="C9" s="100"/>
      <c r="D9" s="9">
        <f>'[2]13p75GHz_WLIN'!D9</f>
        <v>39</v>
      </c>
      <c r="E9" s="9">
        <f>'[2]13p75GHz_WLIN'!E9</f>
        <v>46</v>
      </c>
      <c r="F9" s="102" t="s">
        <v>31</v>
      </c>
      <c r="G9" s="101">
        <v>11.65</v>
      </c>
      <c r="H9" s="10">
        <f>0.001*POWER(10,G9/10)</f>
        <v>1.4621771744567188E-2</v>
      </c>
      <c r="I9" s="102" t="s">
        <v>31</v>
      </c>
      <c r="J9" s="100">
        <f t="shared" si="14"/>
        <v>41</v>
      </c>
      <c r="K9" s="102" t="s">
        <v>31</v>
      </c>
      <c r="L9" s="101">
        <f>0.001*POWER(10,J9/10)</f>
        <v>12.589254117941671</v>
      </c>
      <c r="M9" s="101"/>
      <c r="N9" s="101"/>
      <c r="O9" s="11"/>
      <c r="P9" s="11"/>
      <c r="Q9" s="13">
        <f t="shared" si="2"/>
        <v>29.35</v>
      </c>
      <c r="R9" s="13">
        <v>2.1</v>
      </c>
      <c r="S9" s="13">
        <v>4.5999999999999996</v>
      </c>
      <c r="T9" s="19">
        <v>6.62</v>
      </c>
      <c r="U9" s="19">
        <v>2.5499999999999998</v>
      </c>
      <c r="V9" s="101">
        <f t="shared" si="3"/>
        <v>223.60799999999998</v>
      </c>
      <c r="W9" s="101">
        <f>V9-L9</f>
        <v>211.01874588205831</v>
      </c>
      <c r="X9" s="14">
        <f>L9/V9</f>
        <v>5.6300553280480448E-2</v>
      </c>
      <c r="Y9" s="14">
        <f>(L9-H9)/V9</f>
        <v>5.6235163080914391E-2</v>
      </c>
      <c r="Z9" s="100">
        <v>10.3</v>
      </c>
      <c r="AB9" s="7"/>
      <c r="AC9" s="15"/>
      <c r="AG9" s="7"/>
      <c r="AH9" s="7"/>
      <c r="AI9" s="7"/>
      <c r="AJ9" s="62">
        <f t="shared" si="7"/>
        <v>58.35</v>
      </c>
      <c r="AM9" t="s">
        <v>100</v>
      </c>
      <c r="AN9" t="s">
        <v>100</v>
      </c>
      <c r="AO9" t="s">
        <v>100</v>
      </c>
      <c r="AR9">
        <v>0.2</v>
      </c>
      <c r="AS9">
        <f t="shared" si="10"/>
        <v>2.1</v>
      </c>
      <c r="AU9" s="62">
        <f t="shared" si="11"/>
        <v>53.25</v>
      </c>
      <c r="AV9" s="62">
        <f t="shared" si="12"/>
        <v>13.75</v>
      </c>
      <c r="AW9">
        <v>0.1</v>
      </c>
      <c r="AX9">
        <f t="shared" si="13"/>
        <v>2.1</v>
      </c>
      <c r="AZ9" s="62">
        <f t="shared" si="8"/>
        <v>53.25</v>
      </c>
      <c r="BA9" s="62">
        <f t="shared" si="9"/>
        <v>13.75</v>
      </c>
    </row>
    <row r="10" spans="1:53" ht="24.75" customHeight="1" x14ac:dyDescent="0.25">
      <c r="A10" s="102"/>
      <c r="B10" s="100"/>
      <c r="C10" s="100"/>
      <c r="D10" s="9">
        <f>'[2]13p75GHz_WLIN'!D10</f>
        <v>39</v>
      </c>
      <c r="E10" s="9">
        <f>'[2]13p75GHz_WLIN'!E10</f>
        <v>45</v>
      </c>
      <c r="F10" s="102" t="s">
        <v>31</v>
      </c>
      <c r="G10" s="101">
        <v>9.23</v>
      </c>
      <c r="H10" s="10">
        <f t="shared" ref="H10:H20" si="15">0.001*POWER(10,G10/10)</f>
        <v>8.3752928212688284E-3</v>
      </c>
      <c r="I10" s="102" t="s">
        <v>31</v>
      </c>
      <c r="J10" s="100">
        <f t="shared" si="14"/>
        <v>40</v>
      </c>
      <c r="K10" s="102" t="s">
        <v>31</v>
      </c>
      <c r="L10" s="101">
        <f t="shared" ref="L10:L20" si="16">0.001*POWER(10,J10/10)</f>
        <v>10</v>
      </c>
      <c r="M10" s="101"/>
      <c r="N10" s="101"/>
      <c r="O10" s="11"/>
      <c r="P10" s="11"/>
      <c r="Q10" s="13">
        <f t="shared" si="2"/>
        <v>30.77</v>
      </c>
      <c r="R10" s="13">
        <v>2.1</v>
      </c>
      <c r="S10" s="13">
        <v>4.5999999999999996</v>
      </c>
      <c r="T10" s="19">
        <v>3.43</v>
      </c>
      <c r="U10" s="19">
        <v>2.41</v>
      </c>
      <c r="V10" s="101">
        <f t="shared" si="3"/>
        <v>145.77199999999999</v>
      </c>
      <c r="W10" s="101">
        <f t="shared" ref="W10:W20" si="17">V10-L10</f>
        <v>135.77199999999999</v>
      </c>
      <c r="X10" s="14">
        <f t="shared" ref="X10:X20" si="18">L10/V10</f>
        <v>6.8600279889141955E-2</v>
      </c>
      <c r="Y10" s="14">
        <f t="shared" ref="Y10:Y20" si="19">(L10-H10)/V10</f>
        <v>6.8542825145972694E-2</v>
      </c>
      <c r="Z10" s="100" t="s">
        <v>41</v>
      </c>
      <c r="AB10" s="7"/>
      <c r="AC10" s="15"/>
      <c r="AD10" s="7"/>
      <c r="AE10" s="7"/>
      <c r="AF10" s="7"/>
      <c r="AG10" s="7"/>
      <c r="AH10" s="7"/>
      <c r="AI10" s="7"/>
      <c r="AJ10" s="62">
        <f t="shared" si="7"/>
        <v>59.769999999999996</v>
      </c>
      <c r="AM10">
        <v>43.5</v>
      </c>
      <c r="AN10">
        <v>35.5</v>
      </c>
      <c r="AO10">
        <v>-15</v>
      </c>
      <c r="AP10">
        <v>65</v>
      </c>
      <c r="AR10">
        <v>1.8</v>
      </c>
      <c r="AS10">
        <f t="shared" si="10"/>
        <v>3.9000000000000004</v>
      </c>
      <c r="AU10" s="62">
        <f t="shared" si="11"/>
        <v>52.87</v>
      </c>
      <c r="AV10" s="62">
        <f t="shared" si="12"/>
        <v>13.130000000000003</v>
      </c>
      <c r="AW10">
        <v>1.5</v>
      </c>
      <c r="AX10">
        <f t="shared" si="13"/>
        <v>3.6</v>
      </c>
      <c r="AZ10" s="62">
        <f t="shared" si="8"/>
        <v>53.169999999999995</v>
      </c>
      <c r="BA10" s="62">
        <f t="shared" si="9"/>
        <v>12.830000000000005</v>
      </c>
    </row>
    <row r="11" spans="1:53" ht="24.75" customHeight="1" x14ac:dyDescent="0.25">
      <c r="A11" s="102"/>
      <c r="B11" s="100"/>
      <c r="C11" s="100"/>
      <c r="D11" s="9">
        <f>'[2]13p75GHz_WLIN'!D11</f>
        <v>39</v>
      </c>
      <c r="E11" s="9">
        <f>'[2]13p75GHz_WLIN'!E11</f>
        <v>45</v>
      </c>
      <c r="F11" s="102" t="s">
        <v>31</v>
      </c>
      <c r="G11" s="101">
        <v>8.17</v>
      </c>
      <c r="H11" s="10">
        <f t="shared" si="15"/>
        <v>6.561452663029055E-3</v>
      </c>
      <c r="I11" s="102" t="s">
        <v>31</v>
      </c>
      <c r="J11" s="100">
        <f t="shared" si="14"/>
        <v>39</v>
      </c>
      <c r="K11" s="102" t="s">
        <v>31</v>
      </c>
      <c r="L11" s="101">
        <f t="shared" si="16"/>
        <v>7.9432823472428158</v>
      </c>
      <c r="M11" s="101"/>
      <c r="N11" s="101"/>
      <c r="O11" s="11"/>
      <c r="P11" s="11"/>
      <c r="Q11" s="13">
        <f t="shared" si="2"/>
        <v>30.83</v>
      </c>
      <c r="R11" s="13">
        <v>2.1</v>
      </c>
      <c r="S11" s="13">
        <v>4.5999999999999996</v>
      </c>
      <c r="T11" s="19">
        <v>3.21</v>
      </c>
      <c r="U11" s="19">
        <v>2.23</v>
      </c>
      <c r="V11" s="101">
        <f t="shared" si="3"/>
        <v>140.404</v>
      </c>
      <c r="W11" s="101">
        <f t="shared" si="17"/>
        <v>132.46071765275718</v>
      </c>
      <c r="X11" s="14">
        <f t="shared" si="18"/>
        <v>5.6574473285966327E-2</v>
      </c>
      <c r="Y11" s="14">
        <f t="shared" si="19"/>
        <v>5.6527740624054773E-2</v>
      </c>
      <c r="Z11" s="100">
        <v>7</v>
      </c>
      <c r="AB11" s="7"/>
      <c r="AC11" s="15"/>
      <c r="AD11" s="7"/>
      <c r="AE11" s="7"/>
      <c r="AF11" s="7"/>
      <c r="AG11" s="7"/>
      <c r="AH11" s="7"/>
      <c r="AI11" s="7"/>
      <c r="AJ11" s="62">
        <f t="shared" si="7"/>
        <v>59.83</v>
      </c>
      <c r="AM11">
        <v>43.5</v>
      </c>
      <c r="AN11">
        <v>35.5</v>
      </c>
      <c r="AO11">
        <f>AO10-10</f>
        <v>-25</v>
      </c>
      <c r="AP11">
        <f>AP10-5</f>
        <v>60</v>
      </c>
      <c r="AR11">
        <v>0.3</v>
      </c>
      <c r="AS11">
        <f t="shared" si="10"/>
        <v>4.2</v>
      </c>
      <c r="AU11" s="62">
        <f t="shared" si="11"/>
        <v>52.629999999999995</v>
      </c>
      <c r="AV11" s="62">
        <f t="shared" si="12"/>
        <v>12.370000000000005</v>
      </c>
      <c r="AW11">
        <v>0</v>
      </c>
      <c r="AX11">
        <f t="shared" si="13"/>
        <v>3.6</v>
      </c>
      <c r="AZ11" s="62">
        <f t="shared" si="8"/>
        <v>53.23</v>
      </c>
      <c r="BA11" s="62">
        <f t="shared" si="9"/>
        <v>11.770000000000003</v>
      </c>
    </row>
    <row r="12" spans="1:53" ht="24.75" customHeight="1" x14ac:dyDescent="0.25">
      <c r="A12" s="102"/>
      <c r="B12" s="100"/>
      <c r="C12" s="100"/>
      <c r="D12" s="9">
        <f>'[2]13p75GHz_WLIN'!D12</f>
        <v>39</v>
      </c>
      <c r="E12" s="9">
        <f>'[2]13p75GHz_WLIN'!E12</f>
        <v>44</v>
      </c>
      <c r="F12" s="102" t="s">
        <v>31</v>
      </c>
      <c r="G12" s="101">
        <v>7.13</v>
      </c>
      <c r="H12" s="10">
        <f t="shared" si="15"/>
        <v>5.16416369272071E-3</v>
      </c>
      <c r="I12" s="102" t="s">
        <v>31</v>
      </c>
      <c r="J12" s="100">
        <f t="shared" si="14"/>
        <v>38</v>
      </c>
      <c r="K12" s="102" t="s">
        <v>31</v>
      </c>
      <c r="L12" s="101">
        <f t="shared" si="16"/>
        <v>6.3095734448019387</v>
      </c>
      <c r="M12" s="101"/>
      <c r="N12" s="101"/>
      <c r="O12" s="11"/>
      <c r="P12" s="11"/>
      <c r="Q12" s="13">
        <f t="shared" si="2"/>
        <v>30.87</v>
      </c>
      <c r="R12" s="13">
        <v>2.1</v>
      </c>
      <c r="S12" s="13">
        <v>4.5</v>
      </c>
      <c r="T12" s="19">
        <v>3.04</v>
      </c>
      <c r="U12" s="19">
        <v>2.0699999999999998</v>
      </c>
      <c r="V12" s="101">
        <f t="shared" si="3"/>
        <v>135.226</v>
      </c>
      <c r="W12" s="101">
        <f t="shared" si="17"/>
        <v>128.91642655519806</v>
      </c>
      <c r="X12" s="14">
        <f t="shared" si="18"/>
        <v>4.6659469664132182E-2</v>
      </c>
      <c r="Y12" s="14">
        <f t="shared" si="19"/>
        <v>4.6621280531179053E-2</v>
      </c>
      <c r="Z12" s="136" t="s">
        <v>42</v>
      </c>
      <c r="AB12" s="7"/>
      <c r="AE12" s="105"/>
      <c r="AF12" s="7"/>
      <c r="AG12" s="7"/>
      <c r="AH12" s="7"/>
      <c r="AI12" s="7"/>
      <c r="AJ12" s="62">
        <f t="shared" si="7"/>
        <v>59.870000000000005</v>
      </c>
      <c r="AM12">
        <v>43.5</v>
      </c>
      <c r="AN12">
        <v>35.5</v>
      </c>
      <c r="AO12">
        <f>AO11-10</f>
        <v>-35</v>
      </c>
      <c r="AP12">
        <f>AP11-5</f>
        <v>55</v>
      </c>
      <c r="AR12">
        <v>0</v>
      </c>
      <c r="AS12">
        <f t="shared" si="10"/>
        <v>4.2</v>
      </c>
      <c r="AU12" s="62">
        <f t="shared" si="11"/>
        <v>52.67</v>
      </c>
      <c r="AV12" s="62">
        <f t="shared" si="12"/>
        <v>11.329999999999998</v>
      </c>
      <c r="AW12">
        <v>0</v>
      </c>
      <c r="AX12">
        <f t="shared" si="13"/>
        <v>3.6</v>
      </c>
      <c r="AZ12" s="62">
        <f t="shared" si="8"/>
        <v>53.27</v>
      </c>
      <c r="BA12" s="62">
        <f t="shared" si="9"/>
        <v>10.729999999999997</v>
      </c>
    </row>
    <row r="13" spans="1:53" ht="24.75" customHeight="1" x14ac:dyDescent="0.25">
      <c r="A13" s="102"/>
      <c r="B13" s="100"/>
      <c r="C13" s="100"/>
      <c r="D13" s="9">
        <f>'[2]13p75GHz_WLIN'!D13</f>
        <v>39</v>
      </c>
      <c r="E13" s="9">
        <f>'[2]13p75GHz_WLIN'!E13</f>
        <v>44</v>
      </c>
      <c r="F13" s="102" t="s">
        <v>31</v>
      </c>
      <c r="G13" s="101">
        <v>6.1</v>
      </c>
      <c r="H13" s="10">
        <f t="shared" si="15"/>
        <v>4.0738027780411286E-3</v>
      </c>
      <c r="I13" s="102" t="s">
        <v>31</v>
      </c>
      <c r="J13" s="100">
        <f t="shared" si="14"/>
        <v>37</v>
      </c>
      <c r="K13" s="102" t="s">
        <v>31</v>
      </c>
      <c r="L13" s="101">
        <f t="shared" si="16"/>
        <v>5.0118723362727327</v>
      </c>
      <c r="M13" s="101"/>
      <c r="N13" s="101"/>
      <c r="O13" s="11"/>
      <c r="P13" s="11"/>
      <c r="Q13" s="13">
        <f t="shared" si="2"/>
        <v>30.9</v>
      </c>
      <c r="R13" s="13">
        <v>2.1</v>
      </c>
      <c r="S13" s="13">
        <v>4.5999999999999996</v>
      </c>
      <c r="T13" s="19">
        <v>2.9</v>
      </c>
      <c r="U13" s="19">
        <v>1.95</v>
      </c>
      <c r="V13" s="101">
        <f t="shared" si="3"/>
        <v>132.83999999999997</v>
      </c>
      <c r="W13" s="101">
        <f t="shared" si="17"/>
        <v>127.82812766372724</v>
      </c>
      <c r="X13" s="14">
        <f t="shared" si="18"/>
        <v>3.7728638484437922E-2</v>
      </c>
      <c r="Y13" s="14">
        <f t="shared" si="19"/>
        <v>3.7697971495744449E-2</v>
      </c>
      <c r="Z13" s="137"/>
      <c r="AB13" s="7"/>
      <c r="AE13" s="15"/>
      <c r="AF13" s="7"/>
      <c r="AG13" s="7"/>
      <c r="AH13" s="7"/>
      <c r="AI13" s="7"/>
      <c r="AJ13" s="62">
        <f t="shared" si="7"/>
        <v>59.9</v>
      </c>
      <c r="AM13">
        <v>43.5</v>
      </c>
      <c r="AN13">
        <v>35.5</v>
      </c>
      <c r="AO13">
        <f>AO12-10</f>
        <v>-45</v>
      </c>
      <c r="AP13">
        <f>AP12-5</f>
        <v>50</v>
      </c>
      <c r="AR13">
        <v>0</v>
      </c>
      <c r="AS13">
        <f t="shared" si="10"/>
        <v>4.2</v>
      </c>
      <c r="AU13" s="62">
        <f t="shared" si="11"/>
        <v>52.699999999999996</v>
      </c>
      <c r="AV13" s="62">
        <f t="shared" si="12"/>
        <v>10.300000000000004</v>
      </c>
      <c r="AW13">
        <v>0</v>
      </c>
      <c r="AX13">
        <f t="shared" si="13"/>
        <v>3.6</v>
      </c>
      <c r="AZ13" s="62">
        <f t="shared" si="8"/>
        <v>53.3</v>
      </c>
      <c r="BA13" s="62">
        <f t="shared" si="9"/>
        <v>9.7000000000000028</v>
      </c>
    </row>
    <row r="14" spans="1:53" ht="24.75" customHeight="1" x14ac:dyDescent="0.25">
      <c r="A14" s="102"/>
      <c r="B14" s="100"/>
      <c r="C14" s="100"/>
      <c r="D14" s="9">
        <f>'[2]13p75GHz_WLIN'!D14</f>
        <v>39</v>
      </c>
      <c r="E14" s="9">
        <f>'[2]13p75GHz_WLIN'!E14</f>
        <v>43</v>
      </c>
      <c r="F14" s="102" t="s">
        <v>31</v>
      </c>
      <c r="G14" s="101">
        <v>5.13</v>
      </c>
      <c r="H14" s="10">
        <f t="shared" si="15"/>
        <v>3.2583670100200884E-3</v>
      </c>
      <c r="I14" s="102" t="s">
        <v>31</v>
      </c>
      <c r="J14" s="100">
        <f t="shared" si="14"/>
        <v>36</v>
      </c>
      <c r="K14" s="102" t="s">
        <v>31</v>
      </c>
      <c r="L14" s="101">
        <f t="shared" si="16"/>
        <v>3.9810717055349771</v>
      </c>
      <c r="M14" s="101"/>
      <c r="N14" s="101"/>
      <c r="O14" s="11"/>
      <c r="P14" s="11"/>
      <c r="Q14" s="13">
        <f t="shared" si="2"/>
        <v>30.87</v>
      </c>
      <c r="R14" s="13">
        <v>2.1</v>
      </c>
      <c r="S14" s="13">
        <v>4.5999999999999996</v>
      </c>
      <c r="T14" s="19">
        <v>2.82</v>
      </c>
      <c r="U14" s="19">
        <v>1.87</v>
      </c>
      <c r="V14" s="101">
        <f t="shared" si="3"/>
        <v>130.88799999999998</v>
      </c>
      <c r="W14" s="101">
        <f t="shared" si="17"/>
        <v>126.906928294465</v>
      </c>
      <c r="X14" s="14">
        <f t="shared" si="18"/>
        <v>3.0415864751046528E-2</v>
      </c>
      <c r="Y14" s="14">
        <f t="shared" si="19"/>
        <v>3.0390970436747128E-2</v>
      </c>
      <c r="Z14" s="137"/>
      <c r="AA14" s="147" t="s">
        <v>101</v>
      </c>
      <c r="AB14" s="148"/>
      <c r="AC14" s="146" t="s">
        <v>102</v>
      </c>
      <c r="AD14" s="146"/>
      <c r="AE14" s="146"/>
      <c r="AF14" s="146"/>
      <c r="AG14" s="146"/>
      <c r="AH14" s="146"/>
      <c r="AI14" s="7"/>
      <c r="AJ14" s="62">
        <f t="shared" si="7"/>
        <v>59.870000000000005</v>
      </c>
      <c r="AM14">
        <v>43.5</v>
      </c>
      <c r="AN14">
        <v>35.5</v>
      </c>
      <c r="AO14">
        <f>AO13-10</f>
        <v>-55</v>
      </c>
      <c r="AP14">
        <f>AP13-5</f>
        <v>45</v>
      </c>
      <c r="AR14">
        <v>0</v>
      </c>
      <c r="AS14">
        <f t="shared" si="10"/>
        <v>4.2</v>
      </c>
      <c r="AU14" s="62">
        <f t="shared" si="11"/>
        <v>52.67</v>
      </c>
      <c r="AV14" s="62">
        <f t="shared" si="12"/>
        <v>9.3299999999999983</v>
      </c>
      <c r="AW14">
        <v>0</v>
      </c>
      <c r="AX14">
        <f t="shared" si="13"/>
        <v>3.6</v>
      </c>
      <c r="AZ14" s="62">
        <f t="shared" si="8"/>
        <v>53.27</v>
      </c>
      <c r="BA14" s="62">
        <f t="shared" si="9"/>
        <v>8.7299999999999969</v>
      </c>
    </row>
    <row r="15" spans="1:53" ht="24.75" customHeight="1" x14ac:dyDescent="0.25">
      <c r="A15" s="102"/>
      <c r="B15" s="100"/>
      <c r="C15" s="100"/>
      <c r="D15" s="9">
        <f>'[2]13p75GHz_WLIN'!D15</f>
        <v>39</v>
      </c>
      <c r="E15" s="9">
        <f>'[2]13p75GHz_WLIN'!E15</f>
        <v>42</v>
      </c>
      <c r="F15" s="102" t="s">
        <v>31</v>
      </c>
      <c r="G15" s="101">
        <v>4.1399999999999997</v>
      </c>
      <c r="H15" s="10">
        <f t="shared" si="15"/>
        <v>2.5941793621188139E-3</v>
      </c>
      <c r="I15" s="102" t="s">
        <v>31</v>
      </c>
      <c r="J15" s="100">
        <f t="shared" si="14"/>
        <v>35</v>
      </c>
      <c r="K15" s="102" t="s">
        <v>31</v>
      </c>
      <c r="L15" s="101">
        <f t="shared" si="16"/>
        <v>3.1622776601683804</v>
      </c>
      <c r="M15" s="101"/>
      <c r="N15" s="101"/>
      <c r="O15" s="11"/>
      <c r="P15" s="11"/>
      <c r="Q15" s="13">
        <f t="shared" si="2"/>
        <v>30.86</v>
      </c>
      <c r="R15" s="13">
        <v>2.1</v>
      </c>
      <c r="S15" s="13">
        <v>4.5</v>
      </c>
      <c r="T15" s="19">
        <v>2.78</v>
      </c>
      <c r="U15" s="19">
        <v>1.82</v>
      </c>
      <c r="V15" s="101">
        <f t="shared" si="3"/>
        <v>128.88199999999998</v>
      </c>
      <c r="W15" s="101">
        <f t="shared" si="17"/>
        <v>125.71972233983159</v>
      </c>
      <c r="X15" s="14">
        <f t="shared" si="18"/>
        <v>2.4536224299501721E-2</v>
      </c>
      <c r="Y15" s="14">
        <f t="shared" si="19"/>
        <v>2.4516095970005605E-2</v>
      </c>
      <c r="Z15" s="137"/>
      <c r="AA15" s="147"/>
      <c r="AB15" s="148"/>
      <c r="AC15" s="146"/>
      <c r="AD15" s="146"/>
      <c r="AE15" s="146"/>
      <c r="AF15" s="146"/>
      <c r="AG15" s="146"/>
      <c r="AH15" s="146"/>
      <c r="AI15" s="7"/>
      <c r="AJ15" s="62">
        <f t="shared" si="7"/>
        <v>59.86</v>
      </c>
      <c r="AR15">
        <v>0</v>
      </c>
      <c r="AS15">
        <f t="shared" si="10"/>
        <v>4.2</v>
      </c>
      <c r="AU15" s="62">
        <f t="shared" si="11"/>
        <v>52.66</v>
      </c>
      <c r="AV15" s="62">
        <f t="shared" si="12"/>
        <v>8.3400000000000034</v>
      </c>
      <c r="AW15">
        <v>0</v>
      </c>
      <c r="AX15">
        <f t="shared" si="13"/>
        <v>3.6</v>
      </c>
      <c r="AZ15" s="62">
        <f t="shared" si="8"/>
        <v>53.26</v>
      </c>
      <c r="BA15" s="62">
        <f t="shared" si="9"/>
        <v>7.740000000000002</v>
      </c>
    </row>
    <row r="16" spans="1:53" ht="24.75" customHeight="1" x14ac:dyDescent="0.25">
      <c r="A16" s="102"/>
      <c r="B16" s="100"/>
      <c r="C16" s="100"/>
      <c r="D16" s="9">
        <f>'[2]13p75GHz_WLIN'!D16</f>
        <v>39</v>
      </c>
      <c r="E16" s="9">
        <f>'[2]13p75GHz_WLIN'!E16</f>
        <v>42</v>
      </c>
      <c r="F16" s="102" t="s">
        <v>31</v>
      </c>
      <c r="G16" s="101">
        <v>3.28</v>
      </c>
      <c r="H16" s="10">
        <f t="shared" si="15"/>
        <v>2.1281390459827118E-3</v>
      </c>
      <c r="I16" s="102" t="s">
        <v>31</v>
      </c>
      <c r="J16" s="100">
        <f t="shared" si="14"/>
        <v>34</v>
      </c>
      <c r="K16" s="102" t="s">
        <v>31</v>
      </c>
      <c r="L16" s="101">
        <f t="shared" si="16"/>
        <v>2.511886431509581</v>
      </c>
      <c r="M16" s="101"/>
      <c r="N16" s="101"/>
      <c r="O16" s="11"/>
      <c r="P16" s="11"/>
      <c r="Q16" s="13">
        <f t="shared" si="2"/>
        <v>30.72</v>
      </c>
      <c r="R16" s="13">
        <v>2.1</v>
      </c>
      <c r="S16" s="13">
        <v>4.5999999999999996</v>
      </c>
      <c r="T16" s="19">
        <v>2.76</v>
      </c>
      <c r="U16" s="19">
        <v>1.8</v>
      </c>
      <c r="V16" s="101">
        <f t="shared" si="3"/>
        <v>129.42399999999998</v>
      </c>
      <c r="W16" s="101">
        <f t="shared" si="17"/>
        <v>126.9121135684904</v>
      </c>
      <c r="X16" s="14">
        <f t="shared" si="18"/>
        <v>1.9408196559444781E-2</v>
      </c>
      <c r="Y16" s="14">
        <f t="shared" si="19"/>
        <v>1.9391753403260593E-2</v>
      </c>
      <c r="Z16" s="137"/>
      <c r="AA16" s="147"/>
      <c r="AB16" s="148"/>
      <c r="AC16" s="146"/>
      <c r="AD16" s="146"/>
      <c r="AE16" s="146"/>
      <c r="AF16" s="146"/>
      <c r="AG16" s="146"/>
      <c r="AH16" s="146"/>
      <c r="AI16" s="7"/>
      <c r="AJ16" s="62">
        <f t="shared" si="7"/>
        <v>59.72</v>
      </c>
      <c r="AR16">
        <v>0</v>
      </c>
      <c r="AS16">
        <f t="shared" si="10"/>
        <v>4.2</v>
      </c>
      <c r="AU16" s="62">
        <f t="shared" si="11"/>
        <v>52.519999999999996</v>
      </c>
      <c r="AV16" s="62">
        <f t="shared" si="12"/>
        <v>7.480000000000004</v>
      </c>
      <c r="AW16">
        <v>-0.1</v>
      </c>
      <c r="AX16">
        <f t="shared" si="13"/>
        <v>3.5</v>
      </c>
      <c r="AZ16" s="62">
        <f t="shared" si="8"/>
        <v>53.22</v>
      </c>
      <c r="BA16" s="62">
        <f t="shared" si="9"/>
        <v>6.7800000000000011</v>
      </c>
    </row>
    <row r="17" spans="1:256" ht="24.75" customHeight="1" x14ac:dyDescent="0.25">
      <c r="A17" s="102"/>
      <c r="B17" s="100"/>
      <c r="C17" s="100"/>
      <c r="D17" s="9">
        <f>'[2]13p75GHz_WLIN'!D17</f>
        <v>39</v>
      </c>
      <c r="E17" s="9">
        <f>'[2]13p75GHz_WLIN'!E17</f>
        <v>42</v>
      </c>
      <c r="F17" s="102" t="s">
        <v>31</v>
      </c>
      <c r="G17" s="101">
        <f>'[2]13p75GHz_WLIN'!G17</f>
        <v>2.42</v>
      </c>
      <c r="H17" s="10">
        <f t="shared" si="15"/>
        <v>1.7458221529205039E-3</v>
      </c>
      <c r="I17" s="102" t="s">
        <v>31</v>
      </c>
      <c r="J17" s="100">
        <f t="shared" si="14"/>
        <v>33</v>
      </c>
      <c r="K17" s="102" t="s">
        <v>31</v>
      </c>
      <c r="L17" s="101">
        <f t="shared" si="16"/>
        <v>1.9952623149688804</v>
      </c>
      <c r="M17" s="101"/>
      <c r="N17" s="101"/>
      <c r="O17" s="11"/>
      <c r="P17" s="11"/>
      <c r="Q17" s="13">
        <f t="shared" si="2"/>
        <v>30.58</v>
      </c>
      <c r="R17" s="13">
        <v>2.1</v>
      </c>
      <c r="S17" s="13">
        <v>4.5999999999999996</v>
      </c>
      <c r="T17" s="19">
        <v>2.75</v>
      </c>
      <c r="U17" s="19">
        <v>1.79</v>
      </c>
      <c r="V17" s="101">
        <f t="shared" si="3"/>
        <v>129.17999999999998</v>
      </c>
      <c r="W17" s="101">
        <f t="shared" si="17"/>
        <v>127.1847376850311</v>
      </c>
      <c r="X17" s="14">
        <f t="shared" si="18"/>
        <v>1.5445597731606137E-2</v>
      </c>
      <c r="Y17" s="14">
        <f t="shared" si="19"/>
        <v>1.5432083084192291E-2</v>
      </c>
      <c r="Z17" s="137"/>
      <c r="AA17" s="147"/>
      <c r="AB17" s="148"/>
      <c r="AC17" s="146"/>
      <c r="AD17" s="146"/>
      <c r="AE17" s="146"/>
      <c r="AF17" s="146"/>
      <c r="AG17" s="146"/>
      <c r="AH17" s="146"/>
      <c r="AI17" s="7"/>
      <c r="AJ17" s="62">
        <f t="shared" si="7"/>
        <v>59.58</v>
      </c>
      <c r="AR17">
        <v>0.1</v>
      </c>
      <c r="AS17">
        <f t="shared" si="10"/>
        <v>4.3</v>
      </c>
      <c r="AU17" s="62">
        <f t="shared" si="11"/>
        <v>52.28</v>
      </c>
      <c r="AV17" s="62">
        <f t="shared" si="12"/>
        <v>6.7199999999999989</v>
      </c>
      <c r="AW17">
        <v>-0.1</v>
      </c>
      <c r="AX17">
        <f t="shared" si="13"/>
        <v>3.4</v>
      </c>
      <c r="AZ17" s="62">
        <f t="shared" si="8"/>
        <v>53.18</v>
      </c>
      <c r="BA17" s="62">
        <f t="shared" si="9"/>
        <v>5.82</v>
      </c>
    </row>
    <row r="18" spans="1:256" ht="24.75" customHeight="1" x14ac:dyDescent="0.25">
      <c r="A18" s="102"/>
      <c r="B18" s="100"/>
      <c r="C18" s="100"/>
      <c r="D18" s="9">
        <f>'[2]13p75GHz_WLIN'!D18</f>
        <v>39</v>
      </c>
      <c r="E18" s="9">
        <f>'[2]13p75GHz_WLIN'!E18</f>
        <v>42</v>
      </c>
      <c r="F18" s="102" t="s">
        <v>31</v>
      </c>
      <c r="G18" s="101">
        <v>-2.2400000000000002</v>
      </c>
      <c r="H18" s="10">
        <f t="shared" si="15"/>
        <v>5.9703528658383684E-4</v>
      </c>
      <c r="I18" s="102" t="s">
        <v>31</v>
      </c>
      <c r="J18" s="100">
        <f>J17-3</f>
        <v>30</v>
      </c>
      <c r="K18" s="102" t="s">
        <v>31</v>
      </c>
      <c r="L18" s="101">
        <f t="shared" si="16"/>
        <v>1</v>
      </c>
      <c r="M18" s="101"/>
      <c r="N18" s="101"/>
      <c r="O18" s="11"/>
      <c r="P18" s="11"/>
      <c r="Q18" s="13">
        <f t="shared" si="2"/>
        <v>32.24</v>
      </c>
      <c r="R18" s="13">
        <v>2.1</v>
      </c>
      <c r="S18" s="13">
        <v>4.5999999999999996</v>
      </c>
      <c r="T18" s="19">
        <v>2.76</v>
      </c>
      <c r="U18" s="19">
        <v>1.79</v>
      </c>
      <c r="V18" s="101">
        <f t="shared" si="3"/>
        <v>129.42399999999998</v>
      </c>
      <c r="W18" s="101">
        <f t="shared" si="17"/>
        <v>128.42399999999998</v>
      </c>
      <c r="X18" s="14">
        <f t="shared" si="18"/>
        <v>7.7265422178266797E-3</v>
      </c>
      <c r="Y18" s="14">
        <f t="shared" si="19"/>
        <v>7.7219291994793573E-3</v>
      </c>
      <c r="Z18" s="137"/>
      <c r="AA18" s="147"/>
      <c r="AB18" s="148"/>
      <c r="AC18" s="146"/>
      <c r="AD18" s="146"/>
      <c r="AE18" s="146"/>
      <c r="AF18" s="146"/>
      <c r="AG18" s="146"/>
      <c r="AH18" s="146"/>
      <c r="AI18" s="7"/>
      <c r="AJ18" s="62">
        <f t="shared" si="7"/>
        <v>61.24</v>
      </c>
      <c r="AR18">
        <v>1.6</v>
      </c>
      <c r="AS18">
        <f t="shared" si="10"/>
        <v>5.9</v>
      </c>
      <c r="AU18" s="62">
        <f t="shared" si="11"/>
        <v>52.34</v>
      </c>
      <c r="AV18" s="62">
        <f t="shared" si="12"/>
        <v>3.6599999999999966</v>
      </c>
      <c r="AW18">
        <v>0.9</v>
      </c>
      <c r="AX18">
        <f t="shared" si="13"/>
        <v>4.3</v>
      </c>
      <c r="AZ18" s="62">
        <f t="shared" si="8"/>
        <v>53.940000000000005</v>
      </c>
      <c r="BA18" s="62">
        <f t="shared" si="9"/>
        <v>2.0599999999999952</v>
      </c>
    </row>
    <row r="19" spans="1:256" ht="24.75" customHeight="1" x14ac:dyDescent="0.25">
      <c r="A19" s="102"/>
      <c r="B19" s="100"/>
      <c r="C19" s="100"/>
      <c r="D19" s="9">
        <f>'[2]13p75GHz_WLIN'!D19</f>
        <v>39</v>
      </c>
      <c r="E19" s="9">
        <f>'[2]13p75GHz_WLIN'!E19</f>
        <v>42</v>
      </c>
      <c r="F19" s="102" t="s">
        <v>31</v>
      </c>
      <c r="G19" s="101">
        <v>-5.2</v>
      </c>
      <c r="H19" s="10">
        <f t="shared" si="15"/>
        <v>3.0199517204020153E-4</v>
      </c>
      <c r="I19" s="102" t="s">
        <v>31</v>
      </c>
      <c r="J19" s="100">
        <f>J18-3</f>
        <v>27</v>
      </c>
      <c r="K19" s="102" t="s">
        <v>31</v>
      </c>
      <c r="L19" s="101">
        <f t="shared" si="16"/>
        <v>0.50118723362727269</v>
      </c>
      <c r="M19" s="101"/>
      <c r="N19" s="101"/>
      <c r="O19" s="11"/>
      <c r="P19" s="11"/>
      <c r="Q19" s="13">
        <f t="shared" si="2"/>
        <v>32.200000000000003</v>
      </c>
      <c r="R19" s="13">
        <v>2.1</v>
      </c>
      <c r="S19" s="13">
        <v>4.5999999999999996</v>
      </c>
      <c r="T19" s="19">
        <v>2.8</v>
      </c>
      <c r="U19" s="19">
        <v>1.81</v>
      </c>
      <c r="V19" s="101">
        <f t="shared" si="3"/>
        <v>130.39999999999998</v>
      </c>
      <c r="W19" s="101">
        <f t="shared" si="17"/>
        <v>129.89881276637271</v>
      </c>
      <c r="X19" s="14">
        <f t="shared" si="18"/>
        <v>3.843460380577245E-3</v>
      </c>
      <c r="Y19" s="14">
        <f t="shared" si="19"/>
        <v>3.8411444666812313E-3</v>
      </c>
      <c r="Z19" s="137"/>
      <c r="AA19" s="147"/>
      <c r="AB19" s="148"/>
      <c r="AC19" s="146"/>
      <c r="AD19" s="146"/>
      <c r="AE19" s="146"/>
      <c r="AF19" s="146"/>
      <c r="AG19" s="146"/>
      <c r="AH19" s="146"/>
      <c r="AI19" s="7"/>
      <c r="AJ19" s="62">
        <f t="shared" si="7"/>
        <v>61.2</v>
      </c>
      <c r="AR19">
        <v>0</v>
      </c>
      <c r="AS19">
        <f t="shared" si="10"/>
        <v>5.9</v>
      </c>
      <c r="AU19" s="62">
        <f t="shared" si="11"/>
        <v>52.300000000000004</v>
      </c>
      <c r="AV19" s="62">
        <f t="shared" si="12"/>
        <v>0.69999999999999574</v>
      </c>
      <c r="AW19">
        <v>-0.2</v>
      </c>
      <c r="AX19">
        <f t="shared" si="13"/>
        <v>4.0999999999999996</v>
      </c>
      <c r="AZ19" s="62">
        <f t="shared" si="8"/>
        <v>54.1</v>
      </c>
      <c r="BA19" s="62">
        <f t="shared" si="9"/>
        <v>-1.1000000000000014</v>
      </c>
    </row>
    <row r="20" spans="1:256" ht="24.75" customHeight="1" x14ac:dyDescent="0.25">
      <c r="A20" s="102"/>
      <c r="B20" s="100"/>
      <c r="C20" s="100"/>
      <c r="D20" s="9">
        <f>'[2]13p75GHz_WLIN'!D20</f>
        <v>39</v>
      </c>
      <c r="E20" s="9">
        <f>'[2]13p75GHz_WLIN'!E20</f>
        <v>42</v>
      </c>
      <c r="F20" s="102" t="s">
        <v>31</v>
      </c>
      <c r="G20" s="101">
        <v>-8.2100000000000009</v>
      </c>
      <c r="H20" s="10">
        <f t="shared" si="15"/>
        <v>1.5100801541641476E-4</v>
      </c>
      <c r="I20" s="102" t="s">
        <v>31</v>
      </c>
      <c r="J20" s="100">
        <f>J19-3</f>
        <v>24</v>
      </c>
      <c r="K20" s="102" t="s">
        <v>31</v>
      </c>
      <c r="L20" s="101">
        <f t="shared" si="16"/>
        <v>0.25118864315095807</v>
      </c>
      <c r="M20" s="101"/>
      <c r="N20" s="101"/>
      <c r="O20" s="11"/>
      <c r="P20" s="11"/>
      <c r="Q20" s="13">
        <f t="shared" si="2"/>
        <v>32.21</v>
      </c>
      <c r="R20" s="13">
        <v>2.1</v>
      </c>
      <c r="S20" s="13">
        <v>4.5999999999999996</v>
      </c>
      <c r="T20" s="19">
        <v>2.84</v>
      </c>
      <c r="U20" s="19">
        <v>1.76</v>
      </c>
      <c r="V20" s="101">
        <f t="shared" si="3"/>
        <v>131.37599999999998</v>
      </c>
      <c r="W20" s="101">
        <f t="shared" si="17"/>
        <v>131.12481135684902</v>
      </c>
      <c r="X20" s="14">
        <f t="shared" si="18"/>
        <v>1.9119827301102036E-3</v>
      </c>
      <c r="Y20" s="14">
        <f t="shared" si="19"/>
        <v>1.9108332963063399E-3</v>
      </c>
      <c r="Z20" s="138"/>
      <c r="AB20" s="7"/>
      <c r="AC20" s="15"/>
      <c r="AD20" s="7"/>
      <c r="AE20" s="7"/>
      <c r="AF20" s="7"/>
      <c r="AG20" s="7"/>
      <c r="AH20" s="7"/>
      <c r="AI20" s="7"/>
      <c r="AJ20" s="62">
        <f t="shared" si="7"/>
        <v>61.21</v>
      </c>
      <c r="AR20">
        <v>0</v>
      </c>
      <c r="AS20">
        <f t="shared" si="10"/>
        <v>5.9</v>
      </c>
      <c r="AU20" s="62">
        <f t="shared" si="11"/>
        <v>52.31</v>
      </c>
      <c r="AV20" s="62">
        <f t="shared" si="12"/>
        <v>-2.3100000000000023</v>
      </c>
      <c r="AW20">
        <v>0</v>
      </c>
      <c r="AX20">
        <f t="shared" si="13"/>
        <v>4.0999999999999996</v>
      </c>
      <c r="AZ20" s="62">
        <f t="shared" si="8"/>
        <v>54.11</v>
      </c>
      <c r="BA20" s="62">
        <f t="shared" si="9"/>
        <v>-4.1099999999999994</v>
      </c>
    </row>
    <row r="21" spans="1:256" ht="24.75" customHeight="1" x14ac:dyDescent="0.25">
      <c r="A21" s="21"/>
      <c r="B21" s="22"/>
      <c r="C21" s="23"/>
      <c r="D21" s="24"/>
      <c r="E21" s="23"/>
      <c r="F21" s="22"/>
      <c r="G21" s="25"/>
      <c r="H21" s="25"/>
      <c r="I21" s="22"/>
      <c r="J21" s="22"/>
      <c r="K21" s="22"/>
      <c r="L21" s="25"/>
      <c r="M21" s="26"/>
      <c r="N21" s="25"/>
      <c r="O21" s="25"/>
      <c r="P21" s="25"/>
      <c r="Q21" s="25"/>
      <c r="R21" s="25"/>
      <c r="S21" s="25"/>
      <c r="T21" s="26"/>
      <c r="U21" s="26"/>
      <c r="V21" s="25"/>
      <c r="W21" s="25"/>
      <c r="X21" s="27"/>
      <c r="Y21" s="27"/>
      <c r="Z21" s="28"/>
      <c r="AB21" s="7" t="str">
        <f>CONCATENATE("Cascade Average IMD(dBc)  W_LIN_OPT @ ",B22,"GHz")</f>
        <v>Cascade Average IMD(dBc)  W_LIN_OPT @ 13.75GHz</v>
      </c>
      <c r="AC21" s="7"/>
      <c r="AD21" s="7"/>
      <c r="AE21" s="7"/>
      <c r="AF21" s="7"/>
      <c r="AG21" s="7" t="s">
        <v>43</v>
      </c>
      <c r="AH21" s="7"/>
      <c r="AI21" s="7"/>
      <c r="AV21" s="62"/>
      <c r="BA21" s="62"/>
    </row>
    <row r="22" spans="1:256" ht="24.75" customHeight="1" x14ac:dyDescent="0.25">
      <c r="A22" s="8">
        <v>41990</v>
      </c>
      <c r="B22" s="100">
        <f>B3</f>
        <v>13.75</v>
      </c>
      <c r="C22" s="100" t="s">
        <v>30</v>
      </c>
      <c r="D22" s="29"/>
      <c r="E22" s="30"/>
      <c r="F22" s="31"/>
      <c r="G22" s="32"/>
      <c r="H22" s="33"/>
      <c r="I22" s="30"/>
      <c r="J22" s="32"/>
      <c r="K22" s="32"/>
      <c r="L22" s="33"/>
      <c r="M22" s="31"/>
      <c r="N22" s="31"/>
      <c r="O22" s="31"/>
      <c r="P22" s="34"/>
      <c r="Q22" s="31"/>
      <c r="R22" s="31"/>
      <c r="S22" s="31"/>
      <c r="T22" s="31"/>
      <c r="U22" s="31"/>
      <c r="V22" s="31"/>
      <c r="W22" s="31"/>
      <c r="X22" s="35"/>
      <c r="Y22" s="35"/>
      <c r="Z22" s="127" t="s">
        <v>44</v>
      </c>
      <c r="AB22" s="15"/>
      <c r="AC22" s="36"/>
      <c r="AD22" s="36"/>
      <c r="AE22" s="36"/>
      <c r="AF22" s="36"/>
      <c r="AG22" s="7">
        <v>-25</v>
      </c>
      <c r="AH22" s="7"/>
      <c r="AI22" s="7"/>
    </row>
    <row r="23" spans="1:256" ht="24.75" customHeight="1" x14ac:dyDescent="0.25">
      <c r="A23" s="16"/>
      <c r="B23" s="100"/>
      <c r="C23" s="100"/>
      <c r="D23" s="29"/>
      <c r="E23" s="30"/>
      <c r="F23" s="31"/>
      <c r="G23" s="32"/>
      <c r="H23" s="33"/>
      <c r="I23" s="30"/>
      <c r="J23" s="32"/>
      <c r="K23" s="32"/>
      <c r="L23" s="33"/>
      <c r="M23" s="31"/>
      <c r="N23" s="31"/>
      <c r="O23" s="31"/>
      <c r="P23" s="34"/>
      <c r="Q23" s="31"/>
      <c r="R23" s="31"/>
      <c r="S23" s="31"/>
      <c r="T23" s="31"/>
      <c r="U23" s="31"/>
      <c r="V23" s="31"/>
      <c r="W23" s="31"/>
      <c r="X23" s="35"/>
      <c r="Y23" s="35"/>
      <c r="Z23" s="128"/>
      <c r="AB23" s="15"/>
      <c r="AC23" s="36"/>
      <c r="AD23" s="36"/>
      <c r="AE23" s="36"/>
      <c r="AF23" s="36"/>
      <c r="AG23" s="7">
        <f>AG22</f>
        <v>-25</v>
      </c>
      <c r="AH23" s="7"/>
      <c r="AI23" s="7"/>
    </row>
    <row r="24" spans="1:256" ht="24.75" customHeight="1" x14ac:dyDescent="0.25">
      <c r="A24" s="102"/>
      <c r="B24" s="100"/>
      <c r="C24" s="100"/>
      <c r="D24" s="29"/>
      <c r="E24" s="30"/>
      <c r="F24" s="31"/>
      <c r="G24" s="32"/>
      <c r="H24" s="33"/>
      <c r="I24" s="30"/>
      <c r="J24" s="32"/>
      <c r="K24" s="32"/>
      <c r="L24" s="33"/>
      <c r="M24" s="31"/>
      <c r="N24" s="31"/>
      <c r="O24" s="31"/>
      <c r="P24" s="34"/>
      <c r="Q24" s="31"/>
      <c r="R24" s="31"/>
      <c r="S24" s="31"/>
      <c r="T24" s="31"/>
      <c r="U24" s="31"/>
      <c r="V24" s="31"/>
      <c r="W24" s="31"/>
      <c r="X24" s="35"/>
      <c r="Y24" s="35"/>
      <c r="Z24" s="129"/>
      <c r="AB24" s="15"/>
      <c r="AC24" s="36"/>
      <c r="AD24" s="36"/>
      <c r="AE24" s="36"/>
      <c r="AF24" s="36"/>
      <c r="AG24" s="7">
        <f t="shared" ref="AG24:AG39" si="20">AG23</f>
        <v>-25</v>
      </c>
      <c r="AH24" s="7"/>
      <c r="AI24" s="7"/>
    </row>
    <row r="25" spans="1:256" ht="24.75" customHeight="1" x14ac:dyDescent="0.25">
      <c r="A25" s="102"/>
      <c r="B25" s="100"/>
      <c r="C25" s="100"/>
      <c r="D25" s="9"/>
      <c r="E25" s="100"/>
      <c r="F25" s="101"/>
      <c r="G25" s="102" t="s">
        <v>31</v>
      </c>
      <c r="H25" s="10">
        <f t="shared" ref="H25:H39" si="21">0.001*POWER(10,F25/10)</f>
        <v>1E-3</v>
      </c>
      <c r="I25" s="100">
        <v>44</v>
      </c>
      <c r="J25" s="102"/>
      <c r="K25" s="102" t="s">
        <v>31</v>
      </c>
      <c r="L25" s="10">
        <f t="shared" ref="L25:L39" si="22">0.001*POWER(10,I25/10)</f>
        <v>25.118864315095859</v>
      </c>
      <c r="M25" s="101"/>
      <c r="N25" s="101"/>
      <c r="O25" s="11"/>
      <c r="P25" s="11"/>
      <c r="Q25" s="13">
        <f t="shared" ref="Q25:Q39" si="23">I25-F25</f>
        <v>44</v>
      </c>
      <c r="R25" s="13">
        <v>2.1</v>
      </c>
      <c r="S25" s="13"/>
      <c r="T25" s="101"/>
      <c r="U25" s="101"/>
      <c r="V25" s="101">
        <f>T25*$Z$7+S25*$Z$9+R25*$Z$11</f>
        <v>14.700000000000001</v>
      </c>
      <c r="W25" s="101">
        <f>V25-L25</f>
        <v>-10.418864315095858</v>
      </c>
      <c r="X25" s="14">
        <f>0.001*POWER(10,J25/10)/V25</f>
        <v>6.802721088435374E-5</v>
      </c>
      <c r="Y25" s="14">
        <f>(0.001*POWER(10,J25/10)-H25)/V25</f>
        <v>0</v>
      </c>
      <c r="Z25" s="127" t="s">
        <v>45</v>
      </c>
      <c r="AB25" s="15" t="e">
        <f t="shared" ref="AB25:AB39" si="24">AVERAGE(O25:P25)</f>
        <v>#DIV/0!</v>
      </c>
      <c r="AC25" s="36"/>
      <c r="AD25" s="36"/>
      <c r="AE25" s="36"/>
      <c r="AF25" s="36"/>
      <c r="AG25" s="7">
        <f t="shared" si="20"/>
        <v>-25</v>
      </c>
      <c r="AH25" s="7"/>
      <c r="AI25" s="7"/>
    </row>
    <row r="26" spans="1:256" ht="23.25" customHeight="1" x14ac:dyDescent="0.25">
      <c r="A26" s="102"/>
      <c r="B26" s="100"/>
      <c r="C26" s="100"/>
      <c r="D26" s="9"/>
      <c r="E26" s="100"/>
      <c r="F26" s="101"/>
      <c r="G26" s="102" t="s">
        <v>31</v>
      </c>
      <c r="H26" s="10">
        <f t="shared" si="21"/>
        <v>1E-3</v>
      </c>
      <c r="I26" s="100">
        <f t="shared" ref="I26:I36" si="25">I25-1</f>
        <v>43</v>
      </c>
      <c r="J26" s="102"/>
      <c r="K26" s="102" t="s">
        <v>31</v>
      </c>
      <c r="L26" s="10">
        <f t="shared" si="22"/>
        <v>19.952623149688794</v>
      </c>
      <c r="M26" s="101"/>
      <c r="N26" s="101"/>
      <c r="O26" s="11"/>
      <c r="P26" s="11"/>
      <c r="Q26" s="13">
        <f t="shared" si="23"/>
        <v>43</v>
      </c>
      <c r="R26" s="13">
        <v>2.1</v>
      </c>
      <c r="S26" s="13"/>
      <c r="T26" s="101"/>
      <c r="U26" s="101"/>
      <c r="V26" s="101">
        <f t="shared" ref="V26:V38" si="26">T26*$Z$7+S26*$Z$9+R26*$Z$11</f>
        <v>14.700000000000001</v>
      </c>
      <c r="W26" s="101">
        <f>V26-L26</f>
        <v>-5.2526231496887927</v>
      </c>
      <c r="X26" s="14">
        <f t="shared" ref="X26:X39" si="27">0.001*POWER(10,J26/10)/V26</f>
        <v>6.802721088435374E-5</v>
      </c>
      <c r="Y26" s="14">
        <f t="shared" ref="Y26:Y39" si="28">(0.001*POWER(10,J26/10)-H26)/V26</f>
        <v>0</v>
      </c>
      <c r="Z26" s="130"/>
      <c r="AB26" s="15" t="e">
        <f t="shared" si="24"/>
        <v>#DIV/0!</v>
      </c>
      <c r="AC26" s="36"/>
      <c r="AD26" s="36"/>
      <c r="AE26" s="36"/>
      <c r="AF26" s="36"/>
      <c r="AG26" s="7">
        <f t="shared" si="20"/>
        <v>-25</v>
      </c>
      <c r="AH26" s="7"/>
      <c r="AI26" s="7"/>
    </row>
    <row r="27" spans="1:256" ht="24" customHeight="1" x14ac:dyDescent="0.25">
      <c r="A27" s="102"/>
      <c r="B27" s="100"/>
      <c r="C27" s="100"/>
      <c r="D27" s="9"/>
      <c r="E27" s="100"/>
      <c r="F27" s="101">
        <v>12.82</v>
      </c>
      <c r="G27" s="102" t="s">
        <v>31</v>
      </c>
      <c r="H27" s="10">
        <f t="shared" si="21"/>
        <v>1.9142559250210862E-2</v>
      </c>
      <c r="I27" s="100">
        <f t="shared" si="25"/>
        <v>42</v>
      </c>
      <c r="J27" s="102"/>
      <c r="K27" s="102" t="s">
        <v>31</v>
      </c>
      <c r="L27" s="10">
        <f t="shared" si="22"/>
        <v>15.848931924611147</v>
      </c>
      <c r="M27" s="101"/>
      <c r="N27" s="101"/>
      <c r="O27" s="11">
        <v>-29</v>
      </c>
      <c r="P27" s="11">
        <v>-28</v>
      </c>
      <c r="Q27" s="13">
        <f t="shared" si="23"/>
        <v>29.18</v>
      </c>
      <c r="R27" s="13">
        <v>2.1</v>
      </c>
      <c r="S27" s="13"/>
      <c r="T27" s="101">
        <v>4.79</v>
      </c>
      <c r="U27" s="101">
        <v>3.35</v>
      </c>
      <c r="V27" s="101">
        <f t="shared" si="26"/>
        <v>131.57599999999999</v>
      </c>
      <c r="W27" s="101">
        <f>V27-L27</f>
        <v>115.72706807538884</v>
      </c>
      <c r="X27" s="14">
        <f t="shared" si="27"/>
        <v>7.6001702438134619E-6</v>
      </c>
      <c r="Y27" s="14">
        <f t="shared" si="28"/>
        <v>-1.3788653896007526E-4</v>
      </c>
      <c r="Z27" s="131"/>
      <c r="AB27" s="15">
        <f t="shared" si="24"/>
        <v>-28.5</v>
      </c>
      <c r="AC27" s="36"/>
      <c r="AD27" s="36"/>
      <c r="AE27" s="36"/>
      <c r="AF27" s="36"/>
      <c r="AG27" s="7">
        <f t="shared" si="20"/>
        <v>-25</v>
      </c>
      <c r="AH27" s="7"/>
      <c r="AI27" s="7"/>
    </row>
    <row r="28" spans="1:256" ht="24.75" customHeight="1" x14ac:dyDescent="0.25">
      <c r="A28" s="102"/>
      <c r="B28" s="100"/>
      <c r="C28" s="100"/>
      <c r="D28" s="9"/>
      <c r="E28" s="100"/>
      <c r="F28" s="101">
        <v>11.7</v>
      </c>
      <c r="G28" s="102" t="s">
        <v>31</v>
      </c>
      <c r="H28" s="10">
        <f t="shared" si="21"/>
        <v>1.4791083881682075E-2</v>
      </c>
      <c r="I28" s="100">
        <f t="shared" si="25"/>
        <v>41</v>
      </c>
      <c r="J28" s="102"/>
      <c r="K28" s="102" t="s">
        <v>31</v>
      </c>
      <c r="L28" s="10">
        <f t="shared" si="22"/>
        <v>12.589254117941671</v>
      </c>
      <c r="M28" s="101"/>
      <c r="N28" s="101"/>
      <c r="O28" s="11">
        <v>-38.299999999999997</v>
      </c>
      <c r="P28" s="11">
        <v>-31.5</v>
      </c>
      <c r="Q28" s="13">
        <f t="shared" si="23"/>
        <v>29.3</v>
      </c>
      <c r="R28" s="13">
        <v>2.1</v>
      </c>
      <c r="S28" s="13"/>
      <c r="T28" s="101">
        <v>4.4400000000000004</v>
      </c>
      <c r="U28" s="101">
        <v>3.11</v>
      </c>
      <c r="V28" s="101">
        <f t="shared" si="26"/>
        <v>123.036</v>
      </c>
      <c r="W28" s="101">
        <f>V28-L28</f>
        <v>110.44674588205834</v>
      </c>
      <c r="X28" s="14">
        <f t="shared" si="27"/>
        <v>8.1277024610683061E-6</v>
      </c>
      <c r="Y28" s="14">
        <f t="shared" si="28"/>
        <v>-1.1208982640594682E-4</v>
      </c>
      <c r="Z28" s="100" t="s">
        <v>46</v>
      </c>
      <c r="AB28" s="15">
        <f t="shared" si="24"/>
        <v>-34.9</v>
      </c>
      <c r="AC28" s="36"/>
      <c r="AD28" s="36"/>
      <c r="AE28" s="36"/>
      <c r="AF28" s="36"/>
      <c r="AG28" s="7">
        <f t="shared" si="20"/>
        <v>-25</v>
      </c>
      <c r="AH28" s="7"/>
      <c r="AI28" s="7"/>
    </row>
    <row r="29" spans="1:256" ht="24.75" customHeight="1" x14ac:dyDescent="0.25">
      <c r="A29" s="37"/>
      <c r="B29" s="95"/>
      <c r="C29" s="100"/>
      <c r="D29" s="9">
        <v>40</v>
      </c>
      <c r="E29" s="100">
        <v>47</v>
      </c>
      <c r="F29" s="101">
        <f t="shared" ref="F29:F35" si="29">G10</f>
        <v>9.23</v>
      </c>
      <c r="G29" s="102" t="s">
        <v>31</v>
      </c>
      <c r="H29" s="10">
        <f t="shared" si="21"/>
        <v>8.3752928212688284E-3</v>
      </c>
      <c r="I29" s="100">
        <f t="shared" si="25"/>
        <v>40</v>
      </c>
      <c r="J29" s="102">
        <v>42.67</v>
      </c>
      <c r="K29" s="102" t="s">
        <v>31</v>
      </c>
      <c r="L29" s="10">
        <f t="shared" si="22"/>
        <v>10</v>
      </c>
      <c r="M29" s="101"/>
      <c r="N29" s="101"/>
      <c r="O29" s="11">
        <v>-30.8</v>
      </c>
      <c r="P29" s="11">
        <v>-32</v>
      </c>
      <c r="Q29" s="13">
        <f t="shared" si="23"/>
        <v>30.77</v>
      </c>
      <c r="R29" s="13">
        <v>2.1</v>
      </c>
      <c r="S29" s="13">
        <v>4.5</v>
      </c>
      <c r="T29" s="101">
        <v>4.04</v>
      </c>
      <c r="U29" s="101">
        <v>2.81</v>
      </c>
      <c r="V29" s="101">
        <f t="shared" si="26"/>
        <v>159.62599999999998</v>
      </c>
      <c r="W29" s="101">
        <f t="shared" ref="W29:W39" si="30">V29-L29</f>
        <v>149.62599999999998</v>
      </c>
      <c r="X29" s="14">
        <f t="shared" si="27"/>
        <v>0.11585008826745524</v>
      </c>
      <c r="Y29" s="14">
        <f t="shared" si="28"/>
        <v>0.11579762004284729</v>
      </c>
      <c r="Z29" s="39"/>
      <c r="AB29" s="15">
        <f t="shared" si="24"/>
        <v>-31.4</v>
      </c>
      <c r="AC29" s="36"/>
      <c r="AD29" s="36"/>
      <c r="AE29" s="36"/>
      <c r="AF29" s="36"/>
      <c r="AG29" s="7">
        <f t="shared" si="20"/>
        <v>-25</v>
      </c>
      <c r="AH29" s="7"/>
      <c r="AI29" s="7"/>
    </row>
    <row r="30" spans="1:256" s="7" customFormat="1" ht="24.75" customHeight="1" x14ac:dyDescent="0.25">
      <c r="A30" s="102"/>
      <c r="B30" s="102"/>
      <c r="C30" s="100"/>
      <c r="D30" s="9">
        <v>43</v>
      </c>
      <c r="E30" s="100">
        <v>46</v>
      </c>
      <c r="F30" s="101">
        <f t="shared" si="29"/>
        <v>8.17</v>
      </c>
      <c r="G30" s="102" t="s">
        <v>31</v>
      </c>
      <c r="H30" s="10">
        <f t="shared" si="21"/>
        <v>6.561452663029055E-3</v>
      </c>
      <c r="I30" s="100">
        <f t="shared" si="25"/>
        <v>39</v>
      </c>
      <c r="J30" s="102">
        <v>41.8</v>
      </c>
      <c r="K30" s="102" t="s">
        <v>31</v>
      </c>
      <c r="L30" s="10">
        <f t="shared" si="22"/>
        <v>7.9432823472428158</v>
      </c>
      <c r="M30" s="101"/>
      <c r="N30" s="101"/>
      <c r="O30" s="11">
        <v>-32.299999999999997</v>
      </c>
      <c r="P30" s="11">
        <v>-35.5</v>
      </c>
      <c r="Q30" s="13">
        <f t="shared" si="23"/>
        <v>30.83</v>
      </c>
      <c r="R30" s="13">
        <v>2.1</v>
      </c>
      <c r="S30" s="13">
        <v>4.5999999999999996</v>
      </c>
      <c r="T30" s="101">
        <v>3.74</v>
      </c>
      <c r="U30" s="101">
        <v>2.61</v>
      </c>
      <c r="V30" s="101">
        <f t="shared" si="26"/>
        <v>153.33599999999998</v>
      </c>
      <c r="W30" s="101">
        <f t="shared" si="30"/>
        <v>145.39271765275717</v>
      </c>
      <c r="X30" s="14">
        <f t="shared" si="27"/>
        <v>9.8708799527587127E-2</v>
      </c>
      <c r="Y30" s="14">
        <f t="shared" si="28"/>
        <v>9.8666008189199336E-2</v>
      </c>
      <c r="Z30" s="39"/>
      <c r="AA30"/>
      <c r="AB30" s="15">
        <f t="shared" si="24"/>
        <v>-33.9</v>
      </c>
      <c r="AC30" s="36"/>
      <c r="AD30" s="36"/>
      <c r="AE30" s="36"/>
      <c r="AF30" s="36"/>
      <c r="AG30" s="7">
        <f t="shared" si="20"/>
        <v>-25</v>
      </c>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c r="GW30" s="40"/>
      <c r="GX30" s="40"/>
      <c r="GY30" s="40"/>
      <c r="GZ30" s="40"/>
      <c r="HA30" s="40"/>
      <c r="HB30" s="40"/>
      <c r="HC30" s="40"/>
      <c r="HD30" s="40"/>
      <c r="HE30" s="40"/>
      <c r="HF30" s="40"/>
      <c r="HG30" s="40"/>
      <c r="HH30" s="40"/>
      <c r="HI30" s="40"/>
      <c r="HJ30" s="40"/>
      <c r="HK30" s="40"/>
      <c r="HL30" s="40"/>
      <c r="HM30" s="40"/>
      <c r="HN30" s="40"/>
      <c r="HO30" s="40"/>
      <c r="HP30" s="40"/>
      <c r="HQ30" s="40"/>
      <c r="HR30" s="40"/>
      <c r="HS30" s="40"/>
      <c r="HT30" s="40"/>
      <c r="HU30" s="40"/>
      <c r="HV30" s="40"/>
      <c r="HW30" s="40"/>
      <c r="HX30" s="40"/>
      <c r="HY30" s="40"/>
      <c r="HZ30" s="40"/>
      <c r="IA30" s="40"/>
      <c r="IB30" s="40"/>
      <c r="IC30" s="40"/>
      <c r="ID30" s="40"/>
      <c r="IE30" s="40"/>
      <c r="IF30" s="40"/>
      <c r="IG30" s="40"/>
      <c r="IH30" s="40"/>
      <c r="II30" s="40"/>
      <c r="IJ30" s="40"/>
      <c r="IK30" s="40"/>
      <c r="IL30" s="40"/>
      <c r="IM30" s="40"/>
      <c r="IN30" s="40"/>
      <c r="IO30" s="40"/>
      <c r="IP30" s="40"/>
      <c r="IQ30" s="40"/>
      <c r="IR30" s="40"/>
      <c r="IS30" s="40"/>
      <c r="IT30" s="40"/>
      <c r="IU30" s="40"/>
      <c r="IV30" s="40"/>
    </row>
    <row r="31" spans="1:256" s="7" customFormat="1" ht="24.75" customHeight="1" x14ac:dyDescent="0.25">
      <c r="A31" s="102"/>
      <c r="B31" s="102"/>
      <c r="C31" s="100"/>
      <c r="D31" s="9">
        <v>43</v>
      </c>
      <c r="E31" s="100">
        <v>45</v>
      </c>
      <c r="F31" s="101">
        <f t="shared" si="29"/>
        <v>7.13</v>
      </c>
      <c r="G31" s="102" t="s">
        <v>31</v>
      </c>
      <c r="H31" s="10">
        <f t="shared" si="21"/>
        <v>5.16416369272071E-3</v>
      </c>
      <c r="I31" s="100">
        <f t="shared" si="25"/>
        <v>38</v>
      </c>
      <c r="J31" s="102">
        <v>40.869999999999997</v>
      </c>
      <c r="K31" s="102" t="s">
        <v>31</v>
      </c>
      <c r="L31" s="10">
        <f t="shared" si="22"/>
        <v>6.3095734448019387</v>
      </c>
      <c r="M31" s="101"/>
      <c r="N31" s="101"/>
      <c r="O31" s="11">
        <v>-34</v>
      </c>
      <c r="P31" s="11">
        <v>-39.5</v>
      </c>
      <c r="Q31" s="13">
        <f t="shared" si="23"/>
        <v>30.87</v>
      </c>
      <c r="R31" s="13">
        <v>2.1</v>
      </c>
      <c r="S31" s="13">
        <v>4.5</v>
      </c>
      <c r="T31" s="101">
        <v>3.47</v>
      </c>
      <c r="U31" s="101">
        <v>2.42</v>
      </c>
      <c r="V31" s="101">
        <f t="shared" si="26"/>
        <v>145.71799999999999</v>
      </c>
      <c r="W31" s="101">
        <f t="shared" si="30"/>
        <v>139.40842655519805</v>
      </c>
      <c r="X31" s="14">
        <f t="shared" si="27"/>
        <v>8.3846859012947722E-2</v>
      </c>
      <c r="Y31" s="14">
        <f t="shared" si="28"/>
        <v>8.3811419577238186E-2</v>
      </c>
      <c r="Z31" s="39"/>
      <c r="AA31"/>
      <c r="AB31" s="15">
        <f t="shared" si="24"/>
        <v>-36.75</v>
      </c>
      <c r="AC31" s="36"/>
      <c r="AD31" s="36"/>
      <c r="AE31" s="36"/>
      <c r="AF31" s="36"/>
      <c r="AG31" s="7">
        <f t="shared" si="20"/>
        <v>-25</v>
      </c>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row>
    <row r="32" spans="1:256" s="7" customFormat="1" ht="24.75" customHeight="1" x14ac:dyDescent="0.25">
      <c r="A32" s="102"/>
      <c r="B32" s="102"/>
      <c r="C32" s="100"/>
      <c r="D32" s="9">
        <v>43</v>
      </c>
      <c r="E32" s="100">
        <v>45</v>
      </c>
      <c r="F32" s="101">
        <f t="shared" si="29"/>
        <v>6.1</v>
      </c>
      <c r="G32" s="102" t="s">
        <v>31</v>
      </c>
      <c r="H32" s="10">
        <f t="shared" si="21"/>
        <v>4.0738027780411286E-3</v>
      </c>
      <c r="I32" s="100">
        <f t="shared" si="25"/>
        <v>37</v>
      </c>
      <c r="J32" s="102">
        <v>39.979999999999997</v>
      </c>
      <c r="K32" s="102" t="s">
        <v>31</v>
      </c>
      <c r="L32" s="10">
        <f t="shared" si="22"/>
        <v>5.0118723362727327</v>
      </c>
      <c r="M32" s="101"/>
      <c r="N32" s="101"/>
      <c r="O32" s="11">
        <v>-33.6</v>
      </c>
      <c r="P32" s="11">
        <v>-41</v>
      </c>
      <c r="Q32" s="13">
        <f t="shared" si="23"/>
        <v>30.9</v>
      </c>
      <c r="R32" s="13">
        <v>2.1</v>
      </c>
      <c r="S32" s="13">
        <v>4.5</v>
      </c>
      <c r="T32" s="101">
        <v>3.27</v>
      </c>
      <c r="U32" s="101">
        <v>2.27</v>
      </c>
      <c r="V32" s="101">
        <f t="shared" si="26"/>
        <v>140.83799999999999</v>
      </c>
      <c r="W32" s="101">
        <f t="shared" si="30"/>
        <v>135.82612766372725</v>
      </c>
      <c r="X32" s="14">
        <f t="shared" si="27"/>
        <v>7.0677332634056608E-2</v>
      </c>
      <c r="Y32" s="14">
        <f t="shared" si="28"/>
        <v>7.0648407182274831E-2</v>
      </c>
      <c r="Z32" s="39"/>
      <c r="AA32"/>
      <c r="AB32" s="15">
        <f t="shared" si="24"/>
        <v>-37.299999999999997</v>
      </c>
      <c r="AC32" s="36"/>
      <c r="AD32" s="36"/>
      <c r="AE32" s="36"/>
      <c r="AF32" s="36"/>
      <c r="AG32" s="7">
        <f t="shared" si="20"/>
        <v>-25</v>
      </c>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row>
    <row r="33" spans="1:256" s="7" customFormat="1" ht="24.75" customHeight="1" x14ac:dyDescent="0.25">
      <c r="A33" s="102"/>
      <c r="B33" s="102"/>
      <c r="C33" s="100"/>
      <c r="D33" s="9">
        <v>43</v>
      </c>
      <c r="E33" s="100">
        <v>44</v>
      </c>
      <c r="F33" s="101">
        <f t="shared" si="29"/>
        <v>5.13</v>
      </c>
      <c r="G33" s="102" t="s">
        <v>31</v>
      </c>
      <c r="H33" s="10">
        <f t="shared" si="21"/>
        <v>3.2583670100200884E-3</v>
      </c>
      <c r="I33" s="100">
        <f t="shared" si="25"/>
        <v>36</v>
      </c>
      <c r="J33" s="102">
        <v>39.1</v>
      </c>
      <c r="K33" s="102" t="s">
        <v>31</v>
      </c>
      <c r="L33" s="10">
        <f t="shared" si="22"/>
        <v>3.9810717055349771</v>
      </c>
      <c r="M33" s="101"/>
      <c r="N33" s="101"/>
      <c r="O33" s="11">
        <v>-34.299999999999997</v>
      </c>
      <c r="P33" s="11">
        <v>-42.3</v>
      </c>
      <c r="Q33" s="13">
        <f t="shared" si="23"/>
        <v>30.87</v>
      </c>
      <c r="R33" s="13">
        <v>2.1</v>
      </c>
      <c r="S33" s="13">
        <v>4.5</v>
      </c>
      <c r="T33" s="101">
        <v>3.12</v>
      </c>
      <c r="U33" s="101">
        <v>2.14</v>
      </c>
      <c r="V33" s="101">
        <f t="shared" si="26"/>
        <v>137.178</v>
      </c>
      <c r="W33" s="101">
        <f t="shared" si="30"/>
        <v>133.19692829446501</v>
      </c>
      <c r="X33" s="14">
        <f t="shared" si="27"/>
        <v>5.9253708040946852E-2</v>
      </c>
      <c r="Y33" s="14">
        <f t="shared" si="28"/>
        <v>5.9229955201497236E-2</v>
      </c>
      <c r="Z33" s="39"/>
      <c r="AA33"/>
      <c r="AB33" s="15">
        <f t="shared" si="24"/>
        <v>-38.299999999999997</v>
      </c>
      <c r="AC33" s="36"/>
      <c r="AD33" s="36"/>
      <c r="AE33" s="36"/>
      <c r="AF33" s="36"/>
      <c r="AG33" s="7">
        <f t="shared" si="20"/>
        <v>-25</v>
      </c>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row>
    <row r="34" spans="1:256" s="7" customFormat="1" ht="24.75" customHeight="1" x14ac:dyDescent="0.25">
      <c r="A34" s="102"/>
      <c r="B34" s="102"/>
      <c r="C34" s="100"/>
      <c r="D34" s="9">
        <v>43</v>
      </c>
      <c r="E34" s="100">
        <v>43</v>
      </c>
      <c r="F34" s="101">
        <f t="shared" si="29"/>
        <v>4.1399999999999997</v>
      </c>
      <c r="G34" s="102" t="s">
        <v>31</v>
      </c>
      <c r="H34" s="10">
        <f t="shared" si="21"/>
        <v>2.5941793621188139E-3</v>
      </c>
      <c r="I34" s="100">
        <f t="shared" si="25"/>
        <v>35</v>
      </c>
      <c r="J34" s="102">
        <v>38.229999999999997</v>
      </c>
      <c r="K34" s="102" t="s">
        <v>31</v>
      </c>
      <c r="L34" s="10">
        <f t="shared" si="22"/>
        <v>3.1622776601683804</v>
      </c>
      <c r="M34" s="101"/>
      <c r="N34" s="101"/>
      <c r="O34" s="11">
        <v>-36</v>
      </c>
      <c r="P34" s="11">
        <v>-42.8</v>
      </c>
      <c r="Q34" s="13">
        <f t="shared" si="23"/>
        <v>30.86</v>
      </c>
      <c r="R34" s="13">
        <v>2.1</v>
      </c>
      <c r="S34" s="13">
        <v>4.5</v>
      </c>
      <c r="T34" s="101">
        <v>2.98</v>
      </c>
      <c r="U34" s="101">
        <v>2.04</v>
      </c>
      <c r="V34" s="101">
        <f t="shared" si="26"/>
        <v>133.76199999999997</v>
      </c>
      <c r="W34" s="101">
        <f t="shared" si="30"/>
        <v>130.5997223398316</v>
      </c>
      <c r="X34" s="14">
        <f t="shared" si="27"/>
        <v>4.973558680355715E-2</v>
      </c>
      <c r="Y34" s="14">
        <f t="shared" si="28"/>
        <v>4.9716192810030445E-2</v>
      </c>
      <c r="Z34" s="39"/>
      <c r="AA34"/>
      <c r="AB34" s="15">
        <f t="shared" si="24"/>
        <v>-39.4</v>
      </c>
      <c r="AC34" s="36"/>
      <c r="AD34" s="36"/>
      <c r="AE34" s="36"/>
      <c r="AF34" s="36"/>
      <c r="AG34" s="7">
        <f t="shared" si="20"/>
        <v>-25</v>
      </c>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40"/>
      <c r="FW34" s="40"/>
      <c r="FX34" s="40"/>
      <c r="FY34" s="40"/>
      <c r="FZ34" s="40"/>
      <c r="GA34" s="40"/>
      <c r="GB34" s="40"/>
      <c r="GC34" s="40"/>
      <c r="GD34" s="40"/>
      <c r="GE34" s="40"/>
      <c r="GF34" s="40"/>
      <c r="GG34" s="40"/>
      <c r="GH34" s="40"/>
      <c r="GI34" s="40"/>
      <c r="GJ34" s="40"/>
      <c r="GK34" s="40"/>
      <c r="GL34" s="40"/>
      <c r="GM34" s="40"/>
      <c r="GN34" s="40"/>
      <c r="GO34" s="40"/>
      <c r="GP34" s="40"/>
      <c r="GQ34" s="40"/>
      <c r="GR34" s="40"/>
      <c r="GS34" s="40"/>
      <c r="GT34" s="40"/>
      <c r="GU34" s="40"/>
      <c r="GV34" s="40"/>
      <c r="GW34" s="40"/>
      <c r="GX34" s="40"/>
      <c r="GY34" s="40"/>
      <c r="GZ34" s="40"/>
      <c r="HA34" s="40"/>
      <c r="HB34" s="40"/>
      <c r="HC34" s="40"/>
      <c r="HD34" s="40"/>
      <c r="HE34" s="40"/>
      <c r="HF34" s="40"/>
      <c r="HG34" s="40"/>
      <c r="HH34" s="40"/>
      <c r="HI34" s="40"/>
      <c r="HJ34" s="40"/>
      <c r="HK34" s="40"/>
      <c r="HL34" s="40"/>
      <c r="HM34" s="40"/>
      <c r="HN34" s="40"/>
      <c r="HO34" s="40"/>
      <c r="HP34" s="40"/>
      <c r="HQ34" s="40"/>
      <c r="HR34" s="40"/>
      <c r="HS34" s="40"/>
      <c r="HT34" s="40"/>
      <c r="HU34" s="40"/>
      <c r="HV34" s="40"/>
      <c r="HW34" s="40"/>
      <c r="HX34" s="40"/>
      <c r="HY34" s="40"/>
      <c r="HZ34" s="40"/>
      <c r="IA34" s="40"/>
      <c r="IB34" s="40"/>
      <c r="IC34" s="40"/>
      <c r="ID34" s="40"/>
      <c r="IE34" s="40"/>
      <c r="IF34" s="40"/>
      <c r="IG34" s="40"/>
      <c r="IH34" s="40"/>
      <c r="II34" s="40"/>
      <c r="IJ34" s="40"/>
      <c r="IK34" s="40"/>
      <c r="IL34" s="40"/>
      <c r="IM34" s="40"/>
      <c r="IN34" s="40"/>
      <c r="IO34" s="40"/>
      <c r="IP34" s="40"/>
      <c r="IQ34" s="40"/>
      <c r="IR34" s="40"/>
      <c r="IS34" s="40"/>
      <c r="IT34" s="40"/>
      <c r="IU34" s="40"/>
      <c r="IV34" s="40"/>
    </row>
    <row r="35" spans="1:256" s="7" customFormat="1" ht="24.75" customHeight="1" x14ac:dyDescent="0.25">
      <c r="A35" s="102"/>
      <c r="B35" s="102"/>
      <c r="C35" s="100"/>
      <c r="D35" s="9">
        <v>43</v>
      </c>
      <c r="E35" s="100">
        <v>42</v>
      </c>
      <c r="F35" s="101">
        <f t="shared" si="29"/>
        <v>3.28</v>
      </c>
      <c r="G35" s="102" t="s">
        <v>31</v>
      </c>
      <c r="H35" s="10">
        <f t="shared" si="21"/>
        <v>2.1281390459827118E-3</v>
      </c>
      <c r="I35" s="100">
        <f t="shared" si="25"/>
        <v>34</v>
      </c>
      <c r="J35" s="102">
        <v>37.4</v>
      </c>
      <c r="K35" s="102" t="s">
        <v>31</v>
      </c>
      <c r="L35" s="10">
        <f t="shared" si="22"/>
        <v>2.511886431509581</v>
      </c>
      <c r="M35" s="101"/>
      <c r="N35" s="101"/>
      <c r="O35" s="11">
        <v>-36.5</v>
      </c>
      <c r="P35" s="11">
        <v>-41.5</v>
      </c>
      <c r="Q35" s="13">
        <f t="shared" si="23"/>
        <v>30.72</v>
      </c>
      <c r="R35" s="13">
        <v>2.1</v>
      </c>
      <c r="S35" s="13">
        <v>4.5</v>
      </c>
      <c r="T35" s="101">
        <v>2.89</v>
      </c>
      <c r="U35" s="101">
        <v>1.95</v>
      </c>
      <c r="V35" s="101">
        <f t="shared" si="26"/>
        <v>131.566</v>
      </c>
      <c r="W35" s="101">
        <f t="shared" si="30"/>
        <v>129.05411356849041</v>
      </c>
      <c r="X35" s="14">
        <f t="shared" si="27"/>
        <v>4.1769216504083453E-2</v>
      </c>
      <c r="Y35" s="14">
        <f t="shared" si="28"/>
        <v>4.1753041055669862E-2</v>
      </c>
      <c r="Z35" s="39"/>
      <c r="AA35"/>
      <c r="AB35" s="15">
        <f t="shared" si="24"/>
        <v>-39</v>
      </c>
      <c r="AC35" s="36"/>
      <c r="AD35" s="36"/>
      <c r="AE35" s="36"/>
      <c r="AF35" s="36"/>
      <c r="AG35" s="7">
        <f t="shared" si="20"/>
        <v>-25</v>
      </c>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c r="GD35" s="40"/>
      <c r="GE35" s="40"/>
      <c r="GF35" s="40"/>
      <c r="GG35" s="40"/>
      <c r="GH35" s="40"/>
      <c r="GI35" s="40"/>
      <c r="GJ35" s="40"/>
      <c r="GK35" s="40"/>
      <c r="GL35" s="40"/>
      <c r="GM35" s="40"/>
      <c r="GN35" s="40"/>
      <c r="GO35" s="40"/>
      <c r="GP35" s="40"/>
      <c r="GQ35" s="40"/>
      <c r="GR35" s="40"/>
      <c r="GS35" s="40"/>
      <c r="GT35" s="40"/>
      <c r="GU35" s="40"/>
      <c r="GV35" s="40"/>
      <c r="GW35" s="40"/>
      <c r="GX35" s="40"/>
      <c r="GY35" s="40"/>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c r="IO35" s="40"/>
      <c r="IP35" s="40"/>
      <c r="IQ35" s="40"/>
      <c r="IR35" s="40"/>
      <c r="IS35" s="40"/>
      <c r="IT35" s="40"/>
      <c r="IU35" s="40"/>
      <c r="IV35" s="40"/>
    </row>
    <row r="36" spans="1:256" s="7" customFormat="1" ht="24.75" customHeight="1" x14ac:dyDescent="0.25">
      <c r="A36" s="102"/>
      <c r="B36" s="102"/>
      <c r="C36" s="100"/>
      <c r="D36" s="9">
        <f>'[2]13p75GHz'!D36</f>
        <v>38</v>
      </c>
      <c r="E36" s="9">
        <f>'[2]13p75GHz'!E36</f>
        <v>44</v>
      </c>
      <c r="F36" s="101">
        <f>'[2]13p75GHz_WLIN'!F36</f>
        <v>2.42</v>
      </c>
      <c r="G36" s="102" t="s">
        <v>31</v>
      </c>
      <c r="H36" s="10">
        <f t="shared" si="21"/>
        <v>1.7458221529205039E-3</v>
      </c>
      <c r="I36" s="100">
        <f t="shared" si="25"/>
        <v>33</v>
      </c>
      <c r="J36" s="101">
        <f>'[2]13p75GHz_WLIN'!J36</f>
        <v>36.54</v>
      </c>
      <c r="K36" s="102" t="s">
        <v>31</v>
      </c>
      <c r="L36" s="10">
        <f t="shared" si="22"/>
        <v>1.9952623149688804</v>
      </c>
      <c r="M36" s="101"/>
      <c r="N36" s="101"/>
      <c r="O36" s="11">
        <f>'[2]13p75GHz_WLIN'!O36</f>
        <v>-37</v>
      </c>
      <c r="P36" s="11">
        <f>'[2]13p75GHz_WLIN'!P36</f>
        <v>-39</v>
      </c>
      <c r="Q36" s="13">
        <f t="shared" si="23"/>
        <v>30.58</v>
      </c>
      <c r="R36" s="13">
        <v>2.1</v>
      </c>
      <c r="S36" s="13">
        <v>4.5</v>
      </c>
      <c r="T36" s="101">
        <v>2.82</v>
      </c>
      <c r="U36" s="101">
        <v>1.89</v>
      </c>
      <c r="V36" s="101">
        <f t="shared" si="26"/>
        <v>129.85799999999998</v>
      </c>
      <c r="W36" s="101">
        <f t="shared" si="30"/>
        <v>127.86273768503109</v>
      </c>
      <c r="X36" s="14">
        <f t="shared" si="27"/>
        <v>3.4716128736116382E-2</v>
      </c>
      <c r="Y36" s="14">
        <f t="shared" si="28"/>
        <v>3.4702684649861239E-2</v>
      </c>
      <c r="Z36" s="39"/>
      <c r="AA36"/>
      <c r="AB36" s="15">
        <f t="shared" si="24"/>
        <v>-38</v>
      </c>
      <c r="AC36" s="36"/>
      <c r="AD36" s="36"/>
      <c r="AE36" s="36"/>
      <c r="AF36" s="36"/>
      <c r="AG36" s="7">
        <f t="shared" si="20"/>
        <v>-25</v>
      </c>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row>
    <row r="37" spans="1:256" ht="24.75" customHeight="1" x14ac:dyDescent="0.25">
      <c r="A37" s="41"/>
      <c r="B37" s="96"/>
      <c r="C37" s="100"/>
      <c r="D37" s="9">
        <f>'[2]13p75GHz'!D37</f>
        <v>39</v>
      </c>
      <c r="E37" s="9">
        <f>'[2]13p75GHz'!E37</f>
        <v>44</v>
      </c>
      <c r="F37" s="101"/>
      <c r="G37" s="102" t="s">
        <v>31</v>
      </c>
      <c r="H37" s="10">
        <f t="shared" si="21"/>
        <v>1E-3</v>
      </c>
      <c r="I37" s="100">
        <f>I36-3</f>
        <v>30</v>
      </c>
      <c r="J37" s="102"/>
      <c r="K37" s="102" t="s">
        <v>31</v>
      </c>
      <c r="L37" s="10">
        <f t="shared" si="22"/>
        <v>1</v>
      </c>
      <c r="M37" s="101"/>
      <c r="N37" s="101"/>
      <c r="O37" s="106">
        <f>'[2]13p75GHz'!O37</f>
        <v>-37.5</v>
      </c>
      <c r="P37" s="106">
        <f>'[2]13p75GHz'!P37</f>
        <v>-39.1</v>
      </c>
      <c r="Q37" s="13">
        <f t="shared" si="23"/>
        <v>30</v>
      </c>
      <c r="R37" s="13">
        <v>2.1</v>
      </c>
      <c r="S37" s="13">
        <v>4.5999999999999996</v>
      </c>
      <c r="T37" s="101">
        <v>2.69</v>
      </c>
      <c r="U37" s="101">
        <v>1.75</v>
      </c>
      <c r="V37" s="101">
        <f t="shared" si="26"/>
        <v>127.71599999999999</v>
      </c>
      <c r="W37" s="101">
        <f t="shared" si="30"/>
        <v>126.71599999999999</v>
      </c>
      <c r="X37" s="14">
        <f t="shared" si="27"/>
        <v>7.8298725296752174E-6</v>
      </c>
      <c r="Y37" s="14">
        <f t="shared" si="28"/>
        <v>0</v>
      </c>
      <c r="Z37" s="39"/>
      <c r="AB37" s="15">
        <f t="shared" si="24"/>
        <v>-38.299999999999997</v>
      </c>
      <c r="AC37" s="36"/>
      <c r="AD37" s="36"/>
      <c r="AE37" s="36"/>
      <c r="AF37" s="36"/>
      <c r="AG37" s="7">
        <f t="shared" si="20"/>
        <v>-25</v>
      </c>
      <c r="AH37" s="7"/>
      <c r="AI37" s="7"/>
    </row>
    <row r="38" spans="1:256" ht="24.75" customHeight="1" x14ac:dyDescent="0.25">
      <c r="A38" s="41"/>
      <c r="B38" s="96"/>
      <c r="C38" s="100"/>
      <c r="D38" s="9">
        <f>'[2]13p75GHz'!D38</f>
        <v>39</v>
      </c>
      <c r="E38" s="9">
        <f>'[2]13p75GHz'!E38</f>
        <v>44</v>
      </c>
      <c r="F38" s="101"/>
      <c r="G38" s="102" t="s">
        <v>31</v>
      </c>
      <c r="H38" s="10">
        <f t="shared" si="21"/>
        <v>1E-3</v>
      </c>
      <c r="I38" s="100">
        <f>I37-3</f>
        <v>27</v>
      </c>
      <c r="J38" s="102"/>
      <c r="K38" s="102" t="s">
        <v>31</v>
      </c>
      <c r="L38" s="10">
        <f t="shared" si="22"/>
        <v>0.50118723362727269</v>
      </c>
      <c r="M38" s="101"/>
      <c r="N38" s="101"/>
      <c r="O38" s="106">
        <f>'[2]13p75GHz'!O38</f>
        <v>-45.7</v>
      </c>
      <c r="P38" s="106">
        <f>'[2]13p75GHz'!P38</f>
        <v>-46.3</v>
      </c>
      <c r="Q38" s="13">
        <f t="shared" si="23"/>
        <v>27</v>
      </c>
      <c r="R38" s="13">
        <v>2.1</v>
      </c>
      <c r="S38" s="13">
        <v>4.5999999999999996</v>
      </c>
      <c r="T38" s="101">
        <v>2.7</v>
      </c>
      <c r="U38" s="101">
        <v>1.74</v>
      </c>
      <c r="V38" s="101">
        <f t="shared" si="26"/>
        <v>127.96</v>
      </c>
      <c r="W38" s="101">
        <f t="shared" si="30"/>
        <v>127.45881276637272</v>
      </c>
      <c r="X38" s="14">
        <f t="shared" si="27"/>
        <v>7.8149421694279468E-6</v>
      </c>
      <c r="Y38" s="14">
        <f t="shared" si="28"/>
        <v>0</v>
      </c>
      <c r="Z38" s="39"/>
      <c r="AB38" s="15">
        <f t="shared" si="24"/>
        <v>-46</v>
      </c>
      <c r="AC38" s="36"/>
      <c r="AD38" s="36"/>
      <c r="AE38" s="36"/>
      <c r="AF38" s="36"/>
      <c r="AG38" s="7">
        <f t="shared" si="20"/>
        <v>-25</v>
      </c>
      <c r="AH38" s="7"/>
      <c r="AI38" s="7"/>
    </row>
    <row r="39" spans="1:256" ht="24.75" customHeight="1" x14ac:dyDescent="0.25">
      <c r="A39" s="102"/>
      <c r="B39" s="100"/>
      <c r="C39" s="100"/>
      <c r="D39" s="9">
        <f>'[2]13p75GHz'!D39</f>
        <v>39</v>
      </c>
      <c r="E39" s="9">
        <f>'[2]13p75GHz'!E39</f>
        <v>44</v>
      </c>
      <c r="F39" s="101"/>
      <c r="G39" s="102" t="s">
        <v>31</v>
      </c>
      <c r="H39" s="10">
        <f t="shared" si="21"/>
        <v>1E-3</v>
      </c>
      <c r="I39" s="100">
        <f>I38-3</f>
        <v>24</v>
      </c>
      <c r="J39" s="102"/>
      <c r="K39" s="102" t="s">
        <v>31</v>
      </c>
      <c r="L39" s="10">
        <f t="shared" si="22"/>
        <v>0.25118864315095807</v>
      </c>
      <c r="M39" s="101"/>
      <c r="N39" s="101"/>
      <c r="O39" s="106">
        <f>'[2]13p75GHz'!O39</f>
        <v>-46.2</v>
      </c>
      <c r="P39" s="106">
        <f>'[2]13p75GHz'!P39</f>
        <v>-46.2</v>
      </c>
      <c r="Q39" s="13">
        <f t="shared" si="23"/>
        <v>24</v>
      </c>
      <c r="R39" s="13">
        <v>2.1</v>
      </c>
      <c r="S39" s="13">
        <v>4.5999999999999996</v>
      </c>
      <c r="T39" s="101">
        <v>2.76</v>
      </c>
      <c r="U39" s="101">
        <v>1.78</v>
      </c>
      <c r="V39" s="101">
        <f>T39*$Z$7+S39*$Z$9+R39*$Z$11</f>
        <v>129.42399999999998</v>
      </c>
      <c r="W39" s="101">
        <f t="shared" si="30"/>
        <v>129.17281135684902</v>
      </c>
      <c r="X39" s="14">
        <f t="shared" si="27"/>
        <v>7.7265422178266802E-6</v>
      </c>
      <c r="Y39" s="14">
        <f t="shared" si="28"/>
        <v>0</v>
      </c>
      <c r="Z39" s="39"/>
      <c r="AB39" s="15">
        <f t="shared" si="24"/>
        <v>-46.2</v>
      </c>
      <c r="AC39" s="36"/>
      <c r="AD39" s="36"/>
      <c r="AE39" s="36"/>
      <c r="AF39" s="36"/>
      <c r="AG39" s="7">
        <f t="shared" si="20"/>
        <v>-25</v>
      </c>
      <c r="AH39" s="7"/>
      <c r="AI39" s="7"/>
    </row>
    <row r="40" spans="1:256" ht="24.75" customHeight="1" x14ac:dyDescent="0.25">
      <c r="A40" s="21"/>
      <c r="B40" s="22"/>
      <c r="C40" s="23"/>
      <c r="D40" s="24"/>
      <c r="E40" s="23"/>
      <c r="F40" s="22"/>
      <c r="G40" s="25"/>
      <c r="H40" s="25"/>
      <c r="I40" s="22"/>
      <c r="J40" s="22"/>
      <c r="K40" s="22"/>
      <c r="L40" s="25"/>
      <c r="M40" s="26"/>
      <c r="N40" s="25"/>
      <c r="O40" s="43"/>
      <c r="P40" s="43"/>
      <c r="Q40" s="25"/>
      <c r="R40" s="25"/>
      <c r="S40" s="25"/>
      <c r="T40" s="26"/>
      <c r="U40" s="26"/>
      <c r="V40" s="25"/>
      <c r="W40" s="25"/>
      <c r="X40" s="27"/>
      <c r="Y40" s="27"/>
      <c r="Z40" s="28"/>
      <c r="AB40" s="7"/>
      <c r="AC40" s="36"/>
      <c r="AD40" s="36"/>
      <c r="AE40" s="36"/>
      <c r="AF40" s="36"/>
      <c r="AG40" s="7"/>
      <c r="AH40" s="7"/>
      <c r="AI40" s="7"/>
    </row>
    <row r="41" spans="1:256" ht="24.75" customHeight="1" thickBot="1" x14ac:dyDescent="0.3">
      <c r="A41" s="8">
        <v>41991</v>
      </c>
      <c r="B41" s="100">
        <f>B22</f>
        <v>13.75</v>
      </c>
      <c r="C41" s="100" t="s">
        <v>30</v>
      </c>
      <c r="D41" s="29"/>
      <c r="E41" s="30"/>
      <c r="F41" s="31"/>
      <c r="G41" s="32"/>
      <c r="H41" s="33"/>
      <c r="I41" s="30"/>
      <c r="J41" s="32"/>
      <c r="K41" s="32"/>
      <c r="L41" s="33"/>
      <c r="M41" s="31"/>
      <c r="N41" s="31"/>
      <c r="O41" s="31"/>
      <c r="P41" s="34"/>
      <c r="Q41" s="31"/>
      <c r="R41" s="31"/>
      <c r="S41" s="31"/>
      <c r="T41" s="31"/>
      <c r="U41" s="31"/>
      <c r="V41" s="31"/>
      <c r="W41" s="31"/>
      <c r="X41" s="35"/>
      <c r="Y41" s="35"/>
      <c r="Z41" s="127" t="s">
        <v>47</v>
      </c>
      <c r="AB41" s="15"/>
      <c r="AC41" s="36"/>
      <c r="AD41" s="36"/>
      <c r="AE41" s="44"/>
      <c r="AF41" s="36"/>
      <c r="AG41" s="7"/>
      <c r="AH41" s="7"/>
      <c r="AI41" s="7"/>
    </row>
    <row r="42" spans="1:256" ht="24.75" customHeight="1" x14ac:dyDescent="0.25">
      <c r="A42" s="16"/>
      <c r="B42" s="100"/>
      <c r="C42" s="100"/>
      <c r="D42" s="29"/>
      <c r="E42" s="30"/>
      <c r="F42" s="31"/>
      <c r="G42" s="32"/>
      <c r="H42" s="33"/>
      <c r="I42" s="30"/>
      <c r="J42" s="32"/>
      <c r="K42" s="32"/>
      <c r="L42" s="33"/>
      <c r="M42" s="31"/>
      <c r="N42" s="31"/>
      <c r="O42" s="31"/>
      <c r="P42" s="34"/>
      <c r="Q42" s="31"/>
      <c r="R42" s="31"/>
      <c r="S42" s="31"/>
      <c r="T42" s="31"/>
      <c r="U42" s="31"/>
      <c r="V42" s="31"/>
      <c r="W42" s="31"/>
      <c r="X42" s="35"/>
      <c r="Y42" s="35"/>
      <c r="Z42" s="128"/>
      <c r="AB42" s="15"/>
      <c r="AC42" s="36"/>
      <c r="AD42" s="36"/>
      <c r="AE42" s="107" t="s">
        <v>103</v>
      </c>
      <c r="AF42" s="108"/>
      <c r="AG42" s="109" t="s">
        <v>104</v>
      </c>
      <c r="AH42" s="108"/>
      <c r="AI42" s="108"/>
      <c r="AJ42" s="110"/>
    </row>
    <row r="43" spans="1:256" ht="24.75" customHeight="1" x14ac:dyDescent="0.25">
      <c r="A43" s="102"/>
      <c r="B43" s="100"/>
      <c r="C43" s="100"/>
      <c r="D43" s="29"/>
      <c r="E43" s="30"/>
      <c r="F43" s="31"/>
      <c r="G43" s="32"/>
      <c r="H43" s="33"/>
      <c r="I43" s="30"/>
      <c r="J43" s="32"/>
      <c r="K43" s="32"/>
      <c r="L43" s="33"/>
      <c r="M43" s="31"/>
      <c r="N43" s="31"/>
      <c r="O43" s="31"/>
      <c r="P43" s="34"/>
      <c r="Q43" s="31"/>
      <c r="R43" s="31"/>
      <c r="S43" s="31"/>
      <c r="T43" s="31"/>
      <c r="U43" s="31"/>
      <c r="V43" s="31"/>
      <c r="W43" s="31"/>
      <c r="X43" s="35"/>
      <c r="Y43" s="35"/>
      <c r="Z43" s="129"/>
      <c r="AB43" s="15"/>
      <c r="AC43" s="36"/>
      <c r="AD43" s="36"/>
      <c r="AE43" s="111" t="s">
        <v>105</v>
      </c>
      <c r="AF43" s="7">
        <v>0.67</v>
      </c>
      <c r="AG43" s="15" t="s">
        <v>106</v>
      </c>
      <c r="AH43" s="7">
        <v>0.41</v>
      </c>
      <c r="AI43" s="7" t="s">
        <v>107</v>
      </c>
      <c r="AJ43" s="112">
        <v>1.2490000000000001</v>
      </c>
    </row>
    <row r="44" spans="1:256" ht="24.75" customHeight="1" x14ac:dyDescent="0.25">
      <c r="A44" s="102"/>
      <c r="B44" s="100"/>
      <c r="C44" s="100"/>
      <c r="D44" s="9"/>
      <c r="E44" s="100"/>
      <c r="F44" s="101"/>
      <c r="G44" s="102" t="s">
        <v>31</v>
      </c>
      <c r="H44" s="10">
        <f t="shared" ref="H44:H58" si="31">0.001*POWER(10,F44/10)</f>
        <v>1E-3</v>
      </c>
      <c r="I44" s="100">
        <v>44</v>
      </c>
      <c r="J44" s="102" t="s">
        <v>31</v>
      </c>
      <c r="K44" s="102" t="s">
        <v>31</v>
      </c>
      <c r="L44" s="10">
        <f t="shared" ref="L44:L58" si="32">0.001*POWER(10,I44/10)</f>
        <v>25.118864315095859</v>
      </c>
      <c r="M44" s="101"/>
      <c r="N44" s="101"/>
      <c r="O44" s="11"/>
      <c r="P44" s="11"/>
      <c r="Q44" s="13">
        <f t="shared" ref="Q44:Q58" si="33">I44-F44</f>
        <v>44</v>
      </c>
      <c r="R44" s="13">
        <v>2.1</v>
      </c>
      <c r="S44" s="13"/>
      <c r="T44" s="101"/>
      <c r="U44" s="101"/>
      <c r="V44" s="101">
        <f t="shared" ref="V44:V57" si="34">T44*$Z$7+S44*$Z$9+R44*$Z$11</f>
        <v>14.700000000000001</v>
      </c>
      <c r="W44" s="31"/>
      <c r="X44" s="35"/>
      <c r="Y44" s="35"/>
      <c r="Z44" s="127" t="s">
        <v>45</v>
      </c>
      <c r="AB44" s="15" t="e">
        <f t="shared" ref="AB44:AB58" si="35">AVERAGE(O44:P44)</f>
        <v>#DIV/0!</v>
      </c>
      <c r="AC44" s="36"/>
      <c r="AD44" s="36"/>
      <c r="AE44" s="111" t="s">
        <v>108</v>
      </c>
      <c r="AF44" s="7">
        <v>0</v>
      </c>
      <c r="AG44" s="7"/>
      <c r="AH44" s="7"/>
      <c r="AI44" s="105" t="s">
        <v>109</v>
      </c>
      <c r="AJ44" s="112">
        <v>10.5</v>
      </c>
    </row>
    <row r="45" spans="1:256" ht="23.25" customHeight="1" x14ac:dyDescent="0.25">
      <c r="A45" s="102"/>
      <c r="B45" s="100"/>
      <c r="C45" s="100"/>
      <c r="D45" s="9"/>
      <c r="E45" s="100"/>
      <c r="F45" s="101"/>
      <c r="G45" s="102" t="s">
        <v>31</v>
      </c>
      <c r="H45" s="10">
        <f t="shared" si="31"/>
        <v>1E-3</v>
      </c>
      <c r="I45" s="100">
        <f t="shared" ref="I45:I55" si="36">I44-1</f>
        <v>43</v>
      </c>
      <c r="J45" s="102" t="s">
        <v>31</v>
      </c>
      <c r="K45" s="102" t="s">
        <v>31</v>
      </c>
      <c r="L45" s="10">
        <f t="shared" si="32"/>
        <v>19.952623149688794</v>
      </c>
      <c r="M45" s="101"/>
      <c r="N45" s="101"/>
      <c r="O45" s="11"/>
      <c r="P45" s="11"/>
      <c r="Q45" s="13">
        <f t="shared" si="33"/>
        <v>43</v>
      </c>
      <c r="R45" s="13">
        <v>2.1</v>
      </c>
      <c r="S45" s="13"/>
      <c r="T45" s="101"/>
      <c r="U45" s="101"/>
      <c r="V45" s="101">
        <f t="shared" si="34"/>
        <v>14.700000000000001</v>
      </c>
      <c r="W45" s="31"/>
      <c r="X45" s="35"/>
      <c r="Y45" s="35"/>
      <c r="Z45" s="130"/>
      <c r="AB45" s="15" t="e">
        <f t="shared" si="35"/>
        <v>#DIV/0!</v>
      </c>
      <c r="AC45" s="36"/>
      <c r="AD45" s="36"/>
      <c r="AE45" s="111" t="s">
        <v>110</v>
      </c>
      <c r="AF45" s="7">
        <v>3.06</v>
      </c>
      <c r="AG45" s="7"/>
      <c r="AH45" s="7"/>
      <c r="AI45" s="15" t="s">
        <v>111</v>
      </c>
      <c r="AJ45" s="112">
        <v>41</v>
      </c>
    </row>
    <row r="46" spans="1:256" ht="24" customHeight="1" x14ac:dyDescent="0.25">
      <c r="A46" s="102"/>
      <c r="B46" s="100"/>
      <c r="C46" s="100"/>
      <c r="D46" s="9"/>
      <c r="E46" s="100"/>
      <c r="F46" s="101"/>
      <c r="G46" s="102" t="s">
        <v>31</v>
      </c>
      <c r="H46" s="10">
        <f t="shared" si="31"/>
        <v>1E-3</v>
      </c>
      <c r="I46" s="100">
        <f t="shared" si="36"/>
        <v>42</v>
      </c>
      <c r="J46" s="102" t="s">
        <v>31</v>
      </c>
      <c r="K46" s="102" t="s">
        <v>31</v>
      </c>
      <c r="L46" s="10">
        <f t="shared" si="32"/>
        <v>15.848931924611147</v>
      </c>
      <c r="M46" s="101"/>
      <c r="N46" s="101"/>
      <c r="O46" s="11"/>
      <c r="P46" s="11"/>
      <c r="Q46" s="13">
        <f t="shared" si="33"/>
        <v>42</v>
      </c>
      <c r="R46" s="13">
        <v>2.1</v>
      </c>
      <c r="S46" s="13"/>
      <c r="T46" s="101"/>
      <c r="U46" s="101"/>
      <c r="V46" s="101">
        <f t="shared" si="34"/>
        <v>14.700000000000001</v>
      </c>
      <c r="W46" s="31"/>
      <c r="X46" s="35"/>
      <c r="Y46" s="35"/>
      <c r="Z46" s="131"/>
      <c r="AB46" s="15" t="e">
        <f t="shared" si="35"/>
        <v>#DIV/0!</v>
      </c>
      <c r="AC46" s="36"/>
      <c r="AD46" s="36"/>
      <c r="AE46" s="113"/>
      <c r="AF46" s="36"/>
      <c r="AG46" s="7"/>
      <c r="AH46" s="7"/>
      <c r="AI46" s="7"/>
      <c r="AJ46" s="112"/>
    </row>
    <row r="47" spans="1:256" ht="24.75" customHeight="1" x14ac:dyDescent="0.25">
      <c r="A47" s="102"/>
      <c r="B47" s="100"/>
      <c r="C47" s="100"/>
      <c r="D47" s="9"/>
      <c r="E47" s="100"/>
      <c r="F47" s="101"/>
      <c r="G47" s="102" t="s">
        <v>31</v>
      </c>
      <c r="H47" s="10">
        <f t="shared" si="31"/>
        <v>1E-3</v>
      </c>
      <c r="I47" s="100">
        <f t="shared" si="36"/>
        <v>41</v>
      </c>
      <c r="J47" s="102" t="s">
        <v>31</v>
      </c>
      <c r="K47" s="102" t="s">
        <v>31</v>
      </c>
      <c r="L47" s="10">
        <f t="shared" si="32"/>
        <v>12.589254117941671</v>
      </c>
      <c r="M47" s="101"/>
      <c r="N47" s="101"/>
      <c r="O47" s="11"/>
      <c r="P47" s="11"/>
      <c r="Q47" s="13">
        <f t="shared" si="33"/>
        <v>41</v>
      </c>
      <c r="R47" s="13">
        <v>2.1</v>
      </c>
      <c r="S47" s="13"/>
      <c r="T47" s="101"/>
      <c r="U47" s="101"/>
      <c r="V47" s="101">
        <f t="shared" si="34"/>
        <v>14.700000000000001</v>
      </c>
      <c r="W47" s="31"/>
      <c r="X47" s="35"/>
      <c r="Y47" s="35"/>
      <c r="Z47" s="100" t="s">
        <v>46</v>
      </c>
      <c r="AB47" s="15" t="e">
        <f t="shared" si="35"/>
        <v>#DIV/0!</v>
      </c>
      <c r="AC47" s="36"/>
      <c r="AD47" s="36"/>
      <c r="AE47" s="111" t="s">
        <v>112</v>
      </c>
      <c r="AF47" s="7"/>
      <c r="AG47" s="15" t="s">
        <v>113</v>
      </c>
      <c r="AH47" s="7"/>
      <c r="AI47" s="7"/>
      <c r="AJ47" s="112"/>
    </row>
    <row r="48" spans="1:256" ht="24.75" customHeight="1" x14ac:dyDescent="0.25">
      <c r="A48" s="102"/>
      <c r="B48" s="100"/>
      <c r="C48" s="100"/>
      <c r="D48" s="9">
        <v>40</v>
      </c>
      <c r="E48" s="100">
        <v>47</v>
      </c>
      <c r="F48" s="101">
        <v>8.4</v>
      </c>
      <c r="G48" s="102" t="s">
        <v>31</v>
      </c>
      <c r="H48" s="10">
        <f t="shared" si="31"/>
        <v>6.9183097091893679E-3</v>
      </c>
      <c r="I48" s="100">
        <f t="shared" si="36"/>
        <v>40</v>
      </c>
      <c r="J48" s="102" t="s">
        <v>31</v>
      </c>
      <c r="K48" s="102" t="s">
        <v>31</v>
      </c>
      <c r="L48" s="10">
        <f t="shared" si="32"/>
        <v>10</v>
      </c>
      <c r="M48" s="101"/>
      <c r="N48" s="101"/>
      <c r="O48" s="11">
        <v>-36</v>
      </c>
      <c r="P48" s="11">
        <v>-32.5</v>
      </c>
      <c r="Q48" s="13">
        <f t="shared" si="33"/>
        <v>31.6</v>
      </c>
      <c r="R48" s="13">
        <v>2.1</v>
      </c>
      <c r="S48" s="13">
        <v>4.5999999999999996</v>
      </c>
      <c r="T48" s="101">
        <v>3.98</v>
      </c>
      <c r="U48" s="101">
        <v>2.79</v>
      </c>
      <c r="V48" s="101">
        <f t="shared" si="34"/>
        <v>159.19199999999998</v>
      </c>
      <c r="W48" s="31"/>
      <c r="X48" s="35"/>
      <c r="Y48" s="35"/>
      <c r="Z48" s="100"/>
      <c r="AB48" s="15">
        <f t="shared" si="35"/>
        <v>-34.25</v>
      </c>
      <c r="AC48" s="36"/>
      <c r="AD48" s="36"/>
      <c r="AE48" s="111" t="s">
        <v>105</v>
      </c>
      <c r="AF48" s="7">
        <v>0.46</v>
      </c>
      <c r="AG48" s="15" t="s">
        <v>106</v>
      </c>
      <c r="AH48" s="7">
        <v>0</v>
      </c>
      <c r="AI48" s="7" t="s">
        <v>107</v>
      </c>
      <c r="AJ48" s="112">
        <v>1.26</v>
      </c>
    </row>
    <row r="49" spans="1:37" ht="24.75" customHeight="1" x14ac:dyDescent="0.25">
      <c r="A49" s="102"/>
      <c r="B49" s="100"/>
      <c r="C49" s="100"/>
      <c r="D49" s="9">
        <v>40</v>
      </c>
      <c r="E49" s="100">
        <v>46</v>
      </c>
      <c r="F49" s="101">
        <v>7.36</v>
      </c>
      <c r="G49" s="102" t="s">
        <v>31</v>
      </c>
      <c r="H49" s="10">
        <f t="shared" si="31"/>
        <v>5.4450265284242128E-3</v>
      </c>
      <c r="I49" s="100">
        <f t="shared" si="36"/>
        <v>39</v>
      </c>
      <c r="J49" s="102" t="s">
        <v>31</v>
      </c>
      <c r="K49" s="102" t="s">
        <v>31</v>
      </c>
      <c r="L49" s="10">
        <f t="shared" si="32"/>
        <v>7.9432823472428158</v>
      </c>
      <c r="M49" s="101"/>
      <c r="N49" s="101"/>
      <c r="O49" s="11">
        <v>-37</v>
      </c>
      <c r="P49" s="11">
        <v>-33.799999999999997</v>
      </c>
      <c r="Q49" s="13">
        <f t="shared" si="33"/>
        <v>31.64</v>
      </c>
      <c r="R49" s="13">
        <v>2.1</v>
      </c>
      <c r="S49" s="13">
        <v>4.5999999999999996</v>
      </c>
      <c r="T49" s="101">
        <v>3.69</v>
      </c>
      <c r="U49" s="101">
        <v>2.58</v>
      </c>
      <c r="V49" s="101">
        <f t="shared" si="34"/>
        <v>152.11599999999999</v>
      </c>
      <c r="W49" s="31"/>
      <c r="X49" s="35"/>
      <c r="Y49" s="35"/>
      <c r="Z49" s="100"/>
      <c r="AB49" s="15">
        <f t="shared" si="35"/>
        <v>-35.4</v>
      </c>
      <c r="AC49" s="36"/>
      <c r="AD49" s="36"/>
      <c r="AE49" s="111" t="s">
        <v>108</v>
      </c>
      <c r="AF49" s="7">
        <v>0</v>
      </c>
      <c r="AG49" s="7"/>
      <c r="AH49" s="7"/>
      <c r="AI49" s="105" t="s">
        <v>109</v>
      </c>
      <c r="AJ49" s="112"/>
    </row>
    <row r="50" spans="1:37" ht="24.75" customHeight="1" x14ac:dyDescent="0.25">
      <c r="A50" s="102"/>
      <c r="B50" s="100"/>
      <c r="C50" s="100"/>
      <c r="D50" s="9">
        <v>40</v>
      </c>
      <c r="E50" s="100">
        <v>46</v>
      </c>
      <c r="F50" s="101">
        <v>6.39</v>
      </c>
      <c r="G50" s="102" t="s">
        <v>31</v>
      </c>
      <c r="H50" s="10">
        <f t="shared" si="31"/>
        <v>4.3551187368556857E-3</v>
      </c>
      <c r="I50" s="100">
        <f t="shared" si="36"/>
        <v>38</v>
      </c>
      <c r="J50" s="102" t="s">
        <v>31</v>
      </c>
      <c r="K50" s="102" t="s">
        <v>31</v>
      </c>
      <c r="L50" s="10">
        <f t="shared" si="32"/>
        <v>6.3095734448019387</v>
      </c>
      <c r="M50" s="101"/>
      <c r="N50" s="101"/>
      <c r="O50" s="11">
        <v>-35.5</v>
      </c>
      <c r="P50" s="11">
        <v>-33.5</v>
      </c>
      <c r="Q50" s="13">
        <f t="shared" si="33"/>
        <v>31.61</v>
      </c>
      <c r="R50" s="13">
        <v>2.1</v>
      </c>
      <c r="S50" s="13">
        <v>4.5999999999999996</v>
      </c>
      <c r="T50" s="101">
        <v>3.46</v>
      </c>
      <c r="U50" s="101">
        <v>2.41</v>
      </c>
      <c r="V50" s="101">
        <f t="shared" si="34"/>
        <v>146.50399999999999</v>
      </c>
      <c r="W50" s="31"/>
      <c r="X50" s="35"/>
      <c r="Y50" s="35"/>
      <c r="Z50" s="100"/>
      <c r="AB50" s="15">
        <f t="shared" si="35"/>
        <v>-34.5</v>
      </c>
      <c r="AC50" s="36"/>
      <c r="AD50" s="36"/>
      <c r="AE50" s="111" t="s">
        <v>110</v>
      </c>
      <c r="AF50" s="7">
        <v>3.06</v>
      </c>
      <c r="AG50" s="7"/>
      <c r="AH50" s="7"/>
      <c r="AI50" s="15" t="s">
        <v>111</v>
      </c>
      <c r="AJ50" s="112"/>
    </row>
    <row r="51" spans="1:37" ht="24.75" customHeight="1" x14ac:dyDescent="0.25">
      <c r="A51" s="102"/>
      <c r="B51" s="100"/>
      <c r="C51" s="100"/>
      <c r="D51" s="9">
        <v>39</v>
      </c>
      <c r="E51" s="100">
        <v>45</v>
      </c>
      <c r="F51" s="101">
        <v>5.41</v>
      </c>
      <c r="G51" s="102" t="s">
        <v>31</v>
      </c>
      <c r="H51" s="10">
        <f t="shared" si="31"/>
        <v>3.4753616144320592E-3</v>
      </c>
      <c r="I51" s="100">
        <f t="shared" si="36"/>
        <v>37</v>
      </c>
      <c r="J51" s="102" t="s">
        <v>31</v>
      </c>
      <c r="K51" s="102" t="s">
        <v>31</v>
      </c>
      <c r="L51" s="10">
        <f t="shared" si="32"/>
        <v>5.0118723362727327</v>
      </c>
      <c r="M51" s="101"/>
      <c r="N51" s="101"/>
      <c r="O51" s="11">
        <v>-35</v>
      </c>
      <c r="P51" s="11">
        <v>-34</v>
      </c>
      <c r="Q51" s="13">
        <f t="shared" si="33"/>
        <v>31.59</v>
      </c>
      <c r="R51" s="13">
        <v>2.1</v>
      </c>
      <c r="S51" s="13">
        <v>4.5999999999999996</v>
      </c>
      <c r="T51" s="101">
        <v>3.26</v>
      </c>
      <c r="U51" s="101">
        <v>2.2599999999999998</v>
      </c>
      <c r="V51" s="101">
        <f t="shared" si="34"/>
        <v>141.624</v>
      </c>
      <c r="W51" s="31"/>
      <c r="X51" s="35"/>
      <c r="Y51" s="35"/>
      <c r="Z51" s="100"/>
      <c r="AB51" s="15">
        <f t="shared" si="35"/>
        <v>-34.5</v>
      </c>
      <c r="AC51" s="36"/>
      <c r="AD51" s="36"/>
      <c r="AE51" s="113"/>
      <c r="AF51" s="36"/>
      <c r="AG51" s="7"/>
      <c r="AH51" s="7"/>
      <c r="AI51" s="7"/>
      <c r="AJ51" s="112"/>
    </row>
    <row r="52" spans="1:37" ht="24.75" customHeight="1" x14ac:dyDescent="0.25">
      <c r="A52" s="102"/>
      <c r="B52" s="100"/>
      <c r="C52" s="100"/>
      <c r="D52" s="9">
        <v>39</v>
      </c>
      <c r="E52" s="100">
        <v>45</v>
      </c>
      <c r="F52" s="101">
        <v>4.4400000000000004</v>
      </c>
      <c r="G52" s="102" t="s">
        <v>31</v>
      </c>
      <c r="H52" s="10">
        <f t="shared" si="31"/>
        <v>2.7797132677592892E-3</v>
      </c>
      <c r="I52" s="100">
        <f t="shared" si="36"/>
        <v>36</v>
      </c>
      <c r="J52" s="102" t="s">
        <v>31</v>
      </c>
      <c r="K52" s="102" t="s">
        <v>31</v>
      </c>
      <c r="L52" s="10">
        <f t="shared" si="32"/>
        <v>3.9810717055349771</v>
      </c>
      <c r="M52" s="101"/>
      <c r="N52" s="101"/>
      <c r="O52" s="11">
        <v>-35.5</v>
      </c>
      <c r="P52" s="11">
        <v>-34.5</v>
      </c>
      <c r="Q52" s="13">
        <f t="shared" si="33"/>
        <v>31.56</v>
      </c>
      <c r="R52" s="13">
        <v>2.1</v>
      </c>
      <c r="S52" s="13">
        <v>4.5999999999999996</v>
      </c>
      <c r="T52" s="101">
        <v>3.09</v>
      </c>
      <c r="U52" s="101">
        <v>2.13</v>
      </c>
      <c r="V52" s="101">
        <f t="shared" si="34"/>
        <v>137.47599999999997</v>
      </c>
      <c r="W52" s="31"/>
      <c r="X52" s="35"/>
      <c r="Y52" s="35"/>
      <c r="Z52" s="100"/>
      <c r="AB52" s="15">
        <f t="shared" si="35"/>
        <v>-35</v>
      </c>
      <c r="AC52" s="36"/>
      <c r="AD52" s="36"/>
      <c r="AE52" s="111" t="s">
        <v>114</v>
      </c>
      <c r="AF52" s="7"/>
      <c r="AG52" s="15" t="s">
        <v>115</v>
      </c>
      <c r="AH52" s="7"/>
      <c r="AI52" s="7"/>
      <c r="AJ52" s="112"/>
    </row>
    <row r="53" spans="1:37" ht="24.75" customHeight="1" x14ac:dyDescent="0.25">
      <c r="A53" s="102"/>
      <c r="B53" s="100"/>
      <c r="C53" s="100"/>
      <c r="D53" s="9">
        <v>39</v>
      </c>
      <c r="E53" s="100">
        <v>44</v>
      </c>
      <c r="F53" s="101">
        <v>3.54</v>
      </c>
      <c r="G53" s="102" t="s">
        <v>31</v>
      </c>
      <c r="H53" s="10">
        <f t="shared" si="31"/>
        <v>2.2594357702209775E-3</v>
      </c>
      <c r="I53" s="100">
        <f t="shared" si="36"/>
        <v>35</v>
      </c>
      <c r="J53" s="102" t="s">
        <v>31</v>
      </c>
      <c r="K53" s="102" t="s">
        <v>31</v>
      </c>
      <c r="L53" s="10">
        <f t="shared" si="32"/>
        <v>3.1622776601683804</v>
      </c>
      <c r="M53" s="101"/>
      <c r="N53" s="101"/>
      <c r="O53" s="11">
        <v>-35.5</v>
      </c>
      <c r="P53" s="11">
        <v>-35.5</v>
      </c>
      <c r="Q53" s="13">
        <f t="shared" si="33"/>
        <v>31.46</v>
      </c>
      <c r="R53" s="13">
        <v>2.1</v>
      </c>
      <c r="S53" s="13">
        <v>4.5999999999999996</v>
      </c>
      <c r="T53" s="101">
        <v>2.96</v>
      </c>
      <c r="U53" s="101">
        <v>2.02</v>
      </c>
      <c r="V53" s="101">
        <f t="shared" si="34"/>
        <v>134.30399999999997</v>
      </c>
      <c r="W53" s="31"/>
      <c r="X53" s="35"/>
      <c r="Y53" s="35"/>
      <c r="Z53" s="100"/>
      <c r="AB53" s="15">
        <f t="shared" si="35"/>
        <v>-35.5</v>
      </c>
      <c r="AC53" s="36"/>
      <c r="AD53" s="36"/>
      <c r="AE53" s="111" t="s">
        <v>105</v>
      </c>
      <c r="AF53" s="7">
        <v>0</v>
      </c>
      <c r="AG53" s="15" t="s">
        <v>106</v>
      </c>
      <c r="AH53" s="7">
        <v>0</v>
      </c>
      <c r="AI53" s="7" t="s">
        <v>107</v>
      </c>
      <c r="AJ53" s="112">
        <v>1.02</v>
      </c>
    </row>
    <row r="54" spans="1:37" ht="24.75" customHeight="1" x14ac:dyDescent="0.25">
      <c r="A54" s="102"/>
      <c r="B54" s="100"/>
      <c r="C54" s="100"/>
      <c r="D54" s="9">
        <v>39</v>
      </c>
      <c r="E54" s="100">
        <v>43</v>
      </c>
      <c r="F54" s="101">
        <v>2.5</v>
      </c>
      <c r="G54" s="102" t="s">
        <v>31</v>
      </c>
      <c r="H54" s="10">
        <f t="shared" si="31"/>
        <v>1.778279410038923E-3</v>
      </c>
      <c r="I54" s="100">
        <f t="shared" si="36"/>
        <v>34</v>
      </c>
      <c r="J54" s="102" t="s">
        <v>31</v>
      </c>
      <c r="K54" s="102" t="s">
        <v>31</v>
      </c>
      <c r="L54" s="10">
        <f t="shared" si="32"/>
        <v>2.511886431509581</v>
      </c>
      <c r="M54" s="101"/>
      <c r="N54" s="101"/>
      <c r="O54" s="11">
        <v>-35.5</v>
      </c>
      <c r="P54" s="11">
        <v>-35.5</v>
      </c>
      <c r="Q54" s="13">
        <f t="shared" si="33"/>
        <v>31.5</v>
      </c>
      <c r="R54" s="13">
        <v>2.1</v>
      </c>
      <c r="S54" s="13">
        <v>4.5999999999999996</v>
      </c>
      <c r="T54" s="101">
        <v>2.85</v>
      </c>
      <c r="U54" s="101">
        <v>1.92</v>
      </c>
      <c r="V54" s="101">
        <f t="shared" si="34"/>
        <v>131.61999999999998</v>
      </c>
      <c r="W54" s="31"/>
      <c r="X54" s="35"/>
      <c r="Y54" s="35"/>
      <c r="Z54" s="100"/>
      <c r="AB54" s="15">
        <f>AVERAGE(O54:P54)</f>
        <v>-35.5</v>
      </c>
      <c r="AC54" s="36"/>
      <c r="AD54" s="36"/>
      <c r="AE54" s="111" t="s">
        <v>108</v>
      </c>
      <c r="AF54" s="7">
        <v>0</v>
      </c>
      <c r="AG54" s="7"/>
      <c r="AH54" s="7"/>
      <c r="AI54" s="105" t="s">
        <v>109</v>
      </c>
      <c r="AJ54" s="112"/>
    </row>
    <row r="55" spans="1:37" ht="24.75" customHeight="1" thickBot="1" x14ac:dyDescent="0.3">
      <c r="A55" s="102"/>
      <c r="B55" s="100"/>
      <c r="C55" s="100"/>
      <c r="D55" s="9">
        <f>'[2]13p75GHz'!D55</f>
        <v>39</v>
      </c>
      <c r="E55" s="9">
        <f>'[2]13p75GHz'!E55</f>
        <v>44</v>
      </c>
      <c r="F55" s="101">
        <f>'[2]13p75GHz_WLIN'!F55</f>
        <v>1.73</v>
      </c>
      <c r="G55" s="102" t="s">
        <v>31</v>
      </c>
      <c r="H55" s="10">
        <f t="shared" si="31"/>
        <v>1.4893610777109154E-3</v>
      </c>
      <c r="I55" s="100">
        <f t="shared" si="36"/>
        <v>33</v>
      </c>
      <c r="J55" s="102" t="s">
        <v>31</v>
      </c>
      <c r="K55" s="102" t="s">
        <v>31</v>
      </c>
      <c r="L55" s="10">
        <f t="shared" si="32"/>
        <v>1.9952623149688804</v>
      </c>
      <c r="M55" s="101"/>
      <c r="N55" s="101"/>
      <c r="O55" s="11">
        <f>'[2]13p75GHz_WLIN'!O55</f>
        <v>-35</v>
      </c>
      <c r="P55" s="11">
        <f>'[2]13p75GHz_WLIN'!P55</f>
        <v>-35.5</v>
      </c>
      <c r="Q55" s="13">
        <f t="shared" si="33"/>
        <v>31.27</v>
      </c>
      <c r="R55" s="13">
        <v>2.1</v>
      </c>
      <c r="S55" s="13">
        <v>4.5999999999999996</v>
      </c>
      <c r="T55" s="101">
        <v>2.78</v>
      </c>
      <c r="U55" s="101">
        <v>1.85</v>
      </c>
      <c r="V55" s="101">
        <f t="shared" si="34"/>
        <v>129.91199999999998</v>
      </c>
      <c r="W55" s="31"/>
      <c r="X55" s="35"/>
      <c r="Y55" s="35"/>
      <c r="Z55" s="100"/>
      <c r="AB55" s="15">
        <f>AVERAGE(O55:P55)</f>
        <v>-35.25</v>
      </c>
      <c r="AC55" s="36"/>
      <c r="AD55" s="36"/>
      <c r="AE55" s="114" t="s">
        <v>110</v>
      </c>
      <c r="AF55" s="115">
        <v>3.06</v>
      </c>
      <c r="AG55" s="115"/>
      <c r="AH55" s="115"/>
      <c r="AI55" s="116" t="s">
        <v>111</v>
      </c>
      <c r="AJ55" s="117"/>
    </row>
    <row r="56" spans="1:37" ht="24.75" customHeight="1" x14ac:dyDescent="0.25">
      <c r="A56" s="102"/>
      <c r="B56" s="100"/>
      <c r="C56" s="100"/>
      <c r="D56" s="9">
        <f>'[2]13p75GHz'!D56</f>
        <v>39</v>
      </c>
      <c r="E56" s="9">
        <f>'[2]13p75GHz'!E56</f>
        <v>44</v>
      </c>
      <c r="F56" s="101"/>
      <c r="G56" s="102" t="s">
        <v>31</v>
      </c>
      <c r="H56" s="10">
        <f t="shared" si="31"/>
        <v>1E-3</v>
      </c>
      <c r="I56" s="100">
        <f>I55-3</f>
        <v>30</v>
      </c>
      <c r="J56" s="102" t="s">
        <v>31</v>
      </c>
      <c r="K56" s="102" t="s">
        <v>31</v>
      </c>
      <c r="L56" s="10">
        <f t="shared" si="32"/>
        <v>1</v>
      </c>
      <c r="M56" s="101"/>
      <c r="N56" s="101"/>
      <c r="O56" s="106">
        <f>'[2]13p75GHz'!O56</f>
        <v>-38.799999999999997</v>
      </c>
      <c r="P56" s="106">
        <f>'[2]13p75GHz'!P56</f>
        <v>-39.6</v>
      </c>
      <c r="Q56" s="13">
        <f t="shared" si="33"/>
        <v>30</v>
      </c>
      <c r="R56" s="13">
        <v>2.1</v>
      </c>
      <c r="S56" s="13">
        <v>4.5999999999999996</v>
      </c>
      <c r="T56" s="101">
        <v>2.68</v>
      </c>
      <c r="U56" s="101">
        <v>1.74</v>
      </c>
      <c r="V56" s="101">
        <f t="shared" si="34"/>
        <v>127.47199999999999</v>
      </c>
      <c r="W56" s="31"/>
      <c r="X56" s="35"/>
      <c r="Y56" s="35"/>
      <c r="Z56" s="100"/>
      <c r="AB56" s="15">
        <f t="shared" si="35"/>
        <v>-39.200000000000003</v>
      </c>
      <c r="AC56" s="36"/>
      <c r="AD56" s="36"/>
      <c r="AE56" s="44"/>
      <c r="AF56" s="36"/>
      <c r="AG56" s="7"/>
      <c r="AH56" s="7"/>
      <c r="AI56" s="7"/>
    </row>
    <row r="57" spans="1:37" ht="24.75" customHeight="1" x14ac:dyDescent="0.25">
      <c r="A57" s="102"/>
      <c r="B57" s="100"/>
      <c r="C57" s="100"/>
      <c r="D57" s="9">
        <f>'[2]13p75GHz'!D57</f>
        <v>39</v>
      </c>
      <c r="E57" s="9">
        <f>'[2]13p75GHz'!E57</f>
        <v>44</v>
      </c>
      <c r="F57" s="101"/>
      <c r="G57" s="102" t="s">
        <v>31</v>
      </c>
      <c r="H57" s="10">
        <f t="shared" si="31"/>
        <v>1E-3</v>
      </c>
      <c r="I57" s="100">
        <f>I56-3</f>
        <v>27</v>
      </c>
      <c r="J57" s="102" t="s">
        <v>31</v>
      </c>
      <c r="K57" s="102" t="s">
        <v>31</v>
      </c>
      <c r="L57" s="10">
        <f t="shared" si="32"/>
        <v>0.50118723362727269</v>
      </c>
      <c r="M57" s="101"/>
      <c r="N57" s="101"/>
      <c r="O57" s="106">
        <f>'[2]13p75GHz'!O57</f>
        <v>-47</v>
      </c>
      <c r="P57" s="106">
        <f>'[2]13p75GHz'!P57</f>
        <v>-47.4</v>
      </c>
      <c r="Q57" s="13">
        <f t="shared" si="33"/>
        <v>27</v>
      </c>
      <c r="R57" s="13">
        <v>2.1</v>
      </c>
      <c r="S57" s="13">
        <v>4.5999999999999996</v>
      </c>
      <c r="T57" s="101">
        <v>2.71</v>
      </c>
      <c r="U57" s="101">
        <v>1.74</v>
      </c>
      <c r="V57" s="101">
        <f t="shared" si="34"/>
        <v>128.20399999999998</v>
      </c>
      <c r="W57" s="31"/>
      <c r="X57" s="35"/>
      <c r="Y57" s="35"/>
      <c r="Z57" s="100"/>
      <c r="AB57" s="15">
        <f t="shared" si="35"/>
        <v>-47.2</v>
      </c>
      <c r="AC57" s="36"/>
      <c r="AD57" s="36"/>
      <c r="AE57" s="44"/>
      <c r="AF57" s="36"/>
      <c r="AG57" s="7"/>
      <c r="AH57" s="7"/>
      <c r="AI57" s="7"/>
    </row>
    <row r="58" spans="1:37" ht="24.75" customHeight="1" x14ac:dyDescent="0.25">
      <c r="A58" s="102"/>
      <c r="B58" s="100"/>
      <c r="C58" s="100"/>
      <c r="D58" s="9">
        <f>'[2]13p75GHz'!D58</f>
        <v>39</v>
      </c>
      <c r="E58" s="9">
        <f>'[2]13p75GHz'!E58</f>
        <v>44</v>
      </c>
      <c r="F58" s="101"/>
      <c r="G58" s="102" t="s">
        <v>31</v>
      </c>
      <c r="H58" s="10">
        <f t="shared" si="31"/>
        <v>1E-3</v>
      </c>
      <c r="I58" s="100">
        <f>I57-3</f>
        <v>24</v>
      </c>
      <c r="J58" s="102" t="s">
        <v>31</v>
      </c>
      <c r="K58" s="102" t="s">
        <v>31</v>
      </c>
      <c r="L58" s="10">
        <f t="shared" si="32"/>
        <v>0.25118864315095807</v>
      </c>
      <c r="M58" s="101"/>
      <c r="N58" s="101"/>
      <c r="O58" s="106">
        <f>'[2]13p75GHz'!O58</f>
        <v>-51.8</v>
      </c>
      <c r="P58" s="106">
        <f>'[2]13p75GHz'!P58</f>
        <v>-52.6</v>
      </c>
      <c r="Q58" s="13">
        <f t="shared" si="33"/>
        <v>24</v>
      </c>
      <c r="R58" s="13">
        <v>2.1</v>
      </c>
      <c r="S58" s="13">
        <v>4.5999999999999996</v>
      </c>
      <c r="T58" s="101">
        <v>2.78</v>
      </c>
      <c r="U58" s="101">
        <v>1.76</v>
      </c>
      <c r="V58" s="101">
        <f>T58*$Z$7+S58*$Z$9+R58*$Z$11</f>
        <v>129.91199999999998</v>
      </c>
      <c r="W58" s="31"/>
      <c r="X58" s="35"/>
      <c r="Y58" s="35"/>
      <c r="Z58" s="100"/>
      <c r="AB58" s="15">
        <f t="shared" si="35"/>
        <v>-52.2</v>
      </c>
      <c r="AC58" s="36"/>
      <c r="AD58" s="36"/>
      <c r="AE58" s="44"/>
      <c r="AF58" s="36"/>
      <c r="AG58" s="7"/>
      <c r="AH58" s="7"/>
      <c r="AI58" s="7"/>
    </row>
    <row r="59" spans="1:37" ht="24.75" customHeight="1" x14ac:dyDescent="0.25">
      <c r="A59" s="21"/>
      <c r="B59" s="22"/>
      <c r="C59" s="23"/>
      <c r="D59" s="24"/>
      <c r="E59" s="23"/>
      <c r="F59" s="22"/>
      <c r="G59" s="25"/>
      <c r="H59" s="25"/>
      <c r="I59" s="22"/>
      <c r="J59" s="22"/>
      <c r="K59" s="22"/>
      <c r="L59" s="25"/>
      <c r="M59" s="26"/>
      <c r="N59" s="25"/>
      <c r="O59" s="43"/>
      <c r="P59" s="43"/>
      <c r="Q59" s="25"/>
      <c r="R59" s="25"/>
      <c r="S59" s="25"/>
      <c r="T59" s="26"/>
      <c r="U59" s="26"/>
      <c r="V59" s="25"/>
      <c r="W59" s="25"/>
      <c r="X59" s="27"/>
      <c r="Y59" s="27"/>
      <c r="Z59" s="28"/>
      <c r="AB59" s="7" t="str">
        <f>CONCATENATE("Cascade Average SRG(dBc) W_LIN_OPT @ ",B60,"GHz")</f>
        <v>Cascade Average SRG(dBc) W_LIN_OPT @ 13.75GHz</v>
      </c>
      <c r="AC59" s="36"/>
      <c r="AD59" s="36"/>
      <c r="AE59" s="36"/>
      <c r="AF59" s="36"/>
      <c r="AG59" s="7" t="s">
        <v>48</v>
      </c>
      <c r="AH59" s="7"/>
      <c r="AI59" s="7"/>
      <c r="AJ59" s="7"/>
      <c r="AK59" s="7"/>
    </row>
    <row r="60" spans="1:37" ht="24.75" customHeight="1" x14ac:dyDescent="0.25">
      <c r="A60" s="8">
        <v>41990</v>
      </c>
      <c r="B60" s="100">
        <f>B41</f>
        <v>13.75</v>
      </c>
      <c r="C60" s="100" t="s">
        <v>30</v>
      </c>
      <c r="D60" s="9"/>
      <c r="E60" s="9"/>
      <c r="F60" s="102" t="s">
        <v>31</v>
      </c>
      <c r="G60" s="100"/>
      <c r="H60" s="101">
        <f>0.001*POWER(10,G60/10)</f>
        <v>1E-3</v>
      </c>
      <c r="I60" s="102" t="s">
        <v>31</v>
      </c>
      <c r="J60" s="100">
        <v>47</v>
      </c>
      <c r="K60" s="102" t="s">
        <v>31</v>
      </c>
      <c r="L60" s="101">
        <f>0.001*POWER(10,J60/10)</f>
        <v>50.118723362727295</v>
      </c>
      <c r="M60" s="101"/>
      <c r="N60" s="101"/>
      <c r="O60" s="11"/>
      <c r="P60" s="12"/>
      <c r="Q60" s="13">
        <f>J60-G60</f>
        <v>47</v>
      </c>
      <c r="R60" s="13">
        <v>2.1</v>
      </c>
      <c r="S60" s="13"/>
      <c r="T60" s="101"/>
      <c r="U60" s="101"/>
      <c r="V60" s="101">
        <f>T60*$Z$7+S60*$Z$9+R60*$Z$11</f>
        <v>14.700000000000001</v>
      </c>
      <c r="W60" s="101">
        <f>V60-L60</f>
        <v>-35.418723362727292</v>
      </c>
      <c r="X60" s="14">
        <f>L60/V60</f>
        <v>3.4094369634508359</v>
      </c>
      <c r="Y60" s="14">
        <f>(L60-H60)/V60</f>
        <v>3.409368936239952</v>
      </c>
      <c r="Z60" s="127" t="s">
        <v>49</v>
      </c>
      <c r="AB60" s="15" t="e">
        <f>AVERAGE(M60:N60)</f>
        <v>#DIV/0!</v>
      </c>
      <c r="AC60" s="7"/>
      <c r="AD60" s="36"/>
      <c r="AE60" s="36"/>
      <c r="AF60" s="7"/>
      <c r="AG60" s="7">
        <v>-30</v>
      </c>
      <c r="AH60" s="15"/>
      <c r="AI60" s="45"/>
      <c r="AJ60" s="7"/>
      <c r="AK60" s="7"/>
    </row>
    <row r="61" spans="1:37" ht="24.75" customHeight="1" x14ac:dyDescent="0.25">
      <c r="A61" s="16"/>
      <c r="B61" s="100"/>
      <c r="C61" s="100"/>
      <c r="D61" s="9"/>
      <c r="E61" s="9"/>
      <c r="F61" s="102" t="s">
        <v>31</v>
      </c>
      <c r="G61" s="100"/>
      <c r="H61" s="101">
        <f t="shared" ref="H61:H74" si="37">0.001*POWER(10,G61/10)</f>
        <v>1E-3</v>
      </c>
      <c r="I61" s="102" t="s">
        <v>31</v>
      </c>
      <c r="J61" s="100">
        <f t="shared" ref="J61:J71" si="38">J60-1</f>
        <v>46</v>
      </c>
      <c r="K61" s="102" t="s">
        <v>31</v>
      </c>
      <c r="L61" s="101">
        <f t="shared" ref="L61:L74" si="39">0.001*POWER(10,J61/10)</f>
        <v>39.810717055349741</v>
      </c>
      <c r="M61" s="101"/>
      <c r="N61" s="101"/>
      <c r="O61" s="11"/>
      <c r="P61" s="12"/>
      <c r="Q61" s="13">
        <f t="shared" ref="Q61:Q74" si="40">J61-G61</f>
        <v>46</v>
      </c>
      <c r="R61" s="13">
        <v>2.1</v>
      </c>
      <c r="S61" s="13"/>
      <c r="T61" s="101"/>
      <c r="U61" s="101"/>
      <c r="V61" s="101">
        <f t="shared" ref="V61:V74" si="41">T61*$Z$7+S61*$Z$9+R61*$Z$11</f>
        <v>14.700000000000001</v>
      </c>
      <c r="W61" s="101">
        <f t="shared" ref="W61:W74" si="42">V61-L61</f>
        <v>-25.110717055349738</v>
      </c>
      <c r="X61" s="14">
        <f t="shared" ref="X61:X74" si="43">L61/V61</f>
        <v>2.7082120445816149</v>
      </c>
      <c r="Y61" s="14">
        <f t="shared" ref="Y61:Y74" si="44">(L61-H61)/V61</f>
        <v>2.7081440173707305</v>
      </c>
      <c r="Z61" s="128"/>
      <c r="AB61" s="15" t="e">
        <f>AVERAGE(M61:N61)</f>
        <v>#DIV/0!</v>
      </c>
      <c r="AC61" s="7"/>
      <c r="AD61" s="36"/>
      <c r="AE61" s="36"/>
      <c r="AF61" s="7"/>
      <c r="AG61" s="7">
        <f>AG60</f>
        <v>-30</v>
      </c>
      <c r="AH61" s="15"/>
      <c r="AI61" s="45"/>
      <c r="AJ61" s="7"/>
      <c r="AK61" s="7"/>
    </row>
    <row r="62" spans="1:37" ht="24.75" customHeight="1" x14ac:dyDescent="0.25">
      <c r="A62" s="102"/>
      <c r="B62" s="100"/>
      <c r="C62" s="100"/>
      <c r="D62" s="9"/>
      <c r="E62" s="9"/>
      <c r="F62" s="102" t="s">
        <v>31</v>
      </c>
      <c r="G62" s="100">
        <v>17.02</v>
      </c>
      <c r="H62" s="101">
        <f t="shared" si="37"/>
        <v>5.0350060878790494E-2</v>
      </c>
      <c r="I62" s="102" t="s">
        <v>31</v>
      </c>
      <c r="J62" s="100">
        <f t="shared" si="38"/>
        <v>45</v>
      </c>
      <c r="K62" s="102" t="s">
        <v>31</v>
      </c>
      <c r="L62" s="101">
        <f t="shared" si="39"/>
        <v>31.622776601683839</v>
      </c>
      <c r="M62" s="101">
        <v>-33</v>
      </c>
      <c r="N62" s="101">
        <v>-33.5</v>
      </c>
      <c r="O62" s="11"/>
      <c r="P62" s="12"/>
      <c r="Q62" s="13">
        <f t="shared" si="40"/>
        <v>27.98</v>
      </c>
      <c r="R62" s="13">
        <v>2.1</v>
      </c>
      <c r="S62" s="13">
        <v>4.5999999999999996</v>
      </c>
      <c r="T62" s="101">
        <v>5.34</v>
      </c>
      <c r="U62" s="101">
        <v>3.76</v>
      </c>
      <c r="V62" s="101">
        <f t="shared" si="41"/>
        <v>192.37599999999998</v>
      </c>
      <c r="W62" s="101">
        <f t="shared" si="42"/>
        <v>160.75322339831615</v>
      </c>
      <c r="X62" s="14">
        <f t="shared" si="43"/>
        <v>0.164380050534806</v>
      </c>
      <c r="Y62" s="14">
        <f t="shared" si="44"/>
        <v>0.16411832318379138</v>
      </c>
      <c r="Z62" s="129"/>
      <c r="AB62" s="15">
        <f>AVERAGE(M62:N62)</f>
        <v>-33.25</v>
      </c>
      <c r="AC62" s="7"/>
      <c r="AD62" s="36"/>
      <c r="AE62" s="36"/>
      <c r="AF62" s="7"/>
      <c r="AG62" s="7">
        <f t="shared" ref="AG62:AG67" si="45">AG61</f>
        <v>-30</v>
      </c>
      <c r="AH62" s="15"/>
      <c r="AI62" s="45"/>
      <c r="AJ62" s="7"/>
      <c r="AK62" s="7"/>
    </row>
    <row r="63" spans="1:37" ht="24.75" customHeight="1" x14ac:dyDescent="0.25">
      <c r="A63" s="102"/>
      <c r="B63" s="100"/>
      <c r="C63" s="100"/>
      <c r="D63" s="9"/>
      <c r="E63" s="9"/>
      <c r="F63" s="102" t="s">
        <v>31</v>
      </c>
      <c r="G63" s="100">
        <v>15.49</v>
      </c>
      <c r="H63" s="101">
        <f t="shared" si="37"/>
        <v>3.5399734108343475E-2</v>
      </c>
      <c r="I63" s="102" t="s">
        <v>31</v>
      </c>
      <c r="J63" s="100">
        <f t="shared" si="38"/>
        <v>44</v>
      </c>
      <c r="K63" s="102" t="s">
        <v>31</v>
      </c>
      <c r="L63" s="101">
        <f t="shared" si="39"/>
        <v>25.118864315095859</v>
      </c>
      <c r="M63" s="101">
        <v>-38.5</v>
      </c>
      <c r="N63" s="101">
        <v>-38</v>
      </c>
      <c r="O63" s="11"/>
      <c r="P63" s="11"/>
      <c r="Q63" s="13">
        <f t="shared" si="40"/>
        <v>28.509999999999998</v>
      </c>
      <c r="R63" s="13">
        <v>2.1</v>
      </c>
      <c r="S63" s="13">
        <v>4.5999999999999996</v>
      </c>
      <c r="T63" s="101">
        <v>4.72</v>
      </c>
      <c r="U63" s="101">
        <v>3.33</v>
      </c>
      <c r="V63" s="101">
        <f t="shared" si="41"/>
        <v>177.24799999999999</v>
      </c>
      <c r="W63" s="101">
        <f t="shared" si="42"/>
        <v>152.12913568490413</v>
      </c>
      <c r="X63" s="14">
        <f t="shared" si="43"/>
        <v>0.14171592522959842</v>
      </c>
      <c r="Y63" s="14">
        <f t="shared" si="44"/>
        <v>0.14151620656361436</v>
      </c>
      <c r="Z63" s="127" t="s">
        <v>45</v>
      </c>
      <c r="AB63" s="15">
        <f t="shared" ref="AB63:AB74" si="46">AVERAGE(M63:N63)</f>
        <v>-38.25</v>
      </c>
      <c r="AC63" s="7"/>
      <c r="AD63" s="36"/>
      <c r="AE63" s="36"/>
      <c r="AF63" s="7"/>
      <c r="AG63" s="7">
        <f t="shared" si="45"/>
        <v>-30</v>
      </c>
      <c r="AH63" s="15"/>
      <c r="AI63" s="45"/>
      <c r="AJ63" s="7"/>
      <c r="AK63" s="7"/>
    </row>
    <row r="64" spans="1:37" ht="23.25" customHeight="1" x14ac:dyDescent="0.25">
      <c r="A64" s="102"/>
      <c r="B64" s="100"/>
      <c r="C64" s="100"/>
      <c r="D64" s="9">
        <v>42</v>
      </c>
      <c r="E64" s="9">
        <v>48</v>
      </c>
      <c r="F64" s="102" t="s">
        <v>31</v>
      </c>
      <c r="G64" s="100">
        <v>12.2</v>
      </c>
      <c r="H64" s="101">
        <f t="shared" si="37"/>
        <v>1.6595869074375613E-2</v>
      </c>
      <c r="I64" s="102" t="s">
        <v>31</v>
      </c>
      <c r="J64" s="100">
        <f t="shared" si="38"/>
        <v>43</v>
      </c>
      <c r="K64" s="102" t="s">
        <v>31</v>
      </c>
      <c r="L64" s="101">
        <f t="shared" si="39"/>
        <v>19.952623149688794</v>
      </c>
      <c r="M64" s="101">
        <v>-36.5</v>
      </c>
      <c r="N64" s="101">
        <v>-36.5</v>
      </c>
      <c r="O64" s="11"/>
      <c r="P64" s="11"/>
      <c r="Q64" s="13">
        <f t="shared" si="40"/>
        <v>30.8</v>
      </c>
      <c r="R64" s="13">
        <v>2.1</v>
      </c>
      <c r="S64" s="13">
        <v>4.5999999999999996</v>
      </c>
      <c r="T64" s="101">
        <v>4.41</v>
      </c>
      <c r="U64" s="101">
        <v>3.11</v>
      </c>
      <c r="V64" s="101">
        <f t="shared" si="41"/>
        <v>169.684</v>
      </c>
      <c r="W64" s="101">
        <f t="shared" si="42"/>
        <v>149.73137685031119</v>
      </c>
      <c r="X64" s="14">
        <f t="shared" si="43"/>
        <v>0.11758694484859382</v>
      </c>
      <c r="Y64" s="14">
        <f t="shared" si="44"/>
        <v>0.11748914028791412</v>
      </c>
      <c r="Z64" s="130"/>
      <c r="AB64" s="15">
        <f t="shared" si="46"/>
        <v>-36.5</v>
      </c>
      <c r="AC64" s="7"/>
      <c r="AD64" s="36"/>
      <c r="AE64" s="36"/>
      <c r="AF64" s="7"/>
      <c r="AG64" s="7">
        <f t="shared" si="45"/>
        <v>-30</v>
      </c>
      <c r="AH64" s="15"/>
      <c r="AI64" s="45"/>
      <c r="AJ64" s="7"/>
      <c r="AK64" s="7"/>
    </row>
    <row r="65" spans="1:37" ht="24" customHeight="1" x14ac:dyDescent="0.25">
      <c r="A65" s="102"/>
      <c r="B65" s="100"/>
      <c r="C65" s="100"/>
      <c r="D65" s="9">
        <v>40</v>
      </c>
      <c r="E65" s="9">
        <v>47</v>
      </c>
      <c r="F65" s="102" t="s">
        <v>31</v>
      </c>
      <c r="G65" s="100">
        <v>10.82</v>
      </c>
      <c r="H65" s="101">
        <f t="shared" si="37"/>
        <v>1.2078138351067807E-2</v>
      </c>
      <c r="I65" s="102" t="s">
        <v>31</v>
      </c>
      <c r="J65" s="100">
        <f t="shared" si="38"/>
        <v>42</v>
      </c>
      <c r="K65" s="102" t="s">
        <v>31</v>
      </c>
      <c r="L65" s="101">
        <f t="shared" si="39"/>
        <v>15.848931924611147</v>
      </c>
      <c r="M65" s="101">
        <v>-38</v>
      </c>
      <c r="N65" s="101">
        <v>-38.1</v>
      </c>
      <c r="O65" s="11"/>
      <c r="P65" s="11"/>
      <c r="Q65" s="13">
        <f t="shared" si="40"/>
        <v>31.18</v>
      </c>
      <c r="R65" s="13">
        <v>2.1</v>
      </c>
      <c r="S65" s="13">
        <v>4.5999999999999996</v>
      </c>
      <c r="T65" s="101">
        <v>3.92</v>
      </c>
      <c r="U65" s="101">
        <v>2.77</v>
      </c>
      <c r="V65" s="101">
        <f t="shared" si="41"/>
        <v>157.72799999999998</v>
      </c>
      <c r="W65" s="101">
        <f t="shared" si="42"/>
        <v>141.87906807538883</v>
      </c>
      <c r="X65" s="14">
        <f t="shared" si="43"/>
        <v>0.10048267856443466</v>
      </c>
      <c r="Y65" s="14">
        <f t="shared" si="44"/>
        <v>0.10040610282422957</v>
      </c>
      <c r="Z65" s="131"/>
      <c r="AB65" s="15">
        <f t="shared" si="46"/>
        <v>-38.049999999999997</v>
      </c>
      <c r="AC65" s="36"/>
      <c r="AD65" s="36"/>
      <c r="AE65" s="7"/>
      <c r="AF65" s="7"/>
      <c r="AG65" s="7">
        <f t="shared" si="45"/>
        <v>-30</v>
      </c>
      <c r="AH65" s="15"/>
      <c r="AI65" s="45"/>
      <c r="AJ65" s="7"/>
      <c r="AK65" s="7"/>
    </row>
    <row r="66" spans="1:37" ht="24.75" customHeight="1" x14ac:dyDescent="0.25">
      <c r="A66" s="102"/>
      <c r="B66" s="100"/>
      <c r="C66" s="100"/>
      <c r="D66" s="9">
        <v>40</v>
      </c>
      <c r="E66" s="9">
        <v>46</v>
      </c>
      <c r="F66" s="102" t="s">
        <v>31</v>
      </c>
      <c r="G66" s="100">
        <v>9.57</v>
      </c>
      <c r="H66" s="101">
        <f t="shared" si="37"/>
        <v>9.0573260089820036E-3</v>
      </c>
      <c r="I66" s="102" t="s">
        <v>31</v>
      </c>
      <c r="J66" s="100">
        <f t="shared" si="38"/>
        <v>41</v>
      </c>
      <c r="K66" s="102" t="s">
        <v>31</v>
      </c>
      <c r="L66" s="101">
        <f t="shared" si="39"/>
        <v>12.589254117941671</v>
      </c>
      <c r="M66" s="101">
        <v>-36.799999999999997</v>
      </c>
      <c r="N66" s="101">
        <v>-39.5</v>
      </c>
      <c r="O66" s="11"/>
      <c r="P66" s="11"/>
      <c r="Q66" s="13">
        <f t="shared" si="40"/>
        <v>31.43</v>
      </c>
      <c r="R66" s="13">
        <v>2.1</v>
      </c>
      <c r="S66" s="13">
        <v>4.5999999999999996</v>
      </c>
      <c r="T66" s="101">
        <v>3.58</v>
      </c>
      <c r="U66" s="101">
        <v>2.52</v>
      </c>
      <c r="V66" s="101">
        <f t="shared" si="41"/>
        <v>149.43199999999999</v>
      </c>
      <c r="W66" s="101">
        <f t="shared" si="42"/>
        <v>136.84274588205832</v>
      </c>
      <c r="X66" s="14">
        <f t="shared" si="43"/>
        <v>8.4247377522496336E-2</v>
      </c>
      <c r="Y66" s="14">
        <f t="shared" si="44"/>
        <v>8.4186765832838281E-2</v>
      </c>
      <c r="Z66" s="136" t="s">
        <v>50</v>
      </c>
      <c r="AB66" s="15">
        <f t="shared" si="46"/>
        <v>-38.15</v>
      </c>
      <c r="AC66" s="36"/>
      <c r="AD66" s="36"/>
      <c r="AE66" s="7"/>
      <c r="AF66" s="7"/>
      <c r="AG66" s="7">
        <f t="shared" si="45"/>
        <v>-30</v>
      </c>
      <c r="AH66" s="15"/>
      <c r="AI66" s="45"/>
      <c r="AJ66" s="7"/>
      <c r="AK66" s="7"/>
    </row>
    <row r="67" spans="1:37" ht="24.75" customHeight="1" x14ac:dyDescent="0.25">
      <c r="A67" s="102"/>
      <c r="B67" s="100"/>
      <c r="C67" s="100"/>
      <c r="D67" s="9">
        <v>40</v>
      </c>
      <c r="E67" s="9">
        <v>45</v>
      </c>
      <c r="F67" s="102" t="s">
        <v>31</v>
      </c>
      <c r="G67" s="100">
        <v>8.43</v>
      </c>
      <c r="H67" s="101">
        <f t="shared" si="37"/>
        <v>6.9662651411076873E-3</v>
      </c>
      <c r="I67" s="102" t="s">
        <v>31</v>
      </c>
      <c r="J67" s="100">
        <f t="shared" si="38"/>
        <v>40</v>
      </c>
      <c r="K67" s="102" t="s">
        <v>31</v>
      </c>
      <c r="L67" s="101">
        <f t="shared" si="39"/>
        <v>10</v>
      </c>
      <c r="M67" s="101">
        <v>-37</v>
      </c>
      <c r="N67" s="101">
        <v>-38</v>
      </c>
      <c r="O67" s="11"/>
      <c r="P67" s="11"/>
      <c r="Q67" s="13">
        <f t="shared" si="40"/>
        <v>31.57</v>
      </c>
      <c r="R67" s="13">
        <v>2.1</v>
      </c>
      <c r="S67" s="13">
        <v>4.5999999999999996</v>
      </c>
      <c r="T67" s="101">
        <v>3.31</v>
      </c>
      <c r="U67" s="101">
        <v>2.31</v>
      </c>
      <c r="V67" s="101">
        <f t="shared" si="41"/>
        <v>142.84399999999999</v>
      </c>
      <c r="W67" s="101">
        <f t="shared" si="42"/>
        <v>132.84399999999999</v>
      </c>
      <c r="X67" s="14">
        <f t="shared" si="43"/>
        <v>7.0006440592534511E-2</v>
      </c>
      <c r="Y67" s="14">
        <f t="shared" si="44"/>
        <v>6.9957672249859243E-2</v>
      </c>
      <c r="Z67" s="137"/>
      <c r="AB67" s="15">
        <f t="shared" si="46"/>
        <v>-37.5</v>
      </c>
      <c r="AC67" s="36"/>
      <c r="AD67" s="36"/>
      <c r="AE67" s="7"/>
      <c r="AF67" s="36"/>
      <c r="AG67" s="7">
        <f t="shared" si="45"/>
        <v>-30</v>
      </c>
      <c r="AH67" s="15"/>
      <c r="AI67" s="45"/>
      <c r="AJ67" s="7"/>
      <c r="AK67" s="7"/>
    </row>
    <row r="68" spans="1:37" ht="24.75" customHeight="1" x14ac:dyDescent="0.25">
      <c r="A68" s="102"/>
      <c r="B68" s="100"/>
      <c r="C68" s="100"/>
      <c r="D68" s="9">
        <v>39</v>
      </c>
      <c r="E68" s="9">
        <v>44</v>
      </c>
      <c r="F68" s="102" t="s">
        <v>31</v>
      </c>
      <c r="G68" s="100">
        <v>7.33</v>
      </c>
      <c r="H68" s="101">
        <f t="shared" si="37"/>
        <v>5.4075432294558084E-3</v>
      </c>
      <c r="I68" s="102" t="s">
        <v>31</v>
      </c>
      <c r="J68" s="100">
        <f t="shared" si="38"/>
        <v>39</v>
      </c>
      <c r="K68" s="102" t="s">
        <v>31</v>
      </c>
      <c r="L68" s="101">
        <f t="shared" si="39"/>
        <v>7.9432823472428158</v>
      </c>
      <c r="M68" s="101">
        <v>-38.5</v>
      </c>
      <c r="N68" s="101">
        <v>-41.1</v>
      </c>
      <c r="O68" s="11"/>
      <c r="P68" s="11"/>
      <c r="Q68" s="13">
        <f t="shared" si="40"/>
        <v>31.67</v>
      </c>
      <c r="R68" s="13">
        <v>2.1</v>
      </c>
      <c r="S68" s="13">
        <v>4.5999999999999996</v>
      </c>
      <c r="T68" s="101">
        <v>3.1</v>
      </c>
      <c r="U68" s="101">
        <v>2.14</v>
      </c>
      <c r="V68" s="101">
        <f t="shared" si="41"/>
        <v>137.72</v>
      </c>
      <c r="W68" s="101">
        <f t="shared" si="42"/>
        <v>129.77671765275718</v>
      </c>
      <c r="X68" s="14">
        <f t="shared" si="43"/>
        <v>5.7677042893136916E-2</v>
      </c>
      <c r="Y68" s="14">
        <f t="shared" si="44"/>
        <v>5.7637778129635199E-2</v>
      </c>
      <c r="Z68" s="137"/>
      <c r="AB68" s="15">
        <f t="shared" si="46"/>
        <v>-39.799999999999997</v>
      </c>
      <c r="AC68" s="36"/>
      <c r="AD68" s="36"/>
      <c r="AE68" s="7"/>
      <c r="AF68" s="36"/>
      <c r="AG68" s="7">
        <f>AG66</f>
        <v>-30</v>
      </c>
      <c r="AH68" s="15"/>
      <c r="AI68" s="45"/>
      <c r="AJ68" s="7"/>
      <c r="AK68" s="7"/>
    </row>
    <row r="69" spans="1:37" ht="24.75" customHeight="1" x14ac:dyDescent="0.25">
      <c r="A69" s="102"/>
      <c r="B69" s="100"/>
      <c r="C69" s="100"/>
      <c r="D69" s="9">
        <v>39</v>
      </c>
      <c r="E69" s="9">
        <v>43</v>
      </c>
      <c r="F69" s="102" t="s">
        <v>31</v>
      </c>
      <c r="G69" s="100">
        <v>6.25</v>
      </c>
      <c r="H69" s="101">
        <f t="shared" si="37"/>
        <v>4.2169650342858229E-3</v>
      </c>
      <c r="I69" s="102" t="s">
        <v>31</v>
      </c>
      <c r="J69" s="100">
        <f t="shared" si="38"/>
        <v>38</v>
      </c>
      <c r="K69" s="102" t="s">
        <v>31</v>
      </c>
      <c r="L69" s="101">
        <f t="shared" si="39"/>
        <v>6.3095734448019387</v>
      </c>
      <c r="M69" s="101">
        <v>-40.5</v>
      </c>
      <c r="N69" s="101">
        <v>-43</v>
      </c>
      <c r="O69" s="11"/>
      <c r="P69" s="11"/>
      <c r="Q69" s="13">
        <f t="shared" si="40"/>
        <v>31.75</v>
      </c>
      <c r="R69" s="13">
        <v>2.1</v>
      </c>
      <c r="S69" s="13">
        <v>4.5999999999999996</v>
      </c>
      <c r="T69" s="101">
        <v>2.94</v>
      </c>
      <c r="U69" s="101">
        <v>2</v>
      </c>
      <c r="V69" s="101">
        <f t="shared" si="41"/>
        <v>133.81599999999997</v>
      </c>
      <c r="W69" s="101">
        <f t="shared" si="42"/>
        <v>127.50642655519803</v>
      </c>
      <c r="X69" s="14">
        <f t="shared" si="43"/>
        <v>4.7151113804043909E-2</v>
      </c>
      <c r="Y69" s="14">
        <f t="shared" si="44"/>
        <v>4.7119600643926389E-2</v>
      </c>
      <c r="Z69" s="137"/>
      <c r="AB69" s="15">
        <f t="shared" si="46"/>
        <v>-41.75</v>
      </c>
      <c r="AC69" s="36"/>
      <c r="AD69" s="36"/>
      <c r="AE69" s="7"/>
      <c r="AF69" s="36"/>
      <c r="AG69" s="7">
        <f>AG66</f>
        <v>-30</v>
      </c>
      <c r="AH69" s="15"/>
      <c r="AI69" s="45"/>
      <c r="AJ69" s="7"/>
      <c r="AK69" s="7"/>
    </row>
    <row r="70" spans="1:37" ht="24.75" customHeight="1" x14ac:dyDescent="0.25">
      <c r="A70" s="102"/>
      <c r="B70" s="100"/>
      <c r="C70" s="100"/>
      <c r="D70" s="9">
        <v>39</v>
      </c>
      <c r="E70" s="9">
        <v>43</v>
      </c>
      <c r="F70" s="102" t="s">
        <v>31</v>
      </c>
      <c r="G70" s="100">
        <v>5.26</v>
      </c>
      <c r="H70" s="101">
        <f t="shared" si="37"/>
        <v>3.3573761424295473E-3</v>
      </c>
      <c r="I70" s="102" t="s">
        <v>31</v>
      </c>
      <c r="J70" s="100">
        <f t="shared" si="38"/>
        <v>37</v>
      </c>
      <c r="K70" s="102" t="s">
        <v>31</v>
      </c>
      <c r="L70" s="101">
        <f t="shared" si="39"/>
        <v>5.0118723362727327</v>
      </c>
      <c r="M70" s="101">
        <v>-40.799999999999997</v>
      </c>
      <c r="N70" s="101">
        <v>-42</v>
      </c>
      <c r="O70" s="11"/>
      <c r="P70" s="11"/>
      <c r="Q70" s="13">
        <f t="shared" si="40"/>
        <v>31.740000000000002</v>
      </c>
      <c r="R70" s="13">
        <v>2.1</v>
      </c>
      <c r="S70" s="13">
        <v>4.5999999999999996</v>
      </c>
      <c r="T70" s="101">
        <v>2.83</v>
      </c>
      <c r="U70" s="101">
        <v>1.9</v>
      </c>
      <c r="V70" s="101">
        <f t="shared" si="41"/>
        <v>131.13199999999998</v>
      </c>
      <c r="W70" s="101">
        <f t="shared" si="42"/>
        <v>126.12012766372725</v>
      </c>
      <c r="X70" s="14">
        <f t="shared" si="43"/>
        <v>3.822005564067301E-2</v>
      </c>
      <c r="Y70" s="14">
        <f t="shared" si="44"/>
        <v>3.8194452613628284E-2</v>
      </c>
      <c r="Z70" s="137"/>
      <c r="AB70" s="15">
        <f t="shared" si="46"/>
        <v>-41.4</v>
      </c>
      <c r="AC70" s="36"/>
      <c r="AD70" s="36"/>
      <c r="AE70" s="7"/>
      <c r="AF70" s="36"/>
      <c r="AG70" s="7">
        <f>AG66</f>
        <v>-30</v>
      </c>
      <c r="AH70" s="15"/>
      <c r="AI70" s="45"/>
      <c r="AJ70" s="7"/>
      <c r="AK70" s="7"/>
    </row>
    <row r="71" spans="1:37" ht="24.75" customHeight="1" x14ac:dyDescent="0.25">
      <c r="A71" s="102"/>
      <c r="B71" s="100"/>
      <c r="C71" s="100"/>
      <c r="D71" s="9">
        <f>'[2]13p75GHz'!D71</f>
        <v>37</v>
      </c>
      <c r="E71" s="9">
        <f>'[2]13p75GHz'!E71</f>
        <v>41</v>
      </c>
      <c r="F71" s="102" t="s">
        <v>31</v>
      </c>
      <c r="G71" s="101">
        <f>'[2]13p75GHz_WLIN'!G71</f>
        <v>4.37</v>
      </c>
      <c r="H71" s="101">
        <f t="shared" si="37"/>
        <v>2.7352687263067126E-3</v>
      </c>
      <c r="I71" s="102" t="s">
        <v>31</v>
      </c>
      <c r="J71" s="100">
        <f t="shared" si="38"/>
        <v>36</v>
      </c>
      <c r="K71" s="102" t="s">
        <v>31</v>
      </c>
      <c r="L71" s="101">
        <f t="shared" si="39"/>
        <v>3.9810717055349771</v>
      </c>
      <c r="M71" s="101">
        <f>'[2]13p75GHz_WLIN'!M71</f>
        <v>-41</v>
      </c>
      <c r="N71" s="101">
        <f>'[2]13p75GHz_WLIN'!N71</f>
        <v>-41.5</v>
      </c>
      <c r="O71" s="11"/>
      <c r="P71" s="11"/>
      <c r="Q71" s="13">
        <f t="shared" si="40"/>
        <v>31.63</v>
      </c>
      <c r="R71" s="13">
        <v>2.1</v>
      </c>
      <c r="S71" s="13">
        <v>4.5999999999999996</v>
      </c>
      <c r="T71" s="101">
        <v>2.75</v>
      </c>
      <c r="U71" s="101">
        <v>1.83</v>
      </c>
      <c r="V71" s="101">
        <f t="shared" si="41"/>
        <v>129.17999999999998</v>
      </c>
      <c r="W71" s="101">
        <f t="shared" si="42"/>
        <v>125.19892829446501</v>
      </c>
      <c r="X71" s="14">
        <f t="shared" si="43"/>
        <v>3.0818019086042561E-2</v>
      </c>
      <c r="Y71" s="14">
        <f t="shared" si="44"/>
        <v>3.0796844997744783E-2</v>
      </c>
      <c r="Z71" s="137"/>
      <c r="AB71" s="15">
        <f t="shared" si="46"/>
        <v>-41.25</v>
      </c>
      <c r="AC71" s="36"/>
      <c r="AD71" s="36"/>
      <c r="AE71" s="7"/>
      <c r="AF71" s="36"/>
      <c r="AG71" s="7">
        <f>AG66</f>
        <v>-30</v>
      </c>
      <c r="AH71" s="15"/>
      <c r="AI71" s="45"/>
      <c r="AJ71" s="7"/>
      <c r="AK71" s="7"/>
    </row>
    <row r="72" spans="1:37" ht="24.75" customHeight="1" x14ac:dyDescent="0.25">
      <c r="A72" s="102"/>
      <c r="B72" s="100"/>
      <c r="C72" s="100"/>
      <c r="D72" s="9">
        <f>'[2]13p75GHz'!D72</f>
        <v>37</v>
      </c>
      <c r="E72" s="9">
        <f>'[2]13p75GHz'!E72</f>
        <v>41</v>
      </c>
      <c r="F72" s="102" t="s">
        <v>31</v>
      </c>
      <c r="G72" s="9"/>
      <c r="H72" s="101">
        <f t="shared" si="37"/>
        <v>1E-3</v>
      </c>
      <c r="I72" s="102" t="s">
        <v>31</v>
      </c>
      <c r="J72" s="100">
        <f>J71-3</f>
        <v>33</v>
      </c>
      <c r="K72" s="102" t="s">
        <v>31</v>
      </c>
      <c r="L72" s="101">
        <f t="shared" si="39"/>
        <v>1.9952623149688804</v>
      </c>
      <c r="M72" s="9">
        <f>'[2]13p75GHz'!M72</f>
        <v>-41</v>
      </c>
      <c r="N72" s="9">
        <f>'[2]13p75GHz'!N72</f>
        <v>-40.5</v>
      </c>
      <c r="O72" s="11"/>
      <c r="P72" s="11"/>
      <c r="Q72" s="13">
        <f t="shared" si="40"/>
        <v>33</v>
      </c>
      <c r="R72" s="13">
        <v>2.1</v>
      </c>
      <c r="S72" s="13">
        <v>4.5999999999999996</v>
      </c>
      <c r="T72" s="101">
        <v>2.69</v>
      </c>
      <c r="U72" s="101">
        <v>1.75</v>
      </c>
      <c r="V72" s="101">
        <f t="shared" si="41"/>
        <v>127.71599999999999</v>
      </c>
      <c r="W72" s="101">
        <f t="shared" si="42"/>
        <v>125.72073768503111</v>
      </c>
      <c r="X72" s="14">
        <f t="shared" si="43"/>
        <v>1.5622649589471018E-2</v>
      </c>
      <c r="Y72" s="14">
        <f t="shared" si="44"/>
        <v>1.5614819716941343E-2</v>
      </c>
      <c r="Z72" s="137"/>
      <c r="AB72" s="15">
        <f t="shared" si="46"/>
        <v>-40.75</v>
      </c>
      <c r="AC72" s="36"/>
      <c r="AD72" s="36"/>
      <c r="AE72" s="7"/>
      <c r="AF72" s="36"/>
      <c r="AG72" s="7">
        <f>AG66</f>
        <v>-30</v>
      </c>
      <c r="AH72" s="15"/>
      <c r="AI72" s="45"/>
      <c r="AJ72" s="7"/>
      <c r="AK72" s="7"/>
    </row>
    <row r="73" spans="1:37" ht="24.75" customHeight="1" x14ac:dyDescent="0.25">
      <c r="A73" s="102"/>
      <c r="B73" s="100"/>
      <c r="C73" s="100"/>
      <c r="D73" s="9">
        <f>'[2]13p75GHz'!D73</f>
        <v>37</v>
      </c>
      <c r="E73" s="9">
        <f>'[2]13p75GHz'!E73</f>
        <v>41</v>
      </c>
      <c r="F73" s="102" t="s">
        <v>31</v>
      </c>
      <c r="G73" s="9"/>
      <c r="H73" s="101">
        <f t="shared" si="37"/>
        <v>1E-3</v>
      </c>
      <c r="I73" s="102" t="s">
        <v>31</v>
      </c>
      <c r="J73" s="100">
        <f>J72-3</f>
        <v>30</v>
      </c>
      <c r="K73" s="102" t="s">
        <v>31</v>
      </c>
      <c r="L73" s="101">
        <f t="shared" si="39"/>
        <v>1</v>
      </c>
      <c r="M73" s="9">
        <f>'[2]13p75GHz'!M73</f>
        <v>0</v>
      </c>
      <c r="N73" s="9">
        <f>'[2]13p75GHz'!N73</f>
        <v>0</v>
      </c>
      <c r="O73" s="11"/>
      <c r="P73" s="11"/>
      <c r="Q73" s="13">
        <f t="shared" si="40"/>
        <v>30</v>
      </c>
      <c r="R73" s="13">
        <v>2.1</v>
      </c>
      <c r="S73" s="13">
        <v>4.5999999999999996</v>
      </c>
      <c r="T73" s="101">
        <v>2.73</v>
      </c>
      <c r="U73" s="101">
        <v>1.77</v>
      </c>
      <c r="V73" s="101">
        <f t="shared" si="41"/>
        <v>128.69199999999998</v>
      </c>
      <c r="W73" s="101">
        <f t="shared" si="42"/>
        <v>127.69199999999998</v>
      </c>
      <c r="X73" s="14">
        <f t="shared" si="43"/>
        <v>7.7704907841979311E-3</v>
      </c>
      <c r="Y73" s="14">
        <f t="shared" si="44"/>
        <v>7.7627202934137333E-3</v>
      </c>
      <c r="Z73" s="137"/>
      <c r="AB73" s="15">
        <f t="shared" si="46"/>
        <v>0</v>
      </c>
      <c r="AC73" s="36"/>
      <c r="AD73" s="36"/>
      <c r="AE73" s="7"/>
      <c r="AF73" s="36"/>
      <c r="AG73" s="7">
        <f>AG66</f>
        <v>-30</v>
      </c>
      <c r="AH73" s="15"/>
      <c r="AI73" s="45"/>
      <c r="AJ73" s="7"/>
      <c r="AK73" s="7"/>
    </row>
    <row r="74" spans="1:37" ht="24.75" customHeight="1" x14ac:dyDescent="0.25">
      <c r="A74" s="102"/>
      <c r="B74" s="100"/>
      <c r="C74" s="100"/>
      <c r="D74" s="9">
        <f>'[2]13p75GHz'!D74</f>
        <v>37</v>
      </c>
      <c r="E74" s="9">
        <f>'[2]13p75GHz'!E74</f>
        <v>41</v>
      </c>
      <c r="F74" s="102" t="s">
        <v>31</v>
      </c>
      <c r="G74" s="9"/>
      <c r="H74" s="101">
        <f t="shared" si="37"/>
        <v>1E-3</v>
      </c>
      <c r="I74" s="102" t="s">
        <v>31</v>
      </c>
      <c r="J74" s="100">
        <f>J73-3</f>
        <v>27</v>
      </c>
      <c r="K74" s="102" t="s">
        <v>31</v>
      </c>
      <c r="L74" s="101">
        <f t="shared" si="39"/>
        <v>0.50118723362727269</v>
      </c>
      <c r="M74" s="9">
        <f>'[2]13p75GHz'!M74</f>
        <v>0</v>
      </c>
      <c r="N74" s="9">
        <f>'[2]13p75GHz'!N74</f>
        <v>0</v>
      </c>
      <c r="O74" s="11"/>
      <c r="P74" s="11"/>
      <c r="Q74" s="13">
        <f t="shared" si="40"/>
        <v>27</v>
      </c>
      <c r="R74" s="13">
        <v>2.1</v>
      </c>
      <c r="S74" s="13">
        <v>4.5999999999999996</v>
      </c>
      <c r="T74" s="101">
        <v>2.78</v>
      </c>
      <c r="U74" s="101">
        <v>1.81</v>
      </c>
      <c r="V74" s="101">
        <f t="shared" si="41"/>
        <v>129.91199999999998</v>
      </c>
      <c r="W74" s="101">
        <f t="shared" si="42"/>
        <v>129.41081276637271</v>
      </c>
      <c r="X74" s="14">
        <f t="shared" si="43"/>
        <v>3.8578979126429641E-3</v>
      </c>
      <c r="Y74" s="14">
        <f t="shared" si="44"/>
        <v>3.8502003943228706E-3</v>
      </c>
      <c r="Z74" s="138"/>
      <c r="AB74" s="15">
        <f t="shared" si="46"/>
        <v>0</v>
      </c>
      <c r="AC74" s="36"/>
      <c r="AD74" s="36"/>
      <c r="AE74" s="7"/>
      <c r="AF74" s="36"/>
      <c r="AG74" s="7">
        <f>AG67</f>
        <v>-30</v>
      </c>
      <c r="AH74" s="15"/>
      <c r="AI74" s="45"/>
      <c r="AJ74" s="7"/>
      <c r="AK74" s="7"/>
    </row>
    <row r="75" spans="1:37" ht="24.75" customHeight="1" x14ac:dyDescent="0.25">
      <c r="A75" s="21"/>
      <c r="B75" s="22"/>
      <c r="C75" s="23"/>
      <c r="D75" s="24"/>
      <c r="E75" s="23"/>
      <c r="F75" s="22"/>
      <c r="G75" s="25"/>
      <c r="H75" s="25"/>
      <c r="I75" s="22"/>
      <c r="J75" s="22"/>
      <c r="K75" s="22"/>
      <c r="L75" s="25"/>
      <c r="M75" s="26"/>
      <c r="N75" s="25"/>
      <c r="O75" s="25"/>
      <c r="P75" s="25"/>
      <c r="Q75" s="25"/>
      <c r="R75" s="25"/>
      <c r="S75" s="25"/>
      <c r="T75" s="26"/>
      <c r="U75" s="26"/>
      <c r="V75" s="25"/>
      <c r="W75" s="25"/>
      <c r="X75" s="27"/>
      <c r="Y75" s="27"/>
      <c r="Z75" s="28"/>
      <c r="AB75" s="7" t="str">
        <f>CONCATENATE("50W Toshiba Cascade Average IMD(dBc)  W_LIN_OPT @ ",B76,"GHz")</f>
        <v>50W Toshiba Cascade Average IMD(dBc)  W_LIN_OPT @ 13.75GHz</v>
      </c>
      <c r="AC75" s="36"/>
      <c r="AD75" s="36"/>
      <c r="AE75" s="7"/>
      <c r="AF75" s="36"/>
      <c r="AG75" s="7"/>
      <c r="AH75" s="7" t="s">
        <v>105</v>
      </c>
      <c r="AI75" s="7" t="s">
        <v>106</v>
      </c>
      <c r="AJ75" s="7" t="s">
        <v>116</v>
      </c>
      <c r="AK75" s="7"/>
    </row>
    <row r="76" spans="1:37" ht="24.75" customHeight="1" x14ac:dyDescent="0.25">
      <c r="A76" s="8">
        <v>42024</v>
      </c>
      <c r="B76" s="100">
        <f>B60</f>
        <v>13.75</v>
      </c>
      <c r="C76" s="100" t="s">
        <v>30</v>
      </c>
      <c r="D76" s="9"/>
      <c r="E76" s="9"/>
      <c r="F76" s="102">
        <v>14.08</v>
      </c>
      <c r="G76" s="102" t="s">
        <v>31</v>
      </c>
      <c r="H76" s="10">
        <f>0.001*POWER(10,F76/10)</f>
        <v>2.5585858869056462E-2</v>
      </c>
      <c r="I76" s="102">
        <v>42</v>
      </c>
      <c r="J76" s="102" t="s">
        <v>31</v>
      </c>
      <c r="K76" s="102" t="s">
        <v>31</v>
      </c>
      <c r="L76" s="101">
        <f>0.001*POWER(10,I76/10)</f>
        <v>15.848931924611147</v>
      </c>
      <c r="M76" s="101"/>
      <c r="N76" s="101"/>
      <c r="O76" s="11">
        <v>-28.5</v>
      </c>
      <c r="P76" s="11">
        <v>-26</v>
      </c>
      <c r="Q76" s="13">
        <f>I76-F76</f>
        <v>27.92</v>
      </c>
      <c r="R76" s="13"/>
      <c r="S76" s="13"/>
      <c r="T76" s="101"/>
      <c r="U76" s="101"/>
      <c r="V76" s="101">
        <f t="shared" ref="V76:V84" si="47">T76*$Z$7+S76*$Z$9+R76*$Z$11</f>
        <v>0</v>
      </c>
      <c r="W76" s="101">
        <f t="shared" ref="W76:W84" si="48">V76-L76</f>
        <v>-15.848931924611147</v>
      </c>
      <c r="X76" s="14" t="e">
        <f t="shared" ref="X76:X84" si="49">L76/V76</f>
        <v>#DIV/0!</v>
      </c>
      <c r="Y76" s="14" t="e">
        <f t="shared" ref="Y76:Y84" si="50">(L76-H76)/V76</f>
        <v>#DIV/0!</v>
      </c>
      <c r="Z76" s="127" t="s">
        <v>44</v>
      </c>
      <c r="AB76" s="15">
        <f>AVERAGE(O76:P76)</f>
        <v>-27.25</v>
      </c>
      <c r="AC76" s="36"/>
      <c r="AD76" s="36"/>
      <c r="AE76" s="7"/>
      <c r="AF76" s="36"/>
      <c r="AG76" s="7"/>
      <c r="AH76" s="7">
        <v>0.37</v>
      </c>
      <c r="AI76" s="7">
        <v>0</v>
      </c>
      <c r="AJ76" s="7">
        <v>1.3</v>
      </c>
      <c r="AK76" s="7"/>
    </row>
    <row r="77" spans="1:37" ht="24.75" customHeight="1" x14ac:dyDescent="0.25">
      <c r="A77" s="16"/>
      <c r="B77" s="100"/>
      <c r="C77" s="100"/>
      <c r="D77" s="9"/>
      <c r="E77" s="9"/>
      <c r="F77" s="102">
        <v>13.78</v>
      </c>
      <c r="G77" s="102" t="s">
        <v>31</v>
      </c>
      <c r="H77" s="10">
        <f t="shared" ref="H77:H84" si="51">0.001*POWER(10,F77/10)</f>
        <v>2.3878112829131777E-2</v>
      </c>
      <c r="I77" s="102">
        <f>I76-1</f>
        <v>41</v>
      </c>
      <c r="J77" s="102" t="s">
        <v>31</v>
      </c>
      <c r="K77" s="102" t="s">
        <v>31</v>
      </c>
      <c r="L77" s="101">
        <f t="shared" ref="L77:L84" si="52">0.001*POWER(10,I77/10)</f>
        <v>12.589254117941671</v>
      </c>
      <c r="M77" s="101"/>
      <c r="N77" s="101"/>
      <c r="O77" s="11">
        <v>-36.5</v>
      </c>
      <c r="P77" s="11">
        <v>-30</v>
      </c>
      <c r="Q77" s="13">
        <f t="shared" ref="Q77:Q84" si="53">I77-F77</f>
        <v>27.22</v>
      </c>
      <c r="R77" s="13"/>
      <c r="S77" s="13"/>
      <c r="T77" s="101"/>
      <c r="U77" s="101"/>
      <c r="V77" s="101">
        <f t="shared" si="47"/>
        <v>0</v>
      </c>
      <c r="W77" s="101">
        <f t="shared" si="48"/>
        <v>-12.589254117941671</v>
      </c>
      <c r="X77" s="14" t="e">
        <f t="shared" si="49"/>
        <v>#DIV/0!</v>
      </c>
      <c r="Y77" s="14" t="e">
        <f t="shared" si="50"/>
        <v>#DIV/0!</v>
      </c>
      <c r="Z77" s="128"/>
      <c r="AB77" s="15">
        <f t="shared" ref="AB77:AB84" si="54">AVERAGE(O77:P77)</f>
        <v>-33.25</v>
      </c>
      <c r="AC77" s="44"/>
      <c r="AD77" s="36"/>
      <c r="AE77" s="7"/>
      <c r="AF77" s="36"/>
      <c r="AG77" s="7"/>
      <c r="AH77" s="7">
        <v>0.36</v>
      </c>
      <c r="AI77" s="7">
        <v>0</v>
      </c>
      <c r="AJ77" s="7">
        <v>1.34</v>
      </c>
      <c r="AK77" s="7"/>
    </row>
    <row r="78" spans="1:37" ht="24.75" customHeight="1" x14ac:dyDescent="0.25">
      <c r="A78" s="102"/>
      <c r="B78" s="100"/>
      <c r="C78" s="100"/>
      <c r="D78" s="9"/>
      <c r="E78" s="9"/>
      <c r="F78" s="102">
        <v>12.1</v>
      </c>
      <c r="G78" s="102" t="s">
        <v>31</v>
      </c>
      <c r="H78" s="10">
        <f t="shared" si="51"/>
        <v>1.6218100973589299E-2</v>
      </c>
      <c r="I78" s="102">
        <f>I77-1</f>
        <v>40</v>
      </c>
      <c r="J78" s="102" t="s">
        <v>31</v>
      </c>
      <c r="K78" s="102" t="s">
        <v>31</v>
      </c>
      <c r="L78" s="101">
        <f t="shared" si="52"/>
        <v>10</v>
      </c>
      <c r="M78" s="101"/>
      <c r="N78" s="101"/>
      <c r="O78" s="11">
        <v>-41</v>
      </c>
      <c r="P78" s="11">
        <v>-37.299999999999997</v>
      </c>
      <c r="Q78" s="13">
        <f t="shared" si="53"/>
        <v>27.9</v>
      </c>
      <c r="R78" s="13"/>
      <c r="S78" s="13"/>
      <c r="T78" s="101"/>
      <c r="U78" s="101"/>
      <c r="V78" s="101">
        <f t="shared" si="47"/>
        <v>0</v>
      </c>
      <c r="W78" s="101">
        <f t="shared" si="48"/>
        <v>-10</v>
      </c>
      <c r="X78" s="14" t="e">
        <f t="shared" si="49"/>
        <v>#DIV/0!</v>
      </c>
      <c r="Y78" s="14" t="e">
        <f t="shared" si="50"/>
        <v>#DIV/0!</v>
      </c>
      <c r="Z78" s="129"/>
      <c r="AB78" s="15">
        <f t="shared" si="54"/>
        <v>-39.15</v>
      </c>
      <c r="AC78" s="7"/>
      <c r="AD78" s="36"/>
      <c r="AE78" s="36"/>
      <c r="AF78" s="36"/>
      <c r="AG78" s="7"/>
      <c r="AH78" s="7">
        <v>0.46</v>
      </c>
      <c r="AI78" s="20">
        <v>0</v>
      </c>
      <c r="AJ78" s="7">
        <v>1.34</v>
      </c>
      <c r="AK78" s="7"/>
    </row>
    <row r="79" spans="1:37" ht="24.75" customHeight="1" x14ac:dyDescent="0.25">
      <c r="A79" s="102"/>
      <c r="B79" s="100"/>
      <c r="C79" s="100"/>
      <c r="D79" s="9"/>
      <c r="E79" s="9"/>
      <c r="F79" s="102">
        <v>10.88</v>
      </c>
      <c r="G79" s="102" t="s">
        <v>31</v>
      </c>
      <c r="H79" s="10">
        <f t="shared" si="51"/>
        <v>1.2246161992650495E-2</v>
      </c>
      <c r="I79" s="102">
        <f>I78-1</f>
        <v>39</v>
      </c>
      <c r="J79" s="102" t="s">
        <v>31</v>
      </c>
      <c r="K79" s="102" t="s">
        <v>31</v>
      </c>
      <c r="L79" s="101">
        <f t="shared" si="52"/>
        <v>7.9432823472428158</v>
      </c>
      <c r="M79" s="101"/>
      <c r="N79" s="101"/>
      <c r="O79" s="11">
        <v>-40</v>
      </c>
      <c r="P79" s="11">
        <v>-40</v>
      </c>
      <c r="Q79" s="13">
        <f t="shared" si="53"/>
        <v>28.119999999999997</v>
      </c>
      <c r="R79" s="13"/>
      <c r="S79" s="13"/>
      <c r="T79" s="101"/>
      <c r="U79" s="101"/>
      <c r="V79" s="101">
        <f t="shared" si="47"/>
        <v>0</v>
      </c>
      <c r="W79" s="101">
        <f t="shared" si="48"/>
        <v>-7.9432823472428158</v>
      </c>
      <c r="X79" s="14" t="e">
        <f t="shared" si="49"/>
        <v>#DIV/0!</v>
      </c>
      <c r="Y79" s="14" t="e">
        <f t="shared" si="50"/>
        <v>#DIV/0!</v>
      </c>
      <c r="Z79" s="136" t="s">
        <v>45</v>
      </c>
      <c r="AB79" s="15">
        <f t="shared" si="54"/>
        <v>-40</v>
      </c>
      <c r="AC79" s="7"/>
      <c r="AD79" s="36"/>
      <c r="AE79" s="36"/>
      <c r="AF79" s="36"/>
      <c r="AH79" s="20">
        <v>0.5</v>
      </c>
      <c r="AI79" s="20">
        <v>0.12</v>
      </c>
      <c r="AJ79" s="20">
        <v>1.34</v>
      </c>
    </row>
    <row r="80" spans="1:37" ht="23.25" customHeight="1" x14ac:dyDescent="0.25">
      <c r="A80" s="102"/>
      <c r="B80" s="100"/>
      <c r="C80" s="100"/>
      <c r="D80" s="9"/>
      <c r="E80" s="9"/>
      <c r="F80" s="102">
        <v>10.9</v>
      </c>
      <c r="G80" s="102" t="s">
        <v>31</v>
      </c>
      <c r="H80" s="10">
        <f t="shared" si="51"/>
        <v>1.2302687708123818E-2</v>
      </c>
      <c r="I80" s="102">
        <f>I79-1</f>
        <v>38</v>
      </c>
      <c r="J80" s="102" t="s">
        <v>31</v>
      </c>
      <c r="K80" s="102" t="s">
        <v>31</v>
      </c>
      <c r="L80" s="101">
        <f t="shared" si="52"/>
        <v>6.3095734448019387</v>
      </c>
      <c r="M80" s="101"/>
      <c r="N80" s="101"/>
      <c r="O80" s="11">
        <v>-42</v>
      </c>
      <c r="P80" s="11">
        <v>-41</v>
      </c>
      <c r="Q80" s="13">
        <f t="shared" si="53"/>
        <v>27.1</v>
      </c>
      <c r="R80" s="13"/>
      <c r="S80" s="13"/>
      <c r="T80" s="101"/>
      <c r="U80" s="101"/>
      <c r="V80" s="101">
        <f t="shared" si="47"/>
        <v>0</v>
      </c>
      <c r="W80" s="101">
        <f t="shared" si="48"/>
        <v>-6.3095734448019387</v>
      </c>
      <c r="X80" s="14" t="e">
        <f t="shared" si="49"/>
        <v>#DIV/0!</v>
      </c>
      <c r="Y80" s="14" t="e">
        <f t="shared" si="50"/>
        <v>#DIV/0!</v>
      </c>
      <c r="Z80" s="138"/>
      <c r="AB80" s="15">
        <f t="shared" si="54"/>
        <v>-41.5</v>
      </c>
      <c r="AC80" s="7"/>
      <c r="AD80" s="36"/>
      <c r="AE80" s="36"/>
      <c r="AF80" s="36"/>
      <c r="AH80" s="20">
        <v>0.54</v>
      </c>
      <c r="AI80" s="20">
        <v>0.22</v>
      </c>
      <c r="AJ80" s="20">
        <v>1.4</v>
      </c>
    </row>
    <row r="81" spans="1:37" ht="24" customHeight="1" x14ac:dyDescent="0.25">
      <c r="A81" s="102"/>
      <c r="B81" s="100"/>
      <c r="C81" s="100"/>
      <c r="D81" s="9"/>
      <c r="E81" s="9"/>
      <c r="F81" s="102">
        <v>9.64</v>
      </c>
      <c r="G81" s="102" t="s">
        <v>31</v>
      </c>
      <c r="H81" s="10">
        <f t="shared" si="51"/>
        <v>9.2044957175317164E-3</v>
      </c>
      <c r="I81" s="102">
        <f>I80-1</f>
        <v>37</v>
      </c>
      <c r="J81" s="102" t="s">
        <v>31</v>
      </c>
      <c r="K81" s="102" t="s">
        <v>31</v>
      </c>
      <c r="L81" s="101">
        <f t="shared" si="52"/>
        <v>5.0118723362727327</v>
      </c>
      <c r="M81" s="101"/>
      <c r="N81" s="101"/>
      <c r="O81" s="11">
        <v>-41</v>
      </c>
      <c r="P81" s="11">
        <v>-43.5</v>
      </c>
      <c r="Q81" s="13">
        <f t="shared" si="53"/>
        <v>27.36</v>
      </c>
      <c r="R81" s="13"/>
      <c r="S81" s="13"/>
      <c r="T81" s="101"/>
      <c r="U81" s="101"/>
      <c r="V81" s="101">
        <f t="shared" si="47"/>
        <v>0</v>
      </c>
      <c r="W81" s="101">
        <f t="shared" si="48"/>
        <v>-5.0118723362727327</v>
      </c>
      <c r="X81" s="14" t="e">
        <f t="shared" si="49"/>
        <v>#DIV/0!</v>
      </c>
      <c r="Y81" s="14" t="e">
        <f t="shared" si="50"/>
        <v>#DIV/0!</v>
      </c>
      <c r="Z81" s="137" t="s">
        <v>117</v>
      </c>
      <c r="AB81" s="15">
        <f t="shared" si="54"/>
        <v>-42.25</v>
      </c>
      <c r="AC81" s="7"/>
      <c r="AD81" s="36"/>
      <c r="AE81" s="36"/>
      <c r="AF81" s="36"/>
      <c r="AH81" s="20">
        <v>0.57999999999999996</v>
      </c>
      <c r="AI81" s="20">
        <v>0.28499999999999998</v>
      </c>
      <c r="AJ81" s="20">
        <v>1.4</v>
      </c>
    </row>
    <row r="82" spans="1:37" ht="24.75" customHeight="1" x14ac:dyDescent="0.25">
      <c r="A82" s="102"/>
      <c r="B82" s="100"/>
      <c r="C82" s="100"/>
      <c r="D82" s="9"/>
      <c r="E82" s="9"/>
      <c r="F82" s="102">
        <v>6.46</v>
      </c>
      <c r="G82" s="102" t="s">
        <v>31</v>
      </c>
      <c r="H82" s="10">
        <f t="shared" si="51"/>
        <v>4.4258837236262659E-3</v>
      </c>
      <c r="I82" s="102">
        <f>I81-4</f>
        <v>33</v>
      </c>
      <c r="J82" s="102" t="s">
        <v>31</v>
      </c>
      <c r="K82" s="102" t="s">
        <v>31</v>
      </c>
      <c r="L82" s="101">
        <f t="shared" si="52"/>
        <v>1.9952623149688804</v>
      </c>
      <c r="M82" s="101"/>
      <c r="N82" s="101"/>
      <c r="O82" s="11">
        <v>-46</v>
      </c>
      <c r="P82" s="11">
        <v>-47</v>
      </c>
      <c r="Q82" s="13">
        <f t="shared" si="53"/>
        <v>26.54</v>
      </c>
      <c r="R82" s="13"/>
      <c r="S82" s="13"/>
      <c r="T82" s="101"/>
      <c r="U82" s="101"/>
      <c r="V82" s="101">
        <f t="shared" si="47"/>
        <v>0</v>
      </c>
      <c r="W82" s="101">
        <f t="shared" si="48"/>
        <v>-1.9952623149688804</v>
      </c>
      <c r="X82" s="14" t="e">
        <f t="shared" si="49"/>
        <v>#DIV/0!</v>
      </c>
      <c r="Y82" s="14" t="e">
        <f t="shared" si="50"/>
        <v>#DIV/0!</v>
      </c>
      <c r="Z82" s="137"/>
      <c r="AB82" s="15">
        <f t="shared" si="54"/>
        <v>-46.5</v>
      </c>
      <c r="AC82" s="7"/>
      <c r="AD82" s="36"/>
      <c r="AE82" s="36"/>
      <c r="AF82" s="36"/>
      <c r="AH82" s="20">
        <v>0.68</v>
      </c>
      <c r="AI82" s="20">
        <v>0.40500000000000003</v>
      </c>
      <c r="AJ82" s="20">
        <v>1.46</v>
      </c>
    </row>
    <row r="83" spans="1:37" ht="24.75" customHeight="1" x14ac:dyDescent="0.25">
      <c r="A83" s="102"/>
      <c r="B83" s="100"/>
      <c r="C83" s="100"/>
      <c r="D83" s="9"/>
      <c r="E83" s="9"/>
      <c r="F83" s="102">
        <v>3.33</v>
      </c>
      <c r="G83" s="102" t="s">
        <v>31</v>
      </c>
      <c r="H83" s="10">
        <f t="shared" si="51"/>
        <v>2.1527817347243728E-3</v>
      </c>
      <c r="I83" s="102">
        <f>I82-3</f>
        <v>30</v>
      </c>
      <c r="J83" s="102" t="s">
        <v>31</v>
      </c>
      <c r="K83" s="102" t="s">
        <v>31</v>
      </c>
      <c r="L83" s="101">
        <f t="shared" si="52"/>
        <v>1</v>
      </c>
      <c r="M83" s="46"/>
      <c r="N83" s="46"/>
      <c r="O83" s="11">
        <v>-42</v>
      </c>
      <c r="P83" s="11">
        <v>-42</v>
      </c>
      <c r="Q83" s="13">
        <f t="shared" si="53"/>
        <v>26.67</v>
      </c>
      <c r="R83" s="13"/>
      <c r="S83" s="13"/>
      <c r="T83" s="101"/>
      <c r="U83" s="101"/>
      <c r="V83" s="101">
        <f t="shared" si="47"/>
        <v>0</v>
      </c>
      <c r="W83" s="101">
        <f t="shared" si="48"/>
        <v>-1</v>
      </c>
      <c r="X83" s="14" t="e">
        <f t="shared" si="49"/>
        <v>#DIV/0!</v>
      </c>
      <c r="Y83" s="14" t="e">
        <f t="shared" si="50"/>
        <v>#DIV/0!</v>
      </c>
      <c r="Z83" s="136"/>
      <c r="AB83" s="15">
        <f t="shared" si="54"/>
        <v>-42</v>
      </c>
      <c r="AC83" s="7"/>
      <c r="AD83" s="36"/>
      <c r="AE83" s="36"/>
      <c r="AF83" s="36"/>
      <c r="AH83" s="20">
        <v>0.7</v>
      </c>
      <c r="AI83" s="20">
        <v>0.42</v>
      </c>
      <c r="AJ83" s="20">
        <v>1.46</v>
      </c>
    </row>
    <row r="84" spans="1:37" ht="24.75" customHeight="1" x14ac:dyDescent="0.25">
      <c r="A84" s="102"/>
      <c r="B84" s="100"/>
      <c r="C84" s="100"/>
      <c r="D84" s="9"/>
      <c r="E84" s="9"/>
      <c r="F84" s="102"/>
      <c r="G84" s="102" t="s">
        <v>31</v>
      </c>
      <c r="H84" s="10">
        <f t="shared" si="51"/>
        <v>1E-3</v>
      </c>
      <c r="I84" s="102"/>
      <c r="J84" s="102" t="s">
        <v>31</v>
      </c>
      <c r="K84" s="102" t="s">
        <v>31</v>
      </c>
      <c r="L84" s="101">
        <f t="shared" si="52"/>
        <v>1E-3</v>
      </c>
      <c r="M84" s="46"/>
      <c r="N84" s="46"/>
      <c r="O84" s="11"/>
      <c r="P84" s="11"/>
      <c r="Q84" s="13">
        <f t="shared" si="53"/>
        <v>0</v>
      </c>
      <c r="R84" s="13"/>
      <c r="S84" s="13"/>
      <c r="T84" s="101"/>
      <c r="U84" s="101"/>
      <c r="V84" s="101">
        <f t="shared" si="47"/>
        <v>0</v>
      </c>
      <c r="W84" s="101">
        <f t="shared" si="48"/>
        <v>-1E-3</v>
      </c>
      <c r="X84" s="14" t="e">
        <f t="shared" si="49"/>
        <v>#DIV/0!</v>
      </c>
      <c r="Y84" s="14" t="e">
        <f t="shared" si="50"/>
        <v>#DIV/0!</v>
      </c>
      <c r="Z84" s="138"/>
      <c r="AB84" s="15" t="e">
        <f t="shared" si="54"/>
        <v>#DIV/0!</v>
      </c>
      <c r="AC84" s="7"/>
      <c r="AD84" s="36"/>
      <c r="AE84" s="36"/>
      <c r="AF84" s="36"/>
      <c r="AI84" s="20"/>
    </row>
    <row r="85" spans="1:37" ht="24.75" customHeight="1" x14ac:dyDescent="0.25">
      <c r="A85" s="21"/>
      <c r="B85" s="22"/>
      <c r="C85" s="23"/>
      <c r="D85" s="24"/>
      <c r="E85" s="23"/>
      <c r="F85" s="22"/>
      <c r="G85" s="23"/>
      <c r="H85" s="25"/>
      <c r="I85" s="22"/>
      <c r="J85" s="22"/>
      <c r="K85" s="22"/>
      <c r="L85" s="25"/>
      <c r="M85" s="26"/>
      <c r="N85" s="25"/>
      <c r="O85" s="43"/>
      <c r="P85" s="43"/>
      <c r="Q85" s="25"/>
      <c r="R85" s="25"/>
      <c r="S85" s="25"/>
      <c r="T85" s="47"/>
      <c r="U85" s="47"/>
      <c r="V85" s="25"/>
      <c r="W85" s="25"/>
      <c r="X85" s="27"/>
      <c r="Y85" s="27"/>
      <c r="Z85" s="28"/>
      <c r="AB85" s="7" t="str">
        <f>CONCATENATE("Cascade Average SRG(dBc) W_LIN_OPT_2 @ ",B86,"GHz")</f>
        <v>Cascade Average SRG(dBc) W_LIN_OPT_2 @ 13.75GHz</v>
      </c>
      <c r="AC85" s="7"/>
      <c r="AD85" s="36"/>
      <c r="AE85" s="36"/>
      <c r="AF85" s="36"/>
      <c r="AG85" s="7"/>
      <c r="AH85" s="7" t="s">
        <v>105</v>
      </c>
      <c r="AI85" s="7" t="s">
        <v>106</v>
      </c>
      <c r="AJ85" s="7" t="s">
        <v>116</v>
      </c>
    </row>
    <row r="86" spans="1:37" ht="24.75" customHeight="1" x14ac:dyDescent="0.25">
      <c r="A86" s="8">
        <v>42024</v>
      </c>
      <c r="B86" s="100">
        <f>B60</f>
        <v>13.75</v>
      </c>
      <c r="C86" s="100" t="s">
        <v>30</v>
      </c>
      <c r="D86" s="9"/>
      <c r="E86" s="9"/>
      <c r="F86" s="102" t="s">
        <v>31</v>
      </c>
      <c r="G86" s="100"/>
      <c r="H86" s="101">
        <f t="shared" ref="H86:H93" si="55">0.001*POWER(10,G86/10)</f>
        <v>1E-3</v>
      </c>
      <c r="I86" s="102" t="s">
        <v>31</v>
      </c>
      <c r="J86" s="100">
        <v>46</v>
      </c>
      <c r="K86" s="102" t="s">
        <v>31</v>
      </c>
      <c r="L86" s="101">
        <f t="shared" ref="L86:L93" si="56">0.001*POWER(10,J86/10)</f>
        <v>39.810717055349741</v>
      </c>
      <c r="M86" s="101"/>
      <c r="N86" s="101"/>
      <c r="O86" s="11"/>
      <c r="P86" s="11"/>
      <c r="Q86" s="13">
        <f t="shared" ref="Q86:Q93" si="57">J86-G86</f>
        <v>46</v>
      </c>
      <c r="R86" s="13"/>
      <c r="S86" s="13"/>
      <c r="T86" s="101"/>
      <c r="U86" s="101"/>
      <c r="V86" s="101">
        <f t="shared" ref="V86:V94" si="58">T86*$Z$7+S86*$Z$9+R86*$Z$11</f>
        <v>0</v>
      </c>
      <c r="W86" s="101">
        <f t="shared" ref="W86:W94" si="59">V86-L86</f>
        <v>-39.810717055349741</v>
      </c>
      <c r="X86" s="14" t="e">
        <f t="shared" ref="X86:X94" si="60">L86/V86</f>
        <v>#DIV/0!</v>
      </c>
      <c r="Y86" s="14" t="e">
        <f t="shared" ref="Y86:Y94" si="61">(L86-H86)/V86</f>
        <v>#DIV/0!</v>
      </c>
      <c r="Z86" s="127" t="s">
        <v>51</v>
      </c>
      <c r="AB86" s="15" t="e">
        <f t="shared" ref="AB86:AB94" si="62">AVERAGE(M86:N86)</f>
        <v>#DIV/0!</v>
      </c>
      <c r="AC86" s="36"/>
      <c r="AD86" s="36"/>
      <c r="AE86" s="7"/>
      <c r="AF86" s="36"/>
      <c r="AG86" s="7"/>
      <c r="AH86" s="20"/>
      <c r="AI86" s="7"/>
      <c r="AJ86" s="7"/>
      <c r="AK86" s="7"/>
    </row>
    <row r="87" spans="1:37" ht="24.75" customHeight="1" x14ac:dyDescent="0.25">
      <c r="A87" s="16"/>
      <c r="B87" s="100"/>
      <c r="C87" s="100"/>
      <c r="D87" s="9"/>
      <c r="E87" s="9"/>
      <c r="F87" s="102" t="s">
        <v>31</v>
      </c>
      <c r="G87" s="100">
        <v>18.149999999999999</v>
      </c>
      <c r="H87" s="101">
        <f t="shared" si="55"/>
        <v>6.5313055264747261E-2</v>
      </c>
      <c r="I87" s="102" t="s">
        <v>31</v>
      </c>
      <c r="J87" s="100">
        <f t="shared" ref="J87:J92" si="63">J86-1</f>
        <v>45</v>
      </c>
      <c r="K87" s="102" t="s">
        <v>31</v>
      </c>
      <c r="L87" s="101">
        <f t="shared" si="56"/>
        <v>31.622776601683839</v>
      </c>
      <c r="M87" s="101">
        <v>-33.6</v>
      </c>
      <c r="N87" s="101">
        <v>-32</v>
      </c>
      <c r="O87" s="11"/>
      <c r="P87" s="11"/>
      <c r="Q87" s="13">
        <f t="shared" si="57"/>
        <v>26.85</v>
      </c>
      <c r="R87" s="13"/>
      <c r="S87" s="13"/>
      <c r="T87" s="101"/>
      <c r="U87" s="101"/>
      <c r="V87" s="101">
        <f t="shared" si="58"/>
        <v>0</v>
      </c>
      <c r="W87" s="101">
        <f t="shared" si="59"/>
        <v>-31.622776601683839</v>
      </c>
      <c r="X87" s="14" t="e">
        <f t="shared" si="60"/>
        <v>#DIV/0!</v>
      </c>
      <c r="Y87" s="14" t="e">
        <f t="shared" si="61"/>
        <v>#DIV/0!</v>
      </c>
      <c r="Z87" s="128"/>
      <c r="AB87" s="15">
        <f t="shared" si="62"/>
        <v>-32.799999999999997</v>
      </c>
      <c r="AC87" s="44"/>
      <c r="AD87" s="36"/>
      <c r="AE87" s="7"/>
      <c r="AF87" s="36"/>
      <c r="AG87" s="7"/>
      <c r="AH87" s="20">
        <v>0.28999999999999998</v>
      </c>
      <c r="AI87" s="7">
        <v>0</v>
      </c>
      <c r="AJ87" s="7">
        <v>1.3</v>
      </c>
      <c r="AK87" s="7"/>
    </row>
    <row r="88" spans="1:37" ht="24.75" customHeight="1" x14ac:dyDescent="0.25">
      <c r="A88" s="102"/>
      <c r="B88" s="100"/>
      <c r="C88" s="100"/>
      <c r="D88" s="9"/>
      <c r="E88" s="9"/>
      <c r="F88" s="102" t="s">
        <v>31</v>
      </c>
      <c r="G88" s="100">
        <v>17</v>
      </c>
      <c r="H88" s="101">
        <f t="shared" si="55"/>
        <v>5.0118723362727241E-2</v>
      </c>
      <c r="I88" s="102" t="s">
        <v>31</v>
      </c>
      <c r="J88" s="100">
        <f t="shared" si="63"/>
        <v>44</v>
      </c>
      <c r="K88" s="102" t="s">
        <v>31</v>
      </c>
      <c r="L88" s="101">
        <f t="shared" si="56"/>
        <v>25.118864315095859</v>
      </c>
      <c r="M88" s="101">
        <v>-37</v>
      </c>
      <c r="N88" s="101">
        <v>-36</v>
      </c>
      <c r="O88" s="11"/>
      <c r="P88" s="11"/>
      <c r="Q88" s="13">
        <f t="shared" si="57"/>
        <v>27</v>
      </c>
      <c r="R88" s="13"/>
      <c r="S88" s="13"/>
      <c r="T88" s="101"/>
      <c r="U88" s="101"/>
      <c r="V88" s="101">
        <f t="shared" si="58"/>
        <v>0</v>
      </c>
      <c r="W88" s="101">
        <f t="shared" si="59"/>
        <v>-25.118864315095859</v>
      </c>
      <c r="X88" s="14" t="e">
        <f t="shared" si="60"/>
        <v>#DIV/0!</v>
      </c>
      <c r="Y88" s="14" t="e">
        <f t="shared" si="61"/>
        <v>#DIV/0!</v>
      </c>
      <c r="Z88" s="129"/>
      <c r="AB88" s="15">
        <f t="shared" si="62"/>
        <v>-36.5</v>
      </c>
      <c r="AC88" s="7"/>
      <c r="AD88" s="36"/>
      <c r="AE88" s="36"/>
      <c r="AF88" s="36"/>
      <c r="AG88" s="7"/>
      <c r="AH88" s="20">
        <v>0.42</v>
      </c>
      <c r="AI88" s="7">
        <v>0</v>
      </c>
      <c r="AJ88" s="7">
        <v>1.34</v>
      </c>
      <c r="AK88" s="7"/>
    </row>
    <row r="89" spans="1:37" ht="24.75" customHeight="1" x14ac:dyDescent="0.25">
      <c r="A89" s="102"/>
      <c r="B89" s="100"/>
      <c r="C89" s="100"/>
      <c r="D89" s="9"/>
      <c r="E89" s="9"/>
      <c r="F89" s="102" t="s">
        <v>31</v>
      </c>
      <c r="G89" s="100">
        <v>15.88</v>
      </c>
      <c r="H89" s="101">
        <f t="shared" si="55"/>
        <v>3.8725764492161752E-2</v>
      </c>
      <c r="I89" s="102" t="s">
        <v>31</v>
      </c>
      <c r="J89" s="100">
        <f t="shared" si="63"/>
        <v>43</v>
      </c>
      <c r="K89" s="102" t="s">
        <v>31</v>
      </c>
      <c r="L89" s="101">
        <f t="shared" si="56"/>
        <v>19.952623149688794</v>
      </c>
      <c r="M89" s="101">
        <v>-39.5</v>
      </c>
      <c r="N89" s="101">
        <v>-40.200000000000003</v>
      </c>
      <c r="O89" s="11"/>
      <c r="P89" s="11"/>
      <c r="Q89" s="13">
        <f t="shared" si="57"/>
        <v>27.119999999999997</v>
      </c>
      <c r="R89" s="13"/>
      <c r="S89" s="13"/>
      <c r="T89" s="101"/>
      <c r="U89" s="101"/>
      <c r="V89" s="101">
        <f t="shared" si="58"/>
        <v>0</v>
      </c>
      <c r="W89" s="101">
        <f t="shared" si="59"/>
        <v>-19.952623149688794</v>
      </c>
      <c r="X89" s="14" t="e">
        <f t="shared" si="60"/>
        <v>#DIV/0!</v>
      </c>
      <c r="Y89" s="14" t="e">
        <f t="shared" si="61"/>
        <v>#DIV/0!</v>
      </c>
      <c r="Z89" s="136" t="s">
        <v>45</v>
      </c>
      <c r="AB89" s="15">
        <f t="shared" si="62"/>
        <v>-39.85</v>
      </c>
      <c r="AC89" s="7"/>
      <c r="AD89" s="36"/>
      <c r="AE89" s="36"/>
      <c r="AF89" s="36"/>
      <c r="AH89" s="20">
        <v>0.39</v>
      </c>
      <c r="AI89">
        <v>0</v>
      </c>
      <c r="AJ89">
        <v>1.34</v>
      </c>
    </row>
    <row r="90" spans="1:37" ht="23.25" customHeight="1" x14ac:dyDescent="0.25">
      <c r="A90" s="102"/>
      <c r="B90" s="100"/>
      <c r="C90" s="100"/>
      <c r="D90" s="9"/>
      <c r="E90" s="9"/>
      <c r="F90" s="102" t="s">
        <v>31</v>
      </c>
      <c r="G90" s="100">
        <v>14.5</v>
      </c>
      <c r="H90" s="101">
        <f t="shared" si="55"/>
        <v>2.818382931264455E-2</v>
      </c>
      <c r="I90" s="102" t="s">
        <v>31</v>
      </c>
      <c r="J90" s="100">
        <f t="shared" si="63"/>
        <v>42</v>
      </c>
      <c r="K90" s="102" t="s">
        <v>31</v>
      </c>
      <c r="L90" s="101">
        <f t="shared" si="56"/>
        <v>15.848931924611147</v>
      </c>
      <c r="M90" s="101">
        <v>-39</v>
      </c>
      <c r="N90" s="101">
        <v>-39</v>
      </c>
      <c r="O90" s="11"/>
      <c r="P90" s="11"/>
      <c r="Q90" s="13">
        <f t="shared" si="57"/>
        <v>27.5</v>
      </c>
      <c r="R90" s="13"/>
      <c r="S90" s="13"/>
      <c r="T90" s="101"/>
      <c r="U90" s="101"/>
      <c r="V90" s="101">
        <f t="shared" si="58"/>
        <v>0</v>
      </c>
      <c r="W90" s="101">
        <f t="shared" si="59"/>
        <v>-15.848931924611147</v>
      </c>
      <c r="X90" s="14" t="e">
        <f t="shared" si="60"/>
        <v>#DIV/0!</v>
      </c>
      <c r="Y90" s="14" t="e">
        <f t="shared" si="61"/>
        <v>#DIV/0!</v>
      </c>
      <c r="Z90" s="138"/>
      <c r="AB90" s="15">
        <f t="shared" si="62"/>
        <v>-39</v>
      </c>
      <c r="AC90" s="7"/>
      <c r="AD90" s="36"/>
      <c r="AE90" s="36"/>
      <c r="AF90" s="36"/>
      <c r="AH90" s="20">
        <v>0.47</v>
      </c>
      <c r="AI90">
        <v>0</v>
      </c>
      <c r="AJ90">
        <v>1.36</v>
      </c>
    </row>
    <row r="91" spans="1:37" ht="24" customHeight="1" x14ac:dyDescent="0.25">
      <c r="A91" s="102"/>
      <c r="B91" s="100"/>
      <c r="C91" s="100"/>
      <c r="D91" s="9"/>
      <c r="E91" s="9"/>
      <c r="F91" s="102" t="s">
        <v>31</v>
      </c>
      <c r="G91" s="100">
        <v>14</v>
      </c>
      <c r="H91" s="101">
        <f t="shared" si="55"/>
        <v>2.5118864315095798E-2</v>
      </c>
      <c r="I91" s="102" t="s">
        <v>31</v>
      </c>
      <c r="J91" s="100">
        <f t="shared" si="63"/>
        <v>41</v>
      </c>
      <c r="K91" s="102" t="s">
        <v>31</v>
      </c>
      <c r="L91" s="101">
        <f t="shared" si="56"/>
        <v>12.589254117941671</v>
      </c>
      <c r="M91" s="101">
        <v>-39</v>
      </c>
      <c r="N91" s="101">
        <v>-39</v>
      </c>
      <c r="O91" s="11"/>
      <c r="P91" s="11"/>
      <c r="Q91" s="13">
        <f t="shared" si="57"/>
        <v>27</v>
      </c>
      <c r="R91" s="13"/>
      <c r="S91" s="13"/>
      <c r="T91" s="101"/>
      <c r="U91" s="101"/>
      <c r="V91" s="101">
        <f t="shared" si="58"/>
        <v>0</v>
      </c>
      <c r="W91" s="101">
        <f t="shared" si="59"/>
        <v>-12.589254117941671</v>
      </c>
      <c r="X91" s="14" t="e">
        <f t="shared" si="60"/>
        <v>#DIV/0!</v>
      </c>
      <c r="Y91" s="14" t="e">
        <f t="shared" si="61"/>
        <v>#DIV/0!</v>
      </c>
      <c r="Z91" s="137" t="s">
        <v>117</v>
      </c>
      <c r="AB91" s="15">
        <f t="shared" si="62"/>
        <v>-39</v>
      </c>
      <c r="AC91" s="7"/>
      <c r="AD91" s="36"/>
      <c r="AE91" s="36"/>
      <c r="AF91" s="36"/>
      <c r="AH91" s="20">
        <v>0.54</v>
      </c>
      <c r="AI91">
        <v>0.23</v>
      </c>
      <c r="AJ91">
        <v>1.4</v>
      </c>
    </row>
    <row r="92" spans="1:37" ht="24.75" customHeight="1" x14ac:dyDescent="0.25">
      <c r="A92" s="102"/>
      <c r="B92" s="100"/>
      <c r="C92" s="100"/>
      <c r="D92" s="9"/>
      <c r="E92" s="9"/>
      <c r="F92" s="102" t="s">
        <v>31</v>
      </c>
      <c r="G92" s="100">
        <v>12.72</v>
      </c>
      <c r="H92" s="101">
        <f t="shared" si="55"/>
        <v>1.8706821403658012E-2</v>
      </c>
      <c r="I92" s="102" t="s">
        <v>31</v>
      </c>
      <c r="J92" s="100">
        <f t="shared" si="63"/>
        <v>40</v>
      </c>
      <c r="K92" s="102" t="s">
        <v>31</v>
      </c>
      <c r="L92" s="101">
        <f t="shared" si="56"/>
        <v>10</v>
      </c>
      <c r="M92" s="101">
        <v>-39</v>
      </c>
      <c r="N92" s="101">
        <v>-39</v>
      </c>
      <c r="O92" s="11"/>
      <c r="P92" s="11"/>
      <c r="Q92" s="13">
        <f t="shared" si="57"/>
        <v>27.28</v>
      </c>
      <c r="R92" s="13"/>
      <c r="S92" s="13"/>
      <c r="T92" s="101"/>
      <c r="U92" s="101"/>
      <c r="V92" s="101">
        <f t="shared" si="58"/>
        <v>0</v>
      </c>
      <c r="W92" s="101">
        <f t="shared" si="59"/>
        <v>-10</v>
      </c>
      <c r="X92" s="14" t="e">
        <f t="shared" si="60"/>
        <v>#DIV/0!</v>
      </c>
      <c r="Y92" s="14" t="e">
        <f t="shared" si="61"/>
        <v>#DIV/0!</v>
      </c>
      <c r="Z92" s="137"/>
      <c r="AB92" s="15">
        <f t="shared" si="62"/>
        <v>-39</v>
      </c>
      <c r="AC92" s="7"/>
      <c r="AD92" s="36"/>
      <c r="AE92" s="36"/>
      <c r="AF92" s="36"/>
      <c r="AH92" s="20">
        <v>0.56999999999999995</v>
      </c>
      <c r="AI92">
        <v>0.25</v>
      </c>
      <c r="AJ92">
        <v>1.4</v>
      </c>
    </row>
    <row r="93" spans="1:37" ht="24.75" customHeight="1" x14ac:dyDescent="0.25">
      <c r="A93" s="102"/>
      <c r="B93" s="100"/>
      <c r="C93" s="100"/>
      <c r="D93" s="9"/>
      <c r="E93" s="9"/>
      <c r="F93" s="102" t="s">
        <v>31</v>
      </c>
      <c r="G93" s="101"/>
      <c r="H93" s="101">
        <f t="shared" si="55"/>
        <v>1E-3</v>
      </c>
      <c r="I93" s="102" t="s">
        <v>31</v>
      </c>
      <c r="J93" s="103"/>
      <c r="K93" s="102" t="s">
        <v>31</v>
      </c>
      <c r="L93" s="101">
        <f t="shared" si="56"/>
        <v>1E-3</v>
      </c>
      <c r="M93" s="46"/>
      <c r="N93" s="46"/>
      <c r="O93" s="11"/>
      <c r="P93" s="11"/>
      <c r="Q93" s="13">
        <f t="shared" si="57"/>
        <v>0</v>
      </c>
      <c r="R93" s="13"/>
      <c r="S93" s="13"/>
      <c r="T93" s="101"/>
      <c r="U93" s="101"/>
      <c r="V93" s="101">
        <f t="shared" si="58"/>
        <v>0</v>
      </c>
      <c r="W93" s="101">
        <f t="shared" si="59"/>
        <v>-1E-3</v>
      </c>
      <c r="X93" s="14" t="e">
        <f t="shared" si="60"/>
        <v>#DIV/0!</v>
      </c>
      <c r="Y93" s="14" t="e">
        <f t="shared" si="61"/>
        <v>#DIV/0!</v>
      </c>
      <c r="Z93" s="136" t="s">
        <v>118</v>
      </c>
      <c r="AB93" s="15" t="e">
        <f t="shared" si="62"/>
        <v>#DIV/0!</v>
      </c>
      <c r="AC93" s="7"/>
      <c r="AD93" s="36"/>
      <c r="AE93" s="36"/>
      <c r="AF93" s="36"/>
    </row>
    <row r="94" spans="1:37" ht="24.75" customHeight="1" x14ac:dyDescent="0.25">
      <c r="A94" s="102"/>
      <c r="B94" s="100"/>
      <c r="C94" s="100"/>
      <c r="D94" s="9"/>
      <c r="E94" s="9"/>
      <c r="F94" s="102" t="s">
        <v>31</v>
      </c>
      <c r="G94" s="101"/>
      <c r="H94" s="101">
        <f>0.001*POWER(10,G94/10)</f>
        <v>1E-3</v>
      </c>
      <c r="I94" s="102" t="s">
        <v>31</v>
      </c>
      <c r="J94" s="103"/>
      <c r="K94" s="102" t="s">
        <v>31</v>
      </c>
      <c r="L94" s="101">
        <f>0.001*POWER(10,J94/10)</f>
        <v>1E-3</v>
      </c>
      <c r="M94" s="46"/>
      <c r="N94" s="46"/>
      <c r="O94" s="11"/>
      <c r="P94" s="11"/>
      <c r="Q94" s="13">
        <f>J94-G94</f>
        <v>0</v>
      </c>
      <c r="R94" s="13"/>
      <c r="S94" s="13"/>
      <c r="T94" s="101"/>
      <c r="U94" s="101"/>
      <c r="V94" s="101">
        <f t="shared" si="58"/>
        <v>0</v>
      </c>
      <c r="W94" s="101">
        <f t="shared" si="59"/>
        <v>-1E-3</v>
      </c>
      <c r="X94" s="14" t="e">
        <f t="shared" si="60"/>
        <v>#DIV/0!</v>
      </c>
      <c r="Y94" s="14" t="e">
        <f t="shared" si="61"/>
        <v>#DIV/0!</v>
      </c>
      <c r="Z94" s="138"/>
      <c r="AB94" s="15" t="e">
        <f t="shared" si="62"/>
        <v>#DIV/0!</v>
      </c>
      <c r="AC94" s="7"/>
      <c r="AD94" s="36"/>
      <c r="AE94" s="36"/>
      <c r="AF94" s="36"/>
    </row>
    <row r="95" spans="1:37" ht="24.75" customHeight="1" x14ac:dyDescent="0.25">
      <c r="A95" s="21"/>
      <c r="B95" s="22"/>
      <c r="C95" s="23"/>
      <c r="D95" s="24"/>
      <c r="E95" s="23"/>
      <c r="F95" s="22"/>
      <c r="G95" s="23"/>
      <c r="H95" s="25"/>
      <c r="I95" s="22"/>
      <c r="J95" s="22"/>
      <c r="K95" s="22"/>
      <c r="L95" s="25"/>
      <c r="M95" s="26"/>
      <c r="N95" s="25"/>
      <c r="O95" s="43"/>
      <c r="P95" s="43"/>
      <c r="Q95" s="25"/>
      <c r="R95" s="25"/>
      <c r="S95" s="25"/>
      <c r="T95" s="47"/>
      <c r="U95" s="47"/>
      <c r="V95" s="25"/>
      <c r="W95" s="25"/>
      <c r="X95" s="27"/>
      <c r="Y95" s="27"/>
      <c r="Z95" s="28"/>
      <c r="AB95" s="7"/>
      <c r="AC95" s="7"/>
      <c r="AD95" s="36"/>
      <c r="AE95" s="36"/>
      <c r="AF95" s="36"/>
      <c r="AG95" s="7"/>
      <c r="AH95" s="7" t="s">
        <v>105</v>
      </c>
      <c r="AI95" s="7" t="s">
        <v>106</v>
      </c>
      <c r="AJ95" s="7" t="s">
        <v>116</v>
      </c>
    </row>
    <row r="96" spans="1:37" ht="24.75" customHeight="1" x14ac:dyDescent="0.25">
      <c r="A96" s="8">
        <v>42024</v>
      </c>
      <c r="B96" s="100">
        <f>B86</f>
        <v>13.75</v>
      </c>
      <c r="C96" s="100" t="s">
        <v>30</v>
      </c>
      <c r="D96" s="9"/>
      <c r="E96" s="9"/>
      <c r="F96" s="102" t="s">
        <v>31</v>
      </c>
      <c r="G96" s="100"/>
      <c r="H96" s="101">
        <f t="shared" ref="H96:H103" si="64">0.001*POWER(10,G96/10)</f>
        <v>1E-3</v>
      </c>
      <c r="I96" s="102" t="s">
        <v>31</v>
      </c>
      <c r="J96" s="100">
        <v>46</v>
      </c>
      <c r="K96" s="102" t="s">
        <v>31</v>
      </c>
      <c r="L96" s="101">
        <f t="shared" ref="L96:L103" si="65">0.001*POWER(10,J96/10)</f>
        <v>39.810717055349741</v>
      </c>
      <c r="M96" s="101"/>
      <c r="N96" s="101"/>
      <c r="O96" s="11"/>
      <c r="P96" s="11"/>
      <c r="Q96" s="13">
        <f t="shared" ref="Q96:Q103" si="66">J96-G96</f>
        <v>46</v>
      </c>
      <c r="R96" s="13"/>
      <c r="S96" s="13"/>
      <c r="T96" s="101"/>
      <c r="U96" s="101"/>
      <c r="V96" s="101">
        <f t="shared" ref="V96:V104" si="67">T96*$Z$7+S96*$Z$9+R96*$Z$11</f>
        <v>0</v>
      </c>
      <c r="W96" s="101">
        <f t="shared" ref="W96:W104" si="68">V96-L96</f>
        <v>-39.810717055349741</v>
      </c>
      <c r="X96" s="14" t="e">
        <f t="shared" ref="X96:X104" si="69">L96/V96</f>
        <v>#DIV/0!</v>
      </c>
      <c r="Y96" s="14" t="e">
        <f t="shared" ref="Y96:Y104" si="70">(L96-H96)/V96</f>
        <v>#DIV/0!</v>
      </c>
      <c r="Z96" s="127" t="s">
        <v>119</v>
      </c>
      <c r="AB96" s="15" t="e">
        <f t="shared" ref="AB96:AB104" si="71">AVERAGE(M96:N96)</f>
        <v>#DIV/0!</v>
      </c>
      <c r="AC96" s="7"/>
      <c r="AD96" s="36"/>
      <c r="AE96" s="36"/>
      <c r="AF96" s="36"/>
      <c r="AG96" s="7"/>
      <c r="AH96" s="7"/>
    </row>
    <row r="97" spans="1:37" ht="24.75" customHeight="1" x14ac:dyDescent="0.25">
      <c r="A97" s="16"/>
      <c r="B97" s="100"/>
      <c r="C97" s="100"/>
      <c r="D97" s="9"/>
      <c r="E97" s="9"/>
      <c r="F97" s="102" t="s">
        <v>31</v>
      </c>
      <c r="G97" s="100">
        <v>18.149999999999999</v>
      </c>
      <c r="H97" s="101">
        <f t="shared" si="64"/>
        <v>6.5313055264747261E-2</v>
      </c>
      <c r="I97" s="102" t="s">
        <v>31</v>
      </c>
      <c r="J97" s="100">
        <f t="shared" ref="J97:J102" si="72">J96-1</f>
        <v>45</v>
      </c>
      <c r="K97" s="102" t="s">
        <v>31</v>
      </c>
      <c r="L97" s="101">
        <f t="shared" si="65"/>
        <v>31.622776601683839</v>
      </c>
      <c r="M97" s="101">
        <v>-31.5</v>
      </c>
      <c r="N97" s="101">
        <v>-30</v>
      </c>
      <c r="O97" s="11"/>
      <c r="P97" s="11"/>
      <c r="Q97" s="13">
        <f t="shared" si="66"/>
        <v>26.85</v>
      </c>
      <c r="R97" s="13"/>
      <c r="S97" s="13"/>
      <c r="T97" s="101"/>
      <c r="U97" s="101"/>
      <c r="V97" s="101">
        <f t="shared" si="67"/>
        <v>0</v>
      </c>
      <c r="W97" s="101">
        <f t="shared" si="68"/>
        <v>-31.622776601683839</v>
      </c>
      <c r="X97" s="14" t="e">
        <f t="shared" si="69"/>
        <v>#DIV/0!</v>
      </c>
      <c r="Y97" s="14" t="e">
        <f t="shared" si="70"/>
        <v>#DIV/0!</v>
      </c>
      <c r="Z97" s="128"/>
      <c r="AB97" s="15">
        <f t="shared" si="71"/>
        <v>-30.75</v>
      </c>
      <c r="AC97" s="7"/>
      <c r="AD97" s="36"/>
      <c r="AE97" s="36"/>
      <c r="AF97" s="36"/>
      <c r="AG97" s="7"/>
      <c r="AH97" s="20">
        <v>0.28999999999999998</v>
      </c>
      <c r="AI97" s="7">
        <v>0</v>
      </c>
      <c r="AJ97" s="7">
        <v>1.3</v>
      </c>
    </row>
    <row r="98" spans="1:37" ht="24.75" customHeight="1" x14ac:dyDescent="0.25">
      <c r="A98" s="102"/>
      <c r="B98" s="100"/>
      <c r="C98" s="100"/>
      <c r="D98" s="9"/>
      <c r="E98" s="9"/>
      <c r="F98" s="102" t="s">
        <v>31</v>
      </c>
      <c r="G98" s="100">
        <v>17</v>
      </c>
      <c r="H98" s="101">
        <f t="shared" si="64"/>
        <v>5.0118723362727241E-2</v>
      </c>
      <c r="I98" s="102" t="s">
        <v>31</v>
      </c>
      <c r="J98" s="100">
        <f t="shared" si="72"/>
        <v>44</v>
      </c>
      <c r="K98" s="102" t="s">
        <v>31</v>
      </c>
      <c r="L98" s="101">
        <f t="shared" si="65"/>
        <v>25.118864315095859</v>
      </c>
      <c r="M98" s="101">
        <v>-34</v>
      </c>
      <c r="N98" s="101">
        <v>-32</v>
      </c>
      <c r="O98" s="11"/>
      <c r="P98" s="11"/>
      <c r="Q98" s="13">
        <f t="shared" si="66"/>
        <v>27</v>
      </c>
      <c r="R98" s="13"/>
      <c r="S98" s="13"/>
      <c r="T98" s="101"/>
      <c r="U98" s="101"/>
      <c r="V98" s="101">
        <f t="shared" si="67"/>
        <v>0</v>
      </c>
      <c r="W98" s="101">
        <f t="shared" si="68"/>
        <v>-25.118864315095859</v>
      </c>
      <c r="X98" s="14" t="e">
        <f t="shared" si="69"/>
        <v>#DIV/0!</v>
      </c>
      <c r="Y98" s="14" t="e">
        <f t="shared" si="70"/>
        <v>#DIV/0!</v>
      </c>
      <c r="Z98" s="129"/>
      <c r="AB98" s="15">
        <f t="shared" si="71"/>
        <v>-33</v>
      </c>
      <c r="AC98" s="7"/>
      <c r="AD98" s="36"/>
      <c r="AE98" s="36"/>
      <c r="AF98" s="36"/>
      <c r="AH98" s="20">
        <v>0.42</v>
      </c>
      <c r="AI98" s="7">
        <v>0</v>
      </c>
      <c r="AJ98" s="7">
        <v>1.34</v>
      </c>
    </row>
    <row r="99" spans="1:37" ht="24.75" customHeight="1" x14ac:dyDescent="0.25">
      <c r="A99" s="102"/>
      <c r="B99" s="100"/>
      <c r="C99" s="100"/>
      <c r="D99" s="9"/>
      <c r="E99" s="9"/>
      <c r="F99" s="102" t="s">
        <v>31</v>
      </c>
      <c r="G99" s="100">
        <v>15.88</v>
      </c>
      <c r="H99" s="101">
        <f t="shared" si="64"/>
        <v>3.8725764492161752E-2</v>
      </c>
      <c r="I99" s="102" t="s">
        <v>31</v>
      </c>
      <c r="J99" s="100">
        <f t="shared" si="72"/>
        <v>43</v>
      </c>
      <c r="K99" s="102" t="s">
        <v>31</v>
      </c>
      <c r="L99" s="101">
        <f t="shared" si="65"/>
        <v>19.952623149688794</v>
      </c>
      <c r="M99" s="101">
        <v>-35</v>
      </c>
      <c r="N99" s="101">
        <v>-35</v>
      </c>
      <c r="O99" s="11"/>
      <c r="P99" s="11"/>
      <c r="Q99" s="13">
        <f t="shared" si="66"/>
        <v>27.119999999999997</v>
      </c>
      <c r="R99" s="13"/>
      <c r="S99" s="13"/>
      <c r="T99" s="101"/>
      <c r="U99" s="101"/>
      <c r="V99" s="101">
        <f t="shared" si="67"/>
        <v>0</v>
      </c>
      <c r="W99" s="101">
        <f t="shared" si="68"/>
        <v>-19.952623149688794</v>
      </c>
      <c r="X99" s="14" t="e">
        <f t="shared" si="69"/>
        <v>#DIV/0!</v>
      </c>
      <c r="Y99" s="14" t="e">
        <f t="shared" si="70"/>
        <v>#DIV/0!</v>
      </c>
      <c r="Z99" s="136" t="s">
        <v>45</v>
      </c>
      <c r="AB99" s="15">
        <f t="shared" si="71"/>
        <v>-35</v>
      </c>
      <c r="AC99" s="7"/>
      <c r="AD99" s="36"/>
      <c r="AE99" s="36"/>
      <c r="AF99" s="36"/>
      <c r="AH99" s="20">
        <v>0.39</v>
      </c>
      <c r="AI99">
        <v>0</v>
      </c>
      <c r="AJ99">
        <v>1.34</v>
      </c>
    </row>
    <row r="100" spans="1:37" ht="23.25" customHeight="1" x14ac:dyDescent="0.25">
      <c r="A100" s="102"/>
      <c r="B100" s="100"/>
      <c r="C100" s="100"/>
      <c r="D100" s="9"/>
      <c r="E100" s="9"/>
      <c r="F100" s="102" t="s">
        <v>31</v>
      </c>
      <c r="G100" s="100">
        <v>14.5</v>
      </c>
      <c r="H100" s="101">
        <f t="shared" si="64"/>
        <v>2.818382931264455E-2</v>
      </c>
      <c r="I100" s="102" t="s">
        <v>31</v>
      </c>
      <c r="J100" s="100">
        <f t="shared" si="72"/>
        <v>42</v>
      </c>
      <c r="K100" s="102" t="s">
        <v>31</v>
      </c>
      <c r="L100" s="101">
        <f t="shared" si="65"/>
        <v>15.848931924611147</v>
      </c>
      <c r="M100" s="101">
        <v>-34.299999999999997</v>
      </c>
      <c r="N100" s="101">
        <v>-34.299999999999997</v>
      </c>
      <c r="O100" s="11"/>
      <c r="P100" s="11"/>
      <c r="Q100" s="13">
        <f t="shared" si="66"/>
        <v>27.5</v>
      </c>
      <c r="R100" s="13"/>
      <c r="S100" s="13"/>
      <c r="T100" s="101"/>
      <c r="U100" s="101"/>
      <c r="V100" s="101">
        <f t="shared" si="67"/>
        <v>0</v>
      </c>
      <c r="W100" s="101">
        <f t="shared" si="68"/>
        <v>-15.848931924611147</v>
      </c>
      <c r="X100" s="14" t="e">
        <f t="shared" si="69"/>
        <v>#DIV/0!</v>
      </c>
      <c r="Y100" s="14" t="e">
        <f t="shared" si="70"/>
        <v>#DIV/0!</v>
      </c>
      <c r="Z100" s="138"/>
      <c r="AB100" s="15">
        <f t="shared" si="71"/>
        <v>-34.299999999999997</v>
      </c>
      <c r="AC100" s="7"/>
      <c r="AD100" s="36"/>
      <c r="AE100" s="36"/>
      <c r="AF100" s="36"/>
      <c r="AH100" s="20">
        <v>0.47</v>
      </c>
      <c r="AI100">
        <v>0</v>
      </c>
      <c r="AJ100">
        <v>1.36</v>
      </c>
    </row>
    <row r="101" spans="1:37" ht="24" customHeight="1" x14ac:dyDescent="0.25">
      <c r="A101" s="102"/>
      <c r="B101" s="100"/>
      <c r="C101" s="100"/>
      <c r="D101" s="9"/>
      <c r="E101" s="9"/>
      <c r="F101" s="102" t="s">
        <v>31</v>
      </c>
      <c r="G101" s="100">
        <v>14</v>
      </c>
      <c r="H101" s="101">
        <f t="shared" si="64"/>
        <v>2.5118864315095798E-2</v>
      </c>
      <c r="I101" s="102" t="s">
        <v>31</v>
      </c>
      <c r="J101" s="100">
        <f t="shared" si="72"/>
        <v>41</v>
      </c>
      <c r="K101" s="102" t="s">
        <v>31</v>
      </c>
      <c r="L101" s="101">
        <f t="shared" si="65"/>
        <v>12.589254117941671</v>
      </c>
      <c r="M101" s="101">
        <v>-35</v>
      </c>
      <c r="N101" s="101">
        <v>-35</v>
      </c>
      <c r="O101" s="11"/>
      <c r="P101" s="11"/>
      <c r="Q101" s="13">
        <f t="shared" si="66"/>
        <v>27</v>
      </c>
      <c r="R101" s="13"/>
      <c r="S101" s="13"/>
      <c r="T101" s="101"/>
      <c r="U101" s="101"/>
      <c r="V101" s="101">
        <f t="shared" si="67"/>
        <v>0</v>
      </c>
      <c r="W101" s="101">
        <f t="shared" si="68"/>
        <v>-12.589254117941671</v>
      </c>
      <c r="X101" s="14" t="e">
        <f t="shared" si="69"/>
        <v>#DIV/0!</v>
      </c>
      <c r="Y101" s="14" t="e">
        <f t="shared" si="70"/>
        <v>#DIV/0!</v>
      </c>
      <c r="Z101" s="137" t="s">
        <v>117</v>
      </c>
      <c r="AB101" s="15">
        <f t="shared" si="71"/>
        <v>-35</v>
      </c>
      <c r="AC101" s="7"/>
      <c r="AD101" s="36"/>
      <c r="AE101" s="36"/>
      <c r="AF101" s="36"/>
      <c r="AH101" s="20">
        <v>0.54</v>
      </c>
      <c r="AI101">
        <v>0.23</v>
      </c>
      <c r="AJ101">
        <v>1.4</v>
      </c>
    </row>
    <row r="102" spans="1:37" ht="24.75" customHeight="1" x14ac:dyDescent="0.25">
      <c r="A102" s="102"/>
      <c r="B102" s="100"/>
      <c r="C102" s="100"/>
      <c r="D102" s="9"/>
      <c r="E102" s="9"/>
      <c r="F102" s="102" t="s">
        <v>31</v>
      </c>
      <c r="G102" s="100">
        <v>12.72</v>
      </c>
      <c r="H102" s="101">
        <f t="shared" si="64"/>
        <v>1.8706821403658012E-2</v>
      </c>
      <c r="I102" s="102" t="s">
        <v>31</v>
      </c>
      <c r="J102" s="100">
        <f t="shared" si="72"/>
        <v>40</v>
      </c>
      <c r="K102" s="102" t="s">
        <v>31</v>
      </c>
      <c r="L102" s="101">
        <f t="shared" si="65"/>
        <v>10</v>
      </c>
      <c r="M102" s="101">
        <v>-35</v>
      </c>
      <c r="N102" s="101">
        <v>-35</v>
      </c>
      <c r="O102" s="11"/>
      <c r="P102" s="11"/>
      <c r="Q102" s="13">
        <f t="shared" si="66"/>
        <v>27.28</v>
      </c>
      <c r="R102" s="13"/>
      <c r="S102" s="13"/>
      <c r="T102" s="101"/>
      <c r="U102" s="101"/>
      <c r="V102" s="101">
        <f t="shared" si="67"/>
        <v>0</v>
      </c>
      <c r="W102" s="101">
        <f t="shared" si="68"/>
        <v>-10</v>
      </c>
      <c r="X102" s="14" t="e">
        <f t="shared" si="69"/>
        <v>#DIV/0!</v>
      </c>
      <c r="Y102" s="14" t="e">
        <f t="shared" si="70"/>
        <v>#DIV/0!</v>
      </c>
      <c r="Z102" s="137"/>
      <c r="AB102" s="15">
        <f t="shared" si="71"/>
        <v>-35</v>
      </c>
      <c r="AC102" s="7"/>
      <c r="AD102" s="36"/>
      <c r="AE102" s="36"/>
      <c r="AF102" s="36"/>
      <c r="AH102" s="20">
        <v>0.56999999999999995</v>
      </c>
      <c r="AI102">
        <v>0.25</v>
      </c>
      <c r="AJ102">
        <v>1.4</v>
      </c>
    </row>
    <row r="103" spans="1:37" ht="24.75" customHeight="1" x14ac:dyDescent="0.25">
      <c r="A103" s="102"/>
      <c r="B103" s="100"/>
      <c r="C103" s="100"/>
      <c r="D103" s="9"/>
      <c r="E103" s="9"/>
      <c r="F103" s="102" t="s">
        <v>31</v>
      </c>
      <c r="G103" s="101"/>
      <c r="H103" s="101">
        <f t="shared" si="64"/>
        <v>1E-3</v>
      </c>
      <c r="I103" s="102" t="s">
        <v>31</v>
      </c>
      <c r="J103" s="103"/>
      <c r="K103" s="102" t="s">
        <v>31</v>
      </c>
      <c r="L103" s="101">
        <f t="shared" si="65"/>
        <v>1E-3</v>
      </c>
      <c r="M103" s="46"/>
      <c r="N103" s="46"/>
      <c r="O103" s="11"/>
      <c r="P103" s="11"/>
      <c r="Q103" s="13">
        <f t="shared" si="66"/>
        <v>0</v>
      </c>
      <c r="R103" s="13"/>
      <c r="S103" s="13"/>
      <c r="T103" s="101"/>
      <c r="U103" s="101"/>
      <c r="V103" s="101">
        <f t="shared" si="67"/>
        <v>0</v>
      </c>
      <c r="W103" s="101">
        <f t="shared" si="68"/>
        <v>-1E-3</v>
      </c>
      <c r="X103" s="14" t="e">
        <f t="shared" si="69"/>
        <v>#DIV/0!</v>
      </c>
      <c r="Y103" s="14" t="e">
        <f t="shared" si="70"/>
        <v>#DIV/0!</v>
      </c>
      <c r="Z103" s="136" t="s">
        <v>118</v>
      </c>
      <c r="AB103" s="15" t="e">
        <f t="shared" si="71"/>
        <v>#DIV/0!</v>
      </c>
      <c r="AC103" s="7"/>
      <c r="AD103" s="36"/>
      <c r="AE103" s="36"/>
      <c r="AF103" s="36"/>
    </row>
    <row r="104" spans="1:37" ht="24.75" customHeight="1" x14ac:dyDescent="0.25">
      <c r="A104" s="102"/>
      <c r="B104" s="100"/>
      <c r="C104" s="100"/>
      <c r="D104" s="9"/>
      <c r="E104" s="9"/>
      <c r="F104" s="102" t="s">
        <v>31</v>
      </c>
      <c r="G104" s="101"/>
      <c r="H104" s="101">
        <f>0.001*POWER(10,G104/10)</f>
        <v>1E-3</v>
      </c>
      <c r="I104" s="102" t="s">
        <v>31</v>
      </c>
      <c r="J104" s="103"/>
      <c r="K104" s="102" t="s">
        <v>31</v>
      </c>
      <c r="L104" s="101">
        <f>0.001*POWER(10,J104/10)</f>
        <v>1E-3</v>
      </c>
      <c r="M104" s="46"/>
      <c r="N104" s="46"/>
      <c r="O104" s="11"/>
      <c r="P104" s="11"/>
      <c r="Q104" s="13">
        <f>J104-G104</f>
        <v>0</v>
      </c>
      <c r="R104" s="13"/>
      <c r="S104" s="13"/>
      <c r="T104" s="101"/>
      <c r="U104" s="101"/>
      <c r="V104" s="101">
        <f t="shared" si="67"/>
        <v>0</v>
      </c>
      <c r="W104" s="101">
        <f t="shared" si="68"/>
        <v>-1E-3</v>
      </c>
      <c r="X104" s="14" t="e">
        <f t="shared" si="69"/>
        <v>#DIV/0!</v>
      </c>
      <c r="Y104" s="14" t="e">
        <f t="shared" si="70"/>
        <v>#DIV/0!</v>
      </c>
      <c r="Z104" s="138"/>
      <c r="AB104" s="15" t="e">
        <f t="shared" si="71"/>
        <v>#DIV/0!</v>
      </c>
      <c r="AC104" s="7"/>
      <c r="AD104" s="36"/>
      <c r="AE104" s="36"/>
      <c r="AF104" s="36"/>
    </row>
    <row r="105" spans="1:37" ht="24.75" customHeight="1" x14ac:dyDescent="0.25">
      <c r="A105" s="21"/>
      <c r="B105" s="22"/>
      <c r="C105" s="23"/>
      <c r="D105" s="24"/>
      <c r="E105" s="23"/>
      <c r="F105" s="22"/>
      <c r="G105" s="25"/>
      <c r="H105" s="25"/>
      <c r="I105" s="22"/>
      <c r="J105" s="22"/>
      <c r="K105" s="22"/>
      <c r="L105" s="25"/>
      <c r="M105" s="26"/>
      <c r="N105" s="25"/>
      <c r="O105" s="25"/>
      <c r="P105" s="25"/>
      <c r="Q105" s="25"/>
      <c r="R105" s="25"/>
      <c r="S105" s="25"/>
      <c r="T105" s="26"/>
      <c r="U105" s="26"/>
      <c r="V105" s="25"/>
      <c r="W105" s="25"/>
      <c r="X105" s="27"/>
      <c r="Y105" s="27"/>
      <c r="Z105" s="28"/>
      <c r="AB105" s="7"/>
      <c r="AC105" s="36"/>
      <c r="AD105" s="36"/>
      <c r="AE105" s="7"/>
      <c r="AF105" s="36"/>
      <c r="AG105" s="7"/>
      <c r="AH105" s="7" t="s">
        <v>105</v>
      </c>
      <c r="AI105" s="7" t="s">
        <v>106</v>
      </c>
      <c r="AJ105" s="7" t="s">
        <v>116</v>
      </c>
      <c r="AK105" s="7"/>
    </row>
    <row r="106" spans="1:37" ht="24.75" customHeight="1" x14ac:dyDescent="0.25">
      <c r="A106" s="8"/>
      <c r="B106" s="100">
        <f>B96</f>
        <v>13.75</v>
      </c>
      <c r="C106" s="100" t="s">
        <v>30</v>
      </c>
      <c r="D106" s="9"/>
      <c r="E106" s="9"/>
      <c r="F106" s="102" t="s">
        <v>31</v>
      </c>
      <c r="G106" s="100"/>
      <c r="H106" s="101">
        <f t="shared" ref="H106:H113" si="73">0.001*POWER(10,G106/10)</f>
        <v>1E-3</v>
      </c>
      <c r="I106" s="102" t="s">
        <v>31</v>
      </c>
      <c r="J106" s="100">
        <v>46</v>
      </c>
      <c r="K106" s="102" t="s">
        <v>31</v>
      </c>
      <c r="L106" s="101">
        <f t="shared" ref="L106:L113" si="74">0.001*POWER(10,J106/10)</f>
        <v>39.810717055349741</v>
      </c>
      <c r="M106" s="101"/>
      <c r="N106" s="101"/>
      <c r="O106" s="11"/>
      <c r="P106" s="11"/>
      <c r="Q106" s="13">
        <f t="shared" ref="Q106:Q113" si="75">J106-G106</f>
        <v>46</v>
      </c>
      <c r="R106" s="13"/>
      <c r="S106" s="13"/>
      <c r="T106" s="101"/>
      <c r="U106" s="101"/>
      <c r="V106" s="101">
        <f t="shared" ref="V106:V114" si="76">T106*$Z$7+S106*$Z$9+R106*$Z$11</f>
        <v>0</v>
      </c>
      <c r="W106" s="101">
        <f t="shared" ref="W106:W114" si="77">V106-L106</f>
        <v>-39.810717055349741</v>
      </c>
      <c r="X106" s="14" t="e">
        <f t="shared" ref="X106:X114" si="78">L106/V106</f>
        <v>#DIV/0!</v>
      </c>
      <c r="Y106" s="14" t="e">
        <f t="shared" ref="Y106:Y114" si="79">(L106-H106)/V106</f>
        <v>#DIV/0!</v>
      </c>
      <c r="Z106" s="127" t="s">
        <v>51</v>
      </c>
      <c r="AB106" s="15" t="e">
        <f t="shared" ref="AB106:AB114" si="80">AVERAGE(M106:N106)</f>
        <v>#DIV/0!</v>
      </c>
      <c r="AC106" s="36"/>
      <c r="AD106" s="36"/>
      <c r="AE106" s="7"/>
      <c r="AF106" s="36"/>
      <c r="AG106" s="7"/>
      <c r="AH106" s="7"/>
      <c r="AI106" s="7"/>
      <c r="AJ106" s="7"/>
      <c r="AK106" s="7"/>
    </row>
    <row r="107" spans="1:37" ht="24.75" customHeight="1" x14ac:dyDescent="0.25">
      <c r="A107" s="16"/>
      <c r="B107" s="100"/>
      <c r="C107" s="100"/>
      <c r="D107" s="9"/>
      <c r="E107" s="9"/>
      <c r="F107" s="102" t="s">
        <v>31</v>
      </c>
      <c r="G107" s="100"/>
      <c r="H107" s="101">
        <f t="shared" si="73"/>
        <v>1E-3</v>
      </c>
      <c r="I107" s="102" t="s">
        <v>31</v>
      </c>
      <c r="J107" s="100">
        <f t="shared" ref="J107:J112" si="81">J106-1</f>
        <v>45</v>
      </c>
      <c r="K107" s="102" t="s">
        <v>31</v>
      </c>
      <c r="L107" s="101">
        <f t="shared" si="74"/>
        <v>31.622776601683839</v>
      </c>
      <c r="M107" s="101"/>
      <c r="N107" s="101"/>
      <c r="O107" s="11"/>
      <c r="P107" s="11"/>
      <c r="Q107" s="13">
        <f t="shared" si="75"/>
        <v>45</v>
      </c>
      <c r="R107" s="13"/>
      <c r="S107" s="13"/>
      <c r="T107" s="101"/>
      <c r="U107" s="101"/>
      <c r="V107" s="101">
        <f t="shared" si="76"/>
        <v>0</v>
      </c>
      <c r="W107" s="101">
        <f t="shared" si="77"/>
        <v>-31.622776601683839</v>
      </c>
      <c r="X107" s="14" t="e">
        <f t="shared" si="78"/>
        <v>#DIV/0!</v>
      </c>
      <c r="Y107" s="14" t="e">
        <f t="shared" si="79"/>
        <v>#DIV/0!</v>
      </c>
      <c r="Z107" s="128"/>
      <c r="AB107" s="15" t="e">
        <f t="shared" si="80"/>
        <v>#DIV/0!</v>
      </c>
      <c r="AC107" s="44"/>
      <c r="AD107" s="36"/>
      <c r="AE107" s="7"/>
      <c r="AF107" s="36"/>
      <c r="AG107" s="7"/>
      <c r="AH107" s="7"/>
      <c r="AI107" s="7"/>
      <c r="AJ107" s="7"/>
      <c r="AK107" s="7"/>
    </row>
    <row r="108" spans="1:37" ht="24.75" customHeight="1" x14ac:dyDescent="0.25">
      <c r="A108" s="102"/>
      <c r="B108" s="100"/>
      <c r="C108" s="100"/>
      <c r="D108" s="9"/>
      <c r="E108" s="9"/>
      <c r="F108" s="102" t="s">
        <v>31</v>
      </c>
      <c r="G108" s="100"/>
      <c r="H108" s="101">
        <f t="shared" si="73"/>
        <v>1E-3</v>
      </c>
      <c r="I108" s="102" t="s">
        <v>31</v>
      </c>
      <c r="J108" s="100">
        <f t="shared" si="81"/>
        <v>44</v>
      </c>
      <c r="K108" s="102" t="s">
        <v>31</v>
      </c>
      <c r="L108" s="101">
        <f t="shared" si="74"/>
        <v>25.118864315095859</v>
      </c>
      <c r="M108" s="101"/>
      <c r="N108" s="101"/>
      <c r="O108" s="11"/>
      <c r="P108" s="11"/>
      <c r="Q108" s="13">
        <f t="shared" si="75"/>
        <v>44</v>
      </c>
      <c r="R108" s="13"/>
      <c r="S108" s="13"/>
      <c r="T108" s="101"/>
      <c r="U108" s="101"/>
      <c r="V108" s="101">
        <f t="shared" si="76"/>
        <v>0</v>
      </c>
      <c r="W108" s="101">
        <f t="shared" si="77"/>
        <v>-25.118864315095859</v>
      </c>
      <c r="X108" s="14" t="e">
        <f t="shared" si="78"/>
        <v>#DIV/0!</v>
      </c>
      <c r="Y108" s="14" t="e">
        <f t="shared" si="79"/>
        <v>#DIV/0!</v>
      </c>
      <c r="Z108" s="129"/>
      <c r="AB108" s="15" t="e">
        <f t="shared" si="80"/>
        <v>#DIV/0!</v>
      </c>
      <c r="AC108" s="7"/>
      <c r="AD108" s="36"/>
      <c r="AE108" s="36"/>
      <c r="AF108" s="36"/>
      <c r="AG108" s="7"/>
      <c r="AH108" s="7"/>
      <c r="AI108" s="7"/>
      <c r="AJ108" s="7"/>
      <c r="AK108" s="7"/>
    </row>
    <row r="109" spans="1:37" ht="24.75" customHeight="1" x14ac:dyDescent="0.25">
      <c r="A109" s="102"/>
      <c r="B109" s="100"/>
      <c r="C109" s="100"/>
      <c r="D109" s="9"/>
      <c r="E109" s="9"/>
      <c r="F109" s="102" t="s">
        <v>31</v>
      </c>
      <c r="G109" s="100"/>
      <c r="H109" s="101">
        <f t="shared" si="73"/>
        <v>1E-3</v>
      </c>
      <c r="I109" s="102" t="s">
        <v>31</v>
      </c>
      <c r="J109" s="100">
        <f t="shared" si="81"/>
        <v>43</v>
      </c>
      <c r="K109" s="102" t="s">
        <v>31</v>
      </c>
      <c r="L109" s="101">
        <f t="shared" si="74"/>
        <v>19.952623149688794</v>
      </c>
      <c r="M109" s="101"/>
      <c r="N109" s="101"/>
      <c r="O109" s="11"/>
      <c r="P109" s="11"/>
      <c r="Q109" s="13">
        <f t="shared" si="75"/>
        <v>43</v>
      </c>
      <c r="R109" s="13"/>
      <c r="S109" s="13"/>
      <c r="T109" s="101"/>
      <c r="U109" s="101"/>
      <c r="V109" s="101">
        <f t="shared" si="76"/>
        <v>0</v>
      </c>
      <c r="W109" s="101">
        <f t="shared" si="77"/>
        <v>-19.952623149688794</v>
      </c>
      <c r="X109" s="14" t="e">
        <f t="shared" si="78"/>
        <v>#DIV/0!</v>
      </c>
      <c r="Y109" s="14" t="e">
        <f t="shared" si="79"/>
        <v>#DIV/0!</v>
      </c>
      <c r="Z109" s="136" t="s">
        <v>45</v>
      </c>
      <c r="AB109" s="15" t="e">
        <f t="shared" si="80"/>
        <v>#DIV/0!</v>
      </c>
      <c r="AC109" s="7"/>
      <c r="AD109" s="36"/>
      <c r="AE109" s="36"/>
      <c r="AF109" s="36"/>
    </row>
    <row r="110" spans="1:37" ht="23.25" customHeight="1" x14ac:dyDescent="0.25">
      <c r="A110" s="102"/>
      <c r="B110" s="100"/>
      <c r="C110" s="100"/>
      <c r="D110" s="9"/>
      <c r="E110" s="9"/>
      <c r="F110" s="102" t="s">
        <v>31</v>
      </c>
      <c r="G110" s="100"/>
      <c r="H110" s="101">
        <f t="shared" si="73"/>
        <v>1E-3</v>
      </c>
      <c r="I110" s="102" t="s">
        <v>31</v>
      </c>
      <c r="J110" s="100">
        <f t="shared" si="81"/>
        <v>42</v>
      </c>
      <c r="K110" s="102" t="s">
        <v>31</v>
      </c>
      <c r="L110" s="101">
        <f t="shared" si="74"/>
        <v>15.848931924611147</v>
      </c>
      <c r="M110" s="101"/>
      <c r="N110" s="101"/>
      <c r="O110" s="11"/>
      <c r="P110" s="11"/>
      <c r="Q110" s="13">
        <f t="shared" si="75"/>
        <v>42</v>
      </c>
      <c r="R110" s="13"/>
      <c r="S110" s="13"/>
      <c r="T110" s="101"/>
      <c r="U110" s="101"/>
      <c r="V110" s="101">
        <f t="shared" si="76"/>
        <v>0</v>
      </c>
      <c r="W110" s="101">
        <f t="shared" si="77"/>
        <v>-15.848931924611147</v>
      </c>
      <c r="X110" s="14" t="e">
        <f t="shared" si="78"/>
        <v>#DIV/0!</v>
      </c>
      <c r="Y110" s="14" t="e">
        <f t="shared" si="79"/>
        <v>#DIV/0!</v>
      </c>
      <c r="Z110" s="138"/>
      <c r="AB110" s="15" t="e">
        <f t="shared" si="80"/>
        <v>#DIV/0!</v>
      </c>
      <c r="AC110" s="7"/>
      <c r="AD110" s="36"/>
      <c r="AE110" s="36"/>
      <c r="AF110" s="36"/>
    </row>
    <row r="111" spans="1:37" ht="24" customHeight="1" x14ac:dyDescent="0.25">
      <c r="A111" s="102"/>
      <c r="B111" s="100"/>
      <c r="C111" s="100"/>
      <c r="D111" s="9"/>
      <c r="E111" s="9"/>
      <c r="F111" s="102" t="s">
        <v>31</v>
      </c>
      <c r="G111" s="100"/>
      <c r="H111" s="101">
        <f t="shared" si="73"/>
        <v>1E-3</v>
      </c>
      <c r="I111" s="102" t="s">
        <v>31</v>
      </c>
      <c r="J111" s="100">
        <f t="shared" si="81"/>
        <v>41</v>
      </c>
      <c r="K111" s="102" t="s">
        <v>31</v>
      </c>
      <c r="L111" s="101">
        <f t="shared" si="74"/>
        <v>12.589254117941671</v>
      </c>
      <c r="M111" s="101"/>
      <c r="N111" s="101"/>
      <c r="O111" s="11"/>
      <c r="P111" s="11"/>
      <c r="Q111" s="13">
        <f t="shared" si="75"/>
        <v>41</v>
      </c>
      <c r="R111" s="13"/>
      <c r="S111" s="13"/>
      <c r="T111" s="101"/>
      <c r="U111" s="101"/>
      <c r="V111" s="101">
        <f t="shared" si="76"/>
        <v>0</v>
      </c>
      <c r="W111" s="101">
        <f t="shared" si="77"/>
        <v>-12.589254117941671</v>
      </c>
      <c r="X111" s="14" t="e">
        <f t="shared" si="78"/>
        <v>#DIV/0!</v>
      </c>
      <c r="Y111" s="14" t="e">
        <f t="shared" si="79"/>
        <v>#DIV/0!</v>
      </c>
      <c r="Z111" s="137" t="s">
        <v>117</v>
      </c>
      <c r="AB111" s="15" t="e">
        <f t="shared" si="80"/>
        <v>#DIV/0!</v>
      </c>
      <c r="AC111" s="7"/>
      <c r="AD111" s="36"/>
      <c r="AE111" s="36"/>
      <c r="AF111" s="36"/>
    </row>
    <row r="112" spans="1:37" ht="24.75" customHeight="1" x14ac:dyDescent="0.25">
      <c r="A112" s="102"/>
      <c r="B112" s="100"/>
      <c r="C112" s="100"/>
      <c r="D112" s="9"/>
      <c r="E112" s="9"/>
      <c r="F112" s="102" t="s">
        <v>31</v>
      </c>
      <c r="G112" s="100"/>
      <c r="H112" s="101">
        <f t="shared" si="73"/>
        <v>1E-3</v>
      </c>
      <c r="I112" s="102" t="s">
        <v>31</v>
      </c>
      <c r="J112" s="100">
        <f t="shared" si="81"/>
        <v>40</v>
      </c>
      <c r="K112" s="102" t="s">
        <v>31</v>
      </c>
      <c r="L112" s="101">
        <f t="shared" si="74"/>
        <v>10</v>
      </c>
      <c r="M112" s="101"/>
      <c r="N112" s="101"/>
      <c r="O112" s="11"/>
      <c r="P112" s="11"/>
      <c r="Q112" s="13">
        <f t="shared" si="75"/>
        <v>40</v>
      </c>
      <c r="R112" s="13"/>
      <c r="S112" s="13"/>
      <c r="T112" s="101"/>
      <c r="U112" s="101"/>
      <c r="V112" s="101">
        <f t="shared" si="76"/>
        <v>0</v>
      </c>
      <c r="W112" s="101">
        <f t="shared" si="77"/>
        <v>-10</v>
      </c>
      <c r="X112" s="14" t="e">
        <f t="shared" si="78"/>
        <v>#DIV/0!</v>
      </c>
      <c r="Y112" s="14" t="e">
        <f t="shared" si="79"/>
        <v>#DIV/0!</v>
      </c>
      <c r="Z112" s="137"/>
      <c r="AB112" s="15" t="e">
        <f t="shared" si="80"/>
        <v>#DIV/0!</v>
      </c>
      <c r="AC112" s="7"/>
      <c r="AD112" s="36"/>
      <c r="AE112" s="36"/>
      <c r="AF112" s="36"/>
    </row>
    <row r="113" spans="1:36" ht="24.75" customHeight="1" x14ac:dyDescent="0.25">
      <c r="A113" s="102"/>
      <c r="B113" s="100"/>
      <c r="C113" s="100"/>
      <c r="D113" s="9"/>
      <c r="E113" s="9"/>
      <c r="F113" s="102" t="s">
        <v>31</v>
      </c>
      <c r="G113" s="101"/>
      <c r="H113" s="101">
        <f t="shared" si="73"/>
        <v>1E-3</v>
      </c>
      <c r="I113" s="102" t="s">
        <v>31</v>
      </c>
      <c r="J113" s="103"/>
      <c r="K113" s="102" t="s">
        <v>31</v>
      </c>
      <c r="L113" s="101">
        <f t="shared" si="74"/>
        <v>1E-3</v>
      </c>
      <c r="M113" s="46"/>
      <c r="N113" s="46"/>
      <c r="O113" s="11"/>
      <c r="P113" s="11"/>
      <c r="Q113" s="13">
        <f t="shared" si="75"/>
        <v>0</v>
      </c>
      <c r="R113" s="13"/>
      <c r="S113" s="13"/>
      <c r="T113" s="101"/>
      <c r="U113" s="101"/>
      <c r="V113" s="101">
        <f t="shared" si="76"/>
        <v>0</v>
      </c>
      <c r="W113" s="101">
        <f t="shared" si="77"/>
        <v>-1E-3</v>
      </c>
      <c r="X113" s="14" t="e">
        <f t="shared" si="78"/>
        <v>#DIV/0!</v>
      </c>
      <c r="Y113" s="14" t="e">
        <f t="shared" si="79"/>
        <v>#DIV/0!</v>
      </c>
      <c r="Z113" s="136" t="s">
        <v>120</v>
      </c>
      <c r="AB113" s="15" t="e">
        <f t="shared" si="80"/>
        <v>#DIV/0!</v>
      </c>
      <c r="AC113" s="7"/>
      <c r="AD113" s="36"/>
      <c r="AE113" s="36"/>
      <c r="AF113" s="36"/>
    </row>
    <row r="114" spans="1:36" ht="24.75" customHeight="1" x14ac:dyDescent="0.25">
      <c r="A114" s="102"/>
      <c r="B114" s="100"/>
      <c r="C114" s="100"/>
      <c r="D114" s="9"/>
      <c r="E114" s="9"/>
      <c r="F114" s="102" t="s">
        <v>31</v>
      </c>
      <c r="G114" s="101"/>
      <c r="H114" s="101">
        <f>0.001*POWER(10,G114/10)</f>
        <v>1E-3</v>
      </c>
      <c r="I114" s="102" t="s">
        <v>31</v>
      </c>
      <c r="J114" s="103"/>
      <c r="K114" s="102" t="s">
        <v>31</v>
      </c>
      <c r="L114" s="101">
        <f>0.001*POWER(10,J114/10)</f>
        <v>1E-3</v>
      </c>
      <c r="M114" s="46"/>
      <c r="N114" s="46"/>
      <c r="O114" s="11"/>
      <c r="P114" s="11"/>
      <c r="Q114" s="13">
        <f>J114-G114</f>
        <v>0</v>
      </c>
      <c r="R114" s="13"/>
      <c r="S114" s="13"/>
      <c r="T114" s="101"/>
      <c r="U114" s="101"/>
      <c r="V114" s="101">
        <f t="shared" si="76"/>
        <v>0</v>
      </c>
      <c r="W114" s="101">
        <f t="shared" si="77"/>
        <v>-1E-3</v>
      </c>
      <c r="X114" s="14" t="e">
        <f t="shared" si="78"/>
        <v>#DIV/0!</v>
      </c>
      <c r="Y114" s="14" t="e">
        <f t="shared" si="79"/>
        <v>#DIV/0!</v>
      </c>
      <c r="Z114" s="138"/>
      <c r="AB114" s="15" t="e">
        <f t="shared" si="80"/>
        <v>#DIV/0!</v>
      </c>
      <c r="AC114" s="7"/>
      <c r="AD114" s="36"/>
      <c r="AE114" s="36"/>
      <c r="AF114" s="36"/>
    </row>
    <row r="115" spans="1:36" ht="24.75" customHeight="1" x14ac:dyDescent="0.25">
      <c r="A115" s="21"/>
      <c r="B115" s="22"/>
      <c r="C115" s="23"/>
      <c r="D115" s="24"/>
      <c r="E115" s="23"/>
      <c r="F115" s="22"/>
      <c r="G115" s="23"/>
      <c r="H115" s="25"/>
      <c r="I115" s="22"/>
      <c r="J115" s="22"/>
      <c r="K115" s="22"/>
      <c r="L115" s="25"/>
      <c r="M115" s="26"/>
      <c r="N115" s="25"/>
      <c r="O115" s="43"/>
      <c r="P115" s="43"/>
      <c r="Q115" s="25"/>
      <c r="R115" s="25"/>
      <c r="S115" s="25"/>
      <c r="T115" s="47"/>
      <c r="U115" s="47"/>
      <c r="V115" s="25"/>
      <c r="W115" s="25"/>
      <c r="X115" s="27"/>
      <c r="Y115" s="27"/>
      <c r="Z115" s="28"/>
      <c r="AB115" s="7"/>
      <c r="AC115" s="7"/>
      <c r="AD115" s="36"/>
      <c r="AE115" s="36"/>
      <c r="AF115" s="36"/>
      <c r="AG115" s="7"/>
      <c r="AH115" s="7" t="s">
        <v>105</v>
      </c>
      <c r="AI115" s="7" t="s">
        <v>106</v>
      </c>
      <c r="AJ115" s="7" t="s">
        <v>116</v>
      </c>
    </row>
    <row r="116" spans="1:36" ht="24.75" customHeight="1" x14ac:dyDescent="0.25">
      <c r="A116" s="8"/>
      <c r="B116" s="100">
        <f>B106</f>
        <v>13.75</v>
      </c>
      <c r="C116" s="100" t="s">
        <v>30</v>
      </c>
      <c r="D116" s="9"/>
      <c r="E116" s="9"/>
      <c r="F116" s="102" t="s">
        <v>31</v>
      </c>
      <c r="G116" s="100"/>
      <c r="H116" s="101">
        <f t="shared" ref="H116:H123" si="82">0.001*POWER(10,G116/10)</f>
        <v>1E-3</v>
      </c>
      <c r="I116" s="102" t="s">
        <v>31</v>
      </c>
      <c r="J116" s="100">
        <v>46</v>
      </c>
      <c r="K116" s="102" t="s">
        <v>31</v>
      </c>
      <c r="L116" s="101">
        <f t="shared" ref="L116:L123" si="83">0.001*POWER(10,J116/10)</f>
        <v>39.810717055349741</v>
      </c>
      <c r="M116" s="101"/>
      <c r="N116" s="101"/>
      <c r="O116" s="11"/>
      <c r="P116" s="11"/>
      <c r="Q116" s="13">
        <f t="shared" ref="Q116:Q123" si="84">J116-G116</f>
        <v>46</v>
      </c>
      <c r="R116" s="13"/>
      <c r="S116" s="13"/>
      <c r="T116" s="101"/>
      <c r="U116" s="101"/>
      <c r="V116" s="101">
        <f t="shared" ref="V116:V124" si="85">T116*$Z$7+S116*$Z$9+R116*$Z$11</f>
        <v>0</v>
      </c>
      <c r="W116" s="101">
        <f t="shared" ref="W116:W124" si="86">V116-L116</f>
        <v>-39.810717055349741</v>
      </c>
      <c r="X116" s="14" t="e">
        <f t="shared" ref="X116:X124" si="87">L116/V116</f>
        <v>#DIV/0!</v>
      </c>
      <c r="Y116" s="14" t="e">
        <f t="shared" ref="Y116:Y124" si="88">(L116-H116)/V116</f>
        <v>#DIV/0!</v>
      </c>
      <c r="Z116" s="127" t="s">
        <v>119</v>
      </c>
      <c r="AB116" s="15" t="e">
        <f t="shared" ref="AB116:AB124" si="89">AVERAGE(M116:N116)</f>
        <v>#DIV/0!</v>
      </c>
      <c r="AC116" s="7"/>
      <c r="AD116" s="36"/>
      <c r="AE116" s="36"/>
      <c r="AF116" s="36"/>
      <c r="AG116" s="7"/>
      <c r="AH116" s="7"/>
    </row>
    <row r="117" spans="1:36" ht="24.75" customHeight="1" x14ac:dyDescent="0.25">
      <c r="A117" s="16"/>
      <c r="B117" s="100"/>
      <c r="C117" s="100"/>
      <c r="D117" s="9"/>
      <c r="E117" s="9"/>
      <c r="F117" s="102" t="s">
        <v>31</v>
      </c>
      <c r="G117" s="100"/>
      <c r="H117" s="101">
        <f t="shared" si="82"/>
        <v>1E-3</v>
      </c>
      <c r="I117" s="102" t="s">
        <v>31</v>
      </c>
      <c r="J117" s="100">
        <f t="shared" ref="J117:J122" si="90">J116-1</f>
        <v>45</v>
      </c>
      <c r="K117" s="102" t="s">
        <v>31</v>
      </c>
      <c r="L117" s="101">
        <f t="shared" si="83"/>
        <v>31.622776601683839</v>
      </c>
      <c r="M117" s="101"/>
      <c r="N117" s="101"/>
      <c r="O117" s="11"/>
      <c r="P117" s="11"/>
      <c r="Q117" s="13">
        <f t="shared" si="84"/>
        <v>45</v>
      </c>
      <c r="R117" s="13"/>
      <c r="S117" s="13"/>
      <c r="T117" s="101"/>
      <c r="U117" s="101"/>
      <c r="V117" s="101">
        <f t="shared" si="85"/>
        <v>0</v>
      </c>
      <c r="W117" s="101">
        <f t="shared" si="86"/>
        <v>-31.622776601683839</v>
      </c>
      <c r="X117" s="14" t="e">
        <f t="shared" si="87"/>
        <v>#DIV/0!</v>
      </c>
      <c r="Y117" s="14" t="e">
        <f t="shared" si="88"/>
        <v>#DIV/0!</v>
      </c>
      <c r="Z117" s="128"/>
      <c r="AB117" s="15" t="e">
        <f t="shared" si="89"/>
        <v>#DIV/0!</v>
      </c>
      <c r="AC117" s="7"/>
      <c r="AD117" s="36"/>
      <c r="AE117" s="36"/>
      <c r="AF117" s="36"/>
      <c r="AG117" s="7"/>
      <c r="AH117" s="7"/>
    </row>
    <row r="118" spans="1:36" ht="24.75" customHeight="1" x14ac:dyDescent="0.25">
      <c r="A118" s="102"/>
      <c r="B118" s="100"/>
      <c r="C118" s="100"/>
      <c r="D118" s="9"/>
      <c r="E118" s="9"/>
      <c r="F118" s="102" t="s">
        <v>31</v>
      </c>
      <c r="G118" s="100"/>
      <c r="H118" s="101">
        <f t="shared" si="82"/>
        <v>1E-3</v>
      </c>
      <c r="I118" s="102" t="s">
        <v>31</v>
      </c>
      <c r="J118" s="100">
        <f t="shared" si="90"/>
        <v>44</v>
      </c>
      <c r="K118" s="102" t="s">
        <v>31</v>
      </c>
      <c r="L118" s="101">
        <f t="shared" si="83"/>
        <v>25.118864315095859</v>
      </c>
      <c r="M118" s="101"/>
      <c r="N118" s="101"/>
      <c r="O118" s="11"/>
      <c r="P118" s="11"/>
      <c r="Q118" s="13">
        <f t="shared" si="84"/>
        <v>44</v>
      </c>
      <c r="R118" s="13"/>
      <c r="S118" s="13"/>
      <c r="T118" s="101"/>
      <c r="U118" s="101"/>
      <c r="V118" s="101">
        <f t="shared" si="85"/>
        <v>0</v>
      </c>
      <c r="W118" s="101">
        <f t="shared" si="86"/>
        <v>-25.118864315095859</v>
      </c>
      <c r="X118" s="14" t="e">
        <f t="shared" si="87"/>
        <v>#DIV/0!</v>
      </c>
      <c r="Y118" s="14" t="e">
        <f t="shared" si="88"/>
        <v>#DIV/0!</v>
      </c>
      <c r="Z118" s="129"/>
      <c r="AB118" s="15" t="e">
        <f t="shared" si="89"/>
        <v>#DIV/0!</v>
      </c>
      <c r="AC118" s="7"/>
      <c r="AD118" s="36"/>
      <c r="AE118" s="36"/>
      <c r="AF118" s="36"/>
    </row>
    <row r="119" spans="1:36" ht="24.75" customHeight="1" x14ac:dyDescent="0.25">
      <c r="A119" s="102"/>
      <c r="B119" s="100"/>
      <c r="C119" s="100"/>
      <c r="D119" s="9"/>
      <c r="E119" s="9"/>
      <c r="F119" s="102" t="s">
        <v>31</v>
      </c>
      <c r="G119" s="100"/>
      <c r="H119" s="101">
        <f t="shared" si="82"/>
        <v>1E-3</v>
      </c>
      <c r="I119" s="102" t="s">
        <v>31</v>
      </c>
      <c r="J119" s="100">
        <f t="shared" si="90"/>
        <v>43</v>
      </c>
      <c r="K119" s="102" t="s">
        <v>31</v>
      </c>
      <c r="L119" s="101">
        <f t="shared" si="83"/>
        <v>19.952623149688794</v>
      </c>
      <c r="M119" s="101"/>
      <c r="N119" s="101"/>
      <c r="O119" s="11"/>
      <c r="P119" s="11"/>
      <c r="Q119" s="13">
        <f t="shared" si="84"/>
        <v>43</v>
      </c>
      <c r="R119" s="13"/>
      <c r="S119" s="13"/>
      <c r="T119" s="101"/>
      <c r="U119" s="101"/>
      <c r="V119" s="101">
        <f t="shared" si="85"/>
        <v>0</v>
      </c>
      <c r="W119" s="101">
        <f t="shared" si="86"/>
        <v>-19.952623149688794</v>
      </c>
      <c r="X119" s="14" t="e">
        <f t="shared" si="87"/>
        <v>#DIV/0!</v>
      </c>
      <c r="Y119" s="14" t="e">
        <f t="shared" si="88"/>
        <v>#DIV/0!</v>
      </c>
      <c r="Z119" s="136" t="s">
        <v>45</v>
      </c>
      <c r="AB119" s="15" t="e">
        <f t="shared" si="89"/>
        <v>#DIV/0!</v>
      </c>
      <c r="AC119" s="7"/>
      <c r="AD119" s="36"/>
      <c r="AE119" s="36"/>
      <c r="AF119" s="36"/>
    </row>
    <row r="120" spans="1:36" ht="23.25" customHeight="1" x14ac:dyDescent="0.25">
      <c r="A120" s="102"/>
      <c r="B120" s="100"/>
      <c r="C120" s="100"/>
      <c r="D120" s="9"/>
      <c r="E120" s="9"/>
      <c r="F120" s="102" t="s">
        <v>31</v>
      </c>
      <c r="G120" s="100"/>
      <c r="H120" s="101">
        <f t="shared" si="82"/>
        <v>1E-3</v>
      </c>
      <c r="I120" s="102" t="s">
        <v>31</v>
      </c>
      <c r="J120" s="100">
        <f t="shared" si="90"/>
        <v>42</v>
      </c>
      <c r="K120" s="102" t="s">
        <v>31</v>
      </c>
      <c r="L120" s="101">
        <f t="shared" si="83"/>
        <v>15.848931924611147</v>
      </c>
      <c r="M120" s="101"/>
      <c r="N120" s="101"/>
      <c r="O120" s="11"/>
      <c r="P120" s="11"/>
      <c r="Q120" s="13">
        <f t="shared" si="84"/>
        <v>42</v>
      </c>
      <c r="R120" s="13"/>
      <c r="S120" s="13"/>
      <c r="T120" s="101"/>
      <c r="U120" s="101"/>
      <c r="V120" s="101">
        <f t="shared" si="85"/>
        <v>0</v>
      </c>
      <c r="W120" s="101">
        <f t="shared" si="86"/>
        <v>-15.848931924611147</v>
      </c>
      <c r="X120" s="14" t="e">
        <f t="shared" si="87"/>
        <v>#DIV/0!</v>
      </c>
      <c r="Y120" s="14" t="e">
        <f t="shared" si="88"/>
        <v>#DIV/0!</v>
      </c>
      <c r="Z120" s="138"/>
      <c r="AB120" s="15" t="e">
        <f t="shared" si="89"/>
        <v>#DIV/0!</v>
      </c>
      <c r="AC120" s="7"/>
      <c r="AD120" s="36"/>
      <c r="AE120" s="36"/>
      <c r="AF120" s="36"/>
    </row>
    <row r="121" spans="1:36" ht="24" customHeight="1" x14ac:dyDescent="0.25">
      <c r="A121" s="102"/>
      <c r="B121" s="100"/>
      <c r="C121" s="100"/>
      <c r="D121" s="9"/>
      <c r="E121" s="9"/>
      <c r="F121" s="102" t="s">
        <v>31</v>
      </c>
      <c r="G121" s="100"/>
      <c r="H121" s="101">
        <f t="shared" si="82"/>
        <v>1E-3</v>
      </c>
      <c r="I121" s="102" t="s">
        <v>31</v>
      </c>
      <c r="J121" s="100">
        <f t="shared" si="90"/>
        <v>41</v>
      </c>
      <c r="K121" s="102" t="s">
        <v>31</v>
      </c>
      <c r="L121" s="101">
        <f t="shared" si="83"/>
        <v>12.589254117941671</v>
      </c>
      <c r="M121" s="101"/>
      <c r="N121" s="101"/>
      <c r="O121" s="11"/>
      <c r="P121" s="11"/>
      <c r="Q121" s="13">
        <f t="shared" si="84"/>
        <v>41</v>
      </c>
      <c r="R121" s="13"/>
      <c r="S121" s="13"/>
      <c r="T121" s="101"/>
      <c r="U121" s="101"/>
      <c r="V121" s="101">
        <f t="shared" si="85"/>
        <v>0</v>
      </c>
      <c r="W121" s="101">
        <f t="shared" si="86"/>
        <v>-12.589254117941671</v>
      </c>
      <c r="X121" s="14" t="e">
        <f t="shared" si="87"/>
        <v>#DIV/0!</v>
      </c>
      <c r="Y121" s="14" t="e">
        <f t="shared" si="88"/>
        <v>#DIV/0!</v>
      </c>
      <c r="Z121" s="137" t="s">
        <v>117</v>
      </c>
      <c r="AB121" s="15" t="e">
        <f t="shared" si="89"/>
        <v>#DIV/0!</v>
      </c>
      <c r="AC121" s="7"/>
      <c r="AD121" s="36"/>
      <c r="AE121" s="36"/>
      <c r="AF121" s="36"/>
    </row>
    <row r="122" spans="1:36" ht="24.75" customHeight="1" x14ac:dyDescent="0.25">
      <c r="A122" s="102"/>
      <c r="B122" s="100"/>
      <c r="C122" s="100"/>
      <c r="D122" s="9"/>
      <c r="E122" s="9"/>
      <c r="F122" s="102" t="s">
        <v>31</v>
      </c>
      <c r="G122" s="100"/>
      <c r="H122" s="101">
        <f t="shared" si="82"/>
        <v>1E-3</v>
      </c>
      <c r="I122" s="102" t="s">
        <v>31</v>
      </c>
      <c r="J122" s="100">
        <f t="shared" si="90"/>
        <v>40</v>
      </c>
      <c r="K122" s="102" t="s">
        <v>31</v>
      </c>
      <c r="L122" s="101">
        <f t="shared" si="83"/>
        <v>10</v>
      </c>
      <c r="M122" s="101"/>
      <c r="N122" s="101"/>
      <c r="O122" s="11"/>
      <c r="P122" s="11"/>
      <c r="Q122" s="13">
        <f t="shared" si="84"/>
        <v>40</v>
      </c>
      <c r="R122" s="13"/>
      <c r="S122" s="13"/>
      <c r="T122" s="101"/>
      <c r="U122" s="101"/>
      <c r="V122" s="101">
        <f t="shared" si="85"/>
        <v>0</v>
      </c>
      <c r="W122" s="101">
        <f t="shared" si="86"/>
        <v>-10</v>
      </c>
      <c r="X122" s="14" t="e">
        <f t="shared" si="87"/>
        <v>#DIV/0!</v>
      </c>
      <c r="Y122" s="14" t="e">
        <f t="shared" si="88"/>
        <v>#DIV/0!</v>
      </c>
      <c r="Z122" s="137"/>
      <c r="AB122" s="15" t="e">
        <f t="shared" si="89"/>
        <v>#DIV/0!</v>
      </c>
      <c r="AC122" s="7"/>
      <c r="AD122" s="36"/>
      <c r="AE122" s="36"/>
      <c r="AF122" s="36"/>
    </row>
    <row r="123" spans="1:36" ht="24.75" customHeight="1" x14ac:dyDescent="0.25">
      <c r="A123" s="102"/>
      <c r="B123" s="100"/>
      <c r="C123" s="100"/>
      <c r="D123" s="9"/>
      <c r="E123" s="9"/>
      <c r="F123" s="102" t="s">
        <v>31</v>
      </c>
      <c r="G123" s="101"/>
      <c r="H123" s="101">
        <f t="shared" si="82"/>
        <v>1E-3</v>
      </c>
      <c r="I123" s="102" t="s">
        <v>31</v>
      </c>
      <c r="J123" s="103"/>
      <c r="K123" s="102" t="s">
        <v>31</v>
      </c>
      <c r="L123" s="101">
        <f t="shared" si="83"/>
        <v>1E-3</v>
      </c>
      <c r="M123" s="46"/>
      <c r="N123" s="46"/>
      <c r="O123" s="11"/>
      <c r="P123" s="11"/>
      <c r="Q123" s="13">
        <f t="shared" si="84"/>
        <v>0</v>
      </c>
      <c r="R123" s="13"/>
      <c r="S123" s="13"/>
      <c r="T123" s="101"/>
      <c r="U123" s="101"/>
      <c r="V123" s="101">
        <f t="shared" si="85"/>
        <v>0</v>
      </c>
      <c r="W123" s="101">
        <f t="shared" si="86"/>
        <v>-1E-3</v>
      </c>
      <c r="X123" s="14" t="e">
        <f t="shared" si="87"/>
        <v>#DIV/0!</v>
      </c>
      <c r="Y123" s="14" t="e">
        <f t="shared" si="88"/>
        <v>#DIV/0!</v>
      </c>
      <c r="Z123" s="136" t="s">
        <v>120</v>
      </c>
      <c r="AB123" s="15" t="e">
        <f t="shared" si="89"/>
        <v>#DIV/0!</v>
      </c>
      <c r="AC123" s="7"/>
      <c r="AD123" s="36"/>
      <c r="AE123" s="36"/>
      <c r="AF123" s="36"/>
    </row>
    <row r="124" spans="1:36" ht="24.75" customHeight="1" x14ac:dyDescent="0.25">
      <c r="A124" s="102"/>
      <c r="B124" s="100"/>
      <c r="C124" s="100"/>
      <c r="D124" s="9"/>
      <c r="E124" s="9"/>
      <c r="F124" s="102" t="s">
        <v>31</v>
      </c>
      <c r="G124" s="101"/>
      <c r="H124" s="101">
        <f>0.001*POWER(10,G124/10)</f>
        <v>1E-3</v>
      </c>
      <c r="I124" s="102" t="s">
        <v>31</v>
      </c>
      <c r="J124" s="103"/>
      <c r="K124" s="102" t="s">
        <v>31</v>
      </c>
      <c r="L124" s="101">
        <f>0.001*POWER(10,J124/10)</f>
        <v>1E-3</v>
      </c>
      <c r="M124" s="46"/>
      <c r="N124" s="46"/>
      <c r="O124" s="11"/>
      <c r="P124" s="11"/>
      <c r="Q124" s="13">
        <f>J124-G124</f>
        <v>0</v>
      </c>
      <c r="R124" s="13"/>
      <c r="S124" s="13"/>
      <c r="T124" s="101"/>
      <c r="U124" s="101"/>
      <c r="V124" s="101">
        <f t="shared" si="85"/>
        <v>0</v>
      </c>
      <c r="W124" s="101">
        <f t="shared" si="86"/>
        <v>-1E-3</v>
      </c>
      <c r="X124" s="14" t="e">
        <f t="shared" si="87"/>
        <v>#DIV/0!</v>
      </c>
      <c r="Y124" s="14" t="e">
        <f t="shared" si="88"/>
        <v>#DIV/0!</v>
      </c>
      <c r="Z124" s="138"/>
      <c r="AB124" s="15" t="e">
        <f t="shared" si="89"/>
        <v>#DIV/0!</v>
      </c>
      <c r="AC124" s="7"/>
      <c r="AD124" s="36"/>
      <c r="AE124" s="36"/>
      <c r="AF124" s="36"/>
    </row>
    <row r="125" spans="1:36" ht="24.75" customHeight="1" x14ac:dyDescent="0.25">
      <c r="A125" s="21"/>
      <c r="B125" s="22"/>
      <c r="C125" s="23"/>
      <c r="D125" s="24"/>
      <c r="E125" s="23"/>
      <c r="F125" s="22"/>
      <c r="G125" s="23"/>
      <c r="H125" s="25"/>
      <c r="I125" s="22"/>
      <c r="J125" s="22"/>
      <c r="K125" s="22"/>
      <c r="L125" s="25"/>
      <c r="M125" s="26"/>
      <c r="N125" s="25"/>
      <c r="O125" s="25"/>
      <c r="P125" s="25"/>
      <c r="Q125" s="25"/>
      <c r="R125" s="25"/>
      <c r="S125" s="25"/>
      <c r="T125" s="47"/>
      <c r="U125" s="47"/>
      <c r="V125" s="25"/>
      <c r="W125" s="25"/>
      <c r="X125" s="27"/>
      <c r="Y125" s="27"/>
      <c r="Z125" s="28"/>
      <c r="AB125" s="7"/>
      <c r="AC125" s="7"/>
      <c r="AD125" s="36"/>
      <c r="AE125" s="36"/>
      <c r="AF125" s="36"/>
    </row>
    <row r="126" spans="1:36" x14ac:dyDescent="0.25">
      <c r="C126" s="59"/>
      <c r="D126" s="60"/>
      <c r="E126" s="59"/>
      <c r="I126" s="7"/>
      <c r="J126" s="7"/>
      <c r="K126" s="7"/>
      <c r="L126" s="15"/>
      <c r="M126" s="61"/>
      <c r="N126" s="7"/>
      <c r="O126" s="7"/>
      <c r="P126" s="7"/>
      <c r="Q126" s="7"/>
      <c r="R126" s="7"/>
      <c r="S126" s="7"/>
      <c r="T126" s="61"/>
      <c r="U126" s="61"/>
      <c r="V126" s="62"/>
      <c r="W126" s="62"/>
      <c r="X126" s="63"/>
      <c r="Y126" s="63"/>
    </row>
    <row r="127" spans="1:36" x14ac:dyDescent="0.25">
      <c r="C127" s="59"/>
      <c r="D127" s="60"/>
      <c r="E127" s="59"/>
      <c r="I127" s="144" t="s">
        <v>54</v>
      </c>
      <c r="J127" s="144"/>
      <c r="K127" s="144"/>
      <c r="L127" s="144"/>
      <c r="M127" s="144"/>
      <c r="N127" s="144"/>
      <c r="O127" s="144"/>
      <c r="P127" s="144"/>
      <c r="Q127" s="144"/>
      <c r="R127" s="40"/>
      <c r="S127" s="40"/>
      <c r="T127" s="64"/>
      <c r="U127" s="64"/>
      <c r="V127" s="62"/>
      <c r="W127" s="62"/>
      <c r="X127" s="63"/>
      <c r="Y127" s="63"/>
    </row>
    <row r="128" spans="1:36" ht="15" customHeight="1" x14ac:dyDescent="0.25">
      <c r="A128" t="s">
        <v>55</v>
      </c>
      <c r="C128" s="59"/>
      <c r="D128" s="60"/>
      <c r="E128" s="59"/>
      <c r="I128" s="145" t="s">
        <v>2</v>
      </c>
      <c r="J128" s="143" t="s">
        <v>56</v>
      </c>
      <c r="K128" s="143" t="s">
        <v>57</v>
      </c>
      <c r="L128" s="143" t="s">
        <v>58</v>
      </c>
      <c r="M128" s="143" t="s">
        <v>59</v>
      </c>
      <c r="N128" s="101"/>
      <c r="O128" s="142" t="s">
        <v>60</v>
      </c>
      <c r="P128" s="143" t="s">
        <v>61</v>
      </c>
      <c r="Q128" s="143" t="s">
        <v>62</v>
      </c>
      <c r="R128" s="65"/>
      <c r="S128" s="65"/>
      <c r="T128" s="7"/>
      <c r="U128" s="7"/>
      <c r="V128" s="62"/>
      <c r="W128" s="62"/>
      <c r="X128" s="63"/>
      <c r="Y128" s="63"/>
    </row>
    <row r="129" spans="1:25" x14ac:dyDescent="0.25">
      <c r="A129" t="s">
        <v>63</v>
      </c>
      <c r="C129" s="59"/>
      <c r="D129" s="60"/>
      <c r="E129" s="59"/>
      <c r="I129" s="142"/>
      <c r="J129" s="143"/>
      <c r="K129" s="143"/>
      <c r="L129" s="143"/>
      <c r="M129" s="143"/>
      <c r="N129" s="101"/>
      <c r="O129" s="142"/>
      <c r="P129" s="143"/>
      <c r="Q129" s="143"/>
      <c r="R129" s="65"/>
      <c r="S129" s="65"/>
      <c r="T129" s="7"/>
      <c r="U129" s="7"/>
      <c r="V129" s="62"/>
      <c r="W129" s="62"/>
      <c r="X129" s="63"/>
      <c r="Y129" s="63"/>
    </row>
    <row r="130" spans="1:25" x14ac:dyDescent="0.25">
      <c r="A130" t="s">
        <v>64</v>
      </c>
      <c r="C130" s="59"/>
      <c r="D130" s="60"/>
      <c r="E130" s="59"/>
      <c r="I130" s="66">
        <v>13.75</v>
      </c>
      <c r="J130" s="66"/>
      <c r="K130" s="66"/>
      <c r="L130" s="67"/>
      <c r="M130" s="19">
        <f>J130-K130-L130</f>
        <v>0</v>
      </c>
      <c r="N130" s="68"/>
      <c r="O130" s="69"/>
      <c r="P130" s="68"/>
      <c r="Q130" s="67"/>
      <c r="R130" s="70"/>
      <c r="S130" s="70"/>
      <c r="T130" s="7"/>
      <c r="U130" s="7"/>
      <c r="V130" s="62"/>
      <c r="W130" s="62"/>
      <c r="X130" s="63"/>
      <c r="Y130" s="63"/>
    </row>
    <row r="131" spans="1:25" x14ac:dyDescent="0.25">
      <c r="A131" t="s">
        <v>65</v>
      </c>
      <c r="C131" s="59"/>
      <c r="D131" s="60"/>
      <c r="E131" s="59"/>
      <c r="I131" s="66">
        <v>14</v>
      </c>
      <c r="J131" s="66"/>
      <c r="K131" s="66"/>
      <c r="L131" s="67"/>
      <c r="M131" s="19">
        <f>J131-K131-L131</f>
        <v>0</v>
      </c>
      <c r="N131" s="68"/>
      <c r="O131" s="69"/>
      <c r="P131" s="68"/>
      <c r="Q131" s="67"/>
      <c r="R131" s="70"/>
      <c r="S131" s="70"/>
      <c r="T131" s="7"/>
      <c r="U131" s="7"/>
      <c r="V131" s="62"/>
      <c r="W131" s="62"/>
      <c r="X131" s="63"/>
      <c r="Y131" s="63"/>
    </row>
    <row r="132" spans="1:25" x14ac:dyDescent="0.25">
      <c r="A132" t="s">
        <v>66</v>
      </c>
      <c r="C132" s="59"/>
      <c r="D132" s="60"/>
      <c r="E132" s="59"/>
      <c r="I132" s="66">
        <v>14.25</v>
      </c>
      <c r="J132" s="66"/>
      <c r="K132" s="66"/>
      <c r="L132" s="67"/>
      <c r="M132" s="19">
        <f>J132-K132-L132</f>
        <v>0</v>
      </c>
      <c r="N132" s="68"/>
      <c r="O132" s="66"/>
      <c r="P132" s="68"/>
      <c r="Q132" s="67"/>
      <c r="R132" s="70"/>
      <c r="S132" s="70"/>
      <c r="T132" s="7"/>
      <c r="U132" s="7"/>
      <c r="V132" s="62"/>
      <c r="W132" s="62"/>
      <c r="X132" s="63"/>
      <c r="Y132" s="63"/>
    </row>
    <row r="133" spans="1:25" x14ac:dyDescent="0.25">
      <c r="A133" t="s">
        <v>67</v>
      </c>
      <c r="I133" s="66">
        <v>14.5</v>
      </c>
      <c r="J133" s="66"/>
      <c r="K133" s="66"/>
      <c r="L133" s="67"/>
      <c r="M133" s="19">
        <f>J133-K133-L133</f>
        <v>0</v>
      </c>
      <c r="N133" s="68"/>
      <c r="O133" s="68"/>
      <c r="P133" s="68"/>
      <c r="Q133" s="67"/>
      <c r="R133" s="70"/>
      <c r="S133" s="70"/>
      <c r="T133" s="7"/>
      <c r="U133" s="7"/>
    </row>
    <row r="134" spans="1:25" x14ac:dyDescent="0.25">
      <c r="A134" t="s">
        <v>68</v>
      </c>
      <c r="I134" s="7"/>
      <c r="J134" s="7"/>
      <c r="K134" s="7"/>
      <c r="L134" s="7"/>
      <c r="M134" s="7"/>
      <c r="N134" s="7"/>
      <c r="O134" s="7"/>
      <c r="P134" s="7"/>
      <c r="Q134" s="7"/>
      <c r="R134" s="7"/>
      <c r="S134" s="7"/>
      <c r="T134" s="7"/>
      <c r="U134" s="7"/>
    </row>
    <row r="135" spans="1:25" x14ac:dyDescent="0.25">
      <c r="A135" t="s">
        <v>69</v>
      </c>
      <c r="I135" s="7" t="s">
        <v>70</v>
      </c>
      <c r="J135" s="7"/>
      <c r="K135" s="7"/>
      <c r="L135" s="7"/>
      <c r="M135" s="7"/>
      <c r="N135" s="7"/>
      <c r="O135" s="7"/>
      <c r="P135" s="7"/>
      <c r="Q135" s="7"/>
      <c r="R135" s="7"/>
      <c r="S135" s="7"/>
      <c r="T135" s="7"/>
      <c r="U135" s="7"/>
    </row>
    <row r="136" spans="1:25" x14ac:dyDescent="0.25">
      <c r="A136" t="s">
        <v>71</v>
      </c>
    </row>
    <row r="137" spans="1:25" x14ac:dyDescent="0.25">
      <c r="A137" t="s">
        <v>72</v>
      </c>
    </row>
    <row r="138" spans="1:25" x14ac:dyDescent="0.25">
      <c r="A138" t="s">
        <v>73</v>
      </c>
    </row>
  </sheetData>
  <mergeCells count="41">
    <mergeCell ref="A1:Z1"/>
    <mergeCell ref="Z3:Z5"/>
    <mergeCell ref="Z12:Z20"/>
    <mergeCell ref="AA14:AB19"/>
    <mergeCell ref="AC14:AH19"/>
    <mergeCell ref="Z89:Z90"/>
    <mergeCell ref="Z25:Z27"/>
    <mergeCell ref="Z41:Z43"/>
    <mergeCell ref="Z44:Z46"/>
    <mergeCell ref="Z60:Z62"/>
    <mergeCell ref="Z63:Z65"/>
    <mergeCell ref="Z66:Z74"/>
    <mergeCell ref="Z76:Z78"/>
    <mergeCell ref="Z79:Z80"/>
    <mergeCell ref="Z81:Z82"/>
    <mergeCell ref="Z83:Z84"/>
    <mergeCell ref="Z86:Z88"/>
    <mergeCell ref="Z22:Z24"/>
    <mergeCell ref="Z119:Z120"/>
    <mergeCell ref="Z91:Z92"/>
    <mergeCell ref="Z93:Z94"/>
    <mergeCell ref="Z96:Z98"/>
    <mergeCell ref="Z99:Z100"/>
    <mergeCell ref="Z101:Z102"/>
    <mergeCell ref="Z103:Z104"/>
    <mergeCell ref="Z106:Z108"/>
    <mergeCell ref="Z109:Z110"/>
    <mergeCell ref="Z111:Z112"/>
    <mergeCell ref="Z113:Z114"/>
    <mergeCell ref="Z116:Z118"/>
    <mergeCell ref="Q128:Q129"/>
    <mergeCell ref="Z121:Z122"/>
    <mergeCell ref="Z123:Z124"/>
    <mergeCell ref="I127:Q127"/>
    <mergeCell ref="I128:I129"/>
    <mergeCell ref="J128:J129"/>
    <mergeCell ref="K128:K129"/>
    <mergeCell ref="L128:L129"/>
    <mergeCell ref="M128:M129"/>
    <mergeCell ref="O128:O129"/>
    <mergeCell ref="P128:P129"/>
  </mergeCells>
  <hyperlinks>
    <hyperlink ref="AI44" r:id="rId1"/>
    <hyperlink ref="AI49" r:id="rId2"/>
    <hyperlink ref="AI54" r:id="rId3"/>
  </hyperlinks>
  <pageMargins left="0.7" right="0.7" top="0.75" bottom="0.75" header="0.3" footer="0.3"/>
  <pageSetup paperSize="17" scale="34"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BA141"/>
  <sheetViews>
    <sheetView topLeftCell="A64" zoomScale="60" zoomScaleNormal="60" workbookViewId="0">
      <selection activeCell="AB78" sqref="AB7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53" ht="17.25" customHeight="1" x14ac:dyDescent="0.35">
      <c r="A1" s="134" t="s">
        <v>90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53" ht="96" customHeight="1" x14ac:dyDescent="0.25">
      <c r="A2" s="102" t="s">
        <v>1</v>
      </c>
      <c r="B2" s="103" t="s">
        <v>2</v>
      </c>
      <c r="C2" s="100" t="s">
        <v>3</v>
      </c>
      <c r="D2" s="100" t="s">
        <v>4</v>
      </c>
      <c r="E2" s="100" t="s">
        <v>5</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21</v>
      </c>
      <c r="V2" s="6" t="s">
        <v>22</v>
      </c>
      <c r="W2" s="6" t="s">
        <v>23</v>
      </c>
      <c r="X2" s="6" t="s">
        <v>24</v>
      </c>
      <c r="Y2" s="6" t="s">
        <v>25</v>
      </c>
      <c r="Z2" s="100" t="s">
        <v>26</v>
      </c>
      <c r="AB2" s="7"/>
      <c r="AC2" s="7"/>
      <c r="AD2" s="7"/>
      <c r="AE2" s="7"/>
      <c r="AF2" s="7"/>
      <c r="AG2" s="7"/>
      <c r="AH2" s="7"/>
      <c r="AI2" s="7"/>
      <c r="AJ2" s="104" t="str">
        <f>CONCATENATE("Gain (dB) W_LIN @ ",B3,"GHz")</f>
        <v>Gain (dB) W_LIN @ 14GHz</v>
      </c>
      <c r="AS2" t="s">
        <v>94</v>
      </c>
      <c r="AU2" t="s">
        <v>95</v>
      </c>
      <c r="AV2" t="s">
        <v>96</v>
      </c>
      <c r="AW2" t="s">
        <v>93</v>
      </c>
      <c r="AX2" t="s">
        <v>94</v>
      </c>
      <c r="AZ2" t="s">
        <v>95</v>
      </c>
      <c r="BA2" t="s">
        <v>97</v>
      </c>
    </row>
    <row r="3" spans="1:53" ht="24.75" customHeight="1" x14ac:dyDescent="0.25">
      <c r="A3" s="8">
        <v>41992</v>
      </c>
      <c r="B3" s="100">
        <v>14</v>
      </c>
      <c r="C3" s="100" t="s">
        <v>30</v>
      </c>
      <c r="D3" s="102"/>
      <c r="E3" s="102"/>
      <c r="F3" s="102" t="s">
        <v>31</v>
      </c>
      <c r="G3" s="101"/>
      <c r="H3" s="10">
        <f>0.001*POWER(10,G3/10)</f>
        <v>1E-3</v>
      </c>
      <c r="I3" s="102" t="s">
        <v>31</v>
      </c>
      <c r="J3" s="100"/>
      <c r="K3" s="102" t="s">
        <v>31</v>
      </c>
      <c r="L3" s="101">
        <f>0.001*POWER(10,J3/10)</f>
        <v>1E-3</v>
      </c>
      <c r="M3" s="101"/>
      <c r="N3" s="101"/>
      <c r="O3" s="11"/>
      <c r="P3" s="12"/>
      <c r="Q3" s="13">
        <f>J3-G3</f>
        <v>0</v>
      </c>
      <c r="R3" s="13"/>
      <c r="S3" s="13"/>
      <c r="T3" s="101"/>
      <c r="U3" s="101"/>
      <c r="V3" s="101">
        <f>T3*$Z$7+S3*$Z$9+R3*$Z$11</f>
        <v>0</v>
      </c>
      <c r="W3" s="101">
        <f t="shared" ref="W3:W21" si="0">V3-L3</f>
        <v>-1E-3</v>
      </c>
      <c r="X3" s="14" t="e">
        <f t="shared" ref="X3:X21" si="1">L3/V3</f>
        <v>#DIV/0!</v>
      </c>
      <c r="Y3" s="14" t="e">
        <f t="shared" ref="Y3:Y21" si="2">(L3-H3)/V3</f>
        <v>#DIV/0!</v>
      </c>
      <c r="Z3" s="127" t="s">
        <v>32</v>
      </c>
      <c r="AA3" t="s">
        <v>33</v>
      </c>
      <c r="AB3" s="7"/>
      <c r="AC3" s="15"/>
      <c r="AD3" t="str">
        <f>CONCATENATE("Gain (dB) W_LIN_OPT @ ",B3,"GHz")</f>
        <v>Gain (dB) W_LIN_OPT @ 14GHz</v>
      </c>
      <c r="AG3" s="7"/>
      <c r="AH3" s="7"/>
      <c r="AI3" s="7"/>
      <c r="AJ3" s="62"/>
      <c r="AS3">
        <f>'13p75GHz_WLIN_OPT_T'!AS3</f>
        <v>0</v>
      </c>
      <c r="AU3" s="62">
        <f>AJ3-AS3-3</f>
        <v>-3</v>
      </c>
      <c r="AV3" s="62"/>
      <c r="AX3">
        <f>'13p75GHz_WLIN_OPT_T'!AX3</f>
        <v>0</v>
      </c>
      <c r="AZ3" s="62">
        <f>AJ3-AX3</f>
        <v>0</v>
      </c>
      <c r="BA3" s="62"/>
    </row>
    <row r="4" spans="1:53" ht="24.75" customHeight="1" x14ac:dyDescent="0.25">
      <c r="A4" s="16"/>
      <c r="B4" s="100"/>
      <c r="C4" s="100"/>
      <c r="D4" s="102">
        <f>'[2]14GHz_WLIN'!D4</f>
        <v>46</v>
      </c>
      <c r="E4" s="102">
        <f>'[2]14GHz_WLIN'!E4</f>
        <v>61</v>
      </c>
      <c r="F4" s="102" t="s">
        <v>31</v>
      </c>
      <c r="G4" s="101">
        <v>19.7</v>
      </c>
      <c r="H4" s="10">
        <f t="shared" ref="H4:H21" si="3">0.001*POWER(10,G4/10)</f>
        <v>9.3325430079699179E-2</v>
      </c>
      <c r="I4" s="102" t="s">
        <v>31</v>
      </c>
      <c r="J4" s="100">
        <v>46.7</v>
      </c>
      <c r="K4" s="102" t="s">
        <v>31</v>
      </c>
      <c r="L4" s="101">
        <f t="shared" ref="L4:L21" si="4">0.001*POWER(10,J4/10)</f>
        <v>46.773514128719896</v>
      </c>
      <c r="M4" s="101"/>
      <c r="N4" s="101"/>
      <c r="O4" s="11"/>
      <c r="P4" s="12"/>
      <c r="Q4" s="13">
        <f t="shared" ref="Q4:Q21" si="5">J4-G4</f>
        <v>27.000000000000004</v>
      </c>
      <c r="R4" s="13">
        <v>2.1</v>
      </c>
      <c r="S4" s="13">
        <v>5</v>
      </c>
      <c r="T4" s="101">
        <v>7.64</v>
      </c>
      <c r="U4" s="101">
        <v>5.3</v>
      </c>
      <c r="V4" s="101">
        <f t="shared" ref="V4:V21" si="6">T4*$Z$7+S4*$Z$9+R4*$Z$11</f>
        <v>252.61599999999996</v>
      </c>
      <c r="W4" s="101">
        <f t="shared" si="0"/>
        <v>205.84248587128008</v>
      </c>
      <c r="X4" s="14">
        <f t="shared" si="1"/>
        <v>0.18515657808183134</v>
      </c>
      <c r="Y4" s="14">
        <f t="shared" si="2"/>
        <v>0.18478714213921604</v>
      </c>
      <c r="Z4" s="130"/>
      <c r="AA4" t="s">
        <v>34</v>
      </c>
      <c r="AB4" s="7"/>
      <c r="AC4" s="17">
        <v>-3.75</v>
      </c>
      <c r="AG4" s="7"/>
      <c r="AH4" s="7"/>
      <c r="AI4" s="7"/>
      <c r="AJ4" s="62">
        <f>Q4+29</f>
        <v>56</v>
      </c>
      <c r="AS4">
        <f>'13p75GHz_WLIN_OPT_T'!AS3</f>
        <v>0</v>
      </c>
      <c r="AU4" s="62">
        <f t="shared" ref="AU4:AU21" si="7">AJ4-AS4-3</f>
        <v>53</v>
      </c>
      <c r="AV4" s="62">
        <f>J4-AU4+29-3</f>
        <v>19.700000000000003</v>
      </c>
      <c r="AX4">
        <f>'13p75GHz_WLIN_OPT_T'!AX3</f>
        <v>0</v>
      </c>
      <c r="AZ4" s="62">
        <f>AJ4-AX4-3</f>
        <v>53</v>
      </c>
      <c r="BA4" s="62">
        <f>J4-AZ4+29-3</f>
        <v>19.700000000000003</v>
      </c>
    </row>
    <row r="5" spans="1:53" ht="24.75" customHeight="1" x14ac:dyDescent="0.25">
      <c r="A5" s="102"/>
      <c r="B5" s="100"/>
      <c r="C5" s="100"/>
      <c r="D5" s="102">
        <f>'[2]14GHz_WLIN'!D5</f>
        <v>45</v>
      </c>
      <c r="E5" s="102">
        <f>'[2]14GHz_WLIN'!E5</f>
        <v>58</v>
      </c>
      <c r="F5" s="102" t="s">
        <v>31</v>
      </c>
      <c r="G5" s="101">
        <v>18.23</v>
      </c>
      <c r="H5" s="10">
        <f t="shared" si="3"/>
        <v>6.6527315620174179E-2</v>
      </c>
      <c r="I5" s="102" t="s">
        <v>31</v>
      </c>
      <c r="J5" s="100">
        <v>46</v>
      </c>
      <c r="K5" s="102" t="s">
        <v>31</v>
      </c>
      <c r="L5" s="101">
        <f t="shared" si="4"/>
        <v>39.810717055349741</v>
      </c>
      <c r="M5" s="101"/>
      <c r="N5" s="101"/>
      <c r="O5" s="11"/>
      <c r="P5" s="12"/>
      <c r="Q5" s="13">
        <f t="shared" si="5"/>
        <v>27.77</v>
      </c>
      <c r="R5" s="13">
        <v>2.1</v>
      </c>
      <c r="S5" s="13">
        <v>4.8</v>
      </c>
      <c r="T5" s="101">
        <v>6.86</v>
      </c>
      <c r="U5" s="101">
        <v>4.88</v>
      </c>
      <c r="V5" s="101">
        <f t="shared" si="6"/>
        <v>231.52399999999997</v>
      </c>
      <c r="W5" s="101">
        <f t="shared" si="0"/>
        <v>191.71328294465025</v>
      </c>
      <c r="X5" s="14">
        <f t="shared" si="1"/>
        <v>0.17195071377200527</v>
      </c>
      <c r="Y5" s="14">
        <f t="shared" si="2"/>
        <v>0.17166336854809686</v>
      </c>
      <c r="Z5" s="131"/>
      <c r="AA5" t="s">
        <v>35</v>
      </c>
      <c r="AB5" s="7"/>
      <c r="AC5" s="17">
        <v>-3.75</v>
      </c>
      <c r="AG5" s="7"/>
      <c r="AH5" s="7"/>
      <c r="AI5" s="7"/>
      <c r="AJ5" s="62">
        <f t="shared" ref="AJ5:AJ21" si="8">Q5+29</f>
        <v>56.769999999999996</v>
      </c>
      <c r="AS5">
        <f>'13p75GHz_WLIN_OPT_T'!AS4</f>
        <v>0.5</v>
      </c>
      <c r="AU5" s="62">
        <f t="shared" si="7"/>
        <v>53.269999999999996</v>
      </c>
      <c r="AV5" s="62">
        <f t="shared" ref="AV5:AV21" si="9">J5-AU5+29-3</f>
        <v>18.730000000000004</v>
      </c>
      <c r="AX5">
        <f>'13p75GHz_WLIN_OPT_T'!AX4</f>
        <v>1</v>
      </c>
      <c r="AZ5" s="62">
        <f t="shared" ref="AZ5:AZ21" si="10">AJ5-AX5-3</f>
        <v>52.769999999999996</v>
      </c>
      <c r="BA5" s="62">
        <f t="shared" ref="BA5:BA21" si="11">J5-AZ5+29-3</f>
        <v>19.230000000000004</v>
      </c>
    </row>
    <row r="6" spans="1:53" ht="24.75" customHeight="1" x14ac:dyDescent="0.25">
      <c r="A6" s="102"/>
      <c r="B6" s="100"/>
      <c r="C6" s="100"/>
      <c r="D6" s="102">
        <f>'[2]14GHz_WLIN'!D6</f>
        <v>44</v>
      </c>
      <c r="E6" s="102">
        <f>'[2]14GHz_WLIN'!E6</f>
        <v>55</v>
      </c>
      <c r="F6" s="102" t="s">
        <v>31</v>
      </c>
      <c r="G6" s="101">
        <v>16.63</v>
      </c>
      <c r="H6" s="10">
        <f t="shared" si="3"/>
        <v>4.6025657358135602E-2</v>
      </c>
      <c r="I6" s="102" t="s">
        <v>31</v>
      </c>
      <c r="J6" s="100">
        <f>J5-1</f>
        <v>45</v>
      </c>
      <c r="K6" s="102" t="s">
        <v>31</v>
      </c>
      <c r="L6" s="101">
        <f t="shared" si="4"/>
        <v>31.622776601683839</v>
      </c>
      <c r="M6" s="101"/>
      <c r="N6" s="101"/>
      <c r="O6" s="11"/>
      <c r="P6" s="11"/>
      <c r="Q6" s="13">
        <f t="shared" si="5"/>
        <v>28.37</v>
      </c>
      <c r="R6" s="13">
        <v>2.1</v>
      </c>
      <c r="S6" s="13">
        <v>4.5999999999999996</v>
      </c>
      <c r="T6" s="101">
        <v>5.99</v>
      </c>
      <c r="U6" s="101">
        <v>4.2699999999999996</v>
      </c>
      <c r="V6" s="101">
        <f t="shared" si="6"/>
        <v>208.23599999999999</v>
      </c>
      <c r="W6" s="101">
        <f t="shared" si="0"/>
        <v>176.61322339831617</v>
      </c>
      <c r="X6" s="14">
        <f t="shared" si="1"/>
        <v>0.15186027680940778</v>
      </c>
      <c r="Y6" s="14">
        <f t="shared" si="2"/>
        <v>0.15163925039054585</v>
      </c>
      <c r="Z6" s="100" t="s">
        <v>36</v>
      </c>
      <c r="AA6" s="20" t="s">
        <v>37</v>
      </c>
      <c r="AB6" s="7"/>
      <c r="AC6" s="17">
        <v>-1.1859999999999999</v>
      </c>
      <c r="AG6" s="7"/>
      <c r="AH6" s="7"/>
      <c r="AI6" s="7"/>
      <c r="AJ6" s="62">
        <f t="shared" si="8"/>
        <v>57.370000000000005</v>
      </c>
      <c r="AS6">
        <f>'13p75GHz_WLIN_OPT_T'!AS5</f>
        <v>1</v>
      </c>
      <c r="AU6" s="62">
        <f t="shared" si="7"/>
        <v>53.370000000000005</v>
      </c>
      <c r="AV6" s="62">
        <f t="shared" si="9"/>
        <v>17.629999999999995</v>
      </c>
      <c r="AX6">
        <f>'13p75GHz_WLIN_OPT_T'!AX5</f>
        <v>1.4</v>
      </c>
      <c r="AZ6" s="62">
        <f t="shared" si="10"/>
        <v>52.970000000000006</v>
      </c>
      <c r="BA6" s="62">
        <f t="shared" si="11"/>
        <v>18.029999999999994</v>
      </c>
    </row>
    <row r="7" spans="1:53" ht="24.75" customHeight="1" x14ac:dyDescent="0.25">
      <c r="A7" s="102"/>
      <c r="B7" s="100"/>
      <c r="C7" s="100"/>
      <c r="D7" s="102">
        <f>'[2]14GHz_WLIN'!D7</f>
        <v>42</v>
      </c>
      <c r="E7" s="102">
        <f>'[2]14GHz_WLIN'!E7</f>
        <v>53</v>
      </c>
      <c r="F7" s="102" t="s">
        <v>31</v>
      </c>
      <c r="G7" s="101">
        <v>15.3</v>
      </c>
      <c r="H7" s="10">
        <f t="shared" si="3"/>
        <v>3.388441561392027E-2</v>
      </c>
      <c r="I7" s="102" t="s">
        <v>31</v>
      </c>
      <c r="J7" s="100">
        <v>44</v>
      </c>
      <c r="K7" s="102" t="s">
        <v>31</v>
      </c>
      <c r="L7" s="101">
        <f t="shared" si="4"/>
        <v>25.118864315095859</v>
      </c>
      <c r="M7" s="101"/>
      <c r="N7" s="101"/>
      <c r="O7" s="11"/>
      <c r="P7" s="11"/>
      <c r="Q7" s="13">
        <f t="shared" si="5"/>
        <v>28.7</v>
      </c>
      <c r="R7" s="13">
        <v>2.1</v>
      </c>
      <c r="S7" s="13">
        <v>4.5</v>
      </c>
      <c r="T7" s="19">
        <v>5.35</v>
      </c>
      <c r="U7" s="19">
        <v>3.83</v>
      </c>
      <c r="V7" s="101">
        <f t="shared" si="6"/>
        <v>191.58999999999997</v>
      </c>
      <c r="W7" s="101">
        <f t="shared" si="0"/>
        <v>166.47113568490411</v>
      </c>
      <c r="X7" s="14">
        <f t="shared" si="1"/>
        <v>0.13110738720755707</v>
      </c>
      <c r="Y7" s="14">
        <f t="shared" si="2"/>
        <v>0.13093052820858053</v>
      </c>
      <c r="Z7" s="100">
        <v>24.4</v>
      </c>
      <c r="AA7" s="20" t="s">
        <v>38</v>
      </c>
      <c r="AB7" s="7"/>
      <c r="AC7" s="17">
        <v>-0.93400000000000005</v>
      </c>
      <c r="AG7" s="7"/>
      <c r="AH7" s="7"/>
      <c r="AI7" s="7"/>
      <c r="AJ7" s="62">
        <f t="shared" si="8"/>
        <v>57.7</v>
      </c>
      <c r="AS7">
        <f>'13p75GHz_WLIN_OPT_T'!AS6</f>
        <v>1.35</v>
      </c>
      <c r="AU7" s="62">
        <f t="shared" si="7"/>
        <v>53.35</v>
      </c>
      <c r="AV7" s="62">
        <f t="shared" si="9"/>
        <v>16.649999999999999</v>
      </c>
      <c r="AX7">
        <f>'13p75GHz_WLIN_OPT_T'!AX6</f>
        <v>1.7999999999999998</v>
      </c>
      <c r="AZ7" s="62">
        <f t="shared" si="10"/>
        <v>52.900000000000006</v>
      </c>
      <c r="BA7" s="62">
        <f t="shared" si="11"/>
        <v>17.099999999999994</v>
      </c>
    </row>
    <row r="8" spans="1:53" ht="24.75" customHeight="1" x14ac:dyDescent="0.25">
      <c r="A8" s="102"/>
      <c r="B8" s="100"/>
      <c r="C8" s="100"/>
      <c r="D8" s="102">
        <f>'[2]14GHz_WLIN'!D8</f>
        <v>41</v>
      </c>
      <c r="E8" s="102">
        <f>'[2]14GHz_WLIN'!E8</f>
        <v>51</v>
      </c>
      <c r="F8" s="102" t="s">
        <v>31</v>
      </c>
      <c r="G8" s="101">
        <v>13.93</v>
      </c>
      <c r="H8" s="10">
        <f t="shared" si="3"/>
        <v>2.4717241450161312E-2</v>
      </c>
      <c r="I8" s="102" t="s">
        <v>31</v>
      </c>
      <c r="J8" s="100">
        <f t="shared" ref="J8:J18" si="12">J7-1</f>
        <v>43</v>
      </c>
      <c r="K8" s="102" t="s">
        <v>31</v>
      </c>
      <c r="L8" s="101">
        <f t="shared" si="4"/>
        <v>19.952623149688794</v>
      </c>
      <c r="M8" s="101"/>
      <c r="N8" s="101"/>
      <c r="O8" s="11"/>
      <c r="P8" s="11"/>
      <c r="Q8" s="13">
        <f t="shared" si="5"/>
        <v>29.07</v>
      </c>
      <c r="R8" s="13">
        <v>2.1</v>
      </c>
      <c r="S8" s="13">
        <v>4.5</v>
      </c>
      <c r="T8" s="19">
        <v>4.7300000000000004</v>
      </c>
      <c r="U8" s="19">
        <v>3.41</v>
      </c>
      <c r="V8" s="101">
        <f t="shared" si="6"/>
        <v>176.46199999999999</v>
      </c>
      <c r="W8" s="101">
        <f t="shared" si="0"/>
        <v>156.50937685031118</v>
      </c>
      <c r="X8" s="14">
        <f t="shared" si="1"/>
        <v>0.11307036727277711</v>
      </c>
      <c r="Y8" s="14">
        <f t="shared" si="2"/>
        <v>0.11293029608776185</v>
      </c>
      <c r="Z8" s="100" t="s">
        <v>39</v>
      </c>
      <c r="AA8" s="20" t="s">
        <v>40</v>
      </c>
      <c r="AB8" s="7"/>
      <c r="AC8" s="17">
        <v>-0.26600000000000001</v>
      </c>
      <c r="AG8" s="7"/>
      <c r="AH8" s="7"/>
      <c r="AI8" s="7"/>
      <c r="AJ8" s="62">
        <f t="shared" si="8"/>
        <v>58.07</v>
      </c>
      <c r="AS8">
        <f>'13p75GHz_WLIN_OPT_T'!AS7</f>
        <v>1.7000000000000002</v>
      </c>
      <c r="AU8" s="62">
        <f t="shared" si="7"/>
        <v>53.37</v>
      </c>
      <c r="AV8" s="62">
        <f t="shared" si="9"/>
        <v>15.630000000000003</v>
      </c>
      <c r="AX8">
        <f>'13p75GHz_WLIN_OPT_T'!AX7</f>
        <v>1.9</v>
      </c>
      <c r="AZ8" s="62">
        <f t="shared" si="10"/>
        <v>53.17</v>
      </c>
      <c r="BA8" s="62">
        <f t="shared" si="11"/>
        <v>15.829999999999998</v>
      </c>
    </row>
    <row r="9" spans="1:53" ht="24.75" customHeight="1" x14ac:dyDescent="0.25">
      <c r="A9" s="102"/>
      <c r="B9" s="100"/>
      <c r="C9" s="100"/>
      <c r="D9" s="102">
        <f>'[2]14GHz_WLIN'!D9</f>
        <v>41</v>
      </c>
      <c r="E9" s="102">
        <f>'[2]14GHz_WLIN'!E9</f>
        <v>50</v>
      </c>
      <c r="F9" s="102" t="s">
        <v>31</v>
      </c>
      <c r="G9" s="101">
        <v>12.72</v>
      </c>
      <c r="H9" s="10">
        <f t="shared" si="3"/>
        <v>1.8706821403658012E-2</v>
      </c>
      <c r="I9" s="102" t="s">
        <v>31</v>
      </c>
      <c r="J9" s="100">
        <f t="shared" si="12"/>
        <v>42</v>
      </c>
      <c r="K9" s="102" t="s">
        <v>31</v>
      </c>
      <c r="L9" s="101">
        <f t="shared" si="4"/>
        <v>15.848931924611147</v>
      </c>
      <c r="M9" s="101"/>
      <c r="N9" s="101"/>
      <c r="O9" s="11"/>
      <c r="P9" s="11"/>
      <c r="Q9" s="13">
        <f t="shared" si="5"/>
        <v>29.28</v>
      </c>
      <c r="R9" s="13">
        <v>2.1</v>
      </c>
      <c r="S9" s="13">
        <v>4.5</v>
      </c>
      <c r="T9" s="19">
        <v>4.22</v>
      </c>
      <c r="U9" s="19">
        <v>3.06</v>
      </c>
      <c r="V9" s="101">
        <f t="shared" si="6"/>
        <v>164.01799999999997</v>
      </c>
      <c r="W9" s="101">
        <f t="shared" si="0"/>
        <v>148.16906807538882</v>
      </c>
      <c r="X9" s="14">
        <f t="shared" si="1"/>
        <v>9.6629223162159938E-2</v>
      </c>
      <c r="Y9" s="14">
        <f t="shared" si="2"/>
        <v>9.6515169696054656E-2</v>
      </c>
      <c r="Z9" s="100">
        <v>10.3</v>
      </c>
      <c r="AB9" s="7"/>
      <c r="AC9" s="15"/>
      <c r="AG9" s="7"/>
      <c r="AH9" s="7"/>
      <c r="AI9" s="7"/>
      <c r="AJ9" s="62">
        <f t="shared" si="8"/>
        <v>58.28</v>
      </c>
      <c r="AS9">
        <f>'13p75GHz_WLIN_OPT_T'!AS8</f>
        <v>1.9000000000000001</v>
      </c>
      <c r="AU9" s="62">
        <f t="shared" si="7"/>
        <v>53.38</v>
      </c>
      <c r="AV9" s="62">
        <f t="shared" si="9"/>
        <v>14.619999999999997</v>
      </c>
      <c r="AX9">
        <f>'13p75GHz_WLIN_OPT_T'!AX8</f>
        <v>2</v>
      </c>
      <c r="AZ9" s="62">
        <f t="shared" si="10"/>
        <v>53.28</v>
      </c>
      <c r="BA9" s="62">
        <f t="shared" si="11"/>
        <v>14.719999999999999</v>
      </c>
    </row>
    <row r="10" spans="1:53" ht="24.75" customHeight="1" x14ac:dyDescent="0.25">
      <c r="A10" s="102"/>
      <c r="B10" s="100"/>
      <c r="C10" s="100"/>
      <c r="D10" s="102">
        <f>'[2]14GHz_WLIN'!D10</f>
        <v>40</v>
      </c>
      <c r="E10" s="102">
        <f>'[2]14GHz_WLIN'!E10</f>
        <v>47</v>
      </c>
      <c r="F10" s="102" t="s">
        <v>31</v>
      </c>
      <c r="G10" s="101">
        <v>11.57</v>
      </c>
      <c r="H10" s="10">
        <f t="shared" si="3"/>
        <v>1.4354894333536561E-2</v>
      </c>
      <c r="I10" s="102" t="s">
        <v>31</v>
      </c>
      <c r="J10" s="100">
        <f t="shared" si="12"/>
        <v>41</v>
      </c>
      <c r="K10" s="102" t="s">
        <v>31</v>
      </c>
      <c r="L10" s="101">
        <f t="shared" si="4"/>
        <v>12.589254117941671</v>
      </c>
      <c r="M10" s="101"/>
      <c r="N10" s="101"/>
      <c r="O10" s="11"/>
      <c r="P10" s="11"/>
      <c r="Q10" s="13">
        <f t="shared" si="5"/>
        <v>29.43</v>
      </c>
      <c r="R10" s="13">
        <v>2.1</v>
      </c>
      <c r="S10" s="13">
        <v>4.5</v>
      </c>
      <c r="T10" s="19">
        <v>3.82</v>
      </c>
      <c r="U10" s="19">
        <v>2.76</v>
      </c>
      <c r="V10" s="101">
        <f t="shared" si="6"/>
        <v>154.25799999999998</v>
      </c>
      <c r="W10" s="101">
        <f t="shared" si="0"/>
        <v>141.66874588205832</v>
      </c>
      <c r="X10" s="14">
        <f t="shared" si="1"/>
        <v>8.1611677306471453E-2</v>
      </c>
      <c r="Y10" s="14">
        <f t="shared" si="2"/>
        <v>8.1518619608760237E-2</v>
      </c>
      <c r="Z10" s="100" t="s">
        <v>41</v>
      </c>
      <c r="AA10" t="s">
        <v>121</v>
      </c>
      <c r="AB10" s="7"/>
      <c r="AC10" s="15"/>
      <c r="AD10" s="7"/>
      <c r="AE10" s="7"/>
      <c r="AF10" s="7"/>
      <c r="AG10" s="7"/>
      <c r="AH10" s="7"/>
      <c r="AI10" s="7"/>
      <c r="AJ10" s="62">
        <f t="shared" si="8"/>
        <v>58.43</v>
      </c>
      <c r="AS10">
        <f>'13p75GHz_WLIN_OPT_T'!AS9</f>
        <v>2.1</v>
      </c>
      <c r="AU10" s="62">
        <f t="shared" si="7"/>
        <v>53.33</v>
      </c>
      <c r="AV10" s="62">
        <f t="shared" si="9"/>
        <v>13.670000000000002</v>
      </c>
      <c r="AX10">
        <f>'13p75GHz_WLIN_OPT_T'!AX9</f>
        <v>2.1</v>
      </c>
      <c r="AZ10" s="62">
        <f t="shared" si="10"/>
        <v>53.33</v>
      </c>
      <c r="BA10" s="62">
        <f t="shared" si="11"/>
        <v>13.670000000000002</v>
      </c>
    </row>
    <row r="11" spans="1:53" ht="24.75" customHeight="1" x14ac:dyDescent="0.25">
      <c r="A11" s="102"/>
      <c r="B11" s="100"/>
      <c r="C11" s="100"/>
      <c r="D11" s="102">
        <f>'[2]14GHz_WLIN'!D11</f>
        <v>40</v>
      </c>
      <c r="E11" s="102">
        <f>'[2]14GHz_WLIN'!E11</f>
        <v>46</v>
      </c>
      <c r="F11" s="102" t="s">
        <v>31</v>
      </c>
      <c r="G11" s="101">
        <v>8.76</v>
      </c>
      <c r="H11" s="10">
        <f t="shared" si="3"/>
        <v>7.5162289401820579E-3</v>
      </c>
      <c r="I11" s="102" t="s">
        <v>31</v>
      </c>
      <c r="J11" s="100">
        <f t="shared" si="12"/>
        <v>40</v>
      </c>
      <c r="K11" s="102" t="s">
        <v>31</v>
      </c>
      <c r="L11" s="101">
        <f t="shared" si="4"/>
        <v>10</v>
      </c>
      <c r="M11" s="101"/>
      <c r="N11" s="101"/>
      <c r="O11" s="11"/>
      <c r="P11" s="11"/>
      <c r="Q11" s="13">
        <f t="shared" si="5"/>
        <v>31.240000000000002</v>
      </c>
      <c r="R11" s="13">
        <v>2.1</v>
      </c>
      <c r="S11" s="13">
        <v>4.5</v>
      </c>
      <c r="T11" s="19">
        <v>3.59</v>
      </c>
      <c r="U11" s="19">
        <v>2.58</v>
      </c>
      <c r="V11" s="101">
        <f t="shared" si="6"/>
        <v>148.64599999999999</v>
      </c>
      <c r="W11" s="101">
        <f t="shared" si="0"/>
        <v>138.64599999999999</v>
      </c>
      <c r="X11" s="14">
        <f t="shared" si="1"/>
        <v>6.727392597177187E-2</v>
      </c>
      <c r="Y11" s="14">
        <f t="shared" si="2"/>
        <v>6.7223361348841007E-2</v>
      </c>
      <c r="Z11" s="100">
        <v>7</v>
      </c>
      <c r="AA11" t="s">
        <v>105</v>
      </c>
      <c r="AB11" s="7">
        <v>0.67</v>
      </c>
      <c r="AC11" s="15" t="s">
        <v>106</v>
      </c>
      <c r="AD11" s="7">
        <v>0.41</v>
      </c>
      <c r="AE11" s="7" t="s">
        <v>107</v>
      </c>
      <c r="AF11" s="7">
        <v>1.2490000000000001</v>
      </c>
      <c r="AG11" s="7"/>
      <c r="AH11" s="7"/>
      <c r="AI11" s="7"/>
      <c r="AJ11" s="62">
        <f t="shared" si="8"/>
        <v>60.24</v>
      </c>
      <c r="AS11">
        <f>'13p75GHz_WLIN_OPT_T'!AS10</f>
        <v>3.9000000000000004</v>
      </c>
      <c r="AU11" s="62">
        <f t="shared" si="7"/>
        <v>53.34</v>
      </c>
      <c r="AV11" s="62">
        <f t="shared" si="9"/>
        <v>12.659999999999997</v>
      </c>
      <c r="AX11">
        <f>'13p75GHz_WLIN_OPT_T'!AX10</f>
        <v>3.6</v>
      </c>
      <c r="AZ11" s="62">
        <f t="shared" si="10"/>
        <v>53.64</v>
      </c>
      <c r="BA11" s="62">
        <f t="shared" si="11"/>
        <v>12.36</v>
      </c>
    </row>
    <row r="12" spans="1:53" ht="24.75" customHeight="1" x14ac:dyDescent="0.25">
      <c r="A12" s="102"/>
      <c r="B12" s="100"/>
      <c r="C12" s="100"/>
      <c r="D12" s="102">
        <f>'[2]14GHz_WLIN'!D12</f>
        <v>40</v>
      </c>
      <c r="E12" s="102">
        <f>'[2]14GHz_WLIN'!E12</f>
        <v>45</v>
      </c>
      <c r="F12" s="102" t="s">
        <v>31</v>
      </c>
      <c r="G12" s="101">
        <v>7.41</v>
      </c>
      <c r="H12" s="10">
        <f t="shared" si="3"/>
        <v>5.5080769640540352E-3</v>
      </c>
      <c r="I12" s="102" t="s">
        <v>31</v>
      </c>
      <c r="J12" s="100">
        <f t="shared" si="12"/>
        <v>39</v>
      </c>
      <c r="K12" s="102" t="s">
        <v>31</v>
      </c>
      <c r="L12" s="101">
        <f t="shared" si="4"/>
        <v>7.9432823472428158</v>
      </c>
      <c r="M12" s="101"/>
      <c r="N12" s="101"/>
      <c r="O12" s="11"/>
      <c r="P12" s="11"/>
      <c r="Q12" s="13">
        <f t="shared" si="5"/>
        <v>31.59</v>
      </c>
      <c r="R12" s="13">
        <v>2.1</v>
      </c>
      <c r="S12" s="13">
        <v>4.5</v>
      </c>
      <c r="T12" s="19">
        <v>3.33</v>
      </c>
      <c r="U12" s="19">
        <v>2.37</v>
      </c>
      <c r="V12" s="101">
        <f t="shared" si="6"/>
        <v>142.30199999999999</v>
      </c>
      <c r="W12" s="101">
        <f t="shared" si="0"/>
        <v>134.35871765275718</v>
      </c>
      <c r="X12" s="14">
        <f t="shared" si="1"/>
        <v>5.5819892533083275E-2</v>
      </c>
      <c r="Y12" s="14">
        <f t="shared" si="2"/>
        <v>5.5781185579111769E-2</v>
      </c>
      <c r="Z12" s="136" t="s">
        <v>74</v>
      </c>
      <c r="AA12" t="s">
        <v>108</v>
      </c>
      <c r="AB12" s="7">
        <v>0</v>
      </c>
      <c r="AE12" s="105" t="s">
        <v>109</v>
      </c>
      <c r="AF12" s="7">
        <v>10.5</v>
      </c>
      <c r="AG12" s="7"/>
      <c r="AH12" s="7"/>
      <c r="AI12" s="7"/>
      <c r="AJ12" s="62">
        <f t="shared" si="8"/>
        <v>60.59</v>
      </c>
      <c r="AS12">
        <f>'13p75GHz_WLIN_OPT_T'!AS11</f>
        <v>4.2</v>
      </c>
      <c r="AU12" s="62">
        <f t="shared" si="7"/>
        <v>53.39</v>
      </c>
      <c r="AV12" s="62">
        <f t="shared" si="9"/>
        <v>11.61</v>
      </c>
      <c r="AX12">
        <f>'13p75GHz_WLIN_OPT_T'!AX11</f>
        <v>3.6</v>
      </c>
      <c r="AZ12" s="62">
        <f t="shared" si="10"/>
        <v>53.99</v>
      </c>
      <c r="BA12" s="62">
        <f t="shared" si="11"/>
        <v>11.009999999999998</v>
      </c>
    </row>
    <row r="13" spans="1:53" ht="24.75" customHeight="1" x14ac:dyDescent="0.25">
      <c r="A13" s="102"/>
      <c r="B13" s="100"/>
      <c r="C13" s="100"/>
      <c r="D13" s="102">
        <f>'[2]14GHz_WLIN'!D13</f>
        <v>40</v>
      </c>
      <c r="E13" s="102">
        <f>'[2]14GHz_WLIN'!E13</f>
        <v>45</v>
      </c>
      <c r="F13" s="102" t="s">
        <v>31</v>
      </c>
      <c r="G13" s="101">
        <v>6.24</v>
      </c>
      <c r="H13" s="10">
        <f t="shared" si="3"/>
        <v>4.2072662838444422E-3</v>
      </c>
      <c r="I13" s="102" t="s">
        <v>31</v>
      </c>
      <c r="J13" s="100">
        <f t="shared" si="12"/>
        <v>38</v>
      </c>
      <c r="K13" s="102" t="s">
        <v>31</v>
      </c>
      <c r="L13" s="101">
        <f t="shared" si="4"/>
        <v>6.3095734448019387</v>
      </c>
      <c r="M13" s="101"/>
      <c r="N13" s="101"/>
      <c r="O13" s="11"/>
      <c r="P13" s="11"/>
      <c r="Q13" s="13">
        <f t="shared" si="5"/>
        <v>31.759999999999998</v>
      </c>
      <c r="R13" s="13">
        <v>2.1</v>
      </c>
      <c r="S13" s="13">
        <v>4.5</v>
      </c>
      <c r="T13" s="19">
        <v>3.15</v>
      </c>
      <c r="U13" s="19">
        <v>2.2000000000000002</v>
      </c>
      <c r="V13" s="101">
        <f t="shared" si="6"/>
        <v>137.91</v>
      </c>
      <c r="W13" s="101">
        <f t="shared" si="0"/>
        <v>131.60042655519806</v>
      </c>
      <c r="X13" s="14">
        <f t="shared" si="1"/>
        <v>4.5751384560959604E-2</v>
      </c>
      <c r="Y13" s="14">
        <f t="shared" si="2"/>
        <v>4.572087722803346E-2</v>
      </c>
      <c r="Z13" s="137"/>
      <c r="AA13" t="s">
        <v>110</v>
      </c>
      <c r="AB13" s="7">
        <v>3.06</v>
      </c>
      <c r="AE13" s="15" t="s">
        <v>111</v>
      </c>
      <c r="AF13" s="7">
        <v>41.31</v>
      </c>
      <c r="AG13" s="7"/>
      <c r="AH13" s="7"/>
      <c r="AI13" s="7"/>
      <c r="AJ13" s="62">
        <f t="shared" si="8"/>
        <v>60.76</v>
      </c>
      <c r="AS13">
        <f>'13p75GHz_WLIN_OPT_T'!AS12</f>
        <v>4.2</v>
      </c>
      <c r="AU13" s="62">
        <f t="shared" si="7"/>
        <v>53.559999999999995</v>
      </c>
      <c r="AV13" s="62">
        <f t="shared" si="9"/>
        <v>10.440000000000005</v>
      </c>
      <c r="AX13">
        <f>'13p75GHz_WLIN_OPT_T'!AX12</f>
        <v>3.6</v>
      </c>
      <c r="AZ13" s="62">
        <f t="shared" si="10"/>
        <v>54.16</v>
      </c>
      <c r="BA13" s="62">
        <f t="shared" si="11"/>
        <v>9.8400000000000034</v>
      </c>
    </row>
    <row r="14" spans="1:53" ht="24.75" customHeight="1" x14ac:dyDescent="0.25">
      <c r="A14" s="102"/>
      <c r="B14" s="100"/>
      <c r="C14" s="100"/>
      <c r="D14" s="102">
        <f>'[2]14GHz_WLIN'!D14</f>
        <v>39</v>
      </c>
      <c r="E14" s="102">
        <f>'[2]14GHz_WLIN'!E14</f>
        <v>44</v>
      </c>
      <c r="F14" s="102" t="s">
        <v>31</v>
      </c>
      <c r="G14" s="101">
        <v>5.23</v>
      </c>
      <c r="H14" s="10">
        <f t="shared" si="3"/>
        <v>3.3342641276323504E-3</v>
      </c>
      <c r="I14" s="102" t="s">
        <v>31</v>
      </c>
      <c r="J14" s="100">
        <f t="shared" si="12"/>
        <v>37</v>
      </c>
      <c r="K14" s="102" t="s">
        <v>31</v>
      </c>
      <c r="L14" s="101">
        <f t="shared" si="4"/>
        <v>5.0118723362727327</v>
      </c>
      <c r="M14" s="101"/>
      <c r="N14" s="101"/>
      <c r="O14" s="11"/>
      <c r="P14" s="11"/>
      <c r="Q14" s="13">
        <f t="shared" si="5"/>
        <v>31.77</v>
      </c>
      <c r="R14" s="13">
        <v>2.1</v>
      </c>
      <c r="S14" s="13">
        <v>4.5</v>
      </c>
      <c r="T14" s="19">
        <v>3.01</v>
      </c>
      <c r="U14" s="19">
        <v>2.0699999999999998</v>
      </c>
      <c r="V14" s="101">
        <f t="shared" si="6"/>
        <v>134.49399999999997</v>
      </c>
      <c r="W14" s="101">
        <f t="shared" si="0"/>
        <v>129.48212766372723</v>
      </c>
      <c r="X14" s="14">
        <f t="shared" si="1"/>
        <v>3.726465371148701E-2</v>
      </c>
      <c r="Y14" s="14">
        <f t="shared" si="2"/>
        <v>3.72398625376976E-2</v>
      </c>
      <c r="Z14" s="137"/>
      <c r="AA14" s="147" t="s">
        <v>101</v>
      </c>
      <c r="AB14" s="148"/>
      <c r="AC14" s="146" t="s">
        <v>102</v>
      </c>
      <c r="AD14" s="146"/>
      <c r="AE14" s="146"/>
      <c r="AF14" s="146"/>
      <c r="AG14" s="146"/>
      <c r="AH14" s="146"/>
      <c r="AI14" s="7"/>
      <c r="AJ14" s="62">
        <f t="shared" si="8"/>
        <v>60.769999999999996</v>
      </c>
      <c r="AS14">
        <f>'13p75GHz_WLIN_OPT_T'!AS13</f>
        <v>4.2</v>
      </c>
      <c r="AU14" s="62">
        <f t="shared" si="7"/>
        <v>53.569999999999993</v>
      </c>
      <c r="AV14" s="62">
        <f t="shared" si="9"/>
        <v>9.4300000000000068</v>
      </c>
      <c r="AX14">
        <f>'13p75GHz_WLIN_OPT_T'!AX13</f>
        <v>3.6</v>
      </c>
      <c r="AZ14" s="62">
        <f t="shared" si="10"/>
        <v>54.169999999999995</v>
      </c>
      <c r="BA14" s="62">
        <f t="shared" si="11"/>
        <v>8.8300000000000054</v>
      </c>
    </row>
    <row r="15" spans="1:53" ht="24.75" customHeight="1" x14ac:dyDescent="0.25">
      <c r="A15" s="102"/>
      <c r="B15" s="100"/>
      <c r="C15" s="100"/>
      <c r="D15" s="102">
        <f>'[2]14GHz_WLIN'!D15</f>
        <v>39</v>
      </c>
      <c r="E15" s="102">
        <f>'[2]14GHz_WLIN'!E15</f>
        <v>44</v>
      </c>
      <c r="F15" s="102" t="s">
        <v>31</v>
      </c>
      <c r="G15" s="101">
        <v>4.2300000000000004</v>
      </c>
      <c r="H15" s="10">
        <f t="shared" si="3"/>
        <v>2.648500138606701E-3</v>
      </c>
      <c r="I15" s="102" t="s">
        <v>31</v>
      </c>
      <c r="J15" s="100">
        <f t="shared" si="12"/>
        <v>36</v>
      </c>
      <c r="K15" s="102" t="s">
        <v>31</v>
      </c>
      <c r="L15" s="101">
        <f t="shared" si="4"/>
        <v>3.9810717055349771</v>
      </c>
      <c r="M15" s="101"/>
      <c r="N15" s="101"/>
      <c r="O15" s="11"/>
      <c r="P15" s="11"/>
      <c r="Q15" s="13">
        <f t="shared" si="5"/>
        <v>31.77</v>
      </c>
      <c r="R15" s="13">
        <v>2.1</v>
      </c>
      <c r="S15" s="13">
        <v>4.5</v>
      </c>
      <c r="T15" s="19">
        <v>2.91</v>
      </c>
      <c r="U15" s="19">
        <v>1.97</v>
      </c>
      <c r="V15" s="101">
        <f t="shared" si="6"/>
        <v>132.054</v>
      </c>
      <c r="W15" s="101">
        <f t="shared" si="0"/>
        <v>128.07292829446502</v>
      </c>
      <c r="X15" s="14">
        <f t="shared" si="1"/>
        <v>3.0147301146008276E-2</v>
      </c>
      <c r="Y15" s="14">
        <f t="shared" si="2"/>
        <v>3.0127244955823907E-2</v>
      </c>
      <c r="Z15" s="137"/>
      <c r="AA15" s="147"/>
      <c r="AB15" s="148"/>
      <c r="AC15" s="146"/>
      <c r="AD15" s="146"/>
      <c r="AE15" s="146"/>
      <c r="AF15" s="146"/>
      <c r="AG15" s="146"/>
      <c r="AH15" s="146"/>
      <c r="AI15" s="7"/>
      <c r="AJ15" s="62">
        <f t="shared" si="8"/>
        <v>60.769999999999996</v>
      </c>
      <c r="AS15">
        <f>'13p75GHz_WLIN_OPT_T'!AS14</f>
        <v>4.2</v>
      </c>
      <c r="AU15" s="62">
        <f t="shared" si="7"/>
        <v>53.569999999999993</v>
      </c>
      <c r="AV15" s="62">
        <f t="shared" si="9"/>
        <v>8.4300000000000068</v>
      </c>
      <c r="AX15">
        <f>'13p75GHz_WLIN_OPT_T'!AX14</f>
        <v>3.6</v>
      </c>
      <c r="AZ15" s="62">
        <f t="shared" si="10"/>
        <v>54.169999999999995</v>
      </c>
      <c r="BA15" s="62">
        <f t="shared" si="11"/>
        <v>7.8300000000000054</v>
      </c>
    </row>
    <row r="16" spans="1:53" ht="24.75" customHeight="1" x14ac:dyDescent="0.25">
      <c r="A16" s="102"/>
      <c r="B16" s="100"/>
      <c r="C16" s="100"/>
      <c r="D16" s="102">
        <f>'[2]14GHz_WLIN'!D16</f>
        <v>39</v>
      </c>
      <c r="E16" s="102">
        <f>'[2]14GHz_WLIN'!E16</f>
        <v>43</v>
      </c>
      <c r="F16" s="102" t="s">
        <v>31</v>
      </c>
      <c r="G16" s="101">
        <v>3.24</v>
      </c>
      <c r="H16" s="10">
        <f t="shared" si="3"/>
        <v>2.1086281499332897E-3</v>
      </c>
      <c r="I16" s="102" t="s">
        <v>31</v>
      </c>
      <c r="J16" s="100">
        <f t="shared" si="12"/>
        <v>35</v>
      </c>
      <c r="K16" s="102" t="s">
        <v>31</v>
      </c>
      <c r="L16" s="101">
        <f t="shared" si="4"/>
        <v>3.1622776601683804</v>
      </c>
      <c r="M16" s="101"/>
      <c r="N16" s="101"/>
      <c r="O16" s="11"/>
      <c r="P16" s="11"/>
      <c r="Q16" s="13">
        <f t="shared" si="5"/>
        <v>31.759999999999998</v>
      </c>
      <c r="R16" s="13">
        <v>2.1</v>
      </c>
      <c r="S16" s="13">
        <v>4.5</v>
      </c>
      <c r="T16" s="19">
        <v>2.85</v>
      </c>
      <c r="U16" s="19">
        <v>1.91</v>
      </c>
      <c r="V16" s="101">
        <f t="shared" si="6"/>
        <v>130.58999999999997</v>
      </c>
      <c r="W16" s="101">
        <f t="shared" si="0"/>
        <v>127.42772233983159</v>
      </c>
      <c r="X16" s="14">
        <f t="shared" si="1"/>
        <v>2.4215312506075358E-2</v>
      </c>
      <c r="Y16" s="14">
        <f t="shared" si="2"/>
        <v>2.4199165571777686E-2</v>
      </c>
      <c r="Z16" s="137"/>
      <c r="AA16" s="147"/>
      <c r="AB16" s="148"/>
      <c r="AC16" s="146"/>
      <c r="AD16" s="146"/>
      <c r="AE16" s="146"/>
      <c r="AF16" s="146"/>
      <c r="AG16" s="146"/>
      <c r="AH16" s="146"/>
      <c r="AI16" s="7"/>
      <c r="AJ16" s="62">
        <f t="shared" si="8"/>
        <v>60.76</v>
      </c>
      <c r="AS16">
        <f>'13p75GHz_WLIN_OPT_T'!AS15</f>
        <v>4.2</v>
      </c>
      <c r="AU16" s="62">
        <f t="shared" si="7"/>
        <v>53.559999999999995</v>
      </c>
      <c r="AV16" s="62">
        <f t="shared" si="9"/>
        <v>7.4400000000000048</v>
      </c>
      <c r="AX16">
        <f>'13p75GHz_WLIN_OPT_T'!AX15</f>
        <v>3.6</v>
      </c>
      <c r="AZ16" s="62">
        <f t="shared" si="10"/>
        <v>54.16</v>
      </c>
      <c r="BA16" s="62">
        <f t="shared" si="11"/>
        <v>6.8400000000000034</v>
      </c>
    </row>
    <row r="17" spans="1:53" ht="24.75" customHeight="1" x14ac:dyDescent="0.25">
      <c r="A17" s="102"/>
      <c r="B17" s="100"/>
      <c r="C17" s="100"/>
      <c r="D17" s="102">
        <f>'[2]14GHz_WLIN'!D17</f>
        <v>39</v>
      </c>
      <c r="E17" s="102">
        <f>'[2]14GHz_WLIN'!E17</f>
        <v>43</v>
      </c>
      <c r="F17" s="102" t="s">
        <v>31</v>
      </c>
      <c r="G17" s="101">
        <v>2.2999999999999998</v>
      </c>
      <c r="H17" s="10">
        <f t="shared" si="3"/>
        <v>1.6982436524617445E-3</v>
      </c>
      <c r="I17" s="102" t="s">
        <v>31</v>
      </c>
      <c r="J17" s="100">
        <f t="shared" si="12"/>
        <v>34</v>
      </c>
      <c r="K17" s="102" t="s">
        <v>31</v>
      </c>
      <c r="L17" s="101">
        <f t="shared" si="4"/>
        <v>2.511886431509581</v>
      </c>
      <c r="M17" s="101"/>
      <c r="N17" s="101"/>
      <c r="O17" s="11"/>
      <c r="P17" s="11"/>
      <c r="Q17" s="13">
        <f t="shared" si="5"/>
        <v>31.7</v>
      </c>
      <c r="R17" s="13">
        <v>2.1</v>
      </c>
      <c r="S17" s="13">
        <v>4.5</v>
      </c>
      <c r="T17" s="19">
        <v>2.82</v>
      </c>
      <c r="U17" s="19">
        <v>1.87</v>
      </c>
      <c r="V17" s="101">
        <f t="shared" si="6"/>
        <v>129.85799999999998</v>
      </c>
      <c r="W17" s="101">
        <f t="shared" si="0"/>
        <v>127.3461135684904</v>
      </c>
      <c r="X17" s="14">
        <f t="shared" si="1"/>
        <v>1.934333218985031E-2</v>
      </c>
      <c r="Y17" s="14">
        <f t="shared" si="2"/>
        <v>1.9330254492269397E-2</v>
      </c>
      <c r="Z17" s="137"/>
      <c r="AA17" s="147"/>
      <c r="AB17" s="148"/>
      <c r="AC17" s="146"/>
      <c r="AD17" s="146"/>
      <c r="AE17" s="146"/>
      <c r="AF17" s="146"/>
      <c r="AG17" s="146"/>
      <c r="AH17" s="146"/>
      <c r="AI17" s="7"/>
      <c r="AJ17" s="62">
        <f t="shared" si="8"/>
        <v>60.7</v>
      </c>
      <c r="AS17">
        <f>'13p75GHz_WLIN_OPT_T'!AS16</f>
        <v>4.2</v>
      </c>
      <c r="AU17" s="62">
        <f t="shared" si="7"/>
        <v>53.5</v>
      </c>
      <c r="AV17" s="62">
        <f t="shared" si="9"/>
        <v>6.5</v>
      </c>
      <c r="AX17">
        <f>'13p75GHz_WLIN_OPT_T'!AX16</f>
        <v>3.5</v>
      </c>
      <c r="AZ17" s="62">
        <f t="shared" si="10"/>
        <v>54.2</v>
      </c>
      <c r="BA17" s="62">
        <f t="shared" si="11"/>
        <v>5.7999999999999972</v>
      </c>
    </row>
    <row r="18" spans="1:53" ht="24.75" customHeight="1" x14ac:dyDescent="0.25">
      <c r="A18" s="102"/>
      <c r="B18" s="100"/>
      <c r="C18" s="100"/>
      <c r="D18" s="102">
        <f>'[2]14GHz_WLIN'!D18</f>
        <v>39</v>
      </c>
      <c r="E18" s="102">
        <f>'[2]14GHz_WLIN'!E18</f>
        <v>43</v>
      </c>
      <c r="F18" s="102" t="s">
        <v>31</v>
      </c>
      <c r="G18" s="101">
        <f>'[2]14GHz_WLIN'!G18</f>
        <v>1.26</v>
      </c>
      <c r="H18" s="10">
        <f t="shared" si="3"/>
        <v>1.3365955165464422E-3</v>
      </c>
      <c r="I18" s="102" t="s">
        <v>31</v>
      </c>
      <c r="J18" s="100">
        <f t="shared" si="12"/>
        <v>33</v>
      </c>
      <c r="K18" s="102" t="s">
        <v>31</v>
      </c>
      <c r="L18" s="101">
        <f t="shared" si="4"/>
        <v>1.9952623149688804</v>
      </c>
      <c r="M18" s="101"/>
      <c r="N18" s="101"/>
      <c r="O18" s="11"/>
      <c r="P18" s="11"/>
      <c r="Q18" s="13">
        <f t="shared" si="5"/>
        <v>31.74</v>
      </c>
      <c r="R18" s="13">
        <v>2.1</v>
      </c>
      <c r="S18" s="13">
        <v>4.5</v>
      </c>
      <c r="T18" s="19">
        <v>2.8</v>
      </c>
      <c r="U18" s="19">
        <v>1.85</v>
      </c>
      <c r="V18" s="101">
        <f t="shared" si="6"/>
        <v>129.36999999999998</v>
      </c>
      <c r="W18" s="101">
        <f t="shared" si="0"/>
        <v>127.37473768503109</v>
      </c>
      <c r="X18" s="14">
        <f t="shared" si="1"/>
        <v>1.5422913465014152E-2</v>
      </c>
      <c r="Y18" s="14">
        <f t="shared" si="2"/>
        <v>1.5412581892651576E-2</v>
      </c>
      <c r="Z18" s="137"/>
      <c r="AA18" s="147"/>
      <c r="AB18" s="148"/>
      <c r="AC18" s="146"/>
      <c r="AD18" s="146"/>
      <c r="AE18" s="146"/>
      <c r="AF18" s="146"/>
      <c r="AG18" s="146"/>
      <c r="AH18" s="146"/>
      <c r="AI18" s="7"/>
      <c r="AJ18" s="62">
        <f t="shared" si="8"/>
        <v>60.739999999999995</v>
      </c>
      <c r="AS18">
        <f>'13p75GHz_WLIN_OPT_T'!AS17</f>
        <v>4.3</v>
      </c>
      <c r="AU18" s="62">
        <f t="shared" si="7"/>
        <v>53.44</v>
      </c>
      <c r="AV18" s="62">
        <f t="shared" si="9"/>
        <v>5.5600000000000023</v>
      </c>
      <c r="AX18">
        <f>'13p75GHz_WLIN_OPT_T'!AX17</f>
        <v>3.4</v>
      </c>
      <c r="AZ18" s="62">
        <f t="shared" si="10"/>
        <v>54.339999999999996</v>
      </c>
      <c r="BA18" s="62">
        <f t="shared" si="11"/>
        <v>4.6600000000000037</v>
      </c>
    </row>
    <row r="19" spans="1:53" ht="24.75" customHeight="1" x14ac:dyDescent="0.25">
      <c r="A19" s="102"/>
      <c r="B19" s="100"/>
      <c r="C19" s="100"/>
      <c r="D19" s="102">
        <f>'[2]14GHz_WLIN'!D19</f>
        <v>39</v>
      </c>
      <c r="E19" s="102">
        <f>'[2]14GHz_WLIN'!E19</f>
        <v>43</v>
      </c>
      <c r="F19" s="102" t="s">
        <v>31</v>
      </c>
      <c r="G19" s="101">
        <v>-3.39</v>
      </c>
      <c r="H19" s="10">
        <f t="shared" si="3"/>
        <v>4.5814188671453341E-4</v>
      </c>
      <c r="I19" s="102" t="s">
        <v>31</v>
      </c>
      <c r="J19" s="100">
        <f>J18-3</f>
        <v>30</v>
      </c>
      <c r="K19" s="102" t="s">
        <v>31</v>
      </c>
      <c r="L19" s="101">
        <f t="shared" si="4"/>
        <v>1</v>
      </c>
      <c r="M19" s="101"/>
      <c r="N19" s="101"/>
      <c r="O19" s="11"/>
      <c r="P19" s="11"/>
      <c r="Q19" s="13">
        <f t="shared" si="5"/>
        <v>33.39</v>
      </c>
      <c r="R19" s="13">
        <v>2.1</v>
      </c>
      <c r="S19" s="13">
        <v>4.5999999999999996</v>
      </c>
      <c r="T19" s="19">
        <v>2.81</v>
      </c>
      <c r="U19" s="19">
        <v>1.85</v>
      </c>
      <c r="V19" s="101">
        <f t="shared" si="6"/>
        <v>130.64399999999998</v>
      </c>
      <c r="W19" s="101">
        <f t="shared" si="0"/>
        <v>129.64399999999998</v>
      </c>
      <c r="X19" s="14">
        <f t="shared" si="1"/>
        <v>7.6543890266678929E-3</v>
      </c>
      <c r="Y19" s="14">
        <f t="shared" si="2"/>
        <v>7.6508822304375678E-3</v>
      </c>
      <c r="Z19" s="137"/>
      <c r="AA19" s="147"/>
      <c r="AB19" s="148"/>
      <c r="AC19" s="146"/>
      <c r="AD19" s="146"/>
      <c r="AE19" s="146"/>
      <c r="AF19" s="146"/>
      <c r="AG19" s="146"/>
      <c r="AH19" s="146"/>
      <c r="AI19" s="7"/>
      <c r="AJ19" s="62">
        <f t="shared" si="8"/>
        <v>62.39</v>
      </c>
      <c r="AS19">
        <f>'13p75GHz_WLIN_OPT_T'!AS18</f>
        <v>5.9</v>
      </c>
      <c r="AU19" s="62">
        <f t="shared" si="7"/>
        <v>53.49</v>
      </c>
      <c r="AV19" s="62">
        <f t="shared" si="9"/>
        <v>2.509999999999998</v>
      </c>
      <c r="AX19">
        <f>'13p75GHz_WLIN_OPT_T'!AX18</f>
        <v>4.3</v>
      </c>
      <c r="AZ19" s="62">
        <f t="shared" si="10"/>
        <v>55.09</v>
      </c>
      <c r="BA19" s="62">
        <f t="shared" si="11"/>
        <v>0.90999999999999659</v>
      </c>
    </row>
    <row r="20" spans="1:53" ht="24.75" customHeight="1" x14ac:dyDescent="0.25">
      <c r="A20" s="102"/>
      <c r="B20" s="100"/>
      <c r="C20" s="100"/>
      <c r="D20" s="102">
        <f>'[2]14GHz_WLIN'!D20</f>
        <v>39</v>
      </c>
      <c r="E20" s="102">
        <f>'[2]14GHz_WLIN'!E20</f>
        <v>43</v>
      </c>
      <c r="F20" s="102" t="s">
        <v>31</v>
      </c>
      <c r="G20" s="101">
        <v>-6.39</v>
      </c>
      <c r="H20" s="10">
        <f t="shared" si="3"/>
        <v>2.2961486481123619E-4</v>
      </c>
      <c r="I20" s="102" t="s">
        <v>31</v>
      </c>
      <c r="J20" s="100">
        <f>J19-3</f>
        <v>27</v>
      </c>
      <c r="K20" s="102" t="s">
        <v>31</v>
      </c>
      <c r="L20" s="101">
        <f t="shared" si="4"/>
        <v>0.50118723362727269</v>
      </c>
      <c r="M20" s="101"/>
      <c r="N20" s="101"/>
      <c r="O20" s="11"/>
      <c r="P20" s="11"/>
      <c r="Q20" s="13">
        <f t="shared" si="5"/>
        <v>33.39</v>
      </c>
      <c r="R20" s="13">
        <v>2.1</v>
      </c>
      <c r="S20" s="13">
        <v>4.5</v>
      </c>
      <c r="T20" s="19">
        <v>2.84</v>
      </c>
      <c r="U20" s="19">
        <v>1.86</v>
      </c>
      <c r="V20" s="101">
        <f t="shared" si="6"/>
        <v>130.34599999999998</v>
      </c>
      <c r="W20" s="101">
        <f t="shared" si="0"/>
        <v>129.84481276637271</v>
      </c>
      <c r="X20" s="14">
        <f t="shared" si="1"/>
        <v>3.8450526569842785E-3</v>
      </c>
      <c r="Y20" s="14">
        <f t="shared" si="2"/>
        <v>3.8432910773054914E-3</v>
      </c>
      <c r="Z20" s="137"/>
      <c r="AB20" s="7"/>
      <c r="AC20" s="15"/>
      <c r="AD20" s="7"/>
      <c r="AF20" s="7"/>
      <c r="AG20" s="7"/>
      <c r="AH20" s="7"/>
      <c r="AI20" s="7"/>
      <c r="AJ20" s="62">
        <f t="shared" si="8"/>
        <v>62.39</v>
      </c>
      <c r="AS20">
        <f>'13p75GHz_WLIN_OPT_T'!AS19</f>
        <v>5.9</v>
      </c>
      <c r="AU20" s="62">
        <f t="shared" si="7"/>
        <v>53.49</v>
      </c>
      <c r="AV20" s="62">
        <f t="shared" si="9"/>
        <v>-0.49000000000000199</v>
      </c>
      <c r="AX20">
        <f>'13p75GHz_WLIN_OPT_T'!AX19</f>
        <v>4.0999999999999996</v>
      </c>
      <c r="AZ20" s="62">
        <f t="shared" si="10"/>
        <v>55.29</v>
      </c>
      <c r="BA20" s="62">
        <f t="shared" si="11"/>
        <v>-2.2899999999999991</v>
      </c>
    </row>
    <row r="21" spans="1:53" ht="24.75" customHeight="1" x14ac:dyDescent="0.25">
      <c r="A21" s="102"/>
      <c r="B21" s="100"/>
      <c r="C21" s="100"/>
      <c r="D21" s="102">
        <f>'[2]14GHz_WLIN'!D21</f>
        <v>39</v>
      </c>
      <c r="E21" s="102">
        <f>'[2]14GHz_WLIN'!E21</f>
        <v>43</v>
      </c>
      <c r="F21" s="102" t="s">
        <v>31</v>
      </c>
      <c r="G21" s="101">
        <v>-9.41</v>
      </c>
      <c r="H21" s="10">
        <f t="shared" si="3"/>
        <v>1.1455129414455354E-4</v>
      </c>
      <c r="I21" s="102" t="s">
        <v>31</v>
      </c>
      <c r="J21" s="100">
        <f>J20-3</f>
        <v>24</v>
      </c>
      <c r="K21" s="102" t="s">
        <v>31</v>
      </c>
      <c r="L21" s="101">
        <f t="shared" si="4"/>
        <v>0.25118864315095807</v>
      </c>
      <c r="M21" s="101"/>
      <c r="N21" s="101"/>
      <c r="O21" s="11"/>
      <c r="P21" s="11"/>
      <c r="Q21" s="13">
        <f t="shared" si="5"/>
        <v>33.409999999999997</v>
      </c>
      <c r="R21" s="13">
        <v>2.1</v>
      </c>
      <c r="S21" s="13">
        <v>4.5</v>
      </c>
      <c r="T21" s="19">
        <v>2.85</v>
      </c>
      <c r="U21" s="19">
        <v>1.85</v>
      </c>
      <c r="V21" s="101">
        <f t="shared" si="6"/>
        <v>130.58999999999997</v>
      </c>
      <c r="W21" s="101">
        <f t="shared" si="0"/>
        <v>130.33881135684902</v>
      </c>
      <c r="X21" s="14">
        <f t="shared" si="1"/>
        <v>1.9234906436247654E-3</v>
      </c>
      <c r="Y21" s="14">
        <f t="shared" si="2"/>
        <v>1.9226134608837857E-3</v>
      </c>
      <c r="Z21" s="138"/>
      <c r="AB21" s="7"/>
      <c r="AC21" s="15"/>
      <c r="AD21" s="7"/>
      <c r="AF21" s="7"/>
      <c r="AG21" s="7"/>
      <c r="AH21" s="7"/>
      <c r="AI21" s="7"/>
      <c r="AJ21" s="62">
        <f t="shared" si="8"/>
        <v>62.41</v>
      </c>
      <c r="AS21">
        <f>'13p75GHz_WLIN_OPT_T'!AS20</f>
        <v>5.9</v>
      </c>
      <c r="AU21" s="62">
        <f t="shared" si="7"/>
        <v>53.51</v>
      </c>
      <c r="AV21" s="62">
        <f t="shared" si="9"/>
        <v>-3.509999999999998</v>
      </c>
      <c r="AX21">
        <f>'13p75GHz_WLIN_OPT_T'!AX20</f>
        <v>4.0999999999999996</v>
      </c>
      <c r="AZ21" s="62">
        <f t="shared" si="10"/>
        <v>55.309999999999995</v>
      </c>
      <c r="BA21" s="62">
        <f t="shared" si="11"/>
        <v>-5.3099999999999952</v>
      </c>
    </row>
    <row r="22" spans="1:53" ht="24.75" customHeight="1" x14ac:dyDescent="0.25">
      <c r="A22" s="21"/>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W_LIN_OPT @ ",B23,"GHz")</f>
        <v>Cascade Average IMD(dBc)  W_LIN_OPT @ 14GHz</v>
      </c>
      <c r="AC22" s="7"/>
      <c r="AD22" s="7"/>
      <c r="AE22" s="7"/>
      <c r="AF22" s="7"/>
      <c r="AG22" s="7" t="s">
        <v>43</v>
      </c>
      <c r="AH22" s="7"/>
      <c r="AI22" s="7"/>
    </row>
    <row r="23" spans="1:53" ht="24.75" customHeight="1" x14ac:dyDescent="0.25">
      <c r="A23" s="8">
        <v>41990</v>
      </c>
      <c r="B23" s="100">
        <f>B3</f>
        <v>14</v>
      </c>
      <c r="C23" s="100" t="s">
        <v>30</v>
      </c>
      <c r="D23" s="32"/>
      <c r="E23" s="32"/>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53" ht="24.75" customHeight="1" x14ac:dyDescent="0.25">
      <c r="A24" s="8"/>
      <c r="B24" s="100"/>
      <c r="C24" s="100"/>
      <c r="D24" s="32"/>
      <c r="E24" s="32"/>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row>
    <row r="25" spans="1:53" ht="24.75" customHeight="1" x14ac:dyDescent="0.25">
      <c r="A25" s="16"/>
      <c r="B25" s="100"/>
      <c r="C25" s="100"/>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row>
    <row r="26" spans="1:53" ht="24.75" customHeight="1" x14ac:dyDescent="0.25">
      <c r="A26" s="102"/>
      <c r="B26" s="100"/>
      <c r="C26" s="100"/>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row>
    <row r="27" spans="1:53" ht="24.75" customHeight="1" x14ac:dyDescent="0.25">
      <c r="A27" s="102"/>
      <c r="B27" s="100"/>
      <c r="C27" s="100"/>
      <c r="D27" s="9"/>
      <c r="E27" s="100"/>
      <c r="F27" s="101"/>
      <c r="G27" s="102" t="s">
        <v>31</v>
      </c>
      <c r="H27" s="10">
        <f t="shared" ref="H27:H41" si="13">0.001*POWER(10,F27/10)</f>
        <v>1E-3</v>
      </c>
      <c r="I27" s="100">
        <v>44</v>
      </c>
      <c r="J27" s="102"/>
      <c r="K27" s="102" t="s">
        <v>31</v>
      </c>
      <c r="L27" s="10">
        <f t="shared" ref="L27:L41" si="14">0.001*POWER(10,I27/10)</f>
        <v>25.118864315095859</v>
      </c>
      <c r="M27" s="101"/>
      <c r="N27" s="101"/>
      <c r="O27" s="11"/>
      <c r="P27" s="11"/>
      <c r="Q27" s="13">
        <f t="shared" ref="Q27:Q41" si="15">I27-F27</f>
        <v>44</v>
      </c>
      <c r="R27" s="13">
        <v>2.1</v>
      </c>
      <c r="S27" s="13"/>
      <c r="T27" s="101"/>
      <c r="U27" s="101"/>
      <c r="V27" s="101">
        <f t="shared" ref="V27:V41" si="16">T27*$Z$7+S27*$Z$9+R27*$Z$11</f>
        <v>14.700000000000001</v>
      </c>
      <c r="W27" s="101">
        <f>V27-L27</f>
        <v>-10.418864315095858</v>
      </c>
      <c r="X27" s="14">
        <f>0.001*POWER(10,J27/10)/V27</f>
        <v>6.802721088435374E-5</v>
      </c>
      <c r="Y27" s="14">
        <f>(0.001*POWER(10,J27/10)-H27)/V27</f>
        <v>0</v>
      </c>
      <c r="Z27" s="127" t="s">
        <v>45</v>
      </c>
      <c r="AB27" s="15" t="e">
        <f t="shared" ref="AB27:AB61" si="17">AVERAGE(O27:P27)</f>
        <v>#DIV/0!</v>
      </c>
      <c r="AC27" s="36"/>
      <c r="AD27" s="36"/>
      <c r="AE27" s="36"/>
      <c r="AF27" s="36"/>
      <c r="AG27" s="7">
        <v>-25</v>
      </c>
      <c r="AH27" s="7"/>
      <c r="AI27" s="7"/>
    </row>
    <row r="28" spans="1:53" ht="23.25" customHeight="1" x14ac:dyDescent="0.25">
      <c r="A28" s="102"/>
      <c r="B28" s="100"/>
      <c r="C28" s="100"/>
      <c r="D28" s="9"/>
      <c r="E28" s="100"/>
      <c r="F28" s="101">
        <v>13.99</v>
      </c>
      <c r="G28" s="102" t="s">
        <v>31</v>
      </c>
      <c r="H28" s="10">
        <f t="shared" si="13"/>
        <v>2.5061092530321141E-2</v>
      </c>
      <c r="I28" s="100">
        <f t="shared" ref="I28:I38" si="18">I27-1</f>
        <v>43</v>
      </c>
      <c r="J28" s="102"/>
      <c r="K28" s="102" t="s">
        <v>31</v>
      </c>
      <c r="L28" s="10">
        <f t="shared" si="14"/>
        <v>19.952623149688794</v>
      </c>
      <c r="M28" s="101"/>
      <c r="N28" s="101"/>
      <c r="O28" s="11">
        <v>-25</v>
      </c>
      <c r="P28" s="11">
        <v>-25.5</v>
      </c>
      <c r="Q28" s="13">
        <f t="shared" si="15"/>
        <v>29.009999999999998</v>
      </c>
      <c r="R28" s="13">
        <v>2.1</v>
      </c>
      <c r="S28" s="13">
        <v>4.5999999999999996</v>
      </c>
      <c r="T28" s="101">
        <v>5.57</v>
      </c>
      <c r="U28" s="101">
        <v>3.95</v>
      </c>
      <c r="V28" s="101">
        <f t="shared" si="16"/>
        <v>197.98799999999997</v>
      </c>
      <c r="W28" s="101">
        <f>V28-L28</f>
        <v>178.03537685031117</v>
      </c>
      <c r="X28" s="14">
        <f t="shared" ref="X28:X41" si="19">0.001*POWER(10,J28/10)/V28</f>
        <v>5.0508111602723404E-6</v>
      </c>
      <c r="Y28" s="14">
        <f t="shared" ref="Y28:Y41" si="20">(0.001*POWER(10,J28/10)-H28)/V28</f>
        <v>-1.2152803468049146E-4</v>
      </c>
      <c r="Z28" s="130"/>
      <c r="AB28" s="15">
        <f t="shared" si="17"/>
        <v>-25.25</v>
      </c>
      <c r="AC28" s="36"/>
      <c r="AD28" s="36"/>
      <c r="AE28" s="36"/>
      <c r="AF28" s="36"/>
      <c r="AG28" s="7">
        <v>-25</v>
      </c>
      <c r="AH28" s="7"/>
      <c r="AI28" s="7"/>
    </row>
    <row r="29" spans="1:53" ht="24" customHeight="1" x14ac:dyDescent="0.25">
      <c r="A29" s="102"/>
      <c r="B29" s="100"/>
      <c r="C29" s="100"/>
      <c r="D29" s="9"/>
      <c r="E29" s="100"/>
      <c r="F29" s="101">
        <v>12.64</v>
      </c>
      <c r="G29" s="102" t="s">
        <v>31</v>
      </c>
      <c r="H29" s="10">
        <f t="shared" si="13"/>
        <v>1.8365383433483467E-2</v>
      </c>
      <c r="I29" s="100">
        <f t="shared" si="18"/>
        <v>42</v>
      </c>
      <c r="J29" s="102"/>
      <c r="K29" s="102" t="s">
        <v>31</v>
      </c>
      <c r="L29" s="10">
        <f t="shared" si="14"/>
        <v>15.848931924611147</v>
      </c>
      <c r="M29" s="101"/>
      <c r="N29" s="101"/>
      <c r="O29" s="11">
        <v>-30.5</v>
      </c>
      <c r="P29" s="11">
        <v>-29</v>
      </c>
      <c r="Q29" s="13">
        <f t="shared" si="15"/>
        <v>29.36</v>
      </c>
      <c r="R29" s="13">
        <v>2.1</v>
      </c>
      <c r="S29" s="13">
        <v>4.5</v>
      </c>
      <c r="T29" s="101">
        <v>5.08</v>
      </c>
      <c r="U29" s="101">
        <v>3.64</v>
      </c>
      <c r="V29" s="101">
        <f t="shared" si="16"/>
        <v>185.00199999999998</v>
      </c>
      <c r="W29" s="101">
        <f>V29-L29</f>
        <v>169.15306807538883</v>
      </c>
      <c r="X29" s="14">
        <f t="shared" si="19"/>
        <v>5.405346969221955E-6</v>
      </c>
      <c r="Y29" s="14">
        <f t="shared" si="20"/>
        <v>-9.3865922711556992E-5</v>
      </c>
      <c r="Z29" s="131"/>
      <c r="AB29" s="15">
        <f t="shared" si="17"/>
        <v>-29.75</v>
      </c>
      <c r="AC29" s="36"/>
      <c r="AD29" s="36"/>
      <c r="AE29" s="36"/>
      <c r="AF29" s="36"/>
      <c r="AG29" s="7">
        <v>-25</v>
      </c>
      <c r="AH29" s="7"/>
      <c r="AI29" s="7"/>
    </row>
    <row r="30" spans="1:53" ht="24.75" customHeight="1" x14ac:dyDescent="0.25">
      <c r="A30" s="102"/>
      <c r="B30" s="100"/>
      <c r="C30" s="100"/>
      <c r="D30" s="9"/>
      <c r="E30" s="100"/>
      <c r="F30" s="101">
        <v>11.59</v>
      </c>
      <c r="G30" s="102" t="s">
        <v>31</v>
      </c>
      <c r="H30" s="10">
        <f t="shared" si="13"/>
        <v>1.442115351524869E-2</v>
      </c>
      <c r="I30" s="100">
        <f t="shared" si="18"/>
        <v>41</v>
      </c>
      <c r="J30" s="102"/>
      <c r="K30" s="102" t="s">
        <v>31</v>
      </c>
      <c r="L30" s="10">
        <f t="shared" si="14"/>
        <v>12.589254117941671</v>
      </c>
      <c r="M30" s="101"/>
      <c r="N30" s="101"/>
      <c r="O30" s="11">
        <v>-36</v>
      </c>
      <c r="P30" s="11">
        <v>-31.5</v>
      </c>
      <c r="Q30" s="13">
        <f t="shared" si="15"/>
        <v>29.41</v>
      </c>
      <c r="R30" s="13">
        <v>2.1</v>
      </c>
      <c r="S30" s="13">
        <v>4.5</v>
      </c>
      <c r="T30" s="101">
        <v>4.6399999999999997</v>
      </c>
      <c r="U30" s="101">
        <v>3.31</v>
      </c>
      <c r="V30" s="101">
        <f t="shared" si="16"/>
        <v>174.26599999999996</v>
      </c>
      <c r="W30" s="101">
        <f>V30-L30</f>
        <v>161.6767458820583</v>
      </c>
      <c r="X30" s="14">
        <f t="shared" si="19"/>
        <v>5.7383540105356194E-6</v>
      </c>
      <c r="Y30" s="14">
        <f t="shared" si="20"/>
        <v>-7.7015330100241541E-5</v>
      </c>
      <c r="Z30" s="100" t="s">
        <v>46</v>
      </c>
      <c r="AB30" s="15">
        <f t="shared" si="17"/>
        <v>-33.75</v>
      </c>
      <c r="AC30" s="36"/>
      <c r="AD30" s="36"/>
      <c r="AE30" s="36"/>
      <c r="AF30" s="36"/>
      <c r="AG30" s="7">
        <v>-25</v>
      </c>
      <c r="AH30" s="7"/>
      <c r="AI30" s="7"/>
    </row>
    <row r="31" spans="1:53" ht="24.75" customHeight="1" x14ac:dyDescent="0.25">
      <c r="A31" s="102"/>
      <c r="B31" s="100"/>
      <c r="C31" s="100"/>
      <c r="D31" s="9">
        <v>40</v>
      </c>
      <c r="E31" s="100">
        <v>48</v>
      </c>
      <c r="F31" s="101">
        <f t="shared" ref="F31:F37" si="21">G11</f>
        <v>8.76</v>
      </c>
      <c r="G31" s="102" t="s">
        <v>31</v>
      </c>
      <c r="H31" s="10">
        <f t="shared" si="13"/>
        <v>7.5162289401820579E-3</v>
      </c>
      <c r="I31" s="100">
        <f t="shared" si="18"/>
        <v>40</v>
      </c>
      <c r="J31" s="102">
        <v>42.61</v>
      </c>
      <c r="K31" s="102" t="s">
        <v>31</v>
      </c>
      <c r="L31" s="10">
        <f t="shared" si="14"/>
        <v>10</v>
      </c>
      <c r="M31" s="101"/>
      <c r="N31" s="101"/>
      <c r="O31" s="11">
        <v>-30.3</v>
      </c>
      <c r="P31" s="11">
        <v>-33</v>
      </c>
      <c r="Q31" s="13">
        <f t="shared" si="15"/>
        <v>31.240000000000002</v>
      </c>
      <c r="R31" s="13">
        <v>2.1</v>
      </c>
      <c r="S31" s="13">
        <v>4.4000000000000004</v>
      </c>
      <c r="T31" s="101">
        <v>4.22</v>
      </c>
      <c r="U31" s="101">
        <v>3.01</v>
      </c>
      <c r="V31" s="101">
        <f t="shared" si="16"/>
        <v>162.988</v>
      </c>
      <c r="W31" s="101">
        <f t="shared" ref="W31:W41" si="22">V31-L31</f>
        <v>152.988</v>
      </c>
      <c r="X31" s="14">
        <f t="shared" si="19"/>
        <v>0.11190368016784299</v>
      </c>
      <c r="Y31" s="14">
        <f t="shared" si="20"/>
        <v>0.11185756493886796</v>
      </c>
      <c r="Z31" s="39"/>
      <c r="AB31" s="15">
        <f t="shared" si="17"/>
        <v>-31.65</v>
      </c>
      <c r="AC31" s="36"/>
      <c r="AD31" s="36"/>
      <c r="AE31" s="36"/>
      <c r="AF31" s="36"/>
      <c r="AG31" s="7">
        <v>-25</v>
      </c>
      <c r="AH31" s="7"/>
      <c r="AI31" s="7"/>
    </row>
    <row r="32" spans="1:53" ht="24.75" customHeight="1" x14ac:dyDescent="0.25">
      <c r="A32" s="102"/>
      <c r="B32" s="100"/>
      <c r="C32" s="100"/>
      <c r="D32" s="9">
        <v>40</v>
      </c>
      <c r="E32" s="100">
        <v>47</v>
      </c>
      <c r="F32" s="101">
        <f t="shared" si="21"/>
        <v>7.41</v>
      </c>
      <c r="G32" s="102" t="s">
        <v>31</v>
      </c>
      <c r="H32" s="10">
        <f t="shared" si="13"/>
        <v>5.5080769640540352E-3</v>
      </c>
      <c r="I32" s="100">
        <f t="shared" si="18"/>
        <v>39</v>
      </c>
      <c r="J32" s="102">
        <v>41.77</v>
      </c>
      <c r="K32" s="102" t="s">
        <v>31</v>
      </c>
      <c r="L32" s="10">
        <f t="shared" si="14"/>
        <v>7.9432823472428158</v>
      </c>
      <c r="M32" s="101"/>
      <c r="N32" s="101"/>
      <c r="O32" s="11">
        <v>-31.8</v>
      </c>
      <c r="P32" s="11">
        <v>-35.5</v>
      </c>
      <c r="Q32" s="13">
        <f t="shared" si="15"/>
        <v>31.59</v>
      </c>
      <c r="R32" s="13">
        <v>2.1</v>
      </c>
      <c r="S32" s="13">
        <v>4.4000000000000004</v>
      </c>
      <c r="T32" s="101">
        <v>3.9</v>
      </c>
      <c r="U32" s="101">
        <v>2.78</v>
      </c>
      <c r="V32" s="101">
        <f t="shared" si="16"/>
        <v>155.18</v>
      </c>
      <c r="W32" s="101">
        <f t="shared" si="22"/>
        <v>147.23671765275719</v>
      </c>
      <c r="X32" s="14">
        <f t="shared" si="19"/>
        <v>9.6864413332260979E-2</v>
      </c>
      <c r="Y32" s="14">
        <f t="shared" si="20"/>
        <v>9.6828918571569833E-2</v>
      </c>
      <c r="Z32" s="39"/>
      <c r="AB32" s="15">
        <f t="shared" si="17"/>
        <v>-33.65</v>
      </c>
      <c r="AC32" s="36"/>
      <c r="AD32" s="36"/>
      <c r="AE32" s="36"/>
      <c r="AF32" s="36"/>
      <c r="AG32" s="7">
        <v>-25</v>
      </c>
      <c r="AH32" s="7"/>
      <c r="AI32" s="7"/>
    </row>
    <row r="33" spans="1:36" ht="24.75" customHeight="1" x14ac:dyDescent="0.25">
      <c r="A33" s="102"/>
      <c r="B33" s="100"/>
      <c r="C33" s="100"/>
      <c r="D33" s="9">
        <v>40</v>
      </c>
      <c r="E33" s="100">
        <v>46</v>
      </c>
      <c r="F33" s="101">
        <f t="shared" si="21"/>
        <v>6.24</v>
      </c>
      <c r="G33" s="102" t="s">
        <v>31</v>
      </c>
      <c r="H33" s="10">
        <f t="shared" si="13"/>
        <v>4.2072662838444422E-3</v>
      </c>
      <c r="I33" s="100">
        <f t="shared" si="18"/>
        <v>38</v>
      </c>
      <c r="J33" s="102">
        <v>40.9</v>
      </c>
      <c r="K33" s="102" t="s">
        <v>31</v>
      </c>
      <c r="L33" s="10">
        <f t="shared" si="14"/>
        <v>6.3095734448019387</v>
      </c>
      <c r="M33" s="101"/>
      <c r="N33" s="101"/>
      <c r="O33" s="11">
        <v>-31.5</v>
      </c>
      <c r="P33" s="11">
        <v>-36</v>
      </c>
      <c r="Q33" s="13">
        <f t="shared" si="15"/>
        <v>31.759999999999998</v>
      </c>
      <c r="R33" s="13">
        <v>2.1</v>
      </c>
      <c r="S33" s="13">
        <v>4.4000000000000004</v>
      </c>
      <c r="T33" s="101">
        <v>3.66</v>
      </c>
      <c r="U33" s="101">
        <v>2.6</v>
      </c>
      <c r="V33" s="101">
        <f t="shared" si="16"/>
        <v>149.32400000000001</v>
      </c>
      <c r="W33" s="101">
        <f t="shared" si="22"/>
        <v>143.01442655519807</v>
      </c>
      <c r="X33" s="14">
        <f t="shared" si="19"/>
        <v>8.2389218800218419E-2</v>
      </c>
      <c r="Y33" s="14">
        <f t="shared" si="20"/>
        <v>8.2361043381103977E-2</v>
      </c>
      <c r="Z33" s="39"/>
      <c r="AB33" s="15">
        <f t="shared" si="17"/>
        <v>-33.75</v>
      </c>
      <c r="AC33" s="36"/>
      <c r="AD33" s="36"/>
      <c r="AE33" s="36"/>
      <c r="AF33" s="36"/>
      <c r="AG33" s="7">
        <v>-25</v>
      </c>
      <c r="AH33" s="7"/>
      <c r="AI33" s="7"/>
    </row>
    <row r="34" spans="1:36" ht="24.75" customHeight="1" x14ac:dyDescent="0.25">
      <c r="A34" s="102"/>
      <c r="B34" s="100"/>
      <c r="C34" s="100"/>
      <c r="D34" s="9">
        <v>40</v>
      </c>
      <c r="E34" s="100">
        <v>46</v>
      </c>
      <c r="F34" s="101">
        <f t="shared" si="21"/>
        <v>5.23</v>
      </c>
      <c r="G34" s="102" t="s">
        <v>31</v>
      </c>
      <c r="H34" s="10">
        <f t="shared" si="13"/>
        <v>3.3342641276323504E-3</v>
      </c>
      <c r="I34" s="100">
        <f t="shared" si="18"/>
        <v>37</v>
      </c>
      <c r="J34" s="102">
        <v>40</v>
      </c>
      <c r="K34" s="102" t="s">
        <v>31</v>
      </c>
      <c r="L34" s="10">
        <f t="shared" si="14"/>
        <v>5.0118723362727327</v>
      </c>
      <c r="M34" s="101"/>
      <c r="N34" s="101"/>
      <c r="O34" s="11">
        <v>-32.799999999999997</v>
      </c>
      <c r="P34" s="11">
        <v>-38.5</v>
      </c>
      <c r="Q34" s="13">
        <f t="shared" si="15"/>
        <v>31.77</v>
      </c>
      <c r="R34" s="13">
        <v>2.1</v>
      </c>
      <c r="S34" s="13">
        <v>4.5</v>
      </c>
      <c r="T34" s="101">
        <v>3.42</v>
      </c>
      <c r="U34" s="101">
        <v>2.42</v>
      </c>
      <c r="V34" s="101">
        <f t="shared" si="16"/>
        <v>144.49799999999999</v>
      </c>
      <c r="W34" s="101">
        <f t="shared" si="22"/>
        <v>139.48612766372725</v>
      </c>
      <c r="X34" s="14">
        <f t="shared" si="19"/>
        <v>6.9205110105330175E-2</v>
      </c>
      <c r="Y34" s="14">
        <f t="shared" si="20"/>
        <v>6.9182035293722882E-2</v>
      </c>
      <c r="Z34" s="39"/>
      <c r="AB34" s="15">
        <f t="shared" si="17"/>
        <v>-35.65</v>
      </c>
      <c r="AC34" s="36"/>
      <c r="AD34" s="36"/>
      <c r="AE34" s="36"/>
      <c r="AF34" s="36"/>
      <c r="AG34" s="7">
        <v>-25</v>
      </c>
      <c r="AH34" s="7"/>
      <c r="AI34" s="7"/>
    </row>
    <row r="35" spans="1:36" ht="24.75" customHeight="1" x14ac:dyDescent="0.25">
      <c r="A35" s="102"/>
      <c r="B35" s="100"/>
      <c r="C35" s="100"/>
      <c r="D35" s="9">
        <v>39</v>
      </c>
      <c r="E35" s="100">
        <v>45</v>
      </c>
      <c r="F35" s="101">
        <f t="shared" si="21"/>
        <v>4.2300000000000004</v>
      </c>
      <c r="G35" s="102" t="s">
        <v>31</v>
      </c>
      <c r="H35" s="10">
        <f t="shared" si="13"/>
        <v>2.648500138606701E-3</v>
      </c>
      <c r="I35" s="100">
        <f t="shared" si="18"/>
        <v>36</v>
      </c>
      <c r="J35" s="102">
        <v>39.08</v>
      </c>
      <c r="K35" s="102" t="s">
        <v>31</v>
      </c>
      <c r="L35" s="10">
        <f t="shared" si="14"/>
        <v>3.9810717055349771</v>
      </c>
      <c r="M35" s="101"/>
      <c r="N35" s="101"/>
      <c r="O35" s="11">
        <v>-34.5</v>
      </c>
      <c r="P35" s="11">
        <v>-40</v>
      </c>
      <c r="Q35" s="13">
        <f t="shared" si="15"/>
        <v>31.77</v>
      </c>
      <c r="R35" s="13">
        <v>2.1</v>
      </c>
      <c r="S35" s="13">
        <v>4.5</v>
      </c>
      <c r="T35" s="101">
        <v>3.23</v>
      </c>
      <c r="U35" s="101">
        <v>2.2799999999999998</v>
      </c>
      <c r="V35" s="101">
        <f t="shared" si="16"/>
        <v>139.86199999999999</v>
      </c>
      <c r="W35" s="101">
        <f t="shared" si="22"/>
        <v>135.88092829446501</v>
      </c>
      <c r="X35" s="14">
        <f t="shared" si="19"/>
        <v>5.7849587391742043E-2</v>
      </c>
      <c r="Y35" s="14">
        <f t="shared" si="20"/>
        <v>5.7830650867606775E-2</v>
      </c>
      <c r="Z35" s="39"/>
      <c r="AB35" s="15">
        <f t="shared" si="17"/>
        <v>-37.25</v>
      </c>
      <c r="AC35" s="36"/>
      <c r="AD35" s="36"/>
      <c r="AE35" s="36"/>
      <c r="AF35" s="36"/>
      <c r="AG35" s="7">
        <v>-25</v>
      </c>
      <c r="AH35" s="7"/>
      <c r="AI35" s="7"/>
    </row>
    <row r="36" spans="1:36" ht="24.75" customHeight="1" x14ac:dyDescent="0.25">
      <c r="A36" s="102"/>
      <c r="B36" s="100"/>
      <c r="C36" s="100"/>
      <c r="D36" s="9">
        <v>39</v>
      </c>
      <c r="E36" s="100">
        <v>44</v>
      </c>
      <c r="F36" s="101">
        <f t="shared" si="21"/>
        <v>3.24</v>
      </c>
      <c r="G36" s="102" t="s">
        <v>31</v>
      </c>
      <c r="H36" s="10">
        <f t="shared" si="13"/>
        <v>2.1086281499332897E-3</v>
      </c>
      <c r="I36" s="100">
        <f t="shared" si="18"/>
        <v>35</v>
      </c>
      <c r="J36" s="102">
        <v>38.24</v>
      </c>
      <c r="K36" s="102" t="s">
        <v>31</v>
      </c>
      <c r="L36" s="10">
        <f t="shared" si="14"/>
        <v>3.1622776601683804</v>
      </c>
      <c r="M36" s="101"/>
      <c r="N36" s="101"/>
      <c r="O36" s="11">
        <v>-36</v>
      </c>
      <c r="P36" s="11">
        <v>-42</v>
      </c>
      <c r="Q36" s="13">
        <f t="shared" si="15"/>
        <v>31.759999999999998</v>
      </c>
      <c r="R36" s="13">
        <v>2.1</v>
      </c>
      <c r="S36" s="13">
        <v>4.5</v>
      </c>
      <c r="T36" s="101">
        <v>3.1</v>
      </c>
      <c r="U36" s="101">
        <v>2.17</v>
      </c>
      <c r="V36" s="101">
        <f t="shared" si="16"/>
        <v>136.69</v>
      </c>
      <c r="W36" s="101">
        <f t="shared" si="22"/>
        <v>133.52772233983163</v>
      </c>
      <c r="X36" s="14">
        <f t="shared" si="19"/>
        <v>4.8782410506520116E-2</v>
      </c>
      <c r="Y36" s="14">
        <f t="shared" si="20"/>
        <v>4.8766984153824716E-2</v>
      </c>
      <c r="Z36" s="39"/>
      <c r="AB36" s="15">
        <f t="shared" si="17"/>
        <v>-39</v>
      </c>
      <c r="AC36" s="36"/>
      <c r="AD36" s="36"/>
      <c r="AE36" s="36"/>
      <c r="AF36" s="36"/>
      <c r="AG36" s="7">
        <v>-25</v>
      </c>
      <c r="AH36" s="7"/>
      <c r="AI36" s="7"/>
    </row>
    <row r="37" spans="1:36" ht="24.75" customHeight="1" x14ac:dyDescent="0.25">
      <c r="A37" s="102"/>
      <c r="B37" s="100"/>
      <c r="C37" s="100"/>
      <c r="D37" s="9">
        <v>39</v>
      </c>
      <c r="E37" s="100">
        <v>43</v>
      </c>
      <c r="F37" s="101">
        <f t="shared" si="21"/>
        <v>2.2999999999999998</v>
      </c>
      <c r="G37" s="102" t="s">
        <v>31</v>
      </c>
      <c r="H37" s="10">
        <f t="shared" si="13"/>
        <v>1.6982436524617445E-3</v>
      </c>
      <c r="I37" s="100">
        <f t="shared" si="18"/>
        <v>34</v>
      </c>
      <c r="J37" s="102">
        <v>37.299999999999997</v>
      </c>
      <c r="K37" s="102" t="s">
        <v>31</v>
      </c>
      <c r="L37" s="10">
        <f t="shared" si="14"/>
        <v>2.511886431509581</v>
      </c>
      <c r="M37" s="101"/>
      <c r="N37" s="101"/>
      <c r="O37" s="11">
        <v>-38</v>
      </c>
      <c r="P37" s="11">
        <v>-42</v>
      </c>
      <c r="Q37" s="13">
        <f t="shared" si="15"/>
        <v>31.7</v>
      </c>
      <c r="R37" s="13">
        <v>2.1</v>
      </c>
      <c r="S37" s="13">
        <v>4.5</v>
      </c>
      <c r="T37" s="101">
        <v>2.98</v>
      </c>
      <c r="U37" s="101">
        <v>2.06</v>
      </c>
      <c r="V37" s="101">
        <f t="shared" si="16"/>
        <v>133.76199999999997</v>
      </c>
      <c r="W37" s="101">
        <f t="shared" si="22"/>
        <v>131.25011356849038</v>
      </c>
      <c r="X37" s="14">
        <f t="shared" si="19"/>
        <v>4.0148307917813188E-2</v>
      </c>
      <c r="Y37" s="14">
        <f t="shared" si="20"/>
        <v>4.0135611908090979E-2</v>
      </c>
      <c r="Z37" s="39"/>
      <c r="AB37" s="15">
        <f t="shared" si="17"/>
        <v>-40</v>
      </c>
      <c r="AC37" s="36"/>
      <c r="AD37" s="36"/>
      <c r="AE37" s="36"/>
      <c r="AF37" s="36"/>
      <c r="AG37" s="7">
        <v>-25</v>
      </c>
      <c r="AH37" s="7"/>
      <c r="AI37" s="7"/>
    </row>
    <row r="38" spans="1:36" ht="24.75" customHeight="1" x14ac:dyDescent="0.25">
      <c r="A38" s="102"/>
      <c r="B38" s="100"/>
      <c r="C38" s="100"/>
      <c r="D38" s="9">
        <f>'[2]14GHz'!D38</f>
        <v>39</v>
      </c>
      <c r="E38" s="9">
        <f>'[2]14GHz'!E38</f>
        <v>44</v>
      </c>
      <c r="F38" s="101">
        <f>'[2]14GHz_WLIN'!F38</f>
        <v>1.26</v>
      </c>
      <c r="G38" s="102" t="s">
        <v>31</v>
      </c>
      <c r="H38" s="10">
        <f t="shared" si="13"/>
        <v>1.3365955165464422E-3</v>
      </c>
      <c r="I38" s="100">
        <f t="shared" si="18"/>
        <v>33</v>
      </c>
      <c r="J38" s="101">
        <f>'[2]14GHz_WLIN'!J38</f>
        <v>36.5</v>
      </c>
      <c r="K38" s="102" t="s">
        <v>31</v>
      </c>
      <c r="L38" s="10">
        <f t="shared" si="14"/>
        <v>1.9952623149688804</v>
      </c>
      <c r="M38" s="101"/>
      <c r="N38" s="101"/>
      <c r="O38" s="11">
        <f>'[2]14GHz_WLIN'!O38</f>
        <v>-38</v>
      </c>
      <c r="P38" s="11">
        <f>'[2]14GHz_WLIN'!P38</f>
        <v>-40</v>
      </c>
      <c r="Q38" s="13">
        <f t="shared" si="15"/>
        <v>31.74</v>
      </c>
      <c r="R38" s="13">
        <v>2.1</v>
      </c>
      <c r="S38" s="13">
        <v>4.5</v>
      </c>
      <c r="T38" s="101">
        <v>2.89</v>
      </c>
      <c r="U38" s="101">
        <v>1.97</v>
      </c>
      <c r="V38" s="101">
        <f t="shared" si="16"/>
        <v>131.566</v>
      </c>
      <c r="W38" s="101">
        <f t="shared" si="22"/>
        <v>129.57073768503113</v>
      </c>
      <c r="X38" s="14">
        <f t="shared" si="19"/>
        <v>3.3951293810784204E-2</v>
      </c>
      <c r="Y38" s="14">
        <f t="shared" si="20"/>
        <v>3.3941134685200491E-2</v>
      </c>
      <c r="Z38" s="39"/>
      <c r="AB38" s="15">
        <f t="shared" si="17"/>
        <v>-39</v>
      </c>
      <c r="AC38" s="36"/>
      <c r="AD38" s="36"/>
      <c r="AE38" s="36"/>
      <c r="AF38" s="36"/>
      <c r="AG38" s="7">
        <v>-25</v>
      </c>
      <c r="AH38" s="7"/>
      <c r="AI38" s="7"/>
    </row>
    <row r="39" spans="1:36" ht="24.75" customHeight="1" x14ac:dyDescent="0.25">
      <c r="A39" s="102"/>
      <c r="B39" s="100"/>
      <c r="C39" s="100"/>
      <c r="D39" s="9">
        <f>'[2]14GHz'!D39</f>
        <v>39</v>
      </c>
      <c r="E39" s="9">
        <f>'[2]14GHz'!E39</f>
        <v>44</v>
      </c>
      <c r="F39" s="101"/>
      <c r="G39" s="102" t="s">
        <v>31</v>
      </c>
      <c r="H39" s="10">
        <f t="shared" si="13"/>
        <v>1E-3</v>
      </c>
      <c r="I39" s="100">
        <f>I38-3</f>
        <v>30</v>
      </c>
      <c r="J39" s="102"/>
      <c r="K39" s="102" t="s">
        <v>31</v>
      </c>
      <c r="L39" s="10">
        <f t="shared" si="14"/>
        <v>1</v>
      </c>
      <c r="M39" s="101"/>
      <c r="N39" s="101"/>
      <c r="O39" s="106">
        <f>'[2]14GHz'!O39</f>
        <v>-36.4</v>
      </c>
      <c r="P39" s="106">
        <f>'[2]14GHz'!P39</f>
        <v>-37.700000000000003</v>
      </c>
      <c r="Q39" s="13">
        <f t="shared" si="15"/>
        <v>30</v>
      </c>
      <c r="R39" s="13">
        <v>2.1</v>
      </c>
      <c r="S39" s="13">
        <v>4.5</v>
      </c>
      <c r="T39" s="101">
        <v>2.76</v>
      </c>
      <c r="U39" s="101">
        <v>1.83</v>
      </c>
      <c r="V39" s="101">
        <f t="shared" si="16"/>
        <v>128.39399999999998</v>
      </c>
      <c r="W39" s="101">
        <f t="shared" si="22"/>
        <v>127.39399999999998</v>
      </c>
      <c r="X39" s="14">
        <f t="shared" si="19"/>
        <v>7.7885259435799192E-6</v>
      </c>
      <c r="Y39" s="14">
        <f t="shared" si="20"/>
        <v>0</v>
      </c>
      <c r="Z39" s="39"/>
      <c r="AB39" s="15">
        <f t="shared" si="17"/>
        <v>-37.049999999999997</v>
      </c>
      <c r="AC39" s="36"/>
      <c r="AD39" s="36"/>
      <c r="AE39" s="36"/>
      <c r="AF39" s="36"/>
      <c r="AG39" s="7">
        <v>-25</v>
      </c>
      <c r="AH39" s="7"/>
      <c r="AI39" s="7"/>
    </row>
    <row r="40" spans="1:36" ht="24.75" customHeight="1" x14ac:dyDescent="0.25">
      <c r="A40" s="102"/>
      <c r="B40" s="100"/>
      <c r="C40" s="100"/>
      <c r="D40" s="9">
        <f>'[2]14GHz'!D40</f>
        <v>39</v>
      </c>
      <c r="E40" s="9">
        <f>'[2]14GHz'!E40</f>
        <v>44</v>
      </c>
      <c r="F40" s="101"/>
      <c r="G40" s="102" t="s">
        <v>31</v>
      </c>
      <c r="H40" s="10">
        <f t="shared" si="13"/>
        <v>1E-3</v>
      </c>
      <c r="I40" s="100">
        <f>I39-3</f>
        <v>27</v>
      </c>
      <c r="J40" s="102"/>
      <c r="K40" s="102" t="s">
        <v>31</v>
      </c>
      <c r="L40" s="10">
        <f t="shared" si="14"/>
        <v>0.50118723362727269</v>
      </c>
      <c r="M40" s="101"/>
      <c r="N40" s="101"/>
      <c r="O40" s="106">
        <f>'[2]14GHz'!O40</f>
        <v>-44.4</v>
      </c>
      <c r="P40" s="106">
        <f>'[2]14GHz'!P40</f>
        <v>-47.2</v>
      </c>
      <c r="Q40" s="13">
        <f t="shared" si="15"/>
        <v>27</v>
      </c>
      <c r="R40" s="13">
        <v>2.1</v>
      </c>
      <c r="S40" s="13">
        <v>4.5</v>
      </c>
      <c r="T40" s="101">
        <v>2.75</v>
      </c>
      <c r="U40" s="101">
        <v>1.81</v>
      </c>
      <c r="V40" s="101">
        <f t="shared" si="16"/>
        <v>128.14999999999998</v>
      </c>
      <c r="W40" s="101">
        <f t="shared" si="22"/>
        <v>127.6488127663727</v>
      </c>
      <c r="X40" s="14">
        <f t="shared" si="19"/>
        <v>7.8033554428404232E-6</v>
      </c>
      <c r="Y40" s="14">
        <f t="shared" si="20"/>
        <v>0</v>
      </c>
      <c r="Z40" s="39"/>
      <c r="AB40" s="15">
        <f t="shared" si="17"/>
        <v>-45.8</v>
      </c>
      <c r="AC40" s="36"/>
      <c r="AD40" s="36"/>
      <c r="AE40" s="36"/>
      <c r="AF40" s="36"/>
      <c r="AG40" s="7">
        <v>-25</v>
      </c>
      <c r="AH40" s="7"/>
      <c r="AI40" s="7"/>
    </row>
    <row r="41" spans="1:36" ht="24.75" customHeight="1" x14ac:dyDescent="0.25">
      <c r="A41" s="102"/>
      <c r="B41" s="100"/>
      <c r="C41" s="100"/>
      <c r="D41" s="9">
        <f>'[2]14GHz'!D41</f>
        <v>40</v>
      </c>
      <c r="E41" s="9">
        <f>'[2]14GHz'!E41</f>
        <v>45</v>
      </c>
      <c r="F41" s="101"/>
      <c r="G41" s="102" t="s">
        <v>31</v>
      </c>
      <c r="H41" s="10">
        <f t="shared" si="13"/>
        <v>1E-3</v>
      </c>
      <c r="I41" s="100">
        <f>I40-3</f>
        <v>24</v>
      </c>
      <c r="J41" s="102"/>
      <c r="K41" s="102" t="s">
        <v>31</v>
      </c>
      <c r="L41" s="10">
        <f t="shared" si="14"/>
        <v>0.25118864315095807</v>
      </c>
      <c r="M41" s="101"/>
      <c r="N41" s="101"/>
      <c r="O41" s="106">
        <f>'[2]14GHz'!O41</f>
        <v>0</v>
      </c>
      <c r="P41" s="106">
        <f>'[2]14GHz'!P41</f>
        <v>0</v>
      </c>
      <c r="Q41" s="13">
        <f t="shared" si="15"/>
        <v>24</v>
      </c>
      <c r="R41" s="13">
        <v>2.1</v>
      </c>
      <c r="S41" s="13">
        <v>4.5</v>
      </c>
      <c r="T41" s="101">
        <v>2.8</v>
      </c>
      <c r="U41" s="101">
        <v>1.83</v>
      </c>
      <c r="V41" s="101">
        <f t="shared" si="16"/>
        <v>129.36999999999998</v>
      </c>
      <c r="W41" s="101">
        <f t="shared" si="22"/>
        <v>129.11881135684902</v>
      </c>
      <c r="X41" s="14">
        <f t="shared" si="19"/>
        <v>7.7297673340032479E-6</v>
      </c>
      <c r="Y41" s="14">
        <f t="shared" si="20"/>
        <v>0</v>
      </c>
      <c r="Z41" s="39"/>
      <c r="AB41" s="15">
        <f t="shared" si="17"/>
        <v>0</v>
      </c>
      <c r="AC41" s="36"/>
      <c r="AD41" s="36"/>
      <c r="AE41" s="36"/>
      <c r="AF41" s="36"/>
      <c r="AG41" s="7">
        <v>-25</v>
      </c>
      <c r="AH41" s="7"/>
      <c r="AI41" s="7"/>
    </row>
    <row r="42" spans="1:36" ht="24.75" customHeight="1" x14ac:dyDescent="0.25">
      <c r="A42" s="21"/>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36" ht="24.75" customHeight="1" x14ac:dyDescent="0.25">
      <c r="A43" s="8">
        <v>41991</v>
      </c>
      <c r="B43" s="100">
        <f>B23</f>
        <v>14</v>
      </c>
      <c r="C43" s="100"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36" ht="24.75" customHeight="1" thickBot="1" x14ac:dyDescent="0.3">
      <c r="A44" s="8"/>
      <c r="B44" s="100"/>
      <c r="C44" s="100"/>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36" ht="24.75" customHeight="1" x14ac:dyDescent="0.25">
      <c r="A45" s="16"/>
      <c r="B45" s="100"/>
      <c r="C45" s="100"/>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107" t="s">
        <v>103</v>
      </c>
      <c r="AF45" s="108"/>
      <c r="AG45" s="109" t="s">
        <v>104</v>
      </c>
      <c r="AH45" s="108"/>
      <c r="AI45" s="108"/>
      <c r="AJ45" s="110"/>
    </row>
    <row r="46" spans="1:36" ht="24.75" customHeight="1" x14ac:dyDescent="0.25">
      <c r="A46" s="102"/>
      <c r="B46" s="100"/>
      <c r="C46" s="100"/>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111" t="s">
        <v>105</v>
      </c>
      <c r="AF46" s="7">
        <v>0.67</v>
      </c>
      <c r="AG46" s="15" t="s">
        <v>106</v>
      </c>
      <c r="AH46" s="7">
        <v>0.41</v>
      </c>
      <c r="AI46" s="7" t="s">
        <v>107</v>
      </c>
      <c r="AJ46" s="112">
        <v>1.2490000000000001</v>
      </c>
    </row>
    <row r="47" spans="1:36" ht="24.75" customHeight="1" x14ac:dyDescent="0.25">
      <c r="A47" s="102"/>
      <c r="B47" s="100"/>
      <c r="C47" s="100"/>
      <c r="D47" s="9"/>
      <c r="E47" s="100"/>
      <c r="F47" s="101"/>
      <c r="G47" s="102" t="s">
        <v>31</v>
      </c>
      <c r="H47" s="10">
        <f t="shared" ref="H47:H61" si="23">0.001*POWER(10,F47/10)</f>
        <v>1E-3</v>
      </c>
      <c r="I47" s="100">
        <v>44</v>
      </c>
      <c r="J47" s="102" t="s">
        <v>31</v>
      </c>
      <c r="K47" s="102" t="s">
        <v>31</v>
      </c>
      <c r="L47" s="10">
        <f t="shared" ref="L47:L61" si="24">0.001*POWER(10,I47/10)</f>
        <v>25.118864315095859</v>
      </c>
      <c r="M47" s="101"/>
      <c r="N47" s="101"/>
      <c r="O47" s="11"/>
      <c r="P47" s="11"/>
      <c r="Q47" s="13">
        <f t="shared" ref="Q47:Q61" si="25">I47-F47</f>
        <v>44</v>
      </c>
      <c r="R47" s="13">
        <v>2.1</v>
      </c>
      <c r="S47" s="13"/>
      <c r="T47" s="101"/>
      <c r="U47" s="101"/>
      <c r="V47" s="101">
        <f t="shared" ref="V47:V61" si="26">T47*$Z$7+S47*$Z$9+R47*$Z$11</f>
        <v>14.700000000000001</v>
      </c>
      <c r="W47" s="31"/>
      <c r="X47" s="35"/>
      <c r="Y47" s="35"/>
      <c r="Z47" s="127" t="s">
        <v>45</v>
      </c>
      <c r="AB47" s="15" t="e">
        <f t="shared" si="17"/>
        <v>#DIV/0!</v>
      </c>
      <c r="AC47" s="36"/>
      <c r="AD47" s="36"/>
      <c r="AE47" s="111" t="s">
        <v>108</v>
      </c>
      <c r="AF47" s="7">
        <v>0</v>
      </c>
      <c r="AG47" s="7"/>
      <c r="AH47" s="7"/>
      <c r="AI47" s="105" t="s">
        <v>109</v>
      </c>
      <c r="AJ47" s="112">
        <v>10.5</v>
      </c>
    </row>
    <row r="48" spans="1:36" ht="23.25" customHeight="1" x14ac:dyDescent="0.25">
      <c r="A48" s="102"/>
      <c r="B48" s="100"/>
      <c r="C48" s="100"/>
      <c r="D48" s="9"/>
      <c r="E48" s="100"/>
      <c r="F48" s="101"/>
      <c r="G48" s="102" t="s">
        <v>31</v>
      </c>
      <c r="H48" s="10">
        <f t="shared" si="23"/>
        <v>1E-3</v>
      </c>
      <c r="I48" s="100">
        <f t="shared" ref="I48:I57" si="27">I47-1</f>
        <v>43</v>
      </c>
      <c r="J48" s="102" t="s">
        <v>31</v>
      </c>
      <c r="K48" s="102" t="s">
        <v>31</v>
      </c>
      <c r="L48" s="10">
        <f t="shared" si="24"/>
        <v>19.952623149688794</v>
      </c>
      <c r="M48" s="101"/>
      <c r="N48" s="101"/>
      <c r="O48" s="11"/>
      <c r="P48" s="11"/>
      <c r="Q48" s="13">
        <f t="shared" si="25"/>
        <v>43</v>
      </c>
      <c r="R48" s="13">
        <v>2.1</v>
      </c>
      <c r="S48" s="13"/>
      <c r="T48" s="101"/>
      <c r="U48" s="101"/>
      <c r="V48" s="101">
        <f t="shared" si="26"/>
        <v>14.700000000000001</v>
      </c>
      <c r="W48" s="31"/>
      <c r="X48" s="35"/>
      <c r="Y48" s="35"/>
      <c r="Z48" s="130"/>
      <c r="AB48" s="15" t="e">
        <f t="shared" si="17"/>
        <v>#DIV/0!</v>
      </c>
      <c r="AC48" s="36"/>
      <c r="AD48" s="36"/>
      <c r="AE48" s="111" t="s">
        <v>110</v>
      </c>
      <c r="AF48" s="7">
        <v>3.06</v>
      </c>
      <c r="AG48" s="7"/>
      <c r="AH48" s="7"/>
      <c r="AI48" s="15" t="s">
        <v>111</v>
      </c>
      <c r="AJ48" s="112">
        <v>41</v>
      </c>
    </row>
    <row r="49" spans="1:37" ht="24" customHeight="1" x14ac:dyDescent="0.25">
      <c r="A49" s="102"/>
      <c r="B49" s="100"/>
      <c r="C49" s="100"/>
      <c r="D49" s="9"/>
      <c r="E49" s="100"/>
      <c r="F49" s="101"/>
      <c r="G49" s="102" t="s">
        <v>31</v>
      </c>
      <c r="H49" s="10">
        <f t="shared" si="23"/>
        <v>1E-3</v>
      </c>
      <c r="I49" s="100">
        <f t="shared" si="27"/>
        <v>42</v>
      </c>
      <c r="J49" s="102" t="s">
        <v>31</v>
      </c>
      <c r="K49" s="102" t="s">
        <v>31</v>
      </c>
      <c r="L49" s="10">
        <f t="shared" si="24"/>
        <v>15.848931924611147</v>
      </c>
      <c r="M49" s="101"/>
      <c r="N49" s="101"/>
      <c r="O49" s="11"/>
      <c r="P49" s="11"/>
      <c r="Q49" s="13">
        <f t="shared" si="25"/>
        <v>42</v>
      </c>
      <c r="R49" s="13">
        <v>2.1</v>
      </c>
      <c r="S49" s="13"/>
      <c r="T49" s="101"/>
      <c r="U49" s="101"/>
      <c r="V49" s="101">
        <f t="shared" si="26"/>
        <v>14.700000000000001</v>
      </c>
      <c r="W49" s="31"/>
      <c r="X49" s="35"/>
      <c r="Y49" s="35"/>
      <c r="Z49" s="131"/>
      <c r="AB49" s="15" t="e">
        <f t="shared" si="17"/>
        <v>#DIV/0!</v>
      </c>
      <c r="AC49" s="36"/>
      <c r="AD49" s="36"/>
      <c r="AE49" s="113"/>
      <c r="AF49" s="36"/>
      <c r="AG49" s="7"/>
      <c r="AH49" s="7"/>
      <c r="AI49" s="7"/>
      <c r="AJ49" s="112"/>
    </row>
    <row r="50" spans="1:37" ht="24.75" customHeight="1" x14ac:dyDescent="0.25">
      <c r="A50" s="102"/>
      <c r="B50" s="100"/>
      <c r="C50" s="100"/>
      <c r="D50" s="9"/>
      <c r="E50" s="100"/>
      <c r="F50" s="101"/>
      <c r="G50" s="102" t="s">
        <v>31</v>
      </c>
      <c r="H50" s="10">
        <f t="shared" si="23"/>
        <v>1E-3</v>
      </c>
      <c r="I50" s="100">
        <f t="shared" si="27"/>
        <v>41</v>
      </c>
      <c r="J50" s="102" t="s">
        <v>31</v>
      </c>
      <c r="K50" s="102" t="s">
        <v>31</v>
      </c>
      <c r="L50" s="10">
        <f t="shared" si="24"/>
        <v>12.589254117941671</v>
      </c>
      <c r="M50" s="101"/>
      <c r="N50" s="101"/>
      <c r="O50" s="11"/>
      <c r="P50" s="11"/>
      <c r="Q50" s="13">
        <f t="shared" si="25"/>
        <v>41</v>
      </c>
      <c r="R50" s="13">
        <v>2.1</v>
      </c>
      <c r="S50" s="13"/>
      <c r="T50" s="101"/>
      <c r="U50" s="101"/>
      <c r="V50" s="101">
        <f t="shared" si="26"/>
        <v>14.700000000000001</v>
      </c>
      <c r="W50" s="31"/>
      <c r="X50" s="35"/>
      <c r="Y50" s="35"/>
      <c r="Z50" s="100" t="s">
        <v>46</v>
      </c>
      <c r="AB50" s="15" t="e">
        <f t="shared" si="17"/>
        <v>#DIV/0!</v>
      </c>
      <c r="AC50" s="36"/>
      <c r="AD50" s="36"/>
      <c r="AE50" s="111" t="s">
        <v>112</v>
      </c>
      <c r="AF50" s="7"/>
      <c r="AG50" s="15" t="s">
        <v>113</v>
      </c>
      <c r="AH50" s="7"/>
      <c r="AI50" s="7"/>
      <c r="AJ50" s="112"/>
    </row>
    <row r="51" spans="1:37" ht="24.75" customHeight="1" x14ac:dyDescent="0.25">
      <c r="A51" s="102"/>
      <c r="B51" s="100"/>
      <c r="C51" s="100"/>
      <c r="D51" s="9">
        <v>40</v>
      </c>
      <c r="E51" s="100">
        <v>48</v>
      </c>
      <c r="F51" s="101">
        <v>8.4</v>
      </c>
      <c r="G51" s="102" t="s">
        <v>31</v>
      </c>
      <c r="H51" s="10">
        <f t="shared" si="23"/>
        <v>6.9183097091893679E-3</v>
      </c>
      <c r="I51" s="100">
        <f t="shared" si="27"/>
        <v>40</v>
      </c>
      <c r="J51" s="102" t="s">
        <v>31</v>
      </c>
      <c r="K51" s="102" t="s">
        <v>31</v>
      </c>
      <c r="L51" s="10">
        <f t="shared" si="24"/>
        <v>10</v>
      </c>
      <c r="M51" s="101"/>
      <c r="N51" s="101"/>
      <c r="O51" s="11">
        <v>-35</v>
      </c>
      <c r="P51" s="11">
        <v>-32.5</v>
      </c>
      <c r="Q51" s="13">
        <f t="shared" si="25"/>
        <v>31.6</v>
      </c>
      <c r="R51" s="13">
        <v>2.1</v>
      </c>
      <c r="S51" s="13">
        <v>4.5</v>
      </c>
      <c r="T51" s="101">
        <v>4.2</v>
      </c>
      <c r="U51" s="101">
        <v>3</v>
      </c>
      <c r="V51" s="101">
        <f t="shared" si="26"/>
        <v>163.53</v>
      </c>
      <c r="W51" s="31"/>
      <c r="X51" s="35"/>
      <c r="Y51" s="35"/>
      <c r="Z51" s="100"/>
      <c r="AB51" s="15">
        <f t="shared" si="17"/>
        <v>-33.75</v>
      </c>
      <c r="AC51" s="36"/>
      <c r="AD51" s="36"/>
      <c r="AE51" s="111" t="s">
        <v>105</v>
      </c>
      <c r="AF51" s="7">
        <v>0.46</v>
      </c>
      <c r="AG51" s="15" t="s">
        <v>106</v>
      </c>
      <c r="AH51" s="7">
        <v>0</v>
      </c>
      <c r="AI51" s="7" t="s">
        <v>107</v>
      </c>
      <c r="AJ51" s="112">
        <v>1.26</v>
      </c>
    </row>
    <row r="52" spans="1:37" ht="24.75" customHeight="1" x14ac:dyDescent="0.25">
      <c r="A52" s="102"/>
      <c r="B52" s="100"/>
      <c r="C52" s="100"/>
      <c r="D52" s="9">
        <v>40</v>
      </c>
      <c r="E52" s="100">
        <v>46</v>
      </c>
      <c r="F52" s="101">
        <v>7.28</v>
      </c>
      <c r="G52" s="102" t="s">
        <v>31</v>
      </c>
      <c r="H52" s="10">
        <f t="shared" si="23"/>
        <v>5.3456435939697169E-3</v>
      </c>
      <c r="I52" s="100">
        <f t="shared" si="27"/>
        <v>39</v>
      </c>
      <c r="J52" s="102" t="s">
        <v>31</v>
      </c>
      <c r="K52" s="102" t="s">
        <v>31</v>
      </c>
      <c r="L52" s="10">
        <f t="shared" si="24"/>
        <v>7.9432823472428158</v>
      </c>
      <c r="M52" s="101"/>
      <c r="N52" s="101"/>
      <c r="O52" s="11">
        <v>-35.5</v>
      </c>
      <c r="P52" s="11">
        <v>-33.5</v>
      </c>
      <c r="Q52" s="13">
        <f t="shared" si="25"/>
        <v>31.72</v>
      </c>
      <c r="R52" s="13">
        <v>2.1</v>
      </c>
      <c r="S52" s="13">
        <v>4.5</v>
      </c>
      <c r="T52" s="101">
        <v>3.9</v>
      </c>
      <c r="U52" s="101">
        <v>2.78</v>
      </c>
      <c r="V52" s="101">
        <f t="shared" si="26"/>
        <v>156.20999999999998</v>
      </c>
      <c r="W52" s="31"/>
      <c r="X52" s="35"/>
      <c r="Y52" s="35"/>
      <c r="Z52" s="100"/>
      <c r="AB52" s="15">
        <f t="shared" si="17"/>
        <v>-34.5</v>
      </c>
      <c r="AC52" s="36"/>
      <c r="AD52" s="36"/>
      <c r="AE52" s="111" t="s">
        <v>108</v>
      </c>
      <c r="AF52" s="7">
        <v>0</v>
      </c>
      <c r="AG52" s="7"/>
      <c r="AH52" s="7"/>
      <c r="AI52" s="105" t="s">
        <v>109</v>
      </c>
      <c r="AJ52" s="112"/>
      <c r="AK52" s="7"/>
    </row>
    <row r="53" spans="1:37" ht="24.75" customHeight="1" x14ac:dyDescent="0.25">
      <c r="A53" s="102"/>
      <c r="B53" s="100"/>
      <c r="C53" s="100"/>
      <c r="D53" s="9">
        <v>39</v>
      </c>
      <c r="E53" s="100">
        <v>46</v>
      </c>
      <c r="F53" s="101">
        <v>6.28</v>
      </c>
      <c r="G53" s="102" t="s">
        <v>31</v>
      </c>
      <c r="H53" s="10">
        <f t="shared" si="23"/>
        <v>4.2461956394631295E-3</v>
      </c>
      <c r="I53" s="100">
        <f t="shared" si="27"/>
        <v>38</v>
      </c>
      <c r="J53" s="102" t="s">
        <v>31</v>
      </c>
      <c r="K53" s="102" t="s">
        <v>31</v>
      </c>
      <c r="L53" s="10">
        <f t="shared" si="24"/>
        <v>6.3095734448019387</v>
      </c>
      <c r="M53" s="101"/>
      <c r="N53" s="101"/>
      <c r="O53" s="11">
        <v>-35.5</v>
      </c>
      <c r="P53" s="11">
        <v>-33.5</v>
      </c>
      <c r="Q53" s="13">
        <f t="shared" si="25"/>
        <v>31.72</v>
      </c>
      <c r="R53" s="13">
        <v>2.1</v>
      </c>
      <c r="S53" s="13">
        <v>4.5</v>
      </c>
      <c r="T53" s="101">
        <v>3.64</v>
      </c>
      <c r="U53" s="101">
        <v>2.59</v>
      </c>
      <c r="V53" s="101">
        <f t="shared" si="26"/>
        <v>149.86599999999999</v>
      </c>
      <c r="W53" s="31"/>
      <c r="X53" s="35"/>
      <c r="Y53" s="35"/>
      <c r="Z53" s="100"/>
      <c r="AB53" s="15">
        <f t="shared" si="17"/>
        <v>-34.5</v>
      </c>
      <c r="AC53" s="36"/>
      <c r="AD53" s="36"/>
      <c r="AE53" s="111" t="s">
        <v>110</v>
      </c>
      <c r="AF53" s="7">
        <v>3.06</v>
      </c>
      <c r="AG53" s="7"/>
      <c r="AH53" s="7"/>
      <c r="AI53" s="15" t="s">
        <v>111</v>
      </c>
      <c r="AJ53" s="112"/>
      <c r="AK53" s="7"/>
    </row>
    <row r="54" spans="1:37" ht="24.75" customHeight="1" x14ac:dyDescent="0.25">
      <c r="A54" s="102"/>
      <c r="B54" s="100"/>
      <c r="C54" s="100"/>
      <c r="D54" s="9">
        <v>39</v>
      </c>
      <c r="E54" s="100">
        <v>45</v>
      </c>
      <c r="F54" s="101">
        <v>5.37</v>
      </c>
      <c r="G54" s="102" t="s">
        <v>31</v>
      </c>
      <c r="H54" s="10">
        <f t="shared" si="23"/>
        <v>3.4434993076333863E-3</v>
      </c>
      <c r="I54" s="100">
        <f t="shared" si="27"/>
        <v>37</v>
      </c>
      <c r="J54" s="102" t="s">
        <v>31</v>
      </c>
      <c r="K54" s="102" t="s">
        <v>31</v>
      </c>
      <c r="L54" s="10">
        <f t="shared" si="24"/>
        <v>5.0118723362727327</v>
      </c>
      <c r="M54" s="101"/>
      <c r="N54" s="101"/>
      <c r="O54" s="11">
        <v>-36</v>
      </c>
      <c r="P54" s="11">
        <v>-34</v>
      </c>
      <c r="Q54" s="13">
        <f t="shared" si="25"/>
        <v>31.63</v>
      </c>
      <c r="R54" s="13">
        <v>2.1</v>
      </c>
      <c r="S54" s="13">
        <v>4.5</v>
      </c>
      <c r="T54" s="101">
        <v>3.44</v>
      </c>
      <c r="U54" s="101">
        <v>2.44</v>
      </c>
      <c r="V54" s="101">
        <f t="shared" si="26"/>
        <v>144.98599999999999</v>
      </c>
      <c r="W54" s="31"/>
      <c r="X54" s="35"/>
      <c r="Y54" s="35"/>
      <c r="Z54" s="100"/>
      <c r="AB54" s="15">
        <f t="shared" si="17"/>
        <v>-35</v>
      </c>
      <c r="AC54" s="36"/>
      <c r="AD54" s="36"/>
      <c r="AE54" s="113"/>
      <c r="AF54" s="36"/>
      <c r="AG54" s="7"/>
      <c r="AH54" s="7"/>
      <c r="AI54" s="7"/>
      <c r="AJ54" s="112"/>
      <c r="AK54" s="7"/>
    </row>
    <row r="55" spans="1:37" ht="24.75" customHeight="1" x14ac:dyDescent="0.25">
      <c r="A55" s="102"/>
      <c r="B55" s="100"/>
      <c r="C55" s="100"/>
      <c r="D55" s="9">
        <v>39</v>
      </c>
      <c r="E55" s="100">
        <v>45</v>
      </c>
      <c r="F55" s="101">
        <v>4.3</v>
      </c>
      <c r="G55" s="102" t="s">
        <v>31</v>
      </c>
      <c r="H55" s="10">
        <f t="shared" si="23"/>
        <v>2.6915348039269161E-3</v>
      </c>
      <c r="I55" s="100">
        <f t="shared" si="27"/>
        <v>36</v>
      </c>
      <c r="J55" s="102" t="s">
        <v>31</v>
      </c>
      <c r="K55" s="102" t="s">
        <v>31</v>
      </c>
      <c r="L55" s="10">
        <f t="shared" si="24"/>
        <v>3.9810717055349771</v>
      </c>
      <c r="M55" s="101"/>
      <c r="N55" s="101"/>
      <c r="O55" s="11">
        <v>-37</v>
      </c>
      <c r="P55" s="11">
        <v>-36.5</v>
      </c>
      <c r="Q55" s="13">
        <f t="shared" si="25"/>
        <v>31.7</v>
      </c>
      <c r="R55" s="13">
        <v>2.1</v>
      </c>
      <c r="S55" s="13">
        <v>4.5</v>
      </c>
      <c r="T55" s="101">
        <v>3.23</v>
      </c>
      <c r="U55" s="101">
        <v>2.2599999999999998</v>
      </c>
      <c r="V55" s="101">
        <f t="shared" si="26"/>
        <v>139.86199999999999</v>
      </c>
      <c r="W55" s="31"/>
      <c r="X55" s="35"/>
      <c r="Y55" s="35"/>
      <c r="Z55" s="100"/>
      <c r="AB55" s="15">
        <f t="shared" si="17"/>
        <v>-36.75</v>
      </c>
      <c r="AC55" s="36"/>
      <c r="AD55" s="36"/>
      <c r="AE55" s="111" t="s">
        <v>114</v>
      </c>
      <c r="AF55" s="7"/>
      <c r="AG55" s="15" t="s">
        <v>115</v>
      </c>
      <c r="AH55" s="7"/>
      <c r="AI55" s="7"/>
      <c r="AJ55" s="112"/>
      <c r="AK55" s="7"/>
    </row>
    <row r="56" spans="1:37" ht="24.75" customHeight="1" x14ac:dyDescent="0.25">
      <c r="A56" s="102"/>
      <c r="B56" s="100"/>
      <c r="C56" s="100"/>
      <c r="D56" s="9">
        <v>39</v>
      </c>
      <c r="E56" s="100">
        <v>44</v>
      </c>
      <c r="F56" s="101">
        <v>3.3</v>
      </c>
      <c r="G56" s="102" t="s">
        <v>31</v>
      </c>
      <c r="H56" s="10">
        <f t="shared" si="23"/>
        <v>2.1379620895022322E-3</v>
      </c>
      <c r="I56" s="100">
        <f t="shared" si="27"/>
        <v>35</v>
      </c>
      <c r="J56" s="102" t="s">
        <v>31</v>
      </c>
      <c r="K56" s="102" t="s">
        <v>31</v>
      </c>
      <c r="L56" s="10">
        <f t="shared" si="24"/>
        <v>3.1622776601683804</v>
      </c>
      <c r="M56" s="101"/>
      <c r="N56" s="101"/>
      <c r="O56" s="11">
        <v>-38.5</v>
      </c>
      <c r="P56" s="11">
        <v>-38.5</v>
      </c>
      <c r="Q56" s="13">
        <f t="shared" si="25"/>
        <v>31.7</v>
      </c>
      <c r="R56" s="13">
        <v>2.1</v>
      </c>
      <c r="S56" s="13">
        <v>4.5</v>
      </c>
      <c r="T56" s="101">
        <v>3.07</v>
      </c>
      <c r="U56" s="101">
        <v>2.14</v>
      </c>
      <c r="V56" s="101">
        <f t="shared" si="26"/>
        <v>135.95799999999997</v>
      </c>
      <c r="W56" s="31"/>
      <c r="X56" s="35"/>
      <c r="Y56" s="35"/>
      <c r="Z56" s="100"/>
      <c r="AB56" s="15">
        <f t="shared" si="17"/>
        <v>-38.5</v>
      </c>
      <c r="AC56" s="36"/>
      <c r="AD56" s="36"/>
      <c r="AE56" s="111" t="s">
        <v>105</v>
      </c>
      <c r="AF56" s="7">
        <v>0</v>
      </c>
      <c r="AG56" s="15" t="s">
        <v>106</v>
      </c>
      <c r="AH56" s="7">
        <v>0</v>
      </c>
      <c r="AI56" s="7" t="s">
        <v>107</v>
      </c>
      <c r="AJ56" s="112">
        <v>1.02</v>
      </c>
      <c r="AK56" s="7"/>
    </row>
    <row r="57" spans="1:37" ht="24.75" customHeight="1" x14ac:dyDescent="0.25">
      <c r="A57" s="102"/>
      <c r="B57" s="100"/>
      <c r="C57" s="100"/>
      <c r="D57" s="9">
        <v>39</v>
      </c>
      <c r="E57" s="100">
        <v>43</v>
      </c>
      <c r="F57" s="101">
        <v>2.4500000000000002</v>
      </c>
      <c r="G57" s="102" t="s">
        <v>31</v>
      </c>
      <c r="H57" s="10">
        <f t="shared" si="23"/>
        <v>1.7579236139586929E-3</v>
      </c>
      <c r="I57" s="100">
        <f t="shared" si="27"/>
        <v>34</v>
      </c>
      <c r="J57" s="102" t="s">
        <v>31</v>
      </c>
      <c r="K57" s="102" t="s">
        <v>31</v>
      </c>
      <c r="L57" s="10">
        <f t="shared" si="24"/>
        <v>2.511886431509581</v>
      </c>
      <c r="M57" s="101"/>
      <c r="N57" s="101"/>
      <c r="O57" s="11">
        <v>-38.5</v>
      </c>
      <c r="P57" s="11">
        <v>-39.299999999999997</v>
      </c>
      <c r="Q57" s="13">
        <f t="shared" si="25"/>
        <v>31.55</v>
      </c>
      <c r="R57" s="13">
        <v>2.1</v>
      </c>
      <c r="S57" s="13">
        <v>4.5</v>
      </c>
      <c r="T57" s="101">
        <v>2.97</v>
      </c>
      <c r="U57" s="101">
        <v>2.0499999999999998</v>
      </c>
      <c r="V57" s="101">
        <f t="shared" si="26"/>
        <v>133.518</v>
      </c>
      <c r="W57" s="31"/>
      <c r="X57" s="35"/>
      <c r="Y57" s="35"/>
      <c r="Z57" s="100"/>
      <c r="AB57" s="15">
        <f t="shared" si="17"/>
        <v>-38.9</v>
      </c>
      <c r="AC57" s="36"/>
      <c r="AD57" s="36"/>
      <c r="AE57" s="111" t="s">
        <v>108</v>
      </c>
      <c r="AF57" s="7">
        <v>0</v>
      </c>
      <c r="AG57" s="7"/>
      <c r="AH57" s="7"/>
      <c r="AI57" s="105" t="s">
        <v>109</v>
      </c>
      <c r="AJ57" s="112"/>
      <c r="AK57" s="7"/>
    </row>
    <row r="58" spans="1:37" ht="24.75" customHeight="1" thickBot="1" x14ac:dyDescent="0.3">
      <c r="A58" s="102"/>
      <c r="B58" s="100"/>
      <c r="C58" s="100"/>
      <c r="D58" s="9">
        <f>'[2]14GHz'!D58</f>
        <v>40</v>
      </c>
      <c r="E58" s="9">
        <f>'[2]14GHz'!E58</f>
        <v>44</v>
      </c>
      <c r="F58" s="101">
        <f>'[2]14GHz_WLIN'!F58</f>
        <v>1.4</v>
      </c>
      <c r="G58" s="102" t="s">
        <v>31</v>
      </c>
      <c r="H58" s="10">
        <f t="shared" si="23"/>
        <v>1.3803842646028849E-3</v>
      </c>
      <c r="I58" s="101">
        <f>'[2]14GHz_WLIN'!I58</f>
        <v>33</v>
      </c>
      <c r="J58" s="102" t="s">
        <v>31</v>
      </c>
      <c r="K58" s="102" t="s">
        <v>31</v>
      </c>
      <c r="L58" s="10">
        <f t="shared" si="24"/>
        <v>1.9952623149688804</v>
      </c>
      <c r="M58" s="101"/>
      <c r="N58" s="101"/>
      <c r="O58" s="11">
        <f>'[2]14GHz_WLIN'!O58</f>
        <v>-38</v>
      </c>
      <c r="P58" s="11">
        <f>'[2]14GHz_WLIN'!P58</f>
        <v>-38.5</v>
      </c>
      <c r="Q58" s="13">
        <f t="shared" si="25"/>
        <v>31.6</v>
      </c>
      <c r="R58" s="13">
        <v>2.1</v>
      </c>
      <c r="S58" s="13">
        <v>4.5</v>
      </c>
      <c r="T58" s="101">
        <v>2.88</v>
      </c>
      <c r="U58" s="101">
        <v>1.97</v>
      </c>
      <c r="V58" s="101">
        <f t="shared" si="26"/>
        <v>131.32199999999997</v>
      </c>
      <c r="W58" s="31"/>
      <c r="X58" s="35"/>
      <c r="Y58" s="35"/>
      <c r="Z58" s="100"/>
      <c r="AB58" s="15">
        <f t="shared" si="17"/>
        <v>-38.25</v>
      </c>
      <c r="AC58" s="36"/>
      <c r="AD58" s="36"/>
      <c r="AE58" s="114" t="s">
        <v>110</v>
      </c>
      <c r="AF58" s="115">
        <v>3.06</v>
      </c>
      <c r="AG58" s="115"/>
      <c r="AH58" s="115"/>
      <c r="AI58" s="116" t="s">
        <v>111</v>
      </c>
      <c r="AJ58" s="117"/>
      <c r="AK58" s="7"/>
    </row>
    <row r="59" spans="1:37" ht="24.75" customHeight="1" x14ac:dyDescent="0.25">
      <c r="A59" s="102"/>
      <c r="B59" s="100"/>
      <c r="C59" s="100"/>
      <c r="D59" s="9">
        <f>'[2]14GHz'!D59</f>
        <v>40</v>
      </c>
      <c r="E59" s="9">
        <f>'[2]14GHz'!E59</f>
        <v>44</v>
      </c>
      <c r="F59" s="101"/>
      <c r="G59" s="102" t="s">
        <v>31</v>
      </c>
      <c r="H59" s="10">
        <f t="shared" si="23"/>
        <v>1E-3</v>
      </c>
      <c r="I59" s="100">
        <f>I58-3</f>
        <v>30</v>
      </c>
      <c r="J59" s="102" t="s">
        <v>31</v>
      </c>
      <c r="K59" s="102" t="s">
        <v>31</v>
      </c>
      <c r="L59" s="10">
        <f t="shared" si="24"/>
        <v>1</v>
      </c>
      <c r="M59" s="101"/>
      <c r="N59" s="101"/>
      <c r="O59" s="106">
        <f>'[2]14GHz'!O59</f>
        <v>-38</v>
      </c>
      <c r="P59" s="106">
        <f>'[2]14GHz'!P59</f>
        <v>-38.1</v>
      </c>
      <c r="Q59" s="13">
        <f t="shared" si="25"/>
        <v>30</v>
      </c>
      <c r="R59" s="13">
        <v>2.1</v>
      </c>
      <c r="S59" s="13">
        <v>4.5</v>
      </c>
      <c r="T59" s="101">
        <v>2.76</v>
      </c>
      <c r="U59" s="101">
        <v>1.82</v>
      </c>
      <c r="V59" s="101">
        <f t="shared" si="26"/>
        <v>128.39399999999998</v>
      </c>
      <c r="W59" s="31"/>
      <c r="X59" s="35"/>
      <c r="Y59" s="35"/>
      <c r="Z59" s="100"/>
      <c r="AB59" s="15">
        <f t="shared" si="17"/>
        <v>-38.049999999999997</v>
      </c>
      <c r="AC59" s="36"/>
      <c r="AD59" s="36"/>
      <c r="AE59" s="44"/>
      <c r="AF59" s="36"/>
      <c r="AG59" s="7"/>
      <c r="AH59" s="7"/>
      <c r="AI59" s="7"/>
      <c r="AJ59" s="7"/>
      <c r="AK59" s="7"/>
    </row>
    <row r="60" spans="1:37" ht="24.75" customHeight="1" x14ac:dyDescent="0.25">
      <c r="A60" s="102"/>
      <c r="B60" s="100"/>
      <c r="C60" s="100"/>
      <c r="D60" s="9">
        <f>'[2]14GHz'!D60</f>
        <v>39</v>
      </c>
      <c r="E60" s="9">
        <f>'[2]14GHz'!E60</f>
        <v>43</v>
      </c>
      <c r="F60" s="101"/>
      <c r="G60" s="102" t="s">
        <v>31</v>
      </c>
      <c r="H60" s="10">
        <f t="shared" si="23"/>
        <v>1E-3</v>
      </c>
      <c r="I60" s="100">
        <f>I59-3</f>
        <v>27</v>
      </c>
      <c r="J60" s="102" t="s">
        <v>31</v>
      </c>
      <c r="K60" s="102" t="s">
        <v>31</v>
      </c>
      <c r="L60" s="10">
        <f t="shared" si="24"/>
        <v>0.50118723362727269</v>
      </c>
      <c r="M60" s="101"/>
      <c r="N60" s="101"/>
      <c r="O60" s="106">
        <f>'[2]14GHz'!O60</f>
        <v>-46.2</v>
      </c>
      <c r="P60" s="106">
        <f>'[2]14GHz'!P60</f>
        <v>-45.8</v>
      </c>
      <c r="Q60" s="13">
        <f t="shared" si="25"/>
        <v>27</v>
      </c>
      <c r="R60" s="13">
        <v>2.1</v>
      </c>
      <c r="S60" s="13">
        <v>4.5</v>
      </c>
      <c r="T60" s="101">
        <v>2.75</v>
      </c>
      <c r="U60" s="101">
        <v>1.8</v>
      </c>
      <c r="V60" s="101">
        <f t="shared" si="26"/>
        <v>128.14999999999998</v>
      </c>
      <c r="W60" s="31"/>
      <c r="X60" s="35"/>
      <c r="Y60" s="35"/>
      <c r="Z60" s="100"/>
      <c r="AB60" s="15">
        <f t="shared" si="17"/>
        <v>-46</v>
      </c>
      <c r="AC60" s="36"/>
      <c r="AD60" s="36"/>
      <c r="AE60" s="44"/>
      <c r="AF60" s="36"/>
      <c r="AG60" s="7"/>
      <c r="AH60" s="7"/>
      <c r="AI60" s="7"/>
      <c r="AJ60" s="7"/>
      <c r="AK60" s="7"/>
    </row>
    <row r="61" spans="1:37" ht="24.75" customHeight="1" x14ac:dyDescent="0.25">
      <c r="A61" s="102"/>
      <c r="B61" s="100"/>
      <c r="C61" s="100"/>
      <c r="D61" s="9">
        <f>'[2]14GHz'!D61</f>
        <v>39</v>
      </c>
      <c r="E61" s="9">
        <f>'[2]14GHz'!E61</f>
        <v>43</v>
      </c>
      <c r="F61" s="101"/>
      <c r="G61" s="102" t="s">
        <v>31</v>
      </c>
      <c r="H61" s="10">
        <f t="shared" si="23"/>
        <v>1E-3</v>
      </c>
      <c r="I61" s="100">
        <f>I60-3</f>
        <v>24</v>
      </c>
      <c r="J61" s="102" t="s">
        <v>31</v>
      </c>
      <c r="K61" s="102" t="s">
        <v>31</v>
      </c>
      <c r="L61" s="10">
        <f t="shared" si="24"/>
        <v>0.25118864315095807</v>
      </c>
      <c r="M61" s="101"/>
      <c r="N61" s="101"/>
      <c r="O61" s="106">
        <f>'[2]14GHz'!O61</f>
        <v>-53</v>
      </c>
      <c r="P61" s="106">
        <f>'[2]14GHz'!P61</f>
        <v>-53.2</v>
      </c>
      <c r="Q61" s="13">
        <f t="shared" si="25"/>
        <v>24</v>
      </c>
      <c r="R61" s="13">
        <v>2.1</v>
      </c>
      <c r="S61" s="13">
        <v>4.5999999999999996</v>
      </c>
      <c r="T61" s="101">
        <v>2.8</v>
      </c>
      <c r="U61" s="101">
        <v>1.83</v>
      </c>
      <c r="V61" s="101">
        <f t="shared" si="26"/>
        <v>130.39999999999998</v>
      </c>
      <c r="W61" s="31"/>
      <c r="X61" s="35"/>
      <c r="Y61" s="35"/>
      <c r="Z61" s="100"/>
      <c r="AB61" s="15">
        <f t="shared" si="17"/>
        <v>-53.1</v>
      </c>
      <c r="AC61" s="36"/>
      <c r="AD61" s="36"/>
      <c r="AE61" s="44"/>
      <c r="AF61" s="36"/>
      <c r="AG61" s="7"/>
      <c r="AH61" s="7"/>
      <c r="AI61" s="7"/>
      <c r="AJ61" s="7"/>
      <c r="AK61" s="7"/>
    </row>
    <row r="62" spans="1:37" ht="24.75" customHeight="1" x14ac:dyDescent="0.25">
      <c r="A62" s="21"/>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CONCATENATE("Cascade Average SRG(dBc) W_LIN_OPT @ ",B63,"GHz")</f>
        <v>Cascade Average SRG(dBc) W_LIN_OPT @ 14GHz</v>
      </c>
      <c r="AC62" s="36"/>
      <c r="AD62" s="36"/>
      <c r="AE62" s="36"/>
      <c r="AF62" s="36"/>
      <c r="AG62" s="7" t="s">
        <v>48</v>
      </c>
      <c r="AH62" s="7"/>
      <c r="AI62" s="7"/>
      <c r="AJ62" s="7"/>
      <c r="AK62" s="7"/>
    </row>
    <row r="63" spans="1:37" ht="24.75" customHeight="1" x14ac:dyDescent="0.25">
      <c r="A63" s="8">
        <v>41990</v>
      </c>
      <c r="B63" s="100">
        <f>B43</f>
        <v>14</v>
      </c>
      <c r="C63" s="100" t="s">
        <v>30</v>
      </c>
      <c r="D63" s="9"/>
      <c r="E63" s="9"/>
      <c r="F63" s="102" t="s">
        <v>31</v>
      </c>
      <c r="G63" s="100"/>
      <c r="H63" s="101">
        <f>0.001*POWER(10,G63/10)</f>
        <v>1E-3</v>
      </c>
      <c r="I63" s="102" t="s">
        <v>31</v>
      </c>
      <c r="J63" s="100">
        <v>46.6</v>
      </c>
      <c r="K63" s="102" t="s">
        <v>31</v>
      </c>
      <c r="L63" s="101">
        <f>0.001*POWER(10,J63/10)</f>
        <v>45.70881896148758</v>
      </c>
      <c r="M63" s="101"/>
      <c r="N63" s="101"/>
      <c r="O63" s="11"/>
      <c r="P63" s="12"/>
      <c r="Q63" s="13">
        <f>J63-G63</f>
        <v>46.6</v>
      </c>
      <c r="R63" s="13">
        <v>2.1</v>
      </c>
      <c r="S63" s="13"/>
      <c r="T63" s="101"/>
      <c r="U63" s="101"/>
      <c r="V63" s="101">
        <f>T63*$Z$7+S63*$Z$9+R63*$Z$11</f>
        <v>14.700000000000001</v>
      </c>
      <c r="W63" s="101">
        <f t="shared" ref="W63:W77" si="28">V63-L63</f>
        <v>-31.008818961487577</v>
      </c>
      <c r="X63" s="14">
        <f t="shared" ref="X63:X77" si="29">L63/V63</f>
        <v>3.1094434667678623</v>
      </c>
      <c r="Y63" s="14">
        <f t="shared" ref="Y63:Y77" si="30">(L63-H63)/V63</f>
        <v>3.1093754395569784</v>
      </c>
      <c r="Z63" s="127" t="s">
        <v>49</v>
      </c>
      <c r="AB63" s="15" t="e">
        <f>AVERAGE(M63:N63)</f>
        <v>#DIV/0!</v>
      </c>
      <c r="AC63" s="7"/>
      <c r="AD63" s="36"/>
      <c r="AE63" s="36"/>
      <c r="AF63" s="7"/>
      <c r="AG63" s="7">
        <v>-30</v>
      </c>
      <c r="AH63" s="15"/>
      <c r="AI63" s="45"/>
      <c r="AJ63" s="7"/>
      <c r="AK63" s="7"/>
    </row>
    <row r="64" spans="1:37" ht="24.75" customHeight="1" x14ac:dyDescent="0.25">
      <c r="A64" s="16"/>
      <c r="B64" s="100"/>
      <c r="C64" s="100"/>
      <c r="D64" s="9"/>
      <c r="E64" s="9"/>
      <c r="F64" s="102" t="s">
        <v>31</v>
      </c>
      <c r="G64" s="100"/>
      <c r="H64" s="101">
        <f t="shared" ref="H64:H77" si="31">0.001*POWER(10,G64/10)</f>
        <v>1E-3</v>
      </c>
      <c r="I64" s="102" t="s">
        <v>31</v>
      </c>
      <c r="J64" s="100">
        <v>46</v>
      </c>
      <c r="K64" s="102" t="s">
        <v>31</v>
      </c>
      <c r="L64" s="101">
        <f t="shared" ref="L64:L77" si="32">0.001*POWER(10,J64/10)</f>
        <v>39.810717055349741</v>
      </c>
      <c r="M64" s="101"/>
      <c r="N64" s="101"/>
      <c r="O64" s="11"/>
      <c r="P64" s="12"/>
      <c r="Q64" s="13">
        <f t="shared" ref="Q64:Q77" si="33">J64-G64</f>
        <v>46</v>
      </c>
      <c r="R64" s="13">
        <v>2.1</v>
      </c>
      <c r="S64" s="13"/>
      <c r="T64" s="101"/>
      <c r="U64" s="101"/>
      <c r="V64" s="101">
        <f t="shared" ref="V64:V77" si="34">T64*$Z$7+S64*$Z$9+R64*$Z$11</f>
        <v>14.700000000000001</v>
      </c>
      <c r="W64" s="101">
        <f t="shared" si="28"/>
        <v>-25.110717055349738</v>
      </c>
      <c r="X64" s="14">
        <f t="shared" si="29"/>
        <v>2.7082120445816149</v>
      </c>
      <c r="Y64" s="14">
        <f t="shared" si="30"/>
        <v>2.7081440173707305</v>
      </c>
      <c r="Z64" s="128"/>
      <c r="AB64" s="15" t="e">
        <f>AVERAGE(M64:N64)</f>
        <v>#DIV/0!</v>
      </c>
      <c r="AC64" s="7"/>
      <c r="AD64" s="36"/>
      <c r="AE64" s="36"/>
      <c r="AF64" s="7"/>
      <c r="AG64" s="7">
        <f>AG63</f>
        <v>-30</v>
      </c>
      <c r="AH64" s="15"/>
      <c r="AI64" s="45"/>
      <c r="AJ64" s="7"/>
      <c r="AK64" s="7"/>
    </row>
    <row r="65" spans="1:37" ht="24.75" customHeight="1" x14ac:dyDescent="0.25">
      <c r="A65" s="102"/>
      <c r="B65" s="100"/>
      <c r="C65" s="100"/>
      <c r="D65" s="9"/>
      <c r="E65" s="9"/>
      <c r="F65" s="102" t="s">
        <v>31</v>
      </c>
      <c r="G65" s="100">
        <v>16.760000000000002</v>
      </c>
      <c r="H65" s="101">
        <f t="shared" si="31"/>
        <v>4.7424198526024496E-2</v>
      </c>
      <c r="I65" s="102" t="s">
        <v>31</v>
      </c>
      <c r="J65" s="100">
        <f t="shared" ref="J65:J74" si="35">J64-1</f>
        <v>45</v>
      </c>
      <c r="K65" s="102" t="s">
        <v>31</v>
      </c>
      <c r="L65" s="101">
        <f t="shared" si="32"/>
        <v>31.622776601683839</v>
      </c>
      <c r="M65" s="101">
        <v>-34</v>
      </c>
      <c r="N65" s="101">
        <v>-34</v>
      </c>
      <c r="O65" s="11"/>
      <c r="P65" s="12"/>
      <c r="Q65" s="13">
        <f t="shared" si="33"/>
        <v>28.24</v>
      </c>
      <c r="R65" s="13">
        <v>2.1</v>
      </c>
      <c r="S65" s="13">
        <v>4.5</v>
      </c>
      <c r="T65" s="101">
        <v>5.7</v>
      </c>
      <c r="U65" s="101">
        <v>4.05</v>
      </c>
      <c r="V65" s="101">
        <f t="shared" si="34"/>
        <v>200.12999999999997</v>
      </c>
      <c r="W65" s="101">
        <f t="shared" si="28"/>
        <v>168.50722339831611</v>
      </c>
      <c r="X65" s="14">
        <f t="shared" si="29"/>
        <v>0.15801117574418549</v>
      </c>
      <c r="Y65" s="14">
        <f t="shared" si="30"/>
        <v>0.15777420878008205</v>
      </c>
      <c r="Z65" s="129"/>
      <c r="AB65" s="15">
        <f>AVERAGE(M65:N65)</f>
        <v>-34</v>
      </c>
      <c r="AC65" s="7"/>
      <c r="AD65" s="36"/>
      <c r="AE65" s="36"/>
      <c r="AF65" s="7"/>
      <c r="AG65" s="7">
        <f t="shared" ref="AG65:AG70" si="36">AG64</f>
        <v>-30</v>
      </c>
      <c r="AH65" s="15"/>
      <c r="AI65" s="45"/>
      <c r="AJ65" s="7"/>
      <c r="AK65" s="7"/>
    </row>
    <row r="66" spans="1:37" ht="24.75" customHeight="1" x14ac:dyDescent="0.25">
      <c r="A66" s="102"/>
      <c r="B66" s="100"/>
      <c r="C66" s="100"/>
      <c r="D66" s="9"/>
      <c r="E66" s="9"/>
      <c r="F66" s="102" t="s">
        <v>31</v>
      </c>
      <c r="G66" s="100">
        <v>15.13</v>
      </c>
      <c r="H66" s="101">
        <f t="shared" si="31"/>
        <v>3.2583670100200898E-2</v>
      </c>
      <c r="I66" s="102" t="s">
        <v>31</v>
      </c>
      <c r="J66" s="100">
        <f t="shared" si="35"/>
        <v>44</v>
      </c>
      <c r="K66" s="102" t="s">
        <v>31</v>
      </c>
      <c r="L66" s="101">
        <f t="shared" si="32"/>
        <v>25.118864315095859</v>
      </c>
      <c r="M66" s="101">
        <v>-39</v>
      </c>
      <c r="N66" s="101">
        <v>-38</v>
      </c>
      <c r="O66" s="11"/>
      <c r="P66" s="11"/>
      <c r="Q66" s="13">
        <f t="shared" si="33"/>
        <v>28.869999999999997</v>
      </c>
      <c r="R66" s="13">
        <v>2.1</v>
      </c>
      <c r="S66" s="13">
        <v>4.5</v>
      </c>
      <c r="T66" s="101">
        <v>5.0199999999999996</v>
      </c>
      <c r="U66" s="101">
        <v>3.6</v>
      </c>
      <c r="V66" s="101">
        <f t="shared" si="34"/>
        <v>183.53799999999998</v>
      </c>
      <c r="W66" s="101">
        <f t="shared" si="28"/>
        <v>158.41913568490412</v>
      </c>
      <c r="X66" s="14">
        <f t="shared" si="29"/>
        <v>0.13685920253623698</v>
      </c>
      <c r="Y66" s="14">
        <f t="shared" si="30"/>
        <v>0.13668167161566355</v>
      </c>
      <c r="Z66" s="127" t="s">
        <v>45</v>
      </c>
      <c r="AB66" s="15">
        <f t="shared" ref="AB66:AB77" si="37">AVERAGE(M66:N66)</f>
        <v>-38.5</v>
      </c>
      <c r="AC66" s="7"/>
      <c r="AD66" s="36"/>
      <c r="AE66" s="36"/>
      <c r="AF66" s="7"/>
      <c r="AG66" s="7">
        <f t="shared" si="36"/>
        <v>-30</v>
      </c>
      <c r="AH66" s="15"/>
      <c r="AI66" s="45"/>
      <c r="AJ66" s="7"/>
      <c r="AK66" s="7"/>
    </row>
    <row r="67" spans="1:37" ht="23.25" customHeight="1" x14ac:dyDescent="0.25">
      <c r="A67" s="102"/>
      <c r="B67" s="100"/>
      <c r="C67" s="100"/>
      <c r="D67" s="9">
        <v>40</v>
      </c>
      <c r="E67" s="9">
        <v>50</v>
      </c>
      <c r="F67" s="102" t="s">
        <v>31</v>
      </c>
      <c r="G67" s="100">
        <v>12.04</v>
      </c>
      <c r="H67" s="101">
        <f t="shared" si="31"/>
        <v>1.5995580286146692E-2</v>
      </c>
      <c r="I67" s="102" t="s">
        <v>31</v>
      </c>
      <c r="J67" s="100">
        <f t="shared" si="35"/>
        <v>43</v>
      </c>
      <c r="K67" s="102" t="s">
        <v>31</v>
      </c>
      <c r="L67" s="101">
        <f t="shared" si="32"/>
        <v>19.952623149688794</v>
      </c>
      <c r="M67" s="101">
        <v>-38</v>
      </c>
      <c r="N67" s="101">
        <v>-38</v>
      </c>
      <c r="O67" s="11"/>
      <c r="P67" s="11"/>
      <c r="Q67" s="13">
        <f t="shared" si="33"/>
        <v>30.96</v>
      </c>
      <c r="R67" s="13">
        <v>2.1</v>
      </c>
      <c r="S67" s="13">
        <v>4.5</v>
      </c>
      <c r="T67" s="101">
        <v>4.7300000000000004</v>
      </c>
      <c r="U67" s="101">
        <v>3.38</v>
      </c>
      <c r="V67" s="101">
        <f t="shared" si="34"/>
        <v>176.46199999999999</v>
      </c>
      <c r="W67" s="101">
        <f t="shared" si="28"/>
        <v>156.50937685031118</v>
      </c>
      <c r="X67" s="14">
        <f t="shared" si="29"/>
        <v>0.11307036727277711</v>
      </c>
      <c r="Y67" s="14">
        <f t="shared" si="30"/>
        <v>0.11297972123971534</v>
      </c>
      <c r="Z67" s="130"/>
      <c r="AB67" s="15">
        <f t="shared" si="37"/>
        <v>-38</v>
      </c>
      <c r="AC67" s="7"/>
      <c r="AD67" s="36"/>
      <c r="AE67" s="36"/>
      <c r="AF67" s="7"/>
      <c r="AG67" s="7">
        <f t="shared" si="36"/>
        <v>-30</v>
      </c>
      <c r="AH67" s="15"/>
      <c r="AI67" s="45"/>
      <c r="AJ67" s="7"/>
      <c r="AK67" s="7"/>
    </row>
    <row r="68" spans="1:37" ht="24" customHeight="1" x14ac:dyDescent="0.25">
      <c r="A68" s="102"/>
      <c r="B68" s="100"/>
      <c r="C68" s="100"/>
      <c r="D68" s="9">
        <v>40</v>
      </c>
      <c r="E68" s="9">
        <v>48</v>
      </c>
      <c r="F68" s="102" t="s">
        <v>31</v>
      </c>
      <c r="G68" s="100">
        <v>10.66</v>
      </c>
      <c r="H68" s="101">
        <f t="shared" si="31"/>
        <v>1.1641260294104918E-2</v>
      </c>
      <c r="I68" s="102" t="s">
        <v>31</v>
      </c>
      <c r="J68" s="100">
        <f t="shared" si="35"/>
        <v>42</v>
      </c>
      <c r="K68" s="102" t="s">
        <v>31</v>
      </c>
      <c r="L68" s="101">
        <f t="shared" si="32"/>
        <v>15.848931924611147</v>
      </c>
      <c r="M68" s="101">
        <v>-34.5</v>
      </c>
      <c r="N68" s="101">
        <v>-36.5</v>
      </c>
      <c r="O68" s="11"/>
      <c r="P68" s="11"/>
      <c r="Q68" s="13">
        <f t="shared" si="33"/>
        <v>31.34</v>
      </c>
      <c r="R68" s="13">
        <v>2.1</v>
      </c>
      <c r="S68" s="13">
        <v>4.5</v>
      </c>
      <c r="T68" s="101">
        <v>4.16</v>
      </c>
      <c r="U68" s="101">
        <v>3</v>
      </c>
      <c r="V68" s="101">
        <f t="shared" si="34"/>
        <v>162.55399999999997</v>
      </c>
      <c r="W68" s="101">
        <f t="shared" si="28"/>
        <v>146.70506807538882</v>
      </c>
      <c r="X68" s="14">
        <f t="shared" si="29"/>
        <v>9.7499488936668127E-2</v>
      </c>
      <c r="Y68" s="14">
        <f t="shared" si="30"/>
        <v>9.742787420990591E-2</v>
      </c>
      <c r="Z68" s="131"/>
      <c r="AB68" s="15">
        <f t="shared" si="37"/>
        <v>-35.5</v>
      </c>
      <c r="AC68" s="36"/>
      <c r="AD68" s="36"/>
      <c r="AE68" s="7"/>
      <c r="AF68" s="7"/>
      <c r="AG68" s="7">
        <f t="shared" si="36"/>
        <v>-30</v>
      </c>
      <c r="AH68" s="15"/>
      <c r="AI68" s="45"/>
      <c r="AJ68" s="7"/>
      <c r="AK68" s="7"/>
    </row>
    <row r="69" spans="1:37" ht="24.75" customHeight="1" x14ac:dyDescent="0.25">
      <c r="A69" s="102"/>
      <c r="B69" s="100"/>
      <c r="C69" s="100"/>
      <c r="D69" s="9">
        <v>40</v>
      </c>
      <c r="E69" s="9">
        <v>47</v>
      </c>
      <c r="F69" s="102" t="s">
        <v>31</v>
      </c>
      <c r="G69" s="100">
        <v>9.41</v>
      </c>
      <c r="H69" s="101">
        <f t="shared" si="31"/>
        <v>8.7297136838811167E-3</v>
      </c>
      <c r="I69" s="102" t="s">
        <v>31</v>
      </c>
      <c r="J69" s="100">
        <f t="shared" si="35"/>
        <v>41</v>
      </c>
      <c r="K69" s="102" t="s">
        <v>31</v>
      </c>
      <c r="L69" s="101">
        <f t="shared" si="32"/>
        <v>12.589254117941671</v>
      </c>
      <c r="M69" s="101">
        <v>-37.5</v>
      </c>
      <c r="N69" s="101">
        <v>-39</v>
      </c>
      <c r="O69" s="11"/>
      <c r="P69" s="11"/>
      <c r="Q69" s="13">
        <f t="shared" si="33"/>
        <v>31.59</v>
      </c>
      <c r="R69" s="13">
        <v>2.1</v>
      </c>
      <c r="S69" s="13">
        <v>4.5</v>
      </c>
      <c r="T69" s="101">
        <v>3.78</v>
      </c>
      <c r="U69" s="101">
        <v>2.73</v>
      </c>
      <c r="V69" s="101">
        <f t="shared" si="34"/>
        <v>153.28199999999998</v>
      </c>
      <c r="W69" s="101">
        <f t="shared" si="28"/>
        <v>140.69274588205832</v>
      </c>
      <c r="X69" s="14">
        <f t="shared" si="29"/>
        <v>8.2131327343991284E-2</v>
      </c>
      <c r="Y69" s="14">
        <f t="shared" si="30"/>
        <v>8.2074375362128568E-2</v>
      </c>
      <c r="Z69" s="136" t="s">
        <v>50</v>
      </c>
      <c r="AB69" s="15">
        <f t="shared" si="37"/>
        <v>-38.25</v>
      </c>
      <c r="AC69" s="36"/>
      <c r="AD69" s="36"/>
      <c r="AE69" s="7"/>
      <c r="AF69" s="7"/>
      <c r="AG69" s="7">
        <f t="shared" si="36"/>
        <v>-30</v>
      </c>
      <c r="AH69" s="15"/>
      <c r="AI69" s="45"/>
      <c r="AJ69" s="7"/>
      <c r="AK69" s="7"/>
    </row>
    <row r="70" spans="1:37" ht="24.75" customHeight="1" x14ac:dyDescent="0.25">
      <c r="A70" s="102"/>
      <c r="B70" s="100"/>
      <c r="C70" s="100"/>
      <c r="D70" s="9">
        <v>40</v>
      </c>
      <c r="E70" s="9">
        <v>45</v>
      </c>
      <c r="F70" s="102" t="s">
        <v>31</v>
      </c>
      <c r="G70" s="100">
        <v>8.19</v>
      </c>
      <c r="H70" s="101">
        <f t="shared" si="31"/>
        <v>6.5917389524432143E-3</v>
      </c>
      <c r="I70" s="102" t="s">
        <v>31</v>
      </c>
      <c r="J70" s="100">
        <f t="shared" si="35"/>
        <v>40</v>
      </c>
      <c r="K70" s="102" t="s">
        <v>31</v>
      </c>
      <c r="L70" s="101">
        <f t="shared" si="32"/>
        <v>10</v>
      </c>
      <c r="M70" s="101">
        <v>-36.799999999999997</v>
      </c>
      <c r="N70" s="101">
        <v>-38.5</v>
      </c>
      <c r="O70" s="11"/>
      <c r="P70" s="11"/>
      <c r="Q70" s="13">
        <f t="shared" si="33"/>
        <v>31.810000000000002</v>
      </c>
      <c r="R70" s="13">
        <v>2.1</v>
      </c>
      <c r="S70" s="13">
        <v>4.5</v>
      </c>
      <c r="T70" s="101">
        <v>3.49</v>
      </c>
      <c r="U70" s="101">
        <v>2.5</v>
      </c>
      <c r="V70" s="101">
        <f t="shared" si="34"/>
        <v>146.20599999999999</v>
      </c>
      <c r="W70" s="101">
        <f t="shared" si="28"/>
        <v>136.20599999999999</v>
      </c>
      <c r="X70" s="14">
        <f t="shared" si="29"/>
        <v>6.8396645828488575E-2</v>
      </c>
      <c r="Y70" s="14">
        <f t="shared" si="30"/>
        <v>6.8351560545036175E-2</v>
      </c>
      <c r="Z70" s="137"/>
      <c r="AB70" s="15">
        <f t="shared" si="37"/>
        <v>-37.65</v>
      </c>
      <c r="AC70" s="36"/>
      <c r="AD70" s="36"/>
      <c r="AE70" s="7"/>
      <c r="AF70" s="36"/>
      <c r="AG70" s="7">
        <f t="shared" si="36"/>
        <v>-30</v>
      </c>
      <c r="AH70" s="15"/>
      <c r="AI70" s="45"/>
      <c r="AJ70" s="7"/>
      <c r="AK70" s="7"/>
    </row>
    <row r="71" spans="1:37" ht="24.75" customHeight="1" x14ac:dyDescent="0.25">
      <c r="A71" s="102"/>
      <c r="B71" s="100"/>
      <c r="C71" s="100"/>
      <c r="D71" s="9">
        <v>40</v>
      </c>
      <c r="E71" s="9">
        <v>44</v>
      </c>
      <c r="F71" s="102" t="s">
        <v>31</v>
      </c>
      <c r="G71" s="100">
        <v>7.1</v>
      </c>
      <c r="H71" s="101">
        <f t="shared" si="31"/>
        <v>5.1286138399136497E-3</v>
      </c>
      <c r="I71" s="102" t="s">
        <v>31</v>
      </c>
      <c r="J71" s="100">
        <f t="shared" si="35"/>
        <v>39</v>
      </c>
      <c r="K71" s="102" t="s">
        <v>31</v>
      </c>
      <c r="L71" s="101">
        <f t="shared" si="32"/>
        <v>7.9432823472428158</v>
      </c>
      <c r="M71" s="101">
        <v>-41</v>
      </c>
      <c r="N71" s="101">
        <v>-45</v>
      </c>
      <c r="O71" s="11"/>
      <c r="P71" s="11"/>
      <c r="Q71" s="13">
        <f t="shared" si="33"/>
        <v>31.9</v>
      </c>
      <c r="R71" s="13">
        <v>2.1</v>
      </c>
      <c r="S71" s="13">
        <v>4.5</v>
      </c>
      <c r="T71" s="101">
        <v>3.26</v>
      </c>
      <c r="U71" s="101">
        <v>2.31</v>
      </c>
      <c r="V71" s="101">
        <f t="shared" si="34"/>
        <v>140.59399999999999</v>
      </c>
      <c r="W71" s="101">
        <f t="shared" si="28"/>
        <v>132.65071765275718</v>
      </c>
      <c r="X71" s="14">
        <f t="shared" si="29"/>
        <v>5.6498018032368494E-2</v>
      </c>
      <c r="Y71" s="14">
        <f t="shared" si="30"/>
        <v>5.6461539848093815E-2</v>
      </c>
      <c r="Z71" s="137"/>
      <c r="AB71" s="15">
        <f t="shared" si="37"/>
        <v>-43</v>
      </c>
      <c r="AC71" s="36"/>
      <c r="AD71" s="36"/>
      <c r="AE71" s="7"/>
      <c r="AF71" s="36"/>
      <c r="AG71" s="7">
        <f>AG69</f>
        <v>-30</v>
      </c>
      <c r="AH71" s="15"/>
      <c r="AI71" s="45"/>
      <c r="AJ71" s="7"/>
      <c r="AK71" s="7"/>
    </row>
    <row r="72" spans="1:37" ht="24.75" customHeight="1" x14ac:dyDescent="0.25">
      <c r="A72" s="102"/>
      <c r="B72" s="100"/>
      <c r="C72" s="100"/>
      <c r="D72" s="9">
        <v>39</v>
      </c>
      <c r="E72" s="9">
        <v>43</v>
      </c>
      <c r="F72" s="102" t="s">
        <v>31</v>
      </c>
      <c r="G72" s="100">
        <v>6.01</v>
      </c>
      <c r="H72" s="101">
        <f t="shared" si="31"/>
        <v>3.9902490236214212E-3</v>
      </c>
      <c r="I72" s="102" t="s">
        <v>31</v>
      </c>
      <c r="J72" s="100">
        <f t="shared" si="35"/>
        <v>38</v>
      </c>
      <c r="K72" s="102" t="s">
        <v>31</v>
      </c>
      <c r="L72" s="101">
        <f t="shared" si="32"/>
        <v>6.3095734448019387</v>
      </c>
      <c r="M72" s="101">
        <v>-43.5</v>
      </c>
      <c r="N72" s="101">
        <v>-45.5</v>
      </c>
      <c r="O72" s="11"/>
      <c r="P72" s="11"/>
      <c r="Q72" s="13">
        <f t="shared" si="33"/>
        <v>31.990000000000002</v>
      </c>
      <c r="R72" s="13">
        <v>2.1</v>
      </c>
      <c r="S72" s="13">
        <v>4.5</v>
      </c>
      <c r="T72" s="101">
        <v>3.08</v>
      </c>
      <c r="U72" s="101">
        <v>2.15</v>
      </c>
      <c r="V72" s="101">
        <f t="shared" si="34"/>
        <v>136.202</v>
      </c>
      <c r="W72" s="101">
        <f t="shared" si="28"/>
        <v>129.89242655519806</v>
      </c>
      <c r="X72" s="14">
        <f t="shared" si="29"/>
        <v>4.6325115966005921E-2</v>
      </c>
      <c r="Y72" s="14">
        <f t="shared" si="30"/>
        <v>4.6295819413652642E-2</v>
      </c>
      <c r="Z72" s="137"/>
      <c r="AB72" s="15">
        <f t="shared" si="37"/>
        <v>-44.5</v>
      </c>
      <c r="AC72" s="36"/>
      <c r="AD72" s="36"/>
      <c r="AE72" s="7"/>
      <c r="AF72" s="36"/>
      <c r="AG72" s="7">
        <f>AG69</f>
        <v>-30</v>
      </c>
      <c r="AH72" s="15"/>
      <c r="AI72" s="45"/>
      <c r="AJ72" s="7"/>
      <c r="AK72" s="7"/>
    </row>
    <row r="73" spans="1:37" ht="24.75" customHeight="1" x14ac:dyDescent="0.25">
      <c r="A73" s="102"/>
      <c r="B73" s="100"/>
      <c r="C73" s="100"/>
      <c r="D73" s="9">
        <v>39</v>
      </c>
      <c r="E73" s="9">
        <v>43</v>
      </c>
      <c r="F73" s="102" t="s">
        <v>31</v>
      </c>
      <c r="G73" s="100">
        <v>5.01</v>
      </c>
      <c r="H73" s="101">
        <f t="shared" si="31"/>
        <v>3.1695674630434914E-3</v>
      </c>
      <c r="I73" s="102" t="s">
        <v>31</v>
      </c>
      <c r="J73" s="100">
        <f t="shared" si="35"/>
        <v>37</v>
      </c>
      <c r="K73" s="102" t="s">
        <v>31</v>
      </c>
      <c r="L73" s="101">
        <f t="shared" si="32"/>
        <v>5.0118723362727327</v>
      </c>
      <c r="M73" s="101">
        <v>-42.5</v>
      </c>
      <c r="N73" s="101">
        <v>-43.5</v>
      </c>
      <c r="O73" s="11"/>
      <c r="P73" s="11"/>
      <c r="Q73" s="13">
        <f t="shared" si="33"/>
        <v>31.990000000000002</v>
      </c>
      <c r="R73" s="13">
        <v>2.1</v>
      </c>
      <c r="S73" s="13">
        <v>4.5</v>
      </c>
      <c r="T73" s="101">
        <v>2.95</v>
      </c>
      <c r="U73" s="101">
        <v>2.0299999999999998</v>
      </c>
      <c r="V73" s="101">
        <f t="shared" si="34"/>
        <v>133.03</v>
      </c>
      <c r="W73" s="101">
        <f t="shared" si="28"/>
        <v>128.01812766372726</v>
      </c>
      <c r="X73" s="14">
        <f t="shared" si="29"/>
        <v>3.7674752584174492E-2</v>
      </c>
      <c r="Y73" s="14">
        <f t="shared" si="30"/>
        <v>3.7650926624142593E-2</v>
      </c>
      <c r="Z73" s="137"/>
      <c r="AB73" s="15">
        <f t="shared" si="37"/>
        <v>-43</v>
      </c>
      <c r="AC73" s="36"/>
      <c r="AD73" s="36"/>
      <c r="AE73" s="7"/>
      <c r="AF73" s="36"/>
      <c r="AG73" s="7">
        <f>AG69</f>
        <v>-30</v>
      </c>
      <c r="AH73" s="15"/>
      <c r="AI73" s="45"/>
      <c r="AJ73" s="7"/>
      <c r="AK73" s="7"/>
    </row>
    <row r="74" spans="1:37" ht="24.75" customHeight="1" x14ac:dyDescent="0.25">
      <c r="A74" s="102"/>
      <c r="B74" s="100"/>
      <c r="C74" s="100"/>
      <c r="D74" s="9">
        <f>'[2]14GHz'!D74</f>
        <v>39</v>
      </c>
      <c r="E74" s="9">
        <f>'[2]14GHz'!E74</f>
        <v>43</v>
      </c>
      <c r="F74" s="102" t="s">
        <v>31</v>
      </c>
      <c r="G74" s="100">
        <f>'[2]14GHz_WLIN'!G74</f>
        <v>4.0199999999999996</v>
      </c>
      <c r="H74" s="101">
        <f t="shared" si="31"/>
        <v>2.523480772480575E-3</v>
      </c>
      <c r="I74" s="102" t="s">
        <v>31</v>
      </c>
      <c r="J74" s="100">
        <f t="shared" si="35"/>
        <v>36</v>
      </c>
      <c r="K74" s="102" t="s">
        <v>31</v>
      </c>
      <c r="L74" s="101">
        <f t="shared" si="32"/>
        <v>3.9810717055349771</v>
      </c>
      <c r="M74" s="100">
        <f>'[2]14GHz_WLIN'!M74</f>
        <v>-41.5</v>
      </c>
      <c r="N74" s="100">
        <f>'[2]14GHz_WLIN'!N74</f>
        <v>-41.5</v>
      </c>
      <c r="O74" s="11"/>
      <c r="P74" s="11"/>
      <c r="Q74" s="13">
        <f t="shared" si="33"/>
        <v>31.98</v>
      </c>
      <c r="R74" s="13">
        <v>2.1</v>
      </c>
      <c r="S74" s="13">
        <v>4.5999999999999996</v>
      </c>
      <c r="T74" s="101">
        <v>2.85</v>
      </c>
      <c r="U74" s="101">
        <v>1.94</v>
      </c>
      <c r="V74" s="101">
        <f t="shared" si="34"/>
        <v>131.61999999999998</v>
      </c>
      <c r="W74" s="101">
        <f t="shared" si="28"/>
        <v>127.638928294465</v>
      </c>
      <c r="X74" s="14">
        <f t="shared" si="29"/>
        <v>3.024670798917321E-2</v>
      </c>
      <c r="Y74" s="14">
        <f t="shared" si="30"/>
        <v>3.022753551711364E-2</v>
      </c>
      <c r="Z74" s="137"/>
      <c r="AB74" s="15">
        <f t="shared" si="37"/>
        <v>-41.5</v>
      </c>
      <c r="AC74" s="36"/>
      <c r="AD74" s="36"/>
      <c r="AE74" s="7"/>
      <c r="AF74" s="36"/>
      <c r="AG74" s="7">
        <f>AG69</f>
        <v>-30</v>
      </c>
      <c r="AH74" s="15"/>
      <c r="AI74" s="45"/>
      <c r="AJ74" s="7"/>
      <c r="AK74" s="7"/>
    </row>
    <row r="75" spans="1:37" ht="24.75" customHeight="1" x14ac:dyDescent="0.25">
      <c r="A75" s="102"/>
      <c r="B75" s="100"/>
      <c r="C75" s="100"/>
      <c r="D75" s="9">
        <f>'[2]14GHz'!D75</f>
        <v>39</v>
      </c>
      <c r="E75" s="9">
        <f>'[2]14GHz'!E75</f>
        <v>43</v>
      </c>
      <c r="F75" s="102" t="s">
        <v>31</v>
      </c>
      <c r="G75" s="100"/>
      <c r="H75" s="101">
        <f t="shared" si="31"/>
        <v>1E-3</v>
      </c>
      <c r="I75" s="102" t="s">
        <v>31</v>
      </c>
      <c r="J75" s="100">
        <f>J74-3</f>
        <v>33</v>
      </c>
      <c r="K75" s="102" t="s">
        <v>31</v>
      </c>
      <c r="L75" s="101">
        <f t="shared" si="32"/>
        <v>1.9952623149688804</v>
      </c>
      <c r="M75" s="9">
        <f>'[2]14GHz'!M75</f>
        <v>-41</v>
      </c>
      <c r="N75" s="9">
        <f>'[2]14GHz'!N75</f>
        <v>-40.799999999999997</v>
      </c>
      <c r="O75" s="11"/>
      <c r="P75" s="11"/>
      <c r="Q75" s="13">
        <f t="shared" si="33"/>
        <v>33</v>
      </c>
      <c r="R75" s="13">
        <v>2.1</v>
      </c>
      <c r="S75" s="13">
        <v>4.5999999999999996</v>
      </c>
      <c r="T75" s="101">
        <v>2.74</v>
      </c>
      <c r="U75" s="101">
        <v>1.81</v>
      </c>
      <c r="V75" s="101">
        <f t="shared" si="34"/>
        <v>128.93599999999998</v>
      </c>
      <c r="W75" s="101">
        <f t="shared" si="28"/>
        <v>126.9407376850311</v>
      </c>
      <c r="X75" s="14">
        <f t="shared" si="29"/>
        <v>1.5474827162071731E-2</v>
      </c>
      <c r="Y75" s="14">
        <f t="shared" si="30"/>
        <v>1.5467071376255513E-2</v>
      </c>
      <c r="Z75" s="137"/>
      <c r="AB75" s="15">
        <f t="shared" si="37"/>
        <v>-40.9</v>
      </c>
      <c r="AC75" s="36"/>
      <c r="AD75" s="36"/>
      <c r="AE75" s="7"/>
      <c r="AF75" s="36"/>
      <c r="AG75" s="7">
        <f>AG69</f>
        <v>-30</v>
      </c>
      <c r="AH75" s="15"/>
      <c r="AI75" s="45"/>
      <c r="AJ75" s="7"/>
      <c r="AK75" s="7"/>
    </row>
    <row r="76" spans="1:37" ht="24.75" customHeight="1" x14ac:dyDescent="0.25">
      <c r="A76" s="102"/>
      <c r="B76" s="100"/>
      <c r="C76" s="100"/>
      <c r="D76" s="9">
        <f>'[2]14GHz'!D76</f>
        <v>39</v>
      </c>
      <c r="E76" s="9">
        <f>'[2]14GHz'!E76</f>
        <v>43</v>
      </c>
      <c r="F76" s="102" t="s">
        <v>31</v>
      </c>
      <c r="G76" s="100"/>
      <c r="H76" s="101">
        <f t="shared" si="31"/>
        <v>1E-3</v>
      </c>
      <c r="I76" s="102" t="s">
        <v>31</v>
      </c>
      <c r="J76" s="100">
        <f>J75-3</f>
        <v>30</v>
      </c>
      <c r="K76" s="102" t="s">
        <v>31</v>
      </c>
      <c r="L76" s="101">
        <f t="shared" si="32"/>
        <v>1</v>
      </c>
      <c r="M76" s="9">
        <f>'[2]14GHz'!M76</f>
        <v>0</v>
      </c>
      <c r="N76" s="9">
        <f>'[2]14GHz'!N76</f>
        <v>0</v>
      </c>
      <c r="O76" s="11"/>
      <c r="P76" s="11"/>
      <c r="Q76" s="13">
        <f t="shared" si="33"/>
        <v>30</v>
      </c>
      <c r="R76" s="13">
        <v>2.1</v>
      </c>
      <c r="S76" s="13">
        <v>4.5999999999999996</v>
      </c>
      <c r="T76" s="101">
        <v>2.76</v>
      </c>
      <c r="U76" s="101">
        <v>1.81</v>
      </c>
      <c r="V76" s="101">
        <f t="shared" si="34"/>
        <v>129.42399999999998</v>
      </c>
      <c r="W76" s="101">
        <f t="shared" si="28"/>
        <v>128.42399999999998</v>
      </c>
      <c r="X76" s="14">
        <f t="shared" si="29"/>
        <v>7.7265422178266797E-3</v>
      </c>
      <c r="Y76" s="14">
        <f t="shared" si="30"/>
        <v>7.7188156756088531E-3</v>
      </c>
      <c r="Z76" s="137"/>
      <c r="AB76" s="15">
        <f t="shared" si="37"/>
        <v>0</v>
      </c>
      <c r="AC76" s="36"/>
      <c r="AD76" s="36"/>
      <c r="AE76" s="7"/>
      <c r="AF76" s="36"/>
      <c r="AG76" s="7">
        <f>AG69</f>
        <v>-30</v>
      </c>
      <c r="AH76" s="15"/>
      <c r="AI76" s="45"/>
      <c r="AJ76" s="7"/>
      <c r="AK76" s="7"/>
    </row>
    <row r="77" spans="1:37" ht="24.75" customHeight="1" x14ac:dyDescent="0.25">
      <c r="A77" s="102"/>
      <c r="B77" s="100"/>
      <c r="C77" s="100"/>
      <c r="D77" s="9">
        <f>'[2]14GHz'!D77</f>
        <v>39</v>
      </c>
      <c r="E77" s="9">
        <f>'[2]14GHz'!E77</f>
        <v>43</v>
      </c>
      <c r="F77" s="102" t="s">
        <v>31</v>
      </c>
      <c r="G77" s="100"/>
      <c r="H77" s="101">
        <f t="shared" si="31"/>
        <v>1E-3</v>
      </c>
      <c r="I77" s="102" t="s">
        <v>31</v>
      </c>
      <c r="J77" s="100">
        <f>J76-3</f>
        <v>27</v>
      </c>
      <c r="K77" s="102" t="s">
        <v>31</v>
      </c>
      <c r="L77" s="101">
        <f t="shared" si="32"/>
        <v>0.50118723362727269</v>
      </c>
      <c r="M77" s="9">
        <f>'[2]14GHz'!M77</f>
        <v>0</v>
      </c>
      <c r="N77" s="9">
        <f>'[2]14GHz'!N77</f>
        <v>0</v>
      </c>
      <c r="O77" s="11"/>
      <c r="P77" s="11"/>
      <c r="Q77" s="13">
        <f t="shared" si="33"/>
        <v>27</v>
      </c>
      <c r="R77" s="13">
        <v>2.1</v>
      </c>
      <c r="S77" s="13">
        <v>4.5999999999999996</v>
      </c>
      <c r="T77" s="101">
        <v>2.83</v>
      </c>
      <c r="U77" s="101">
        <v>1.85</v>
      </c>
      <c r="V77" s="101">
        <f t="shared" si="34"/>
        <v>131.13199999999998</v>
      </c>
      <c r="W77" s="101">
        <f t="shared" si="28"/>
        <v>130.63081276637271</v>
      </c>
      <c r="X77" s="14">
        <f t="shared" si="29"/>
        <v>3.8220055640672971E-3</v>
      </c>
      <c r="Y77" s="14">
        <f t="shared" si="30"/>
        <v>3.8143796603977119E-3</v>
      </c>
      <c r="Z77" s="138"/>
      <c r="AB77" s="15">
        <f t="shared" si="37"/>
        <v>0</v>
      </c>
      <c r="AC77" s="36"/>
      <c r="AD77" s="36"/>
      <c r="AE77" s="7"/>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25"/>
      <c r="P78" s="25"/>
      <c r="Q78" s="25"/>
      <c r="R78" s="25"/>
      <c r="S78" s="25"/>
      <c r="T78" s="26"/>
      <c r="U78" s="26"/>
      <c r="V78" s="25"/>
      <c r="W78" s="25"/>
      <c r="X78" s="27"/>
      <c r="Y78" s="27"/>
      <c r="Z78" s="28"/>
      <c r="AB78" s="7" t="str">
        <f>CONCATENATE("50W Toshiba Cascade Average IMD(dBc)  W_LIN_OPT @ ",B79,"GHz")</f>
        <v>50W Toshiba Cascade Average IMD(dBc)  W_LIN_OPT @ 14GHz</v>
      </c>
      <c r="AC78" s="36"/>
      <c r="AD78" s="36"/>
      <c r="AE78" s="7"/>
      <c r="AF78" s="36"/>
      <c r="AG78" s="7"/>
      <c r="AH78" s="7" t="s">
        <v>105</v>
      </c>
      <c r="AI78" s="7" t="s">
        <v>106</v>
      </c>
      <c r="AJ78" s="7" t="s">
        <v>116</v>
      </c>
      <c r="AK78" s="7"/>
    </row>
    <row r="79" spans="1:37" ht="24.75" customHeight="1" x14ac:dyDescent="0.25">
      <c r="A79" s="8">
        <v>42024</v>
      </c>
      <c r="B79" s="100">
        <f>B63</f>
        <v>14</v>
      </c>
      <c r="C79" s="100" t="s">
        <v>30</v>
      </c>
      <c r="D79" s="9"/>
      <c r="E79" s="9"/>
      <c r="F79" s="102">
        <v>14.55</v>
      </c>
      <c r="G79" s="102" t="s">
        <v>31</v>
      </c>
      <c r="H79" s="10">
        <f>0.001*POWER(10,F79/10)</f>
        <v>2.85101826750391E-2</v>
      </c>
      <c r="I79" s="102">
        <v>42</v>
      </c>
      <c r="J79" s="102" t="s">
        <v>31</v>
      </c>
      <c r="K79" s="102" t="s">
        <v>31</v>
      </c>
      <c r="L79" s="101">
        <f>0.001*POWER(10,I79/10)</f>
        <v>15.848931924611147</v>
      </c>
      <c r="M79" s="101"/>
      <c r="N79" s="101"/>
      <c r="O79" s="11">
        <v>-28.3</v>
      </c>
      <c r="P79" s="11">
        <v>-26.5</v>
      </c>
      <c r="Q79" s="13">
        <f>I79-F79</f>
        <v>27.45</v>
      </c>
      <c r="R79" s="13"/>
      <c r="S79" s="13"/>
      <c r="T79" s="101"/>
      <c r="U79" s="101"/>
      <c r="V79" s="101">
        <f t="shared" ref="V79:V87" si="38">T79*$Z$7+S79*$Z$9+R79*$Z$11</f>
        <v>0</v>
      </c>
      <c r="W79" s="101">
        <f t="shared" ref="W79:W87" si="39">V79-L79</f>
        <v>-15.848931924611147</v>
      </c>
      <c r="X79" s="14" t="e">
        <f t="shared" ref="X79:X87" si="40">L79/V79</f>
        <v>#DIV/0!</v>
      </c>
      <c r="Y79" s="14" t="e">
        <f t="shared" ref="Y79:Y87" si="41">(L79-H79)/V79</f>
        <v>#DIV/0!</v>
      </c>
      <c r="Z79" s="127" t="s">
        <v>44</v>
      </c>
      <c r="AB79" s="15">
        <f>AVERAGE(O79:P79)</f>
        <v>-27.4</v>
      </c>
      <c r="AC79" s="36"/>
      <c r="AD79" s="36"/>
      <c r="AE79" s="7"/>
      <c r="AF79" s="36"/>
      <c r="AG79" s="7"/>
      <c r="AH79" s="7">
        <v>0.33</v>
      </c>
      <c r="AI79" s="7">
        <v>0</v>
      </c>
      <c r="AJ79" s="7">
        <v>1.33</v>
      </c>
      <c r="AK79" s="7"/>
    </row>
    <row r="80" spans="1:37" ht="24.75" customHeight="1" x14ac:dyDescent="0.25">
      <c r="A80" s="16"/>
      <c r="B80" s="100"/>
      <c r="C80" s="100"/>
      <c r="D80" s="9"/>
      <c r="E80" s="9"/>
      <c r="F80" s="102">
        <v>13.83</v>
      </c>
      <c r="G80" s="102" t="s">
        <v>31</v>
      </c>
      <c r="H80" s="10">
        <f t="shared" ref="H80:H87" si="42">0.001*POWER(10,F80/10)</f>
        <v>2.4154608344449414E-2</v>
      </c>
      <c r="I80" s="102">
        <f>I79-1</f>
        <v>41</v>
      </c>
      <c r="J80" s="102" t="s">
        <v>31</v>
      </c>
      <c r="K80" s="102" t="s">
        <v>31</v>
      </c>
      <c r="L80" s="101">
        <f t="shared" ref="L80:L87" si="43">0.001*POWER(10,I80/10)</f>
        <v>12.589254117941671</v>
      </c>
      <c r="M80" s="101"/>
      <c r="N80" s="101"/>
      <c r="O80" s="11">
        <v>-35</v>
      </c>
      <c r="P80" s="11">
        <v>-31.5</v>
      </c>
      <c r="Q80" s="13">
        <f t="shared" ref="Q80:Q87" si="44">I80-F80</f>
        <v>27.17</v>
      </c>
      <c r="R80" s="13"/>
      <c r="S80" s="13"/>
      <c r="T80" s="101"/>
      <c r="U80" s="101"/>
      <c r="V80" s="101">
        <f t="shared" si="38"/>
        <v>0</v>
      </c>
      <c r="W80" s="101">
        <f t="shared" si="39"/>
        <v>-12.589254117941671</v>
      </c>
      <c r="X80" s="14" t="e">
        <f t="shared" si="40"/>
        <v>#DIV/0!</v>
      </c>
      <c r="Y80" s="14" t="e">
        <f t="shared" si="41"/>
        <v>#DIV/0!</v>
      </c>
      <c r="Z80" s="128"/>
      <c r="AB80" s="15">
        <f t="shared" ref="AB80:AB87" si="45">AVERAGE(O80:P80)</f>
        <v>-33.25</v>
      </c>
      <c r="AC80" s="44"/>
      <c r="AD80" s="36"/>
      <c r="AE80" s="7"/>
      <c r="AF80" s="36"/>
      <c r="AG80" s="7"/>
      <c r="AH80" s="7">
        <v>0.39</v>
      </c>
      <c r="AI80" s="7">
        <v>0</v>
      </c>
      <c r="AJ80" s="7">
        <v>1.35</v>
      </c>
      <c r="AK80" s="7"/>
    </row>
    <row r="81" spans="1:37" ht="24.75" customHeight="1" x14ac:dyDescent="0.25">
      <c r="A81" s="102"/>
      <c r="B81" s="100"/>
      <c r="C81" s="100"/>
      <c r="D81" s="9"/>
      <c r="E81" s="9"/>
      <c r="F81" s="102">
        <v>12.71</v>
      </c>
      <c r="G81" s="102" t="s">
        <v>31</v>
      </c>
      <c r="H81" s="10">
        <f t="shared" si="42"/>
        <v>1.8663796908346707E-2</v>
      </c>
      <c r="I81" s="102">
        <f>I80-1</f>
        <v>40</v>
      </c>
      <c r="J81" s="102" t="s">
        <v>31</v>
      </c>
      <c r="K81" s="102" t="s">
        <v>31</v>
      </c>
      <c r="L81" s="101">
        <f t="shared" si="43"/>
        <v>10</v>
      </c>
      <c r="M81" s="101"/>
      <c r="N81" s="101"/>
      <c r="O81" s="11">
        <v>-38</v>
      </c>
      <c r="P81" s="11">
        <v>-37.5</v>
      </c>
      <c r="Q81" s="13">
        <f t="shared" si="44"/>
        <v>27.29</v>
      </c>
      <c r="R81" s="13"/>
      <c r="S81" s="13"/>
      <c r="T81" s="101"/>
      <c r="U81" s="101"/>
      <c r="V81" s="101">
        <f t="shared" si="38"/>
        <v>0</v>
      </c>
      <c r="W81" s="101">
        <f t="shared" si="39"/>
        <v>-10</v>
      </c>
      <c r="X81" s="14" t="e">
        <f t="shared" si="40"/>
        <v>#DIV/0!</v>
      </c>
      <c r="Y81" s="14" t="e">
        <f t="shared" si="41"/>
        <v>#DIV/0!</v>
      </c>
      <c r="Z81" s="129"/>
      <c r="AB81" s="15">
        <f t="shared" si="45"/>
        <v>-37.75</v>
      </c>
      <c r="AC81" s="7"/>
      <c r="AD81" s="36"/>
      <c r="AE81" s="36"/>
      <c r="AF81" s="36"/>
      <c r="AG81" s="7"/>
      <c r="AH81" s="7">
        <v>0.44</v>
      </c>
      <c r="AI81" s="7">
        <v>0</v>
      </c>
      <c r="AJ81" s="7">
        <v>1.37</v>
      </c>
      <c r="AK81" s="7"/>
    </row>
    <row r="82" spans="1:37" ht="24.75" customHeight="1" x14ac:dyDescent="0.25">
      <c r="A82" s="102"/>
      <c r="B82" s="100"/>
      <c r="C82" s="100"/>
      <c r="D82" s="9"/>
      <c r="E82" s="9"/>
      <c r="F82" s="102">
        <v>12.22</v>
      </c>
      <c r="G82" s="102" t="s">
        <v>31</v>
      </c>
      <c r="H82" s="10">
        <f t="shared" si="42"/>
        <v>1.6672472125510634E-2</v>
      </c>
      <c r="I82" s="102">
        <f>I81-1</f>
        <v>39</v>
      </c>
      <c r="J82" s="102" t="s">
        <v>31</v>
      </c>
      <c r="K82" s="102" t="s">
        <v>31</v>
      </c>
      <c r="L82" s="101">
        <f t="shared" si="43"/>
        <v>7.9432823472428158</v>
      </c>
      <c r="M82" s="101"/>
      <c r="N82" s="101"/>
      <c r="O82" s="11">
        <v>-40</v>
      </c>
      <c r="P82" s="11">
        <v>-40</v>
      </c>
      <c r="Q82" s="13">
        <f t="shared" si="44"/>
        <v>26.78</v>
      </c>
      <c r="R82" s="13"/>
      <c r="S82" s="13"/>
      <c r="T82" s="101"/>
      <c r="U82" s="101"/>
      <c r="V82" s="101">
        <f t="shared" si="38"/>
        <v>0</v>
      </c>
      <c r="W82" s="101">
        <f t="shared" si="39"/>
        <v>-7.9432823472428158</v>
      </c>
      <c r="X82" s="14" t="e">
        <f t="shared" si="40"/>
        <v>#DIV/0!</v>
      </c>
      <c r="Y82" s="14" t="e">
        <f t="shared" si="41"/>
        <v>#DIV/0!</v>
      </c>
      <c r="Z82" s="136" t="s">
        <v>45</v>
      </c>
      <c r="AB82" s="15">
        <f t="shared" si="45"/>
        <v>-40</v>
      </c>
      <c r="AC82" s="7"/>
      <c r="AD82" s="36"/>
      <c r="AE82" s="36"/>
      <c r="AF82" s="36"/>
      <c r="AH82" s="20">
        <v>0.46</v>
      </c>
      <c r="AI82" s="20">
        <v>0.09</v>
      </c>
      <c r="AJ82" s="20">
        <v>1.4</v>
      </c>
    </row>
    <row r="83" spans="1:37" ht="23.25" customHeight="1" x14ac:dyDescent="0.25">
      <c r="A83" s="102"/>
      <c r="B83" s="100"/>
      <c r="C83" s="100"/>
      <c r="D83" s="9"/>
      <c r="E83" s="9"/>
      <c r="F83" s="102">
        <v>14.2</v>
      </c>
      <c r="G83" s="102" t="s">
        <v>31</v>
      </c>
      <c r="H83" s="10">
        <f t="shared" si="42"/>
        <v>2.6302679918953825E-2</v>
      </c>
      <c r="I83" s="102">
        <f>I82-1</f>
        <v>38</v>
      </c>
      <c r="J83" s="102" t="s">
        <v>31</v>
      </c>
      <c r="K83" s="102" t="s">
        <v>31</v>
      </c>
      <c r="L83" s="101">
        <f t="shared" si="43"/>
        <v>6.3095734448019387</v>
      </c>
      <c r="M83" s="101"/>
      <c r="N83" s="101"/>
      <c r="O83" s="11">
        <v>-41</v>
      </c>
      <c r="P83" s="11">
        <v>-42</v>
      </c>
      <c r="Q83" s="13">
        <f t="shared" si="44"/>
        <v>23.8</v>
      </c>
      <c r="R83" s="13"/>
      <c r="S83" s="13"/>
      <c r="T83" s="101"/>
      <c r="U83" s="101"/>
      <c r="V83" s="101">
        <f t="shared" si="38"/>
        <v>0</v>
      </c>
      <c r="W83" s="101">
        <f t="shared" si="39"/>
        <v>-6.3095734448019387</v>
      </c>
      <c r="X83" s="14" t="e">
        <f t="shared" si="40"/>
        <v>#DIV/0!</v>
      </c>
      <c r="Y83" s="14" t="e">
        <f t="shared" si="41"/>
        <v>#DIV/0!</v>
      </c>
      <c r="Z83" s="138"/>
      <c r="AB83" s="15">
        <f t="shared" si="45"/>
        <v>-41.5</v>
      </c>
      <c r="AC83" s="7"/>
      <c r="AD83" s="36"/>
      <c r="AE83" s="36"/>
      <c r="AF83" s="36"/>
      <c r="AH83" s="20">
        <v>0.49</v>
      </c>
      <c r="AI83" s="20">
        <v>0.06</v>
      </c>
      <c r="AJ83" s="20">
        <v>1.54</v>
      </c>
    </row>
    <row r="84" spans="1:37" ht="24" customHeight="1" x14ac:dyDescent="0.25">
      <c r="A84" s="102"/>
      <c r="B84" s="100"/>
      <c r="C84" s="100"/>
      <c r="D84" s="9"/>
      <c r="E84" s="9"/>
      <c r="F84" s="102">
        <v>12.94</v>
      </c>
      <c r="G84" s="102" t="s">
        <v>31</v>
      </c>
      <c r="H84" s="10">
        <f t="shared" si="42"/>
        <v>1.9678862897068453E-2</v>
      </c>
      <c r="I84" s="102">
        <f>I83-1</f>
        <v>37</v>
      </c>
      <c r="J84" s="102" t="s">
        <v>31</v>
      </c>
      <c r="K84" s="102" t="s">
        <v>31</v>
      </c>
      <c r="L84" s="101">
        <f t="shared" si="43"/>
        <v>5.0118723362727327</v>
      </c>
      <c r="M84" s="101"/>
      <c r="N84" s="101"/>
      <c r="O84" s="11">
        <v>-43</v>
      </c>
      <c r="P84" s="11">
        <v>-42</v>
      </c>
      <c r="Q84" s="13">
        <f t="shared" si="44"/>
        <v>24.060000000000002</v>
      </c>
      <c r="R84" s="13"/>
      <c r="S84" s="13"/>
      <c r="T84" s="101"/>
      <c r="U84" s="101"/>
      <c r="V84" s="101">
        <f t="shared" si="38"/>
        <v>0</v>
      </c>
      <c r="W84" s="101">
        <f t="shared" si="39"/>
        <v>-5.0118723362727327</v>
      </c>
      <c r="X84" s="14" t="e">
        <f t="shared" si="40"/>
        <v>#DIV/0!</v>
      </c>
      <c r="Y84" s="14" t="e">
        <f t="shared" si="41"/>
        <v>#DIV/0!</v>
      </c>
      <c r="Z84" s="137" t="s">
        <v>117</v>
      </c>
      <c r="AB84" s="15">
        <f t="shared" si="45"/>
        <v>-42.5</v>
      </c>
      <c r="AC84" s="7"/>
      <c r="AD84" s="36"/>
      <c r="AE84" s="36"/>
      <c r="AF84" s="36"/>
      <c r="AH84" s="20">
        <v>0.54</v>
      </c>
      <c r="AI84" s="20">
        <v>0.15</v>
      </c>
      <c r="AJ84" s="20">
        <v>1.54</v>
      </c>
    </row>
    <row r="85" spans="1:37" ht="24.75" customHeight="1" x14ac:dyDescent="0.25">
      <c r="A85" s="102"/>
      <c r="B85" s="100"/>
      <c r="C85" s="100"/>
      <c r="D85" s="9"/>
      <c r="E85" s="9"/>
      <c r="F85" s="102">
        <v>5</v>
      </c>
      <c r="G85" s="102" t="s">
        <v>31</v>
      </c>
      <c r="H85" s="10">
        <f t="shared" si="42"/>
        <v>3.1622776601683794E-3</v>
      </c>
      <c r="I85" s="102">
        <f>I84-4</f>
        <v>33</v>
      </c>
      <c r="J85" s="102" t="s">
        <v>31</v>
      </c>
      <c r="K85" s="102" t="s">
        <v>31</v>
      </c>
      <c r="L85" s="101">
        <f t="shared" si="43"/>
        <v>1.9952623149688804</v>
      </c>
      <c r="M85" s="101"/>
      <c r="N85" s="101"/>
      <c r="O85" s="11">
        <v>-49</v>
      </c>
      <c r="P85" s="11">
        <v>-43</v>
      </c>
      <c r="Q85" s="13">
        <f t="shared" si="44"/>
        <v>28</v>
      </c>
      <c r="R85" s="13"/>
      <c r="S85" s="13"/>
      <c r="T85" s="101"/>
      <c r="U85" s="101"/>
      <c r="V85" s="101">
        <f t="shared" si="38"/>
        <v>0</v>
      </c>
      <c r="W85" s="101">
        <f t="shared" si="39"/>
        <v>-1.9952623149688804</v>
      </c>
      <c r="X85" s="14" t="e">
        <f t="shared" si="40"/>
        <v>#DIV/0!</v>
      </c>
      <c r="Y85" s="14" t="e">
        <f t="shared" si="41"/>
        <v>#DIV/0!</v>
      </c>
      <c r="Z85" s="137"/>
      <c r="AB85" s="15">
        <f t="shared" si="45"/>
        <v>-46</v>
      </c>
      <c r="AC85" s="7"/>
      <c r="AD85" s="36"/>
      <c r="AE85" s="36"/>
      <c r="AF85" s="36"/>
      <c r="AH85" s="20">
        <v>0.67</v>
      </c>
      <c r="AI85" s="20">
        <v>0.42</v>
      </c>
      <c r="AJ85" s="20">
        <v>1.42</v>
      </c>
    </row>
    <row r="86" spans="1:37" ht="24.75" customHeight="1" x14ac:dyDescent="0.25">
      <c r="A86" s="102"/>
      <c r="B86" s="100"/>
      <c r="C86" s="100"/>
      <c r="D86" s="9"/>
      <c r="E86" s="9"/>
      <c r="F86" s="102">
        <v>1.6</v>
      </c>
      <c r="G86" s="102" t="s">
        <v>31</v>
      </c>
      <c r="H86" s="10">
        <f t="shared" si="42"/>
        <v>1.4454397707459276E-3</v>
      </c>
      <c r="I86" s="102">
        <f>I85-3</f>
        <v>30</v>
      </c>
      <c r="J86" s="102" t="s">
        <v>31</v>
      </c>
      <c r="K86" s="102" t="s">
        <v>31</v>
      </c>
      <c r="L86" s="101">
        <f t="shared" si="43"/>
        <v>1</v>
      </c>
      <c r="M86" s="46"/>
      <c r="N86" s="46"/>
      <c r="O86" s="11">
        <v>-42</v>
      </c>
      <c r="P86" s="11">
        <v>-47</v>
      </c>
      <c r="Q86" s="13">
        <f t="shared" si="44"/>
        <v>28.4</v>
      </c>
      <c r="R86" s="13"/>
      <c r="S86" s="13"/>
      <c r="T86" s="101"/>
      <c r="U86" s="101"/>
      <c r="V86" s="101">
        <f t="shared" si="38"/>
        <v>0</v>
      </c>
      <c r="W86" s="101">
        <f t="shared" si="39"/>
        <v>-1</v>
      </c>
      <c r="X86" s="14" t="e">
        <f t="shared" si="40"/>
        <v>#DIV/0!</v>
      </c>
      <c r="Y86" s="14" t="e">
        <f t="shared" si="41"/>
        <v>#DIV/0!</v>
      </c>
      <c r="Z86" s="136"/>
      <c r="AB86" s="15">
        <f t="shared" si="45"/>
        <v>-44.5</v>
      </c>
      <c r="AC86" s="7"/>
      <c r="AD86" s="36"/>
      <c r="AE86" s="36"/>
      <c r="AF86" s="36"/>
      <c r="AH86" s="20">
        <v>0.71</v>
      </c>
      <c r="AI86" s="20">
        <v>0.3</v>
      </c>
      <c r="AJ86" s="20">
        <v>1.42</v>
      </c>
    </row>
    <row r="87" spans="1:37" ht="24.75" customHeight="1" x14ac:dyDescent="0.25">
      <c r="A87" s="102"/>
      <c r="B87" s="100"/>
      <c r="C87" s="100"/>
      <c r="D87" s="9"/>
      <c r="E87" s="9"/>
      <c r="F87" s="102"/>
      <c r="G87" s="102" t="s">
        <v>31</v>
      </c>
      <c r="H87" s="10">
        <f t="shared" si="42"/>
        <v>1E-3</v>
      </c>
      <c r="I87" s="102"/>
      <c r="J87" s="102" t="s">
        <v>31</v>
      </c>
      <c r="K87" s="102" t="s">
        <v>31</v>
      </c>
      <c r="L87" s="101">
        <f t="shared" si="43"/>
        <v>1E-3</v>
      </c>
      <c r="M87" s="46"/>
      <c r="N87" s="46"/>
      <c r="O87" s="11"/>
      <c r="P87" s="11"/>
      <c r="Q87" s="13">
        <f t="shared" si="44"/>
        <v>0</v>
      </c>
      <c r="R87" s="13"/>
      <c r="S87" s="13"/>
      <c r="T87" s="101"/>
      <c r="U87" s="101"/>
      <c r="V87" s="101">
        <f t="shared" si="38"/>
        <v>0</v>
      </c>
      <c r="W87" s="101">
        <f t="shared" si="39"/>
        <v>-1E-3</v>
      </c>
      <c r="X87" s="14" t="e">
        <f t="shared" si="40"/>
        <v>#DIV/0!</v>
      </c>
      <c r="Y87" s="14" t="e">
        <f t="shared" si="41"/>
        <v>#DIV/0!</v>
      </c>
      <c r="Z87" s="138"/>
      <c r="AB87" s="15" t="e">
        <f t="shared" si="45"/>
        <v>#DIV/0!</v>
      </c>
      <c r="AC87" s="7"/>
      <c r="AD87" s="36"/>
      <c r="AE87" s="36"/>
      <c r="AF87" s="36"/>
    </row>
    <row r="88" spans="1:37" ht="24.75" customHeight="1" x14ac:dyDescent="0.25">
      <c r="A88" s="21"/>
      <c r="B88" s="22"/>
      <c r="C88" s="23"/>
      <c r="D88" s="24"/>
      <c r="E88" s="23"/>
      <c r="F88" s="22"/>
      <c r="G88" s="23"/>
      <c r="H88" s="25"/>
      <c r="I88" s="22"/>
      <c r="J88" s="22"/>
      <c r="K88" s="22"/>
      <c r="L88" s="25"/>
      <c r="M88" s="26"/>
      <c r="N88" s="25"/>
      <c r="O88" s="43"/>
      <c r="P88" s="43"/>
      <c r="Q88" s="25"/>
      <c r="R88" s="25"/>
      <c r="S88" s="25"/>
      <c r="T88" s="47"/>
      <c r="U88" s="47"/>
      <c r="V88" s="25"/>
      <c r="W88" s="25"/>
      <c r="X88" s="27"/>
      <c r="Y88" s="27"/>
      <c r="Z88" s="28"/>
      <c r="AB88" s="7" t="str">
        <f>CONCATENATE("Cascade Average SRG(dBc) W_LIN_OPT_2 @ ",B89,"GHz")</f>
        <v>Cascade Average SRG(dBc) W_LIN_OPT_2 @ 14GHz</v>
      </c>
      <c r="AC88" s="7"/>
      <c r="AD88" s="36"/>
      <c r="AE88" s="36"/>
      <c r="AF88" s="36"/>
      <c r="AG88" s="7"/>
      <c r="AH88" s="7" t="s">
        <v>105</v>
      </c>
      <c r="AI88" s="7" t="s">
        <v>106</v>
      </c>
      <c r="AJ88" s="7" t="s">
        <v>116</v>
      </c>
    </row>
    <row r="89" spans="1:37" ht="24.75" customHeight="1" x14ac:dyDescent="0.25">
      <c r="A89" s="8">
        <v>42024</v>
      </c>
      <c r="B89" s="100">
        <f>B79</f>
        <v>14</v>
      </c>
      <c r="C89" s="100" t="s">
        <v>30</v>
      </c>
      <c r="D89" s="9"/>
      <c r="E89" s="9"/>
      <c r="F89" s="102" t="s">
        <v>31</v>
      </c>
      <c r="G89" s="100"/>
      <c r="H89" s="101">
        <f t="shared" ref="H89:H96" si="46">0.001*POWER(10,G89/10)</f>
        <v>1E-3</v>
      </c>
      <c r="I89" s="102" t="s">
        <v>31</v>
      </c>
      <c r="J89" s="100">
        <v>46</v>
      </c>
      <c r="K89" s="102" t="s">
        <v>31</v>
      </c>
      <c r="L89" s="101">
        <f t="shared" ref="L89:L96" si="47">0.001*POWER(10,J89/10)</f>
        <v>39.810717055349741</v>
      </c>
      <c r="M89" s="101"/>
      <c r="N89" s="101"/>
      <c r="O89" s="11"/>
      <c r="P89" s="11"/>
      <c r="Q89" s="13">
        <f t="shared" ref="Q89:Q96" si="48">J89-G89</f>
        <v>46</v>
      </c>
      <c r="R89" s="13"/>
      <c r="S89" s="13"/>
      <c r="T89" s="101"/>
      <c r="U89" s="101"/>
      <c r="V89" s="101">
        <f t="shared" ref="V89:V97" si="49">T89*$Z$7+S89*$Z$9+R89*$Z$11</f>
        <v>0</v>
      </c>
      <c r="W89" s="101">
        <f t="shared" ref="W89:W97" si="50">V89-L89</f>
        <v>-39.810717055349741</v>
      </c>
      <c r="X89" s="14" t="e">
        <f t="shared" ref="X89:X97" si="51">L89/V89</f>
        <v>#DIV/0!</v>
      </c>
      <c r="Y89" s="14" t="e">
        <f t="shared" ref="Y89:Y97" si="52">(L89-H89)/V89</f>
        <v>#DIV/0!</v>
      </c>
      <c r="Z89" s="127" t="s">
        <v>51</v>
      </c>
      <c r="AB89" s="15" t="e">
        <f t="shared" ref="AB89:AB97" si="53">AVERAGE(M89:N89)</f>
        <v>#DIV/0!</v>
      </c>
      <c r="AC89" s="36"/>
      <c r="AD89" s="36"/>
      <c r="AE89" s="7"/>
      <c r="AF89" s="36"/>
      <c r="AG89" s="7"/>
      <c r="AH89" s="7"/>
      <c r="AI89" s="7"/>
      <c r="AJ89" s="7"/>
      <c r="AK89" s="7"/>
    </row>
    <row r="90" spans="1:37" ht="24.75" customHeight="1" x14ac:dyDescent="0.25">
      <c r="A90" s="16"/>
      <c r="B90" s="100"/>
      <c r="C90" s="100"/>
      <c r="D90" s="9"/>
      <c r="E90" s="9"/>
      <c r="F90" s="102" t="s">
        <v>31</v>
      </c>
      <c r="G90" s="100">
        <v>18.27</v>
      </c>
      <c r="H90" s="101">
        <f t="shared" si="46"/>
        <v>6.7142885292595239E-2</v>
      </c>
      <c r="I90" s="102" t="s">
        <v>31</v>
      </c>
      <c r="J90" s="100">
        <f t="shared" ref="J90:J95" si="54">J89-1</f>
        <v>45</v>
      </c>
      <c r="K90" s="102" t="s">
        <v>31</v>
      </c>
      <c r="L90" s="101">
        <f t="shared" si="47"/>
        <v>31.622776601683839</v>
      </c>
      <c r="M90" s="101">
        <v>-33</v>
      </c>
      <c r="N90" s="101">
        <v>-33</v>
      </c>
      <c r="O90" s="11"/>
      <c r="P90" s="11"/>
      <c r="Q90" s="13">
        <f t="shared" si="48"/>
        <v>26.73</v>
      </c>
      <c r="R90" s="13"/>
      <c r="S90" s="13"/>
      <c r="T90" s="101"/>
      <c r="U90" s="101"/>
      <c r="V90" s="101">
        <f t="shared" si="49"/>
        <v>0</v>
      </c>
      <c r="W90" s="101">
        <f t="shared" si="50"/>
        <v>-31.622776601683839</v>
      </c>
      <c r="X90" s="14" t="e">
        <f t="shared" si="51"/>
        <v>#DIV/0!</v>
      </c>
      <c r="Y90" s="14" t="e">
        <f t="shared" si="52"/>
        <v>#DIV/0!</v>
      </c>
      <c r="Z90" s="128"/>
      <c r="AB90" s="15">
        <f t="shared" si="53"/>
        <v>-33</v>
      </c>
      <c r="AC90" s="44"/>
      <c r="AD90" s="36"/>
      <c r="AE90" s="7"/>
      <c r="AF90" s="36"/>
      <c r="AG90" s="7"/>
      <c r="AH90" s="7">
        <v>0.34</v>
      </c>
      <c r="AI90" s="7">
        <v>0</v>
      </c>
      <c r="AJ90" s="7">
        <v>1.32</v>
      </c>
      <c r="AK90" s="7"/>
    </row>
    <row r="91" spans="1:37" ht="24.75" customHeight="1" x14ac:dyDescent="0.25">
      <c r="A91" s="102"/>
      <c r="B91" s="100"/>
      <c r="C91" s="100"/>
      <c r="D91" s="9"/>
      <c r="E91" s="9"/>
      <c r="F91" s="102" t="s">
        <v>31</v>
      </c>
      <c r="G91" s="100">
        <v>17.399999999999999</v>
      </c>
      <c r="H91" s="101">
        <f t="shared" si="46"/>
        <v>5.4954087385762469E-2</v>
      </c>
      <c r="I91" s="102" t="s">
        <v>31</v>
      </c>
      <c r="J91" s="100">
        <f t="shared" si="54"/>
        <v>44</v>
      </c>
      <c r="K91" s="102" t="s">
        <v>31</v>
      </c>
      <c r="L91" s="101">
        <f t="shared" si="47"/>
        <v>25.118864315095859</v>
      </c>
      <c r="M91" s="101">
        <v>-38</v>
      </c>
      <c r="N91" s="101">
        <v>-38</v>
      </c>
      <c r="O91" s="11"/>
      <c r="P91" s="11"/>
      <c r="Q91" s="13">
        <f t="shared" si="48"/>
        <v>26.6</v>
      </c>
      <c r="R91" s="13"/>
      <c r="S91" s="13"/>
      <c r="T91" s="101"/>
      <c r="U91" s="101"/>
      <c r="V91" s="101">
        <f t="shared" si="49"/>
        <v>0</v>
      </c>
      <c r="W91" s="101">
        <f t="shared" si="50"/>
        <v>-25.118864315095859</v>
      </c>
      <c r="X91" s="14" t="e">
        <f t="shared" si="51"/>
        <v>#DIV/0!</v>
      </c>
      <c r="Y91" s="14" t="e">
        <f t="shared" si="52"/>
        <v>#DIV/0!</v>
      </c>
      <c r="Z91" s="129"/>
      <c r="AB91" s="15">
        <f t="shared" si="53"/>
        <v>-38</v>
      </c>
      <c r="AC91" s="7"/>
      <c r="AD91" s="36"/>
      <c r="AE91" s="36"/>
      <c r="AF91" s="36"/>
      <c r="AG91" s="7"/>
      <c r="AH91" s="7">
        <v>0.4</v>
      </c>
      <c r="AI91" s="7">
        <v>0</v>
      </c>
      <c r="AJ91" s="7">
        <v>1.35</v>
      </c>
      <c r="AK91" s="7"/>
    </row>
    <row r="92" spans="1:37" ht="24.75" customHeight="1" x14ac:dyDescent="0.25">
      <c r="A92" s="102"/>
      <c r="B92" s="100"/>
      <c r="C92" s="100"/>
      <c r="D92" s="9"/>
      <c r="E92" s="9"/>
      <c r="F92" s="102" t="s">
        <v>31</v>
      </c>
      <c r="G92" s="100">
        <v>16</v>
      </c>
      <c r="H92" s="101">
        <f t="shared" si="46"/>
        <v>3.9810717055349755E-2</v>
      </c>
      <c r="I92" s="102" t="s">
        <v>31</v>
      </c>
      <c r="J92" s="100">
        <f t="shared" si="54"/>
        <v>43</v>
      </c>
      <c r="K92" s="102" t="s">
        <v>31</v>
      </c>
      <c r="L92" s="101">
        <f t="shared" si="47"/>
        <v>19.952623149688794</v>
      </c>
      <c r="M92" s="101">
        <v>-39.5</v>
      </c>
      <c r="N92" s="101">
        <v>-40</v>
      </c>
      <c r="O92" s="11"/>
      <c r="P92" s="11"/>
      <c r="Q92" s="13">
        <f t="shared" si="48"/>
        <v>27</v>
      </c>
      <c r="R92" s="13"/>
      <c r="S92" s="13"/>
      <c r="T92" s="101"/>
      <c r="U92" s="101"/>
      <c r="V92" s="101">
        <f t="shared" si="49"/>
        <v>0</v>
      </c>
      <c r="W92" s="101">
        <f t="shared" si="50"/>
        <v>-19.952623149688794</v>
      </c>
      <c r="X92" s="14" t="e">
        <f t="shared" si="51"/>
        <v>#DIV/0!</v>
      </c>
      <c r="Y92" s="14" t="e">
        <f t="shared" si="52"/>
        <v>#DIV/0!</v>
      </c>
      <c r="Z92" s="136" t="s">
        <v>45</v>
      </c>
      <c r="AB92" s="15">
        <f t="shared" si="53"/>
        <v>-39.75</v>
      </c>
      <c r="AC92" s="7"/>
      <c r="AD92" s="36"/>
      <c r="AE92" s="36"/>
      <c r="AF92" s="36"/>
      <c r="AH92">
        <v>0.44</v>
      </c>
      <c r="AI92">
        <v>0</v>
      </c>
      <c r="AJ92">
        <v>1.36</v>
      </c>
    </row>
    <row r="93" spans="1:37" ht="23.25" customHeight="1" x14ac:dyDescent="0.25">
      <c r="A93" s="102"/>
      <c r="B93" s="100"/>
      <c r="C93" s="100"/>
      <c r="D93" s="9"/>
      <c r="E93" s="9"/>
      <c r="F93" s="102" t="s">
        <v>31</v>
      </c>
      <c r="G93" s="100">
        <v>15.47</v>
      </c>
      <c r="H93" s="101">
        <f t="shared" si="46"/>
        <v>3.5237087104248742E-2</v>
      </c>
      <c r="I93" s="102" t="s">
        <v>31</v>
      </c>
      <c r="J93" s="100">
        <f t="shared" si="54"/>
        <v>42</v>
      </c>
      <c r="K93" s="102" t="s">
        <v>31</v>
      </c>
      <c r="L93" s="101">
        <f t="shared" si="47"/>
        <v>15.848931924611147</v>
      </c>
      <c r="M93" s="101">
        <v>-39</v>
      </c>
      <c r="N93" s="101">
        <v>-39</v>
      </c>
      <c r="O93" s="11"/>
      <c r="P93" s="11"/>
      <c r="Q93" s="13">
        <f t="shared" si="48"/>
        <v>26.53</v>
      </c>
      <c r="R93" s="13"/>
      <c r="S93" s="13"/>
      <c r="T93" s="101"/>
      <c r="U93" s="101"/>
      <c r="V93" s="101">
        <f t="shared" si="49"/>
        <v>0</v>
      </c>
      <c r="W93" s="101">
        <f t="shared" si="50"/>
        <v>-15.848931924611147</v>
      </c>
      <c r="X93" s="14" t="e">
        <f t="shared" si="51"/>
        <v>#DIV/0!</v>
      </c>
      <c r="Y93" s="14" t="e">
        <f t="shared" si="52"/>
        <v>#DIV/0!</v>
      </c>
      <c r="Z93" s="138"/>
      <c r="AB93" s="15">
        <f t="shared" si="53"/>
        <v>-39</v>
      </c>
      <c r="AC93" s="7"/>
      <c r="AD93" s="36"/>
      <c r="AE93" s="36"/>
      <c r="AF93" s="36"/>
      <c r="AH93">
        <v>0.43</v>
      </c>
      <c r="AI93">
        <v>0</v>
      </c>
      <c r="AJ93">
        <v>1.39</v>
      </c>
    </row>
    <row r="94" spans="1:37" ht="24" customHeight="1" x14ac:dyDescent="0.25">
      <c r="A94" s="102"/>
      <c r="B94" s="100"/>
      <c r="C94" s="100"/>
      <c r="D94" s="9"/>
      <c r="E94" s="9"/>
      <c r="F94" s="102" t="s">
        <v>31</v>
      </c>
      <c r="G94" s="100">
        <v>15.4</v>
      </c>
      <c r="H94" s="101">
        <f t="shared" si="46"/>
        <v>3.4673685045253179E-2</v>
      </c>
      <c r="I94" s="102" t="s">
        <v>31</v>
      </c>
      <c r="J94" s="100">
        <f t="shared" si="54"/>
        <v>41</v>
      </c>
      <c r="K94" s="102" t="s">
        <v>31</v>
      </c>
      <c r="L94" s="101">
        <f t="shared" si="47"/>
        <v>12.589254117941671</v>
      </c>
      <c r="M94" s="101">
        <v>-38.5</v>
      </c>
      <c r="N94" s="101">
        <v>-38.5</v>
      </c>
      <c r="O94" s="11"/>
      <c r="P94" s="11"/>
      <c r="Q94" s="13">
        <f t="shared" si="48"/>
        <v>25.6</v>
      </c>
      <c r="R94" s="13"/>
      <c r="S94" s="13"/>
      <c r="T94" s="101"/>
      <c r="U94" s="101"/>
      <c r="V94" s="101">
        <f t="shared" si="49"/>
        <v>0</v>
      </c>
      <c r="W94" s="101">
        <f t="shared" si="50"/>
        <v>-12.589254117941671</v>
      </c>
      <c r="X94" s="14" t="e">
        <f t="shared" si="51"/>
        <v>#DIV/0!</v>
      </c>
      <c r="Y94" s="14" t="e">
        <f t="shared" si="52"/>
        <v>#DIV/0!</v>
      </c>
      <c r="Z94" s="137" t="s">
        <v>117</v>
      </c>
      <c r="AB94" s="15">
        <f t="shared" si="53"/>
        <v>-38.5</v>
      </c>
      <c r="AC94" s="7"/>
      <c r="AD94" s="36"/>
      <c r="AE94" s="36"/>
      <c r="AF94" s="36"/>
      <c r="AH94">
        <v>0.43</v>
      </c>
      <c r="AI94">
        <v>0.12</v>
      </c>
      <c r="AJ94">
        <v>1.44</v>
      </c>
    </row>
    <row r="95" spans="1:37" ht="24.75" customHeight="1" x14ac:dyDescent="0.25">
      <c r="A95" s="102"/>
      <c r="B95" s="100"/>
      <c r="C95" s="100"/>
      <c r="D95" s="9"/>
      <c r="E95" s="9"/>
      <c r="F95" s="102" t="s">
        <v>31</v>
      </c>
      <c r="G95" s="100">
        <v>14.65</v>
      </c>
      <c r="H95" s="101">
        <f t="shared" si="46"/>
        <v>2.9174270140011688E-2</v>
      </c>
      <c r="I95" s="102" t="s">
        <v>31</v>
      </c>
      <c r="J95" s="100">
        <f t="shared" si="54"/>
        <v>40</v>
      </c>
      <c r="K95" s="102" t="s">
        <v>31</v>
      </c>
      <c r="L95" s="101">
        <f t="shared" si="47"/>
        <v>10</v>
      </c>
      <c r="M95" s="101">
        <v>-39</v>
      </c>
      <c r="N95" s="101">
        <v>-39</v>
      </c>
      <c r="O95" s="11"/>
      <c r="P95" s="11"/>
      <c r="Q95" s="13">
        <f t="shared" si="48"/>
        <v>25.35</v>
      </c>
      <c r="R95" s="13"/>
      <c r="S95" s="13"/>
      <c r="T95" s="101"/>
      <c r="U95" s="101"/>
      <c r="V95" s="101">
        <f t="shared" si="49"/>
        <v>0</v>
      </c>
      <c r="W95" s="101">
        <f t="shared" si="50"/>
        <v>-10</v>
      </c>
      <c r="X95" s="14" t="e">
        <f t="shared" si="51"/>
        <v>#DIV/0!</v>
      </c>
      <c r="Y95" s="14" t="e">
        <f t="shared" si="52"/>
        <v>#DIV/0!</v>
      </c>
      <c r="Z95" s="137"/>
      <c r="AB95" s="15">
        <f t="shared" si="53"/>
        <v>-39</v>
      </c>
      <c r="AC95" s="7"/>
      <c r="AD95" s="36"/>
      <c r="AE95" s="36"/>
      <c r="AF95" s="36"/>
      <c r="AH95">
        <v>0.56000000000000005</v>
      </c>
      <c r="AI95">
        <v>0.25</v>
      </c>
      <c r="AJ95">
        <v>1.48</v>
      </c>
    </row>
    <row r="96" spans="1:37" ht="24.75" customHeight="1" x14ac:dyDescent="0.25">
      <c r="A96" s="102"/>
      <c r="B96" s="100"/>
      <c r="C96" s="100"/>
      <c r="D96" s="9"/>
      <c r="E96" s="9"/>
      <c r="F96" s="102" t="s">
        <v>31</v>
      </c>
      <c r="G96" s="101"/>
      <c r="H96" s="101">
        <f t="shared" si="46"/>
        <v>1E-3</v>
      </c>
      <c r="I96" s="102" t="s">
        <v>31</v>
      </c>
      <c r="J96" s="103"/>
      <c r="K96" s="102" t="s">
        <v>31</v>
      </c>
      <c r="L96" s="101">
        <f t="shared" si="47"/>
        <v>1E-3</v>
      </c>
      <c r="M96" s="46"/>
      <c r="N96" s="46"/>
      <c r="O96" s="11"/>
      <c r="P96" s="11"/>
      <c r="Q96" s="13">
        <f t="shared" si="48"/>
        <v>0</v>
      </c>
      <c r="R96" s="13"/>
      <c r="S96" s="13"/>
      <c r="T96" s="101"/>
      <c r="U96" s="101"/>
      <c r="V96" s="101">
        <f t="shared" si="49"/>
        <v>0</v>
      </c>
      <c r="W96" s="101">
        <f t="shared" si="50"/>
        <v>-1E-3</v>
      </c>
      <c r="X96" s="14" t="e">
        <f t="shared" si="51"/>
        <v>#DIV/0!</v>
      </c>
      <c r="Y96" s="14" t="e">
        <f t="shared" si="52"/>
        <v>#DIV/0!</v>
      </c>
      <c r="Z96" s="136" t="s">
        <v>118</v>
      </c>
      <c r="AB96" s="15" t="e">
        <f t="shared" si="53"/>
        <v>#DIV/0!</v>
      </c>
      <c r="AC96" s="7"/>
      <c r="AD96" s="36"/>
      <c r="AE96" s="36"/>
      <c r="AF96" s="36"/>
    </row>
    <row r="97" spans="1:37" ht="24.75" customHeight="1" x14ac:dyDescent="0.25">
      <c r="A97" s="102"/>
      <c r="B97" s="100"/>
      <c r="C97" s="100"/>
      <c r="D97" s="9"/>
      <c r="E97" s="9"/>
      <c r="F97" s="102" t="s">
        <v>31</v>
      </c>
      <c r="G97" s="101"/>
      <c r="H97" s="101">
        <f>0.001*POWER(10,G97/10)</f>
        <v>1E-3</v>
      </c>
      <c r="I97" s="102" t="s">
        <v>31</v>
      </c>
      <c r="J97" s="103"/>
      <c r="K97" s="102" t="s">
        <v>31</v>
      </c>
      <c r="L97" s="101">
        <f>0.001*POWER(10,J97/10)</f>
        <v>1E-3</v>
      </c>
      <c r="M97" s="46"/>
      <c r="N97" s="46"/>
      <c r="O97" s="11"/>
      <c r="P97" s="11"/>
      <c r="Q97" s="13">
        <f>J97-G97</f>
        <v>0</v>
      </c>
      <c r="R97" s="13"/>
      <c r="S97" s="13"/>
      <c r="T97" s="101"/>
      <c r="U97" s="101"/>
      <c r="V97" s="101">
        <f t="shared" si="49"/>
        <v>0</v>
      </c>
      <c r="W97" s="101">
        <f t="shared" si="50"/>
        <v>-1E-3</v>
      </c>
      <c r="X97" s="14" t="e">
        <f t="shared" si="51"/>
        <v>#DIV/0!</v>
      </c>
      <c r="Y97" s="14" t="e">
        <f t="shared" si="52"/>
        <v>#DIV/0!</v>
      </c>
      <c r="Z97" s="138"/>
      <c r="AB97" s="15" t="e">
        <f t="shared" si="53"/>
        <v>#DIV/0!</v>
      </c>
      <c r="AC97" s="7"/>
      <c r="AD97" s="36"/>
      <c r="AE97" s="36"/>
      <c r="AF97" s="36"/>
    </row>
    <row r="98" spans="1:37" ht="24.75" customHeight="1" x14ac:dyDescent="0.25">
      <c r="A98" s="21"/>
      <c r="B98" s="22"/>
      <c r="C98" s="23"/>
      <c r="D98" s="24"/>
      <c r="E98" s="23"/>
      <c r="F98" s="22"/>
      <c r="G98" s="23"/>
      <c r="H98" s="25"/>
      <c r="I98" s="22"/>
      <c r="J98" s="22"/>
      <c r="K98" s="22"/>
      <c r="L98" s="25"/>
      <c r="M98" s="26"/>
      <c r="N98" s="25"/>
      <c r="O98" s="43"/>
      <c r="P98" s="43"/>
      <c r="Q98" s="25"/>
      <c r="R98" s="25"/>
      <c r="S98" s="25"/>
      <c r="T98" s="47"/>
      <c r="U98" s="47"/>
      <c r="V98" s="25"/>
      <c r="W98" s="25"/>
      <c r="X98" s="27"/>
      <c r="Y98" s="27"/>
      <c r="Z98" s="28"/>
      <c r="AB98" s="7"/>
      <c r="AC98" s="7"/>
      <c r="AD98" s="36"/>
      <c r="AE98" s="36"/>
      <c r="AF98" s="36"/>
      <c r="AG98" s="7"/>
      <c r="AH98" s="7" t="s">
        <v>105</v>
      </c>
      <c r="AI98" s="7" t="s">
        <v>106</v>
      </c>
      <c r="AJ98" s="7" t="s">
        <v>116</v>
      </c>
    </row>
    <row r="99" spans="1:37" ht="24.75" customHeight="1" x14ac:dyDescent="0.25">
      <c r="A99" s="8">
        <v>42024</v>
      </c>
      <c r="B99" s="100">
        <f>B89</f>
        <v>14</v>
      </c>
      <c r="C99" s="100" t="s">
        <v>30</v>
      </c>
      <c r="D99" s="9"/>
      <c r="E99" s="9"/>
      <c r="F99" s="102" t="s">
        <v>31</v>
      </c>
      <c r="G99" s="100"/>
      <c r="H99" s="101">
        <f t="shared" ref="H99:H106" si="55">0.001*POWER(10,G99/10)</f>
        <v>1E-3</v>
      </c>
      <c r="I99" s="102" t="s">
        <v>31</v>
      </c>
      <c r="J99" s="100">
        <v>46</v>
      </c>
      <c r="K99" s="102" t="s">
        <v>31</v>
      </c>
      <c r="L99" s="101">
        <f t="shared" ref="L99:L106" si="56">0.001*POWER(10,J99/10)</f>
        <v>39.810717055349741</v>
      </c>
      <c r="M99" s="101"/>
      <c r="N99" s="101"/>
      <c r="O99" s="11"/>
      <c r="P99" s="11"/>
      <c r="Q99" s="13">
        <f t="shared" ref="Q99:Q106" si="57">J99-G99</f>
        <v>46</v>
      </c>
      <c r="R99" s="13"/>
      <c r="S99" s="13"/>
      <c r="T99" s="101"/>
      <c r="U99" s="101"/>
      <c r="V99" s="101">
        <f t="shared" ref="V99:V107" si="58">T99*$Z$7+S99*$Z$9+R99*$Z$11</f>
        <v>0</v>
      </c>
      <c r="W99" s="101">
        <f t="shared" ref="W99:W107" si="59">V99-L99</f>
        <v>-39.810717055349741</v>
      </c>
      <c r="X99" s="14" t="e">
        <f t="shared" ref="X99:X107" si="60">L99/V99</f>
        <v>#DIV/0!</v>
      </c>
      <c r="Y99" s="14" t="e">
        <f t="shared" ref="Y99:Y107" si="61">(L99-H99)/V99</f>
        <v>#DIV/0!</v>
      </c>
      <c r="Z99" s="127" t="s">
        <v>119</v>
      </c>
      <c r="AB99" s="15" t="e">
        <f t="shared" ref="AB99:AB107" si="62">AVERAGE(M99:N99)</f>
        <v>#DIV/0!</v>
      </c>
      <c r="AC99" s="7"/>
      <c r="AD99" s="36"/>
      <c r="AE99" s="36"/>
      <c r="AF99" s="36"/>
      <c r="AG99" s="7"/>
      <c r="AH99" s="7"/>
      <c r="AI99" s="7"/>
      <c r="AJ99" s="7"/>
    </row>
    <row r="100" spans="1:37" ht="24.75" customHeight="1" x14ac:dyDescent="0.25">
      <c r="A100" s="16"/>
      <c r="B100" s="100"/>
      <c r="C100" s="100"/>
      <c r="D100" s="9"/>
      <c r="E100" s="9"/>
      <c r="F100" s="102" t="s">
        <v>31</v>
      </c>
      <c r="G100" s="100">
        <v>18.27</v>
      </c>
      <c r="H100" s="101">
        <f t="shared" si="55"/>
        <v>6.7142885292595239E-2</v>
      </c>
      <c r="I100" s="102" t="s">
        <v>31</v>
      </c>
      <c r="J100" s="100">
        <f t="shared" ref="J100:J105" si="63">J99-1</f>
        <v>45</v>
      </c>
      <c r="K100" s="102" t="s">
        <v>31</v>
      </c>
      <c r="L100" s="101">
        <f t="shared" si="56"/>
        <v>31.622776601683839</v>
      </c>
      <c r="M100" s="101">
        <v>-31.5</v>
      </c>
      <c r="N100" s="101">
        <v>-31</v>
      </c>
      <c r="O100" s="11"/>
      <c r="P100" s="11"/>
      <c r="Q100" s="13">
        <f t="shared" si="57"/>
        <v>26.73</v>
      </c>
      <c r="R100" s="13"/>
      <c r="S100" s="13"/>
      <c r="T100" s="101"/>
      <c r="U100" s="101"/>
      <c r="V100" s="101">
        <f t="shared" si="58"/>
        <v>0</v>
      </c>
      <c r="W100" s="101">
        <f t="shared" si="59"/>
        <v>-31.622776601683839</v>
      </c>
      <c r="X100" s="14" t="e">
        <f t="shared" si="60"/>
        <v>#DIV/0!</v>
      </c>
      <c r="Y100" s="14" t="e">
        <f t="shared" si="61"/>
        <v>#DIV/0!</v>
      </c>
      <c r="Z100" s="128"/>
      <c r="AB100" s="15">
        <f t="shared" si="62"/>
        <v>-31.25</v>
      </c>
      <c r="AC100" s="7"/>
      <c r="AD100" s="36"/>
      <c r="AE100" s="36"/>
      <c r="AF100" s="36"/>
      <c r="AG100" s="7"/>
      <c r="AH100" s="7">
        <v>0.34</v>
      </c>
      <c r="AI100" s="7">
        <v>0</v>
      </c>
      <c r="AJ100" s="7">
        <v>1.32</v>
      </c>
    </row>
    <row r="101" spans="1:37" ht="24.75" customHeight="1" x14ac:dyDescent="0.25">
      <c r="A101" s="102"/>
      <c r="B101" s="100"/>
      <c r="C101" s="100"/>
      <c r="D101" s="9"/>
      <c r="E101" s="9"/>
      <c r="F101" s="102" t="s">
        <v>31</v>
      </c>
      <c r="G101" s="100">
        <v>17.399999999999999</v>
      </c>
      <c r="H101" s="101">
        <f t="shared" si="55"/>
        <v>5.4954087385762469E-2</v>
      </c>
      <c r="I101" s="102" t="s">
        <v>31</v>
      </c>
      <c r="J101" s="100">
        <f t="shared" si="63"/>
        <v>44</v>
      </c>
      <c r="K101" s="102" t="s">
        <v>31</v>
      </c>
      <c r="L101" s="101">
        <f t="shared" si="56"/>
        <v>25.118864315095859</v>
      </c>
      <c r="M101" s="101">
        <v>-34</v>
      </c>
      <c r="N101" s="101">
        <v>-33.799999999999997</v>
      </c>
      <c r="O101" s="11"/>
      <c r="P101" s="11"/>
      <c r="Q101" s="13">
        <f t="shared" si="57"/>
        <v>26.6</v>
      </c>
      <c r="R101" s="13"/>
      <c r="S101" s="13"/>
      <c r="T101" s="101"/>
      <c r="U101" s="101"/>
      <c r="V101" s="101">
        <f t="shared" si="58"/>
        <v>0</v>
      </c>
      <c r="W101" s="101">
        <f t="shared" si="59"/>
        <v>-25.118864315095859</v>
      </c>
      <c r="X101" s="14" t="e">
        <f t="shared" si="60"/>
        <v>#DIV/0!</v>
      </c>
      <c r="Y101" s="14" t="e">
        <f t="shared" si="61"/>
        <v>#DIV/0!</v>
      </c>
      <c r="Z101" s="129"/>
      <c r="AB101" s="15">
        <f t="shared" si="62"/>
        <v>-33.9</v>
      </c>
      <c r="AC101" s="7"/>
      <c r="AD101" s="36"/>
      <c r="AE101" s="36"/>
      <c r="AF101" s="36"/>
      <c r="AH101" s="7">
        <v>0.4</v>
      </c>
      <c r="AI101" s="7">
        <v>0</v>
      </c>
      <c r="AJ101" s="7">
        <v>1.35</v>
      </c>
    </row>
    <row r="102" spans="1:37" ht="24.75" customHeight="1" x14ac:dyDescent="0.25">
      <c r="A102" s="102"/>
      <c r="B102" s="100"/>
      <c r="C102" s="100"/>
      <c r="D102" s="9"/>
      <c r="E102" s="9"/>
      <c r="F102" s="102" t="s">
        <v>31</v>
      </c>
      <c r="G102" s="100">
        <v>16</v>
      </c>
      <c r="H102" s="101">
        <f t="shared" si="55"/>
        <v>3.9810717055349755E-2</v>
      </c>
      <c r="I102" s="102" t="s">
        <v>31</v>
      </c>
      <c r="J102" s="100">
        <f t="shared" si="63"/>
        <v>43</v>
      </c>
      <c r="K102" s="102" t="s">
        <v>31</v>
      </c>
      <c r="L102" s="101">
        <f t="shared" si="56"/>
        <v>19.952623149688794</v>
      </c>
      <c r="M102" s="101">
        <v>-34.5</v>
      </c>
      <c r="N102" s="101">
        <v>-35</v>
      </c>
      <c r="O102" s="11"/>
      <c r="P102" s="11"/>
      <c r="Q102" s="13">
        <f t="shared" si="57"/>
        <v>27</v>
      </c>
      <c r="R102" s="13"/>
      <c r="S102" s="13"/>
      <c r="T102" s="101"/>
      <c r="U102" s="101"/>
      <c r="V102" s="101">
        <f t="shared" si="58"/>
        <v>0</v>
      </c>
      <c r="W102" s="101">
        <f t="shared" si="59"/>
        <v>-19.952623149688794</v>
      </c>
      <c r="X102" s="14" t="e">
        <f t="shared" si="60"/>
        <v>#DIV/0!</v>
      </c>
      <c r="Y102" s="14" t="e">
        <f t="shared" si="61"/>
        <v>#DIV/0!</v>
      </c>
      <c r="Z102" s="136" t="s">
        <v>45</v>
      </c>
      <c r="AB102" s="15">
        <f t="shared" si="62"/>
        <v>-34.75</v>
      </c>
      <c r="AC102" s="7"/>
      <c r="AD102" s="36"/>
      <c r="AE102" s="36"/>
      <c r="AF102" s="36"/>
      <c r="AH102">
        <v>0.44</v>
      </c>
      <c r="AI102">
        <v>0</v>
      </c>
      <c r="AJ102">
        <v>1.36</v>
      </c>
    </row>
    <row r="103" spans="1:37" ht="23.25" customHeight="1" x14ac:dyDescent="0.25">
      <c r="A103" s="102"/>
      <c r="B103" s="100"/>
      <c r="C103" s="100"/>
      <c r="D103" s="9"/>
      <c r="E103" s="9"/>
      <c r="F103" s="102" t="s">
        <v>31</v>
      </c>
      <c r="G103" s="100">
        <v>15.47</v>
      </c>
      <c r="H103" s="101">
        <f t="shared" si="55"/>
        <v>3.5237087104248742E-2</v>
      </c>
      <c r="I103" s="102" t="s">
        <v>31</v>
      </c>
      <c r="J103" s="100">
        <f t="shared" si="63"/>
        <v>42</v>
      </c>
      <c r="K103" s="102" t="s">
        <v>31</v>
      </c>
      <c r="L103" s="101">
        <f t="shared" si="56"/>
        <v>15.848931924611147</v>
      </c>
      <c r="M103" s="101">
        <v>-34.799999999999997</v>
      </c>
      <c r="N103" s="101">
        <v>-34.799999999999997</v>
      </c>
      <c r="O103" s="11"/>
      <c r="P103" s="11"/>
      <c r="Q103" s="13">
        <f t="shared" si="57"/>
        <v>26.53</v>
      </c>
      <c r="R103" s="13"/>
      <c r="S103" s="13"/>
      <c r="T103" s="101"/>
      <c r="U103" s="101"/>
      <c r="V103" s="101">
        <f t="shared" si="58"/>
        <v>0</v>
      </c>
      <c r="W103" s="101">
        <f t="shared" si="59"/>
        <v>-15.848931924611147</v>
      </c>
      <c r="X103" s="14" t="e">
        <f t="shared" si="60"/>
        <v>#DIV/0!</v>
      </c>
      <c r="Y103" s="14" t="e">
        <f t="shared" si="61"/>
        <v>#DIV/0!</v>
      </c>
      <c r="Z103" s="138"/>
      <c r="AB103" s="15">
        <f t="shared" si="62"/>
        <v>-34.799999999999997</v>
      </c>
      <c r="AC103" s="7"/>
      <c r="AD103" s="36"/>
      <c r="AE103" s="36"/>
      <c r="AF103" s="36"/>
      <c r="AH103">
        <v>0.43</v>
      </c>
      <c r="AI103">
        <v>0</v>
      </c>
      <c r="AJ103">
        <v>1.39</v>
      </c>
    </row>
    <row r="104" spans="1:37" ht="24" customHeight="1" x14ac:dyDescent="0.25">
      <c r="A104" s="102"/>
      <c r="B104" s="100"/>
      <c r="C104" s="100"/>
      <c r="D104" s="9"/>
      <c r="E104" s="9"/>
      <c r="F104" s="102" t="s">
        <v>31</v>
      </c>
      <c r="G104" s="100">
        <v>15.4</v>
      </c>
      <c r="H104" s="101">
        <f t="shared" si="55"/>
        <v>3.4673685045253179E-2</v>
      </c>
      <c r="I104" s="102" t="s">
        <v>31</v>
      </c>
      <c r="J104" s="100">
        <f t="shared" si="63"/>
        <v>41</v>
      </c>
      <c r="K104" s="102" t="s">
        <v>31</v>
      </c>
      <c r="L104" s="101">
        <f t="shared" si="56"/>
        <v>12.589254117941671</v>
      </c>
      <c r="M104" s="101">
        <v>-34.5</v>
      </c>
      <c r="N104" s="101">
        <v>-34.5</v>
      </c>
      <c r="O104" s="11"/>
      <c r="P104" s="11"/>
      <c r="Q104" s="13">
        <f t="shared" si="57"/>
        <v>25.6</v>
      </c>
      <c r="R104" s="13"/>
      <c r="S104" s="13"/>
      <c r="T104" s="101"/>
      <c r="U104" s="101"/>
      <c r="V104" s="101">
        <f t="shared" si="58"/>
        <v>0</v>
      </c>
      <c r="W104" s="101">
        <f t="shared" si="59"/>
        <v>-12.589254117941671</v>
      </c>
      <c r="X104" s="14" t="e">
        <f t="shared" si="60"/>
        <v>#DIV/0!</v>
      </c>
      <c r="Y104" s="14" t="e">
        <f t="shared" si="61"/>
        <v>#DIV/0!</v>
      </c>
      <c r="Z104" s="137" t="s">
        <v>117</v>
      </c>
      <c r="AB104" s="15">
        <f t="shared" si="62"/>
        <v>-34.5</v>
      </c>
      <c r="AC104" s="7"/>
      <c r="AD104" s="36"/>
      <c r="AE104" s="36"/>
      <c r="AF104" s="36"/>
      <c r="AH104">
        <v>0.43</v>
      </c>
      <c r="AI104">
        <v>0.12</v>
      </c>
      <c r="AJ104">
        <v>1.44</v>
      </c>
    </row>
    <row r="105" spans="1:37" ht="24.75" customHeight="1" x14ac:dyDescent="0.25">
      <c r="A105" s="102"/>
      <c r="B105" s="100"/>
      <c r="C105" s="100"/>
      <c r="D105" s="9"/>
      <c r="E105" s="9"/>
      <c r="F105" s="102" t="s">
        <v>31</v>
      </c>
      <c r="G105" s="100">
        <v>14.65</v>
      </c>
      <c r="H105" s="101">
        <f t="shared" si="55"/>
        <v>2.9174270140011688E-2</v>
      </c>
      <c r="I105" s="102" t="s">
        <v>31</v>
      </c>
      <c r="J105" s="100">
        <f t="shared" si="63"/>
        <v>40</v>
      </c>
      <c r="K105" s="102" t="s">
        <v>31</v>
      </c>
      <c r="L105" s="101">
        <f t="shared" si="56"/>
        <v>10</v>
      </c>
      <c r="M105" s="101">
        <v>-34</v>
      </c>
      <c r="N105" s="101">
        <v>-34</v>
      </c>
      <c r="O105" s="11"/>
      <c r="P105" s="11"/>
      <c r="Q105" s="13">
        <f t="shared" si="57"/>
        <v>25.35</v>
      </c>
      <c r="R105" s="13"/>
      <c r="S105" s="13"/>
      <c r="T105" s="101"/>
      <c r="U105" s="101"/>
      <c r="V105" s="101">
        <f t="shared" si="58"/>
        <v>0</v>
      </c>
      <c r="W105" s="101">
        <f t="shared" si="59"/>
        <v>-10</v>
      </c>
      <c r="X105" s="14" t="e">
        <f t="shared" si="60"/>
        <v>#DIV/0!</v>
      </c>
      <c r="Y105" s="14" t="e">
        <f t="shared" si="61"/>
        <v>#DIV/0!</v>
      </c>
      <c r="Z105" s="137"/>
      <c r="AB105" s="15">
        <f t="shared" si="62"/>
        <v>-34</v>
      </c>
      <c r="AC105" s="7"/>
      <c r="AD105" s="36"/>
      <c r="AE105" s="36"/>
      <c r="AF105" s="36"/>
      <c r="AH105">
        <v>0.56000000000000005</v>
      </c>
      <c r="AI105">
        <v>0.25</v>
      </c>
      <c r="AJ105">
        <v>1.48</v>
      </c>
    </row>
    <row r="106" spans="1:37" ht="24.75" customHeight="1" x14ac:dyDescent="0.25">
      <c r="A106" s="102"/>
      <c r="B106" s="100"/>
      <c r="C106" s="100"/>
      <c r="D106" s="9"/>
      <c r="E106" s="9"/>
      <c r="F106" s="102" t="s">
        <v>31</v>
      </c>
      <c r="G106" s="101"/>
      <c r="H106" s="101">
        <f t="shared" si="55"/>
        <v>1E-3</v>
      </c>
      <c r="I106" s="102" t="s">
        <v>31</v>
      </c>
      <c r="J106" s="103"/>
      <c r="K106" s="102" t="s">
        <v>31</v>
      </c>
      <c r="L106" s="101">
        <f t="shared" si="56"/>
        <v>1E-3</v>
      </c>
      <c r="M106" s="46"/>
      <c r="N106" s="46"/>
      <c r="O106" s="11"/>
      <c r="P106" s="11"/>
      <c r="Q106" s="13">
        <f t="shared" si="57"/>
        <v>0</v>
      </c>
      <c r="R106" s="13"/>
      <c r="S106" s="13"/>
      <c r="T106" s="101"/>
      <c r="U106" s="101"/>
      <c r="V106" s="101">
        <f t="shared" si="58"/>
        <v>0</v>
      </c>
      <c r="W106" s="101">
        <f t="shared" si="59"/>
        <v>-1E-3</v>
      </c>
      <c r="X106" s="14" t="e">
        <f t="shared" si="60"/>
        <v>#DIV/0!</v>
      </c>
      <c r="Y106" s="14" t="e">
        <f t="shared" si="61"/>
        <v>#DIV/0!</v>
      </c>
      <c r="Z106" s="136" t="s">
        <v>118</v>
      </c>
      <c r="AB106" s="15" t="e">
        <f t="shared" si="62"/>
        <v>#DIV/0!</v>
      </c>
      <c r="AC106" s="7"/>
      <c r="AD106" s="36"/>
      <c r="AE106" s="36"/>
      <c r="AF106" s="36"/>
    </row>
    <row r="107" spans="1:37" ht="24.75" customHeight="1" x14ac:dyDescent="0.25">
      <c r="A107" s="102"/>
      <c r="B107" s="100"/>
      <c r="C107" s="100"/>
      <c r="D107" s="9"/>
      <c r="E107" s="9"/>
      <c r="F107" s="102" t="s">
        <v>31</v>
      </c>
      <c r="G107" s="101"/>
      <c r="H107" s="101">
        <f>0.001*POWER(10,G107/10)</f>
        <v>1E-3</v>
      </c>
      <c r="I107" s="102" t="s">
        <v>31</v>
      </c>
      <c r="J107" s="103"/>
      <c r="K107" s="102" t="s">
        <v>31</v>
      </c>
      <c r="L107" s="101">
        <f>0.001*POWER(10,J107/10)</f>
        <v>1E-3</v>
      </c>
      <c r="M107" s="46"/>
      <c r="N107" s="46"/>
      <c r="O107" s="11"/>
      <c r="P107" s="11"/>
      <c r="Q107" s="13">
        <f>J107-G107</f>
        <v>0</v>
      </c>
      <c r="R107" s="13"/>
      <c r="S107" s="13"/>
      <c r="T107" s="101"/>
      <c r="U107" s="101"/>
      <c r="V107" s="101">
        <f t="shared" si="58"/>
        <v>0</v>
      </c>
      <c r="W107" s="101">
        <f t="shared" si="59"/>
        <v>-1E-3</v>
      </c>
      <c r="X107" s="14" t="e">
        <f t="shared" si="60"/>
        <v>#DIV/0!</v>
      </c>
      <c r="Y107" s="14" t="e">
        <f t="shared" si="61"/>
        <v>#DIV/0!</v>
      </c>
      <c r="Z107" s="138"/>
      <c r="AB107" s="15" t="e">
        <f t="shared" si="62"/>
        <v>#DIV/0!</v>
      </c>
      <c r="AC107" s="7"/>
      <c r="AD107" s="36"/>
      <c r="AE107" s="36"/>
      <c r="AF107" s="36"/>
    </row>
    <row r="108" spans="1:37" ht="24.75" customHeight="1" x14ac:dyDescent="0.25">
      <c r="A108" s="21"/>
      <c r="B108" s="22"/>
      <c r="C108" s="23"/>
      <c r="D108" s="24"/>
      <c r="E108" s="23"/>
      <c r="F108" s="22"/>
      <c r="G108" s="25"/>
      <c r="H108" s="25"/>
      <c r="I108" s="22"/>
      <c r="J108" s="22"/>
      <c r="K108" s="22"/>
      <c r="L108" s="25"/>
      <c r="M108" s="26"/>
      <c r="N108" s="25"/>
      <c r="O108" s="25"/>
      <c r="P108" s="25"/>
      <c r="Q108" s="25"/>
      <c r="R108" s="25"/>
      <c r="S108" s="25"/>
      <c r="T108" s="26"/>
      <c r="U108" s="26"/>
      <c r="V108" s="25"/>
      <c r="W108" s="25"/>
      <c r="X108" s="27"/>
      <c r="Y108" s="27"/>
      <c r="Z108" s="28"/>
      <c r="AB108" s="7"/>
      <c r="AC108" s="36"/>
      <c r="AD108" s="36"/>
      <c r="AE108" s="7"/>
      <c r="AF108" s="36"/>
      <c r="AG108" s="7"/>
      <c r="AH108" s="7" t="s">
        <v>105</v>
      </c>
      <c r="AI108" s="7" t="s">
        <v>106</v>
      </c>
      <c r="AJ108" s="7" t="s">
        <v>116</v>
      </c>
      <c r="AK108" s="7"/>
    </row>
    <row r="109" spans="1:37" ht="24.75" customHeight="1" x14ac:dyDescent="0.25">
      <c r="A109" s="8">
        <v>42026</v>
      </c>
      <c r="B109" s="100">
        <f>B99</f>
        <v>14</v>
      </c>
      <c r="C109" s="100" t="s">
        <v>30</v>
      </c>
      <c r="D109" s="9"/>
      <c r="E109" s="9"/>
      <c r="F109" s="102" t="s">
        <v>31</v>
      </c>
      <c r="G109" s="100">
        <v>19.71</v>
      </c>
      <c r="H109" s="101">
        <f t="shared" ref="H109:H116" si="64">0.001*POWER(10,G109/10)</f>
        <v>9.3540567414755249E-2</v>
      </c>
      <c r="I109" s="102" t="s">
        <v>31</v>
      </c>
      <c r="J109" s="100">
        <v>46</v>
      </c>
      <c r="K109" s="102" t="s">
        <v>31</v>
      </c>
      <c r="L109" s="101">
        <f t="shared" ref="L109:L116" si="65">0.001*POWER(10,J109/10)</f>
        <v>39.810717055349741</v>
      </c>
      <c r="M109" s="101">
        <v>-33</v>
      </c>
      <c r="N109" s="101">
        <v>-32</v>
      </c>
      <c r="O109" s="11"/>
      <c r="P109" s="11"/>
      <c r="Q109" s="13">
        <f t="shared" ref="Q109:Q116" si="66">J109-G109</f>
        <v>26.29</v>
      </c>
      <c r="R109" s="13"/>
      <c r="S109" s="13"/>
      <c r="T109" s="101"/>
      <c r="U109" s="101"/>
      <c r="V109" s="101">
        <f t="shared" ref="V109:V117" si="67">T109*$Z$7+S109*$Z$9+R109*$Z$11</f>
        <v>0</v>
      </c>
      <c r="W109" s="101">
        <f t="shared" ref="W109:W117" si="68">V109-L109</f>
        <v>-39.810717055349741</v>
      </c>
      <c r="X109" s="14" t="e">
        <f t="shared" ref="X109:X117" si="69">L109/V109</f>
        <v>#DIV/0!</v>
      </c>
      <c r="Y109" s="14" t="e">
        <f t="shared" ref="Y109:Y117" si="70">(L109-H109)/V109</f>
        <v>#DIV/0!</v>
      </c>
      <c r="Z109" s="127" t="s">
        <v>51</v>
      </c>
      <c r="AB109" s="15">
        <f t="shared" ref="AB109:AB117" si="71">AVERAGE(M109:N109)</f>
        <v>-32.5</v>
      </c>
      <c r="AC109" s="36"/>
      <c r="AD109" s="36"/>
      <c r="AE109" s="7"/>
      <c r="AF109" s="36"/>
      <c r="AG109" s="7"/>
      <c r="AH109" s="7">
        <v>0.48</v>
      </c>
      <c r="AI109">
        <v>0</v>
      </c>
      <c r="AJ109">
        <v>1.32</v>
      </c>
      <c r="AK109" s="7"/>
    </row>
    <row r="110" spans="1:37" ht="24.75" customHeight="1" x14ac:dyDescent="0.25">
      <c r="A110" s="16"/>
      <c r="B110" s="100"/>
      <c r="C110" s="100"/>
      <c r="D110" s="9"/>
      <c r="E110" s="9"/>
      <c r="F110" s="102" t="s">
        <v>31</v>
      </c>
      <c r="G110" s="100">
        <v>18.579999999999998</v>
      </c>
      <c r="H110" s="101">
        <f t="shared" si="64"/>
        <v>7.2110747918289989E-2</v>
      </c>
      <c r="I110" s="102" t="s">
        <v>31</v>
      </c>
      <c r="J110" s="100">
        <f t="shared" ref="J110:J115" si="72">J109-1</f>
        <v>45</v>
      </c>
      <c r="K110" s="102" t="s">
        <v>31</v>
      </c>
      <c r="L110" s="101">
        <f t="shared" si="65"/>
        <v>31.622776601683839</v>
      </c>
      <c r="M110" s="101">
        <v>-38</v>
      </c>
      <c r="N110" s="101">
        <v>-36.5</v>
      </c>
      <c r="O110" s="11"/>
      <c r="P110" s="11"/>
      <c r="Q110" s="13">
        <f t="shared" si="66"/>
        <v>26.42</v>
      </c>
      <c r="R110" s="13"/>
      <c r="S110" s="13"/>
      <c r="T110" s="101"/>
      <c r="U110" s="101"/>
      <c r="V110" s="101">
        <f t="shared" si="67"/>
        <v>0</v>
      </c>
      <c r="W110" s="101">
        <f t="shared" si="68"/>
        <v>-31.622776601683839</v>
      </c>
      <c r="X110" s="14" t="e">
        <f t="shared" si="69"/>
        <v>#DIV/0!</v>
      </c>
      <c r="Y110" s="14" t="e">
        <f t="shared" si="70"/>
        <v>#DIV/0!</v>
      </c>
      <c r="Z110" s="128"/>
      <c r="AB110" s="15">
        <f t="shared" si="71"/>
        <v>-37.25</v>
      </c>
      <c r="AC110" s="44"/>
      <c r="AD110" s="36"/>
      <c r="AE110" s="7"/>
      <c r="AF110" s="36"/>
      <c r="AG110" s="7"/>
      <c r="AH110" s="7">
        <v>0.34</v>
      </c>
      <c r="AI110">
        <v>0</v>
      </c>
      <c r="AJ110">
        <v>1.32</v>
      </c>
      <c r="AK110" s="7"/>
    </row>
    <row r="111" spans="1:37" ht="24.75" customHeight="1" x14ac:dyDescent="0.25">
      <c r="A111" s="102"/>
      <c r="B111" s="100"/>
      <c r="C111" s="100"/>
      <c r="D111" s="9"/>
      <c r="E111" s="9"/>
      <c r="F111" s="102" t="s">
        <v>31</v>
      </c>
      <c r="G111" s="100">
        <v>17.399999999999999</v>
      </c>
      <c r="H111" s="101">
        <f t="shared" si="64"/>
        <v>5.4954087385762469E-2</v>
      </c>
      <c r="I111" s="102" t="s">
        <v>31</v>
      </c>
      <c r="J111" s="100">
        <f t="shared" si="72"/>
        <v>44</v>
      </c>
      <c r="K111" s="102" t="s">
        <v>31</v>
      </c>
      <c r="L111" s="101">
        <f t="shared" si="65"/>
        <v>25.118864315095859</v>
      </c>
      <c r="M111" s="101">
        <v>-39.6</v>
      </c>
      <c r="N111" s="101">
        <v>-38.5</v>
      </c>
      <c r="O111" s="11"/>
      <c r="P111" s="11"/>
      <c r="Q111" s="13">
        <f t="shared" si="66"/>
        <v>26.6</v>
      </c>
      <c r="R111" s="13"/>
      <c r="S111" s="13"/>
      <c r="T111" s="101"/>
      <c r="U111" s="101"/>
      <c r="V111" s="101">
        <f t="shared" si="67"/>
        <v>0</v>
      </c>
      <c r="W111" s="101">
        <f t="shared" si="68"/>
        <v>-25.118864315095859</v>
      </c>
      <c r="X111" s="14" t="e">
        <f t="shared" si="69"/>
        <v>#DIV/0!</v>
      </c>
      <c r="Y111" s="14" t="e">
        <f t="shared" si="70"/>
        <v>#DIV/0!</v>
      </c>
      <c r="Z111" s="129"/>
      <c r="AB111" s="15">
        <f t="shared" si="71"/>
        <v>-39.049999999999997</v>
      </c>
      <c r="AC111" s="7"/>
      <c r="AD111" s="36"/>
      <c r="AE111" s="36"/>
      <c r="AF111" s="36"/>
      <c r="AG111" s="7"/>
      <c r="AH111">
        <v>0.4</v>
      </c>
      <c r="AI111">
        <v>0</v>
      </c>
      <c r="AJ111">
        <v>1.35</v>
      </c>
      <c r="AK111" s="7"/>
    </row>
    <row r="112" spans="1:37" ht="24.75" customHeight="1" x14ac:dyDescent="0.25">
      <c r="A112" s="102"/>
      <c r="B112" s="100"/>
      <c r="C112" s="100"/>
      <c r="D112" s="9"/>
      <c r="E112" s="9"/>
      <c r="F112" s="102" t="s">
        <v>31</v>
      </c>
      <c r="G112" s="100">
        <v>15.9</v>
      </c>
      <c r="H112" s="101">
        <f t="shared" si="64"/>
        <v>3.8904514499428076E-2</v>
      </c>
      <c r="I112" s="102" t="s">
        <v>31</v>
      </c>
      <c r="J112" s="100">
        <f t="shared" si="72"/>
        <v>43</v>
      </c>
      <c r="K112" s="102" t="s">
        <v>31</v>
      </c>
      <c r="L112" s="101">
        <f t="shared" si="65"/>
        <v>19.952623149688794</v>
      </c>
      <c r="M112" s="101">
        <v>-42</v>
      </c>
      <c r="N112" s="101">
        <v>-41.5</v>
      </c>
      <c r="O112" s="11"/>
      <c r="P112" s="11"/>
      <c r="Q112" s="13">
        <f t="shared" si="66"/>
        <v>27.1</v>
      </c>
      <c r="R112" s="13"/>
      <c r="S112" s="13"/>
      <c r="T112" s="101"/>
      <c r="U112" s="101"/>
      <c r="V112" s="101">
        <f t="shared" si="67"/>
        <v>0</v>
      </c>
      <c r="W112" s="101">
        <f t="shared" si="68"/>
        <v>-19.952623149688794</v>
      </c>
      <c r="X112" s="14" t="e">
        <f t="shared" si="69"/>
        <v>#DIV/0!</v>
      </c>
      <c r="Y112" s="14" t="e">
        <f t="shared" si="70"/>
        <v>#DIV/0!</v>
      </c>
      <c r="Z112" s="136" t="s">
        <v>45</v>
      </c>
      <c r="AB112" s="15">
        <f t="shared" si="71"/>
        <v>-41.75</v>
      </c>
      <c r="AC112" s="7"/>
      <c r="AD112" s="36"/>
      <c r="AE112" s="36"/>
      <c r="AF112" s="36"/>
      <c r="AH112">
        <v>0.44</v>
      </c>
      <c r="AI112">
        <v>0</v>
      </c>
      <c r="AJ112">
        <v>1.36</v>
      </c>
    </row>
    <row r="113" spans="1:36" ht="23.25" customHeight="1" x14ac:dyDescent="0.25">
      <c r="A113" s="102"/>
      <c r="B113" s="100"/>
      <c r="C113" s="100"/>
      <c r="D113" s="9"/>
      <c r="E113" s="9"/>
      <c r="F113" s="102" t="s">
        <v>31</v>
      </c>
      <c r="G113" s="100">
        <v>15.3</v>
      </c>
      <c r="H113" s="101">
        <f t="shared" si="64"/>
        <v>3.388441561392027E-2</v>
      </c>
      <c r="I113" s="102" t="s">
        <v>31</v>
      </c>
      <c r="J113" s="100">
        <f t="shared" si="72"/>
        <v>42</v>
      </c>
      <c r="K113" s="102" t="s">
        <v>31</v>
      </c>
      <c r="L113" s="101">
        <f t="shared" si="65"/>
        <v>15.848931924611147</v>
      </c>
      <c r="M113" s="101">
        <v>-41</v>
      </c>
      <c r="N113" s="101">
        <v>-40</v>
      </c>
      <c r="O113" s="11"/>
      <c r="P113" s="11"/>
      <c r="Q113" s="13">
        <f t="shared" si="66"/>
        <v>26.7</v>
      </c>
      <c r="R113" s="13"/>
      <c r="S113" s="13"/>
      <c r="T113" s="101"/>
      <c r="U113" s="101"/>
      <c r="V113" s="101">
        <f t="shared" si="67"/>
        <v>0</v>
      </c>
      <c r="W113" s="101">
        <f t="shared" si="68"/>
        <v>-15.848931924611147</v>
      </c>
      <c r="X113" s="14" t="e">
        <f t="shared" si="69"/>
        <v>#DIV/0!</v>
      </c>
      <c r="Y113" s="14" t="e">
        <f t="shared" si="70"/>
        <v>#DIV/0!</v>
      </c>
      <c r="Z113" s="138"/>
      <c r="AB113" s="15">
        <f t="shared" si="71"/>
        <v>-40.5</v>
      </c>
      <c r="AC113" s="7"/>
      <c r="AD113" s="36"/>
      <c r="AE113" s="36"/>
      <c r="AF113" s="36"/>
      <c r="AH113">
        <v>0.43</v>
      </c>
      <c r="AI113">
        <v>0</v>
      </c>
      <c r="AJ113">
        <v>1.39</v>
      </c>
    </row>
    <row r="114" spans="1:36" ht="24" customHeight="1" x14ac:dyDescent="0.25">
      <c r="A114" s="102"/>
      <c r="B114" s="100"/>
      <c r="C114" s="100"/>
      <c r="D114" s="9"/>
      <c r="E114" s="9"/>
      <c r="F114" s="102" t="s">
        <v>31</v>
      </c>
      <c r="G114" s="100">
        <v>15.3</v>
      </c>
      <c r="H114" s="101">
        <f t="shared" si="64"/>
        <v>3.388441561392027E-2</v>
      </c>
      <c r="I114" s="102" t="s">
        <v>31</v>
      </c>
      <c r="J114" s="100">
        <f t="shared" si="72"/>
        <v>41</v>
      </c>
      <c r="K114" s="102" t="s">
        <v>31</v>
      </c>
      <c r="L114" s="101">
        <f t="shared" si="65"/>
        <v>12.589254117941671</v>
      </c>
      <c r="M114" s="101">
        <v>-40</v>
      </c>
      <c r="N114" s="101">
        <v>-40</v>
      </c>
      <c r="O114" s="11"/>
      <c r="P114" s="11"/>
      <c r="Q114" s="13">
        <f t="shared" si="66"/>
        <v>25.7</v>
      </c>
      <c r="R114" s="13"/>
      <c r="S114" s="13"/>
      <c r="T114" s="101"/>
      <c r="U114" s="101"/>
      <c r="V114" s="101">
        <f t="shared" si="67"/>
        <v>0</v>
      </c>
      <c r="W114" s="101">
        <f t="shared" si="68"/>
        <v>-12.589254117941671</v>
      </c>
      <c r="X114" s="14" t="e">
        <f t="shared" si="69"/>
        <v>#DIV/0!</v>
      </c>
      <c r="Y114" s="14" t="e">
        <f t="shared" si="70"/>
        <v>#DIV/0!</v>
      </c>
      <c r="Z114" s="137" t="s">
        <v>117</v>
      </c>
      <c r="AB114" s="15">
        <f t="shared" si="71"/>
        <v>-40</v>
      </c>
      <c r="AC114" s="7"/>
      <c r="AD114" s="36"/>
      <c r="AE114" s="36"/>
      <c r="AF114" s="36"/>
      <c r="AH114">
        <v>0.43</v>
      </c>
      <c r="AI114">
        <v>0.12</v>
      </c>
      <c r="AJ114">
        <v>1.44</v>
      </c>
    </row>
    <row r="115" spans="1:36" ht="24.75" customHeight="1" x14ac:dyDescent="0.25">
      <c r="A115" s="102"/>
      <c r="B115" s="100"/>
      <c r="C115" s="100"/>
      <c r="D115" s="9"/>
      <c r="E115" s="9"/>
      <c r="F115" s="102" t="s">
        <v>31</v>
      </c>
      <c r="G115" s="100">
        <v>14.38</v>
      </c>
      <c r="H115" s="101">
        <f t="shared" si="64"/>
        <v>2.7415741719278849E-2</v>
      </c>
      <c r="I115" s="102" t="s">
        <v>31</v>
      </c>
      <c r="J115" s="100">
        <f t="shared" si="72"/>
        <v>40</v>
      </c>
      <c r="K115" s="102" t="s">
        <v>31</v>
      </c>
      <c r="L115" s="101">
        <f t="shared" si="65"/>
        <v>10</v>
      </c>
      <c r="M115" s="101">
        <v>-43</v>
      </c>
      <c r="N115" s="101">
        <v>-43</v>
      </c>
      <c r="O115" s="11"/>
      <c r="P115" s="11"/>
      <c r="Q115" s="13">
        <f t="shared" si="66"/>
        <v>25.619999999999997</v>
      </c>
      <c r="R115" s="13"/>
      <c r="S115" s="13"/>
      <c r="T115" s="101"/>
      <c r="U115" s="101"/>
      <c r="V115" s="101">
        <f t="shared" si="67"/>
        <v>0</v>
      </c>
      <c r="W115" s="101">
        <f t="shared" si="68"/>
        <v>-10</v>
      </c>
      <c r="X115" s="14" t="e">
        <f t="shared" si="69"/>
        <v>#DIV/0!</v>
      </c>
      <c r="Y115" s="14" t="e">
        <f t="shared" si="70"/>
        <v>#DIV/0!</v>
      </c>
      <c r="Z115" s="137"/>
      <c r="AB115" s="15">
        <f t="shared" si="71"/>
        <v>-43</v>
      </c>
      <c r="AC115" s="7"/>
      <c r="AD115" s="36"/>
      <c r="AE115" s="36"/>
      <c r="AF115" s="36"/>
      <c r="AH115">
        <v>0.56000000000000005</v>
      </c>
      <c r="AI115">
        <v>0.25</v>
      </c>
      <c r="AJ115">
        <v>1.48</v>
      </c>
    </row>
    <row r="116" spans="1:36" ht="24.75" customHeight="1" x14ac:dyDescent="0.25">
      <c r="A116" s="102"/>
      <c r="B116" s="100"/>
      <c r="C116" s="100"/>
      <c r="D116" s="9"/>
      <c r="E116" s="9"/>
      <c r="F116" s="102" t="s">
        <v>31</v>
      </c>
      <c r="G116" s="101"/>
      <c r="H116" s="101">
        <f t="shared" si="64"/>
        <v>1E-3</v>
      </c>
      <c r="I116" s="102" t="s">
        <v>31</v>
      </c>
      <c r="J116" s="103"/>
      <c r="K116" s="102" t="s">
        <v>31</v>
      </c>
      <c r="L116" s="101">
        <f t="shared" si="65"/>
        <v>1E-3</v>
      </c>
      <c r="M116" s="46"/>
      <c r="N116" s="46"/>
      <c r="O116" s="11"/>
      <c r="P116" s="11"/>
      <c r="Q116" s="13">
        <f t="shared" si="66"/>
        <v>0</v>
      </c>
      <c r="R116" s="13"/>
      <c r="S116" s="13"/>
      <c r="T116" s="101"/>
      <c r="U116" s="101"/>
      <c r="V116" s="101">
        <f t="shared" si="67"/>
        <v>0</v>
      </c>
      <c r="W116" s="101">
        <f t="shared" si="68"/>
        <v>-1E-3</v>
      </c>
      <c r="X116" s="14" t="e">
        <f t="shared" si="69"/>
        <v>#DIV/0!</v>
      </c>
      <c r="Y116" s="14" t="e">
        <f t="shared" si="70"/>
        <v>#DIV/0!</v>
      </c>
      <c r="Z116" s="136" t="s">
        <v>120</v>
      </c>
      <c r="AB116" s="15" t="e">
        <f t="shared" si="71"/>
        <v>#DIV/0!</v>
      </c>
      <c r="AC116" s="7"/>
      <c r="AD116" s="36"/>
      <c r="AE116" s="36"/>
      <c r="AF116" s="36"/>
    </row>
    <row r="117" spans="1:36" ht="24.75" customHeight="1" x14ac:dyDescent="0.25">
      <c r="A117" s="102"/>
      <c r="B117" s="100"/>
      <c r="C117" s="100"/>
      <c r="D117" s="9"/>
      <c r="E117" s="9"/>
      <c r="F117" s="102" t="s">
        <v>31</v>
      </c>
      <c r="G117" s="101"/>
      <c r="H117" s="101">
        <f>0.001*POWER(10,G117/10)</f>
        <v>1E-3</v>
      </c>
      <c r="I117" s="102" t="s">
        <v>31</v>
      </c>
      <c r="J117" s="103"/>
      <c r="K117" s="102" t="s">
        <v>31</v>
      </c>
      <c r="L117" s="101">
        <f>0.001*POWER(10,J117/10)</f>
        <v>1E-3</v>
      </c>
      <c r="M117" s="46"/>
      <c r="N117" s="46"/>
      <c r="O117" s="11"/>
      <c r="P117" s="11"/>
      <c r="Q117" s="13">
        <f>J117-G117</f>
        <v>0</v>
      </c>
      <c r="R117" s="13"/>
      <c r="S117" s="13"/>
      <c r="T117" s="101"/>
      <c r="U117" s="101"/>
      <c r="V117" s="101">
        <f t="shared" si="67"/>
        <v>0</v>
      </c>
      <c r="W117" s="101">
        <f t="shared" si="68"/>
        <v>-1E-3</v>
      </c>
      <c r="X117" s="14" t="e">
        <f t="shared" si="69"/>
        <v>#DIV/0!</v>
      </c>
      <c r="Y117" s="14" t="e">
        <f t="shared" si="70"/>
        <v>#DIV/0!</v>
      </c>
      <c r="Z117" s="138"/>
      <c r="AB117" s="15" t="e">
        <f t="shared" si="71"/>
        <v>#DIV/0!</v>
      </c>
      <c r="AC117" s="7"/>
      <c r="AD117" s="36"/>
      <c r="AE117" s="36"/>
      <c r="AF117" s="36"/>
    </row>
    <row r="118" spans="1:36" ht="24.75" customHeight="1" x14ac:dyDescent="0.25">
      <c r="A118" s="21"/>
      <c r="B118" s="22"/>
      <c r="C118" s="23"/>
      <c r="D118" s="24"/>
      <c r="E118" s="23"/>
      <c r="F118" s="22"/>
      <c r="G118" s="23"/>
      <c r="H118" s="25"/>
      <c r="I118" s="22"/>
      <c r="J118" s="22"/>
      <c r="K118" s="22"/>
      <c r="L118" s="25"/>
      <c r="M118" s="26"/>
      <c r="N118" s="25"/>
      <c r="O118" s="43"/>
      <c r="P118" s="43"/>
      <c r="Q118" s="25"/>
      <c r="R118" s="25"/>
      <c r="S118" s="25"/>
      <c r="T118" s="47"/>
      <c r="U118" s="47"/>
      <c r="V118" s="25"/>
      <c r="W118" s="25"/>
      <c r="X118" s="27"/>
      <c r="Y118" s="27"/>
      <c r="Z118" s="28"/>
      <c r="AB118" s="7"/>
      <c r="AC118" s="7"/>
      <c r="AD118" s="36"/>
      <c r="AE118" s="36"/>
      <c r="AF118" s="36"/>
      <c r="AG118" s="7"/>
      <c r="AH118" s="7" t="s">
        <v>105</v>
      </c>
      <c r="AI118" s="7" t="s">
        <v>106</v>
      </c>
      <c r="AJ118" s="7" t="s">
        <v>116</v>
      </c>
    </row>
    <row r="119" spans="1:36" ht="24.75" customHeight="1" x14ac:dyDescent="0.25">
      <c r="A119" s="8">
        <v>42026</v>
      </c>
      <c r="B119" s="100">
        <f>B109</f>
        <v>14</v>
      </c>
      <c r="C119" s="100" t="s">
        <v>30</v>
      </c>
      <c r="D119" s="9"/>
      <c r="E119" s="9"/>
      <c r="F119" s="102" t="s">
        <v>31</v>
      </c>
      <c r="G119" s="100">
        <v>19.71</v>
      </c>
      <c r="H119" s="101">
        <f t="shared" ref="H119:H126" si="73">0.001*POWER(10,G119/10)</f>
        <v>9.3540567414755249E-2</v>
      </c>
      <c r="I119" s="102" t="s">
        <v>31</v>
      </c>
      <c r="J119" s="100">
        <v>46</v>
      </c>
      <c r="K119" s="102" t="s">
        <v>31</v>
      </c>
      <c r="L119" s="101">
        <f t="shared" ref="L119:L126" si="74">0.001*POWER(10,J119/10)</f>
        <v>39.810717055349741</v>
      </c>
      <c r="M119" s="101">
        <v>-34.299999999999997</v>
      </c>
      <c r="N119" s="101">
        <v>-32.5</v>
      </c>
      <c r="O119" s="11"/>
      <c r="P119" s="11"/>
      <c r="Q119" s="13">
        <f t="shared" ref="Q119:Q126" si="75">J119-G119</f>
        <v>26.29</v>
      </c>
      <c r="R119" s="13"/>
      <c r="S119" s="13"/>
      <c r="T119" s="101"/>
      <c r="U119" s="101"/>
      <c r="V119" s="101">
        <f t="shared" ref="V119:V127" si="76">T119*$Z$7+S119*$Z$9+R119*$Z$11</f>
        <v>0</v>
      </c>
      <c r="W119" s="101">
        <f t="shared" ref="W119:W127" si="77">V119-L119</f>
        <v>-39.810717055349741</v>
      </c>
      <c r="X119" s="14" t="e">
        <f t="shared" ref="X119:X127" si="78">L119/V119</f>
        <v>#DIV/0!</v>
      </c>
      <c r="Y119" s="14" t="e">
        <f t="shared" ref="Y119:Y127" si="79">(L119-H119)/V119</f>
        <v>#DIV/0!</v>
      </c>
      <c r="Z119" s="127" t="s">
        <v>119</v>
      </c>
      <c r="AB119" s="15">
        <f t="shared" ref="AB119:AB127" si="80">AVERAGE(M119:N119)</f>
        <v>-33.4</v>
      </c>
      <c r="AC119" s="7"/>
      <c r="AD119" s="36"/>
      <c r="AE119" s="36"/>
      <c r="AF119" s="36"/>
      <c r="AG119" s="7"/>
      <c r="AH119" s="7">
        <v>0.48</v>
      </c>
      <c r="AI119">
        <v>0</v>
      </c>
      <c r="AJ119">
        <v>1.32</v>
      </c>
    </row>
    <row r="120" spans="1:36" ht="24.75" customHeight="1" x14ac:dyDescent="0.25">
      <c r="A120" s="16"/>
      <c r="B120" s="100"/>
      <c r="C120" s="100"/>
      <c r="D120" s="9"/>
      <c r="E120" s="9"/>
      <c r="F120" s="102" t="s">
        <v>31</v>
      </c>
      <c r="G120" s="100">
        <v>18.579999999999998</v>
      </c>
      <c r="H120" s="101">
        <f t="shared" si="73"/>
        <v>7.2110747918289989E-2</v>
      </c>
      <c r="I120" s="102" t="s">
        <v>31</v>
      </c>
      <c r="J120" s="100">
        <f t="shared" ref="J120:J125" si="81">J119-1</f>
        <v>45</v>
      </c>
      <c r="K120" s="102" t="s">
        <v>31</v>
      </c>
      <c r="L120" s="101">
        <f t="shared" si="74"/>
        <v>31.622776601683839</v>
      </c>
      <c r="M120" s="101">
        <v>-36.5</v>
      </c>
      <c r="N120" s="101">
        <v>-33.799999999999997</v>
      </c>
      <c r="O120" s="11"/>
      <c r="P120" s="11"/>
      <c r="Q120" s="13">
        <f t="shared" si="75"/>
        <v>26.42</v>
      </c>
      <c r="R120" s="13"/>
      <c r="S120" s="13"/>
      <c r="T120" s="101"/>
      <c r="U120" s="101"/>
      <c r="V120" s="101">
        <f t="shared" si="76"/>
        <v>0</v>
      </c>
      <c r="W120" s="101">
        <f t="shared" si="77"/>
        <v>-31.622776601683839</v>
      </c>
      <c r="X120" s="14" t="e">
        <f t="shared" si="78"/>
        <v>#DIV/0!</v>
      </c>
      <c r="Y120" s="14" t="e">
        <f t="shared" si="79"/>
        <v>#DIV/0!</v>
      </c>
      <c r="Z120" s="128"/>
      <c r="AB120" s="15">
        <f t="shared" si="80"/>
        <v>-35.15</v>
      </c>
      <c r="AC120" s="7"/>
      <c r="AD120" s="36"/>
      <c r="AE120" s="36"/>
      <c r="AF120" s="36"/>
      <c r="AG120" s="7"/>
      <c r="AH120" s="7">
        <v>0.34</v>
      </c>
      <c r="AI120">
        <v>0</v>
      </c>
      <c r="AJ120">
        <v>1.32</v>
      </c>
    </row>
    <row r="121" spans="1:36" ht="24.75" customHeight="1" x14ac:dyDescent="0.25">
      <c r="A121" s="102"/>
      <c r="B121" s="100"/>
      <c r="C121" s="100"/>
      <c r="D121" s="9"/>
      <c r="E121" s="9"/>
      <c r="F121" s="102" t="s">
        <v>31</v>
      </c>
      <c r="G121" s="100">
        <v>17.399999999999999</v>
      </c>
      <c r="H121" s="101">
        <f t="shared" si="73"/>
        <v>5.4954087385762469E-2</v>
      </c>
      <c r="I121" s="102" t="s">
        <v>31</v>
      </c>
      <c r="J121" s="100">
        <f t="shared" si="81"/>
        <v>44</v>
      </c>
      <c r="K121" s="102" t="s">
        <v>31</v>
      </c>
      <c r="L121" s="101">
        <f t="shared" si="74"/>
        <v>25.118864315095859</v>
      </c>
      <c r="M121" s="101">
        <v>-38</v>
      </c>
      <c r="N121" s="101">
        <v>-36.6</v>
      </c>
      <c r="O121" s="11"/>
      <c r="P121" s="11"/>
      <c r="Q121" s="13">
        <f t="shared" si="75"/>
        <v>26.6</v>
      </c>
      <c r="R121" s="13"/>
      <c r="S121" s="13"/>
      <c r="T121" s="101"/>
      <c r="U121" s="101"/>
      <c r="V121" s="101">
        <f t="shared" si="76"/>
        <v>0</v>
      </c>
      <c r="W121" s="101">
        <f t="shared" si="77"/>
        <v>-25.118864315095859</v>
      </c>
      <c r="X121" s="14" t="e">
        <f t="shared" si="78"/>
        <v>#DIV/0!</v>
      </c>
      <c r="Y121" s="14" t="e">
        <f t="shared" si="79"/>
        <v>#DIV/0!</v>
      </c>
      <c r="Z121" s="129"/>
      <c r="AB121" s="15">
        <f t="shared" si="80"/>
        <v>-37.299999999999997</v>
      </c>
      <c r="AC121" s="7"/>
      <c r="AD121" s="36"/>
      <c r="AE121" s="36"/>
      <c r="AF121" s="36"/>
      <c r="AH121">
        <v>0.4</v>
      </c>
      <c r="AI121">
        <v>0</v>
      </c>
      <c r="AJ121">
        <v>1.35</v>
      </c>
    </row>
    <row r="122" spans="1:36" ht="24.75" customHeight="1" x14ac:dyDescent="0.25">
      <c r="A122" s="102"/>
      <c r="B122" s="100"/>
      <c r="C122" s="100"/>
      <c r="D122" s="9"/>
      <c r="E122" s="9"/>
      <c r="F122" s="102" t="s">
        <v>31</v>
      </c>
      <c r="G122" s="100">
        <v>15.9</v>
      </c>
      <c r="H122" s="101">
        <f t="shared" si="73"/>
        <v>3.8904514499428076E-2</v>
      </c>
      <c r="I122" s="102" t="s">
        <v>31</v>
      </c>
      <c r="J122" s="100">
        <f t="shared" si="81"/>
        <v>43</v>
      </c>
      <c r="K122" s="102" t="s">
        <v>31</v>
      </c>
      <c r="L122" s="101">
        <f t="shared" si="74"/>
        <v>19.952623149688794</v>
      </c>
      <c r="M122" s="101">
        <v>-39</v>
      </c>
      <c r="N122" s="101">
        <v>-38</v>
      </c>
      <c r="O122" s="11"/>
      <c r="P122" s="11"/>
      <c r="Q122" s="13">
        <f t="shared" si="75"/>
        <v>27.1</v>
      </c>
      <c r="R122" s="13"/>
      <c r="S122" s="13"/>
      <c r="T122" s="101"/>
      <c r="U122" s="101"/>
      <c r="V122" s="101">
        <f t="shared" si="76"/>
        <v>0</v>
      </c>
      <c r="W122" s="101">
        <f t="shared" si="77"/>
        <v>-19.952623149688794</v>
      </c>
      <c r="X122" s="14" t="e">
        <f t="shared" si="78"/>
        <v>#DIV/0!</v>
      </c>
      <c r="Y122" s="14" t="e">
        <f t="shared" si="79"/>
        <v>#DIV/0!</v>
      </c>
      <c r="Z122" s="136" t="s">
        <v>45</v>
      </c>
      <c r="AB122" s="15">
        <f t="shared" si="80"/>
        <v>-38.5</v>
      </c>
      <c r="AC122" s="7"/>
      <c r="AD122" s="36"/>
      <c r="AE122" s="36"/>
      <c r="AF122" s="36"/>
      <c r="AH122">
        <v>0.44</v>
      </c>
      <c r="AI122">
        <v>0</v>
      </c>
      <c r="AJ122">
        <v>1.36</v>
      </c>
    </row>
    <row r="123" spans="1:36" ht="23.25" customHeight="1" x14ac:dyDescent="0.25">
      <c r="A123" s="102"/>
      <c r="B123" s="100"/>
      <c r="C123" s="100"/>
      <c r="D123" s="9"/>
      <c r="E123" s="9"/>
      <c r="F123" s="102" t="s">
        <v>31</v>
      </c>
      <c r="G123" s="100">
        <v>15.3</v>
      </c>
      <c r="H123" s="101">
        <f t="shared" si="73"/>
        <v>3.388441561392027E-2</v>
      </c>
      <c r="I123" s="102" t="s">
        <v>31</v>
      </c>
      <c r="J123" s="100">
        <f t="shared" si="81"/>
        <v>42</v>
      </c>
      <c r="K123" s="102" t="s">
        <v>31</v>
      </c>
      <c r="L123" s="101">
        <f t="shared" si="74"/>
        <v>15.848931924611147</v>
      </c>
      <c r="M123" s="101">
        <v>-39</v>
      </c>
      <c r="N123" s="101">
        <v>-38</v>
      </c>
      <c r="O123" s="11"/>
      <c r="P123" s="11"/>
      <c r="Q123" s="13">
        <f t="shared" si="75"/>
        <v>26.7</v>
      </c>
      <c r="R123" s="13"/>
      <c r="S123" s="13"/>
      <c r="T123" s="101"/>
      <c r="U123" s="101"/>
      <c r="V123" s="101">
        <f t="shared" si="76"/>
        <v>0</v>
      </c>
      <c r="W123" s="101">
        <f t="shared" si="77"/>
        <v>-15.848931924611147</v>
      </c>
      <c r="X123" s="14" t="e">
        <f t="shared" si="78"/>
        <v>#DIV/0!</v>
      </c>
      <c r="Y123" s="14" t="e">
        <f t="shared" si="79"/>
        <v>#DIV/0!</v>
      </c>
      <c r="Z123" s="138"/>
      <c r="AB123" s="15">
        <f t="shared" si="80"/>
        <v>-38.5</v>
      </c>
      <c r="AC123" s="7"/>
      <c r="AD123" s="36"/>
      <c r="AE123" s="36"/>
      <c r="AF123" s="36"/>
      <c r="AH123">
        <v>0.43</v>
      </c>
      <c r="AI123">
        <v>0</v>
      </c>
      <c r="AJ123">
        <v>1.39</v>
      </c>
    </row>
    <row r="124" spans="1:36" ht="24" customHeight="1" x14ac:dyDescent="0.25">
      <c r="A124" s="102"/>
      <c r="B124" s="100"/>
      <c r="C124" s="100"/>
      <c r="D124" s="9"/>
      <c r="E124" s="9"/>
      <c r="F124" s="102" t="s">
        <v>31</v>
      </c>
      <c r="G124" s="100">
        <v>15.3</v>
      </c>
      <c r="H124" s="101">
        <f t="shared" si="73"/>
        <v>3.388441561392027E-2</v>
      </c>
      <c r="I124" s="102" t="s">
        <v>31</v>
      </c>
      <c r="J124" s="100">
        <f t="shared" si="81"/>
        <v>41</v>
      </c>
      <c r="K124" s="102" t="s">
        <v>31</v>
      </c>
      <c r="L124" s="101">
        <f t="shared" si="74"/>
        <v>12.589254117941671</v>
      </c>
      <c r="M124" s="101">
        <v>-38</v>
      </c>
      <c r="N124" s="101">
        <v>-38</v>
      </c>
      <c r="O124" s="11"/>
      <c r="P124" s="11"/>
      <c r="Q124" s="13">
        <f t="shared" si="75"/>
        <v>25.7</v>
      </c>
      <c r="R124" s="13"/>
      <c r="S124" s="13"/>
      <c r="T124" s="101"/>
      <c r="U124" s="101"/>
      <c r="V124" s="101">
        <f t="shared" si="76"/>
        <v>0</v>
      </c>
      <c r="W124" s="101">
        <f t="shared" si="77"/>
        <v>-12.589254117941671</v>
      </c>
      <c r="X124" s="14" t="e">
        <f t="shared" si="78"/>
        <v>#DIV/0!</v>
      </c>
      <c r="Y124" s="14" t="e">
        <f t="shared" si="79"/>
        <v>#DIV/0!</v>
      </c>
      <c r="Z124" s="137" t="s">
        <v>117</v>
      </c>
      <c r="AB124" s="15">
        <f t="shared" si="80"/>
        <v>-38</v>
      </c>
      <c r="AC124" s="7"/>
      <c r="AD124" s="36"/>
      <c r="AE124" s="36"/>
      <c r="AF124" s="36"/>
      <c r="AH124">
        <v>0.43</v>
      </c>
      <c r="AI124">
        <v>0.12</v>
      </c>
      <c r="AJ124">
        <v>1.44</v>
      </c>
    </row>
    <row r="125" spans="1:36" ht="24.75" customHeight="1" x14ac:dyDescent="0.25">
      <c r="A125" s="102"/>
      <c r="B125" s="100"/>
      <c r="C125" s="100"/>
      <c r="D125" s="9"/>
      <c r="E125" s="9"/>
      <c r="F125" s="102" t="s">
        <v>31</v>
      </c>
      <c r="G125" s="100">
        <v>14.38</v>
      </c>
      <c r="H125" s="101">
        <f t="shared" si="73"/>
        <v>2.7415741719278849E-2</v>
      </c>
      <c r="I125" s="102" t="s">
        <v>31</v>
      </c>
      <c r="J125" s="100">
        <f t="shared" si="81"/>
        <v>40</v>
      </c>
      <c r="K125" s="102" t="s">
        <v>31</v>
      </c>
      <c r="L125" s="101">
        <f t="shared" si="74"/>
        <v>10</v>
      </c>
      <c r="M125" s="101">
        <v>-40</v>
      </c>
      <c r="N125" s="101">
        <v>-40</v>
      </c>
      <c r="O125" s="11"/>
      <c r="P125" s="11"/>
      <c r="Q125" s="13">
        <f t="shared" si="75"/>
        <v>25.619999999999997</v>
      </c>
      <c r="R125" s="13"/>
      <c r="S125" s="13"/>
      <c r="T125" s="101"/>
      <c r="U125" s="101"/>
      <c r="V125" s="101">
        <f t="shared" si="76"/>
        <v>0</v>
      </c>
      <c r="W125" s="101">
        <f t="shared" si="77"/>
        <v>-10</v>
      </c>
      <c r="X125" s="14" t="e">
        <f t="shared" si="78"/>
        <v>#DIV/0!</v>
      </c>
      <c r="Y125" s="14" t="e">
        <f t="shared" si="79"/>
        <v>#DIV/0!</v>
      </c>
      <c r="Z125" s="137"/>
      <c r="AB125" s="15">
        <f t="shared" si="80"/>
        <v>-40</v>
      </c>
      <c r="AC125" s="7"/>
      <c r="AD125" s="36"/>
      <c r="AE125" s="36"/>
      <c r="AF125" s="36"/>
      <c r="AH125">
        <v>0.56000000000000005</v>
      </c>
      <c r="AI125">
        <v>0.25</v>
      </c>
      <c r="AJ125">
        <v>1.48</v>
      </c>
    </row>
    <row r="126" spans="1:36" ht="24.75" customHeight="1" x14ac:dyDescent="0.25">
      <c r="A126" s="102"/>
      <c r="B126" s="100"/>
      <c r="C126" s="100"/>
      <c r="D126" s="9"/>
      <c r="E126" s="9"/>
      <c r="F126" s="102" t="s">
        <v>31</v>
      </c>
      <c r="G126" s="101"/>
      <c r="H126" s="101">
        <f t="shared" si="73"/>
        <v>1E-3</v>
      </c>
      <c r="I126" s="102" t="s">
        <v>31</v>
      </c>
      <c r="J126" s="103"/>
      <c r="K126" s="102" t="s">
        <v>31</v>
      </c>
      <c r="L126" s="101">
        <f t="shared" si="74"/>
        <v>1E-3</v>
      </c>
      <c r="M126" s="46"/>
      <c r="N126" s="46"/>
      <c r="O126" s="11"/>
      <c r="P126" s="11"/>
      <c r="Q126" s="13">
        <f t="shared" si="75"/>
        <v>0</v>
      </c>
      <c r="R126" s="13"/>
      <c r="S126" s="13"/>
      <c r="T126" s="101"/>
      <c r="U126" s="101"/>
      <c r="V126" s="101">
        <f t="shared" si="76"/>
        <v>0</v>
      </c>
      <c r="W126" s="101">
        <f t="shared" si="77"/>
        <v>-1E-3</v>
      </c>
      <c r="X126" s="14" t="e">
        <f t="shared" si="78"/>
        <v>#DIV/0!</v>
      </c>
      <c r="Y126" s="14" t="e">
        <f t="shared" si="79"/>
        <v>#DIV/0!</v>
      </c>
      <c r="Z126" s="136" t="s">
        <v>120</v>
      </c>
      <c r="AB126" s="15" t="e">
        <f t="shared" si="80"/>
        <v>#DIV/0!</v>
      </c>
      <c r="AC126" s="7"/>
      <c r="AD126" s="36"/>
      <c r="AE126" s="36"/>
      <c r="AF126" s="36"/>
    </row>
    <row r="127" spans="1:36" ht="24.75" customHeight="1" x14ac:dyDescent="0.25">
      <c r="A127" s="102"/>
      <c r="B127" s="100"/>
      <c r="C127" s="100"/>
      <c r="D127" s="9"/>
      <c r="E127" s="9"/>
      <c r="F127" s="102" t="s">
        <v>31</v>
      </c>
      <c r="G127" s="101"/>
      <c r="H127" s="101">
        <f>0.001*POWER(10,G127/10)</f>
        <v>1E-3</v>
      </c>
      <c r="I127" s="102" t="s">
        <v>31</v>
      </c>
      <c r="J127" s="103"/>
      <c r="K127" s="102" t="s">
        <v>31</v>
      </c>
      <c r="L127" s="101">
        <f>0.001*POWER(10,J127/10)</f>
        <v>1E-3</v>
      </c>
      <c r="M127" s="46"/>
      <c r="N127" s="46"/>
      <c r="O127" s="11"/>
      <c r="P127" s="11"/>
      <c r="Q127" s="13">
        <f>J127-G127</f>
        <v>0</v>
      </c>
      <c r="R127" s="13"/>
      <c r="S127" s="13"/>
      <c r="T127" s="101"/>
      <c r="U127" s="101"/>
      <c r="V127" s="101">
        <f t="shared" si="76"/>
        <v>0</v>
      </c>
      <c r="W127" s="101">
        <f t="shared" si="77"/>
        <v>-1E-3</v>
      </c>
      <c r="X127" s="14" t="e">
        <f t="shared" si="78"/>
        <v>#DIV/0!</v>
      </c>
      <c r="Y127" s="14" t="e">
        <f t="shared" si="79"/>
        <v>#DIV/0!</v>
      </c>
      <c r="Z127" s="138"/>
      <c r="AB127" s="15" t="e">
        <f t="shared" si="80"/>
        <v>#DIV/0!</v>
      </c>
      <c r="AC127" s="7"/>
      <c r="AD127" s="36"/>
      <c r="AE127" s="36"/>
      <c r="AF127" s="36"/>
    </row>
    <row r="128" spans="1:36" ht="24.75" customHeight="1" x14ac:dyDescent="0.25">
      <c r="A128" s="49"/>
      <c r="B128" s="50"/>
      <c r="C128" s="51"/>
      <c r="D128" s="52"/>
      <c r="E128" s="53"/>
      <c r="F128" s="54"/>
      <c r="G128" s="54"/>
      <c r="H128" s="54"/>
      <c r="I128" s="54"/>
      <c r="J128" s="54"/>
      <c r="K128" s="54"/>
      <c r="L128" s="55"/>
      <c r="M128" s="56"/>
      <c r="N128" s="54"/>
      <c r="O128" s="54"/>
      <c r="P128" s="54"/>
      <c r="Q128" s="54"/>
      <c r="R128" s="54"/>
      <c r="S128" s="54"/>
      <c r="T128" s="56"/>
      <c r="U128" s="56"/>
      <c r="V128" s="43"/>
      <c r="W128" s="43"/>
      <c r="X128" s="57"/>
      <c r="Y128" s="57"/>
      <c r="Z128" s="58"/>
    </row>
    <row r="129" spans="1:25" x14ac:dyDescent="0.25">
      <c r="C129" s="59"/>
      <c r="D129" s="60"/>
      <c r="E129" s="59"/>
      <c r="I129" s="7"/>
      <c r="J129" s="7"/>
      <c r="K129" s="7"/>
      <c r="L129" s="15"/>
      <c r="M129" s="61"/>
      <c r="N129" s="7"/>
      <c r="O129" s="7"/>
      <c r="P129" s="7"/>
      <c r="Q129" s="7"/>
      <c r="R129" s="7"/>
      <c r="S129" s="7"/>
      <c r="T129" s="61"/>
      <c r="U129" s="61"/>
      <c r="V129" s="62"/>
      <c r="W129" s="62"/>
      <c r="X129" s="63"/>
      <c r="Y129" s="63"/>
    </row>
    <row r="130" spans="1:25" x14ac:dyDescent="0.25">
      <c r="C130" s="59"/>
      <c r="D130" s="60"/>
      <c r="E130" s="59"/>
      <c r="I130" s="144" t="s">
        <v>54</v>
      </c>
      <c r="J130" s="144"/>
      <c r="K130" s="144"/>
      <c r="L130" s="144"/>
      <c r="M130" s="144"/>
      <c r="N130" s="144"/>
      <c r="O130" s="144"/>
      <c r="P130" s="144"/>
      <c r="Q130" s="144"/>
      <c r="R130" s="40"/>
      <c r="S130" s="40"/>
      <c r="T130" s="64"/>
      <c r="U130" s="64"/>
      <c r="V130" s="62"/>
      <c r="W130" s="62"/>
      <c r="X130" s="63"/>
      <c r="Y130" s="63"/>
    </row>
    <row r="131" spans="1:25" ht="15" customHeight="1" x14ac:dyDescent="0.25">
      <c r="A131" t="s">
        <v>55</v>
      </c>
      <c r="C131" s="59"/>
      <c r="D131" s="60"/>
      <c r="E131" s="59"/>
      <c r="I131" s="145" t="s">
        <v>2</v>
      </c>
      <c r="J131" s="143" t="s">
        <v>56</v>
      </c>
      <c r="K131" s="143" t="s">
        <v>57</v>
      </c>
      <c r="L131" s="143" t="s">
        <v>58</v>
      </c>
      <c r="M131" s="143" t="s">
        <v>59</v>
      </c>
      <c r="N131" s="101"/>
      <c r="O131" s="142" t="s">
        <v>60</v>
      </c>
      <c r="P131" s="143" t="s">
        <v>61</v>
      </c>
      <c r="Q131" s="143" t="s">
        <v>62</v>
      </c>
      <c r="R131" s="65"/>
      <c r="S131" s="65"/>
      <c r="T131" s="7"/>
      <c r="U131" s="7"/>
      <c r="V131" s="62"/>
      <c r="W131" s="62"/>
      <c r="X131" s="63"/>
      <c r="Y131" s="63"/>
    </row>
    <row r="132" spans="1:25" x14ac:dyDescent="0.25">
      <c r="A132" t="s">
        <v>63</v>
      </c>
      <c r="C132" s="59"/>
      <c r="D132" s="60"/>
      <c r="E132" s="59"/>
      <c r="I132" s="142"/>
      <c r="J132" s="143"/>
      <c r="K132" s="143"/>
      <c r="L132" s="143"/>
      <c r="M132" s="143"/>
      <c r="N132" s="101"/>
      <c r="O132" s="142"/>
      <c r="P132" s="143"/>
      <c r="Q132" s="143"/>
      <c r="R132" s="65"/>
      <c r="S132" s="65"/>
      <c r="T132" s="7"/>
      <c r="U132" s="7"/>
      <c r="V132" s="62"/>
      <c r="W132" s="62"/>
      <c r="X132" s="63"/>
      <c r="Y132" s="63"/>
    </row>
    <row r="133" spans="1:25" x14ac:dyDescent="0.25">
      <c r="A133" t="s">
        <v>64</v>
      </c>
      <c r="C133" s="59"/>
      <c r="D133" s="60"/>
      <c r="E133" s="59"/>
      <c r="I133" s="66">
        <v>13.75</v>
      </c>
      <c r="J133" s="66"/>
      <c r="K133" s="66"/>
      <c r="L133" s="67"/>
      <c r="M133" s="19">
        <f>J133-K133-L133</f>
        <v>0</v>
      </c>
      <c r="N133" s="68"/>
      <c r="O133" s="69"/>
      <c r="P133" s="68"/>
      <c r="Q133" s="67"/>
      <c r="R133" s="70"/>
      <c r="S133" s="70"/>
      <c r="T133" s="7"/>
      <c r="U133" s="7"/>
      <c r="V133" s="62"/>
      <c r="W133" s="62"/>
      <c r="X133" s="63"/>
      <c r="Y133" s="63"/>
    </row>
    <row r="134" spans="1:25" x14ac:dyDescent="0.25">
      <c r="A134" t="s">
        <v>65</v>
      </c>
      <c r="C134" s="59"/>
      <c r="D134" s="60"/>
      <c r="E134" s="59"/>
      <c r="I134" s="66">
        <v>14</v>
      </c>
      <c r="J134" s="66"/>
      <c r="K134" s="66"/>
      <c r="L134" s="67"/>
      <c r="M134" s="19">
        <f>J134-K134-L134</f>
        <v>0</v>
      </c>
      <c r="N134" s="68"/>
      <c r="O134" s="69"/>
      <c r="P134" s="68"/>
      <c r="Q134" s="67"/>
      <c r="R134" s="70"/>
      <c r="S134" s="70"/>
      <c r="T134" s="7"/>
      <c r="U134" s="7"/>
      <c r="V134" s="62"/>
      <c r="W134" s="62"/>
      <c r="X134" s="63"/>
      <c r="Y134" s="63"/>
    </row>
    <row r="135" spans="1:25" x14ac:dyDescent="0.25">
      <c r="A135" t="s">
        <v>66</v>
      </c>
      <c r="C135" s="59"/>
      <c r="D135" s="60"/>
      <c r="E135" s="59"/>
      <c r="I135" s="66">
        <v>14.25</v>
      </c>
      <c r="J135" s="66"/>
      <c r="K135" s="66"/>
      <c r="L135" s="67"/>
      <c r="M135" s="19">
        <f>J135-K135-L135</f>
        <v>0</v>
      </c>
      <c r="N135" s="68"/>
      <c r="O135" s="66"/>
      <c r="P135" s="68"/>
      <c r="Q135" s="67"/>
      <c r="R135" s="70"/>
      <c r="S135" s="70"/>
      <c r="T135" s="7"/>
      <c r="U135" s="7"/>
      <c r="V135" s="62"/>
      <c r="W135" s="62"/>
      <c r="X135" s="63"/>
      <c r="Y135" s="63"/>
    </row>
    <row r="136" spans="1:25" x14ac:dyDescent="0.25">
      <c r="A136" t="s">
        <v>67</v>
      </c>
      <c r="I136" s="66">
        <v>14.5</v>
      </c>
      <c r="J136" s="66"/>
      <c r="K136" s="66"/>
      <c r="L136" s="67"/>
      <c r="M136" s="19">
        <f>J136-K136-L136</f>
        <v>0</v>
      </c>
      <c r="N136" s="68"/>
      <c r="O136" s="68"/>
      <c r="P136" s="68"/>
      <c r="Q136" s="67"/>
      <c r="R136" s="70"/>
      <c r="S136" s="70"/>
      <c r="T136" s="7"/>
      <c r="U136" s="7"/>
    </row>
    <row r="137" spans="1:25" x14ac:dyDescent="0.25">
      <c r="A137" t="s">
        <v>68</v>
      </c>
      <c r="I137" s="7"/>
      <c r="J137" s="7"/>
      <c r="K137" s="7"/>
      <c r="L137" s="7"/>
      <c r="M137" s="7"/>
      <c r="N137" s="7"/>
      <c r="O137" s="7"/>
      <c r="P137" s="7"/>
      <c r="Q137" s="7"/>
      <c r="R137" s="7"/>
      <c r="S137" s="7"/>
      <c r="T137" s="7"/>
      <c r="U137" s="7"/>
    </row>
    <row r="138" spans="1:25" x14ac:dyDescent="0.25">
      <c r="A138" t="s">
        <v>69</v>
      </c>
      <c r="I138" s="7" t="s">
        <v>70</v>
      </c>
      <c r="J138" s="7"/>
      <c r="K138" s="7"/>
      <c r="L138" s="7"/>
      <c r="M138" s="7"/>
      <c r="N138" s="7"/>
      <c r="O138" s="7"/>
      <c r="P138" s="7"/>
      <c r="Q138" s="7"/>
      <c r="R138" s="7"/>
      <c r="S138" s="7"/>
      <c r="T138" s="7"/>
      <c r="U138" s="7"/>
    </row>
    <row r="139" spans="1:25" x14ac:dyDescent="0.25">
      <c r="A139" t="s">
        <v>71</v>
      </c>
    </row>
    <row r="140" spans="1:25" x14ac:dyDescent="0.25">
      <c r="A140" t="s">
        <v>72</v>
      </c>
    </row>
    <row r="141" spans="1:25" x14ac:dyDescent="0.25">
      <c r="A141" t="s">
        <v>73</v>
      </c>
    </row>
  </sheetData>
  <mergeCells count="41">
    <mergeCell ref="A1:Z1"/>
    <mergeCell ref="Z3:Z5"/>
    <mergeCell ref="Z12:Z21"/>
    <mergeCell ref="AA14:AB19"/>
    <mergeCell ref="AC14:AH19"/>
    <mergeCell ref="Z92:Z93"/>
    <mergeCell ref="Z27:Z29"/>
    <mergeCell ref="Z43:Z46"/>
    <mergeCell ref="Z47:Z49"/>
    <mergeCell ref="Z63:Z65"/>
    <mergeCell ref="Z66:Z68"/>
    <mergeCell ref="Z69:Z77"/>
    <mergeCell ref="Z79:Z81"/>
    <mergeCell ref="Z82:Z83"/>
    <mergeCell ref="Z84:Z85"/>
    <mergeCell ref="Z86:Z87"/>
    <mergeCell ref="Z89:Z91"/>
    <mergeCell ref="Z23:Z26"/>
    <mergeCell ref="Z122:Z123"/>
    <mergeCell ref="Z94:Z95"/>
    <mergeCell ref="Z96:Z97"/>
    <mergeCell ref="Z99:Z101"/>
    <mergeCell ref="Z102:Z103"/>
    <mergeCell ref="Z104:Z105"/>
    <mergeCell ref="Z106:Z107"/>
    <mergeCell ref="Z109:Z111"/>
    <mergeCell ref="Z112:Z113"/>
    <mergeCell ref="Z114:Z115"/>
    <mergeCell ref="Z116:Z117"/>
    <mergeCell ref="Z119:Z121"/>
    <mergeCell ref="Q131:Q132"/>
    <mergeCell ref="Z124:Z125"/>
    <mergeCell ref="Z126:Z127"/>
    <mergeCell ref="I130:Q130"/>
    <mergeCell ref="I131:I132"/>
    <mergeCell ref="J131:J132"/>
    <mergeCell ref="K131:K132"/>
    <mergeCell ref="L131:L132"/>
    <mergeCell ref="M131:M132"/>
    <mergeCell ref="O131:O132"/>
    <mergeCell ref="P131:P132"/>
  </mergeCells>
  <hyperlinks>
    <hyperlink ref="AE12" r:id="rId1"/>
    <hyperlink ref="AI47" r:id="rId2"/>
    <hyperlink ref="AI52" r:id="rId3"/>
    <hyperlink ref="AI57" r:id="rId4"/>
  </hyperlinks>
  <pageMargins left="0.7" right="0.7" top="0.75" bottom="0.75" header="0.3" footer="0.3"/>
  <pageSetup paperSize="17" scale="34"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BK141"/>
  <sheetViews>
    <sheetView topLeftCell="A52" zoomScale="60" zoomScaleNormal="60" workbookViewId="0">
      <selection activeCell="AB78" sqref="AB7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38" max="42" width="7.7109375" customWidth="1"/>
    <col min="43" max="46" width="8.425781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294" max="298" width="7.7109375" customWidth="1"/>
    <col min="299" max="302" width="8.425781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550" max="554" width="7.7109375" customWidth="1"/>
    <col min="555" max="558" width="8.425781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806" max="810" width="7.7109375" customWidth="1"/>
    <col min="811" max="814" width="8.425781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062" max="1066" width="7.7109375" customWidth="1"/>
    <col min="1067" max="1070" width="8.425781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318" max="1322" width="7.7109375" customWidth="1"/>
    <col min="1323" max="1326" width="8.425781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574" max="1578" width="7.7109375" customWidth="1"/>
    <col min="1579" max="1582" width="8.425781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1830" max="1834" width="7.7109375" customWidth="1"/>
    <col min="1835" max="1838" width="8.425781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086" max="2090" width="7.7109375" customWidth="1"/>
    <col min="2091" max="2094" width="8.425781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342" max="2346" width="7.7109375" customWidth="1"/>
    <col min="2347" max="2350" width="8.425781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598" max="2602" width="7.7109375" customWidth="1"/>
    <col min="2603" max="2606" width="8.425781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2854" max="2858" width="7.7109375" customWidth="1"/>
    <col min="2859" max="2862" width="8.425781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110" max="3114" width="7.7109375" customWidth="1"/>
    <col min="3115" max="3118" width="8.425781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366" max="3370" width="7.7109375" customWidth="1"/>
    <col min="3371" max="3374" width="8.425781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622" max="3626" width="7.7109375" customWidth="1"/>
    <col min="3627" max="3630" width="8.425781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3878" max="3882" width="7.7109375" customWidth="1"/>
    <col min="3883" max="3886" width="8.425781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134" max="4138" width="7.7109375" customWidth="1"/>
    <col min="4139" max="4142" width="8.425781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390" max="4394" width="7.7109375" customWidth="1"/>
    <col min="4395" max="4398" width="8.425781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646" max="4650" width="7.7109375" customWidth="1"/>
    <col min="4651" max="4654" width="8.425781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4902" max="4906" width="7.7109375" customWidth="1"/>
    <col min="4907" max="4910" width="8.425781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158" max="5162" width="7.7109375" customWidth="1"/>
    <col min="5163" max="5166" width="8.425781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414" max="5418" width="7.7109375" customWidth="1"/>
    <col min="5419" max="5422" width="8.425781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670" max="5674" width="7.7109375" customWidth="1"/>
    <col min="5675" max="5678" width="8.425781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5926" max="5930" width="7.7109375" customWidth="1"/>
    <col min="5931" max="5934" width="8.425781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182" max="6186" width="7.7109375" customWidth="1"/>
    <col min="6187" max="6190" width="8.425781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438" max="6442" width="7.7109375" customWidth="1"/>
    <col min="6443" max="6446" width="8.425781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694" max="6698" width="7.7109375" customWidth="1"/>
    <col min="6699" max="6702" width="8.425781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6950" max="6954" width="7.7109375" customWidth="1"/>
    <col min="6955" max="6958" width="8.425781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206" max="7210" width="7.7109375" customWidth="1"/>
    <col min="7211" max="7214" width="8.425781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462" max="7466" width="7.7109375" customWidth="1"/>
    <col min="7467" max="7470" width="8.425781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718" max="7722" width="7.7109375" customWidth="1"/>
    <col min="7723" max="7726" width="8.425781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7974" max="7978" width="7.7109375" customWidth="1"/>
    <col min="7979" max="7982" width="8.425781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230" max="8234" width="7.7109375" customWidth="1"/>
    <col min="8235" max="8238" width="8.425781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486" max="8490" width="7.7109375" customWidth="1"/>
    <col min="8491" max="8494" width="8.425781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742" max="8746" width="7.7109375" customWidth="1"/>
    <col min="8747" max="8750" width="8.425781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8998" max="9002" width="7.7109375" customWidth="1"/>
    <col min="9003" max="9006" width="8.425781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254" max="9258" width="7.7109375" customWidth="1"/>
    <col min="9259" max="9262" width="8.425781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510" max="9514" width="7.7109375" customWidth="1"/>
    <col min="9515" max="9518" width="8.425781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766" max="9770" width="7.7109375" customWidth="1"/>
    <col min="9771" max="9774" width="8.425781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022" max="10026" width="7.7109375" customWidth="1"/>
    <col min="10027" max="10030" width="8.425781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278" max="10282" width="7.7109375" customWidth="1"/>
    <col min="10283" max="10286" width="8.425781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534" max="10538" width="7.7109375" customWidth="1"/>
    <col min="10539" max="10542" width="8.425781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0790" max="10794" width="7.7109375" customWidth="1"/>
    <col min="10795" max="10798" width="8.425781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046" max="11050" width="7.7109375" customWidth="1"/>
    <col min="11051" max="11054" width="8.425781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302" max="11306" width="7.7109375" customWidth="1"/>
    <col min="11307" max="11310" width="8.425781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558" max="11562" width="7.7109375" customWidth="1"/>
    <col min="11563" max="11566" width="8.425781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1814" max="11818" width="7.7109375" customWidth="1"/>
    <col min="11819" max="11822" width="8.425781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070" max="12074" width="7.7109375" customWidth="1"/>
    <col min="12075" max="12078" width="8.425781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326" max="12330" width="7.7109375" customWidth="1"/>
    <col min="12331" max="12334" width="8.425781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582" max="12586" width="7.7109375" customWidth="1"/>
    <col min="12587" max="12590" width="8.425781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2838" max="12842" width="7.7109375" customWidth="1"/>
    <col min="12843" max="12846" width="8.425781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094" max="13098" width="7.7109375" customWidth="1"/>
    <col min="13099" max="13102" width="8.425781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350" max="13354" width="7.7109375" customWidth="1"/>
    <col min="13355" max="13358" width="8.425781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606" max="13610" width="7.7109375" customWidth="1"/>
    <col min="13611" max="13614" width="8.425781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3862" max="13866" width="7.7109375" customWidth="1"/>
    <col min="13867" max="13870" width="8.425781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118" max="14122" width="7.7109375" customWidth="1"/>
    <col min="14123" max="14126" width="8.425781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374" max="14378" width="7.7109375" customWidth="1"/>
    <col min="14379" max="14382" width="8.425781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630" max="14634" width="7.7109375" customWidth="1"/>
    <col min="14635" max="14638" width="8.425781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4886" max="14890" width="7.7109375" customWidth="1"/>
    <col min="14891" max="14894" width="8.425781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142" max="15146" width="7.7109375" customWidth="1"/>
    <col min="15147" max="15150" width="8.425781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398" max="15402" width="7.7109375" customWidth="1"/>
    <col min="15403" max="15406" width="8.425781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654" max="15658" width="7.7109375" customWidth="1"/>
    <col min="15659" max="15662" width="8.425781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5910" max="15914" width="7.7109375" customWidth="1"/>
    <col min="15915" max="15918" width="8.425781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 min="16166" max="16170" width="7.7109375" customWidth="1"/>
    <col min="16171" max="16174" width="8.42578125" customWidth="1"/>
  </cols>
  <sheetData>
    <row r="1" spans="1:63" ht="17.25" customHeight="1" x14ac:dyDescent="0.35">
      <c r="A1" s="134" t="s">
        <v>90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63" ht="96" customHeight="1" x14ac:dyDescent="0.25">
      <c r="A2" s="102" t="s">
        <v>1</v>
      </c>
      <c r="B2" s="103" t="s">
        <v>2</v>
      </c>
      <c r="C2" s="100" t="s">
        <v>3</v>
      </c>
      <c r="D2" s="100" t="s">
        <v>4</v>
      </c>
      <c r="E2" s="100" t="s">
        <v>5</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21</v>
      </c>
      <c r="V2" s="6" t="s">
        <v>22</v>
      </c>
      <c r="W2" s="6" t="s">
        <v>23</v>
      </c>
      <c r="X2" s="6" t="s">
        <v>24</v>
      </c>
      <c r="Y2" s="6" t="s">
        <v>25</v>
      </c>
      <c r="Z2" s="100" t="s">
        <v>26</v>
      </c>
      <c r="AB2" s="7"/>
      <c r="AC2" s="7"/>
      <c r="AD2" s="7"/>
      <c r="AE2" s="7"/>
      <c r="AF2" s="7"/>
      <c r="AG2" s="7"/>
      <c r="AH2" s="7"/>
      <c r="AI2" s="7"/>
      <c r="AJ2" s="104" t="str">
        <f>CONCATENATE("Gain (dB) W_LIN @ ",B3,"GHz")</f>
        <v>Gain (dB) W_LIN @ 14.25GHz</v>
      </c>
      <c r="AS2" t="s">
        <v>94</v>
      </c>
      <c r="AU2" t="s">
        <v>95</v>
      </c>
      <c r="AV2" t="s">
        <v>96</v>
      </c>
      <c r="AW2" t="s">
        <v>93</v>
      </c>
      <c r="AX2" t="s">
        <v>94</v>
      </c>
      <c r="AZ2" t="s">
        <v>95</v>
      </c>
      <c r="BA2" t="s">
        <v>97</v>
      </c>
    </row>
    <row r="3" spans="1:63" ht="24.75" customHeight="1" x14ac:dyDescent="0.25">
      <c r="A3" s="8">
        <v>41992</v>
      </c>
      <c r="B3" s="100">
        <v>14.25</v>
      </c>
      <c r="C3" s="100" t="s">
        <v>30</v>
      </c>
      <c r="D3" s="9"/>
      <c r="E3" s="100"/>
      <c r="F3" s="102" t="s">
        <v>31</v>
      </c>
      <c r="G3" s="101"/>
      <c r="H3" s="10">
        <f>0.001*POWER(10,G3/10)</f>
        <v>1E-3</v>
      </c>
      <c r="I3" s="102" t="s">
        <v>31</v>
      </c>
      <c r="J3" s="100"/>
      <c r="K3" s="102" t="s">
        <v>31</v>
      </c>
      <c r="L3" s="101">
        <f>0.001*POWER(10,J3/10)</f>
        <v>1E-3</v>
      </c>
      <c r="M3" s="101"/>
      <c r="N3" s="101"/>
      <c r="O3" s="11"/>
      <c r="P3" s="12"/>
      <c r="Q3" s="13">
        <f>J3-G3</f>
        <v>0</v>
      </c>
      <c r="R3" s="13"/>
      <c r="S3" s="13"/>
      <c r="T3" s="101"/>
      <c r="U3" s="101"/>
      <c r="V3" s="101">
        <f>T3*$Z$7+S3*$Z$9+R3*$Z$11</f>
        <v>0</v>
      </c>
      <c r="W3" s="101">
        <f t="shared" ref="W3:W21" si="0">V3-L3</f>
        <v>-1E-3</v>
      </c>
      <c r="X3" s="14" t="e">
        <f t="shared" ref="X3:X21" si="1">L3/V3</f>
        <v>#DIV/0!</v>
      </c>
      <c r="Y3" s="14" t="e">
        <f t="shared" ref="Y3:Y21" si="2">(L3-H3)/V3</f>
        <v>#DIV/0!</v>
      </c>
      <c r="Z3" s="127" t="s">
        <v>32</v>
      </c>
      <c r="AA3" t="s">
        <v>33</v>
      </c>
      <c r="AB3" s="7"/>
      <c r="AC3" s="15"/>
      <c r="AD3" t="str">
        <f>CONCATENATE("Gain (dB) W_LIN_OPT @ ",B3,"GHz")</f>
        <v>Gain (dB) W_LIN_OPT @ 14.25GHz</v>
      </c>
      <c r="AG3" s="7"/>
      <c r="AH3" s="7"/>
      <c r="AI3" s="7"/>
      <c r="AJ3" s="62"/>
      <c r="AS3">
        <f>'13p75GHz_WLIN_OPT_T'!AS3</f>
        <v>0</v>
      </c>
      <c r="AU3" s="62">
        <f>AJ3-AS3</f>
        <v>0</v>
      </c>
      <c r="AV3" s="62"/>
      <c r="AX3">
        <f>'13p75GHz_WLIN_OPT_T'!AX3</f>
        <v>0</v>
      </c>
      <c r="AZ3" s="62">
        <f>AJ3-AX3</f>
        <v>0</v>
      </c>
      <c r="BA3" s="62"/>
    </row>
    <row r="4" spans="1:63" ht="24.75" customHeight="1" x14ac:dyDescent="0.25">
      <c r="A4" s="16"/>
      <c r="B4" s="100"/>
      <c r="C4" s="100"/>
      <c r="D4" s="9">
        <f>'[2]14p25GHz_WLIN'!D4</f>
        <v>46</v>
      </c>
      <c r="E4" s="9">
        <f>'[2]14p25GHz_WLIN'!E4</f>
        <v>61</v>
      </c>
      <c r="F4" s="102" t="s">
        <v>31</v>
      </c>
      <c r="G4" s="101">
        <v>20.100000000000001</v>
      </c>
      <c r="H4" s="10">
        <f t="shared" ref="H4:H21" si="3">0.001*POWER(10,G4/10)</f>
        <v>0.10232929922807554</v>
      </c>
      <c r="I4" s="102" t="s">
        <v>31</v>
      </c>
      <c r="J4" s="100">
        <v>46.6</v>
      </c>
      <c r="K4" s="102" t="s">
        <v>31</v>
      </c>
      <c r="L4" s="101">
        <f t="shared" ref="L4:L21" si="4">0.001*POWER(10,J4/10)</f>
        <v>45.70881896148758</v>
      </c>
      <c r="M4" s="101"/>
      <c r="N4" s="101"/>
      <c r="O4" s="11"/>
      <c r="P4" s="12"/>
      <c r="Q4" s="13">
        <f t="shared" ref="Q4:Q21" si="5">J4-G4</f>
        <v>26.5</v>
      </c>
      <c r="R4" s="13">
        <v>2.1</v>
      </c>
      <c r="S4" s="13">
        <v>5</v>
      </c>
      <c r="T4" s="101">
        <v>7.57</v>
      </c>
      <c r="U4" s="101">
        <v>5.3</v>
      </c>
      <c r="V4" s="101">
        <f t="shared" ref="V4:V21" si="6">T4*$Z$7+S4*$Z$9+R4*$Z$11</f>
        <v>250.90799999999999</v>
      </c>
      <c r="W4" s="101">
        <f t="shared" si="0"/>
        <v>205.19918103851239</v>
      </c>
      <c r="X4" s="14">
        <f t="shared" si="1"/>
        <v>0.18217362125355741</v>
      </c>
      <c r="Y4" s="14">
        <f t="shared" si="2"/>
        <v>0.18176578531676754</v>
      </c>
      <c r="Z4" s="130"/>
      <c r="AA4" t="s">
        <v>34</v>
      </c>
      <c r="AB4" s="7"/>
      <c r="AC4" s="17">
        <v>-3.75</v>
      </c>
      <c r="AG4" s="7"/>
      <c r="AH4" s="7"/>
      <c r="AI4" s="7"/>
      <c r="AJ4" s="62">
        <f>Q4+29</f>
        <v>55.5</v>
      </c>
      <c r="AS4">
        <f>'13p75GHz_WLIN_OPT_T'!AS3</f>
        <v>0</v>
      </c>
      <c r="AU4" s="62">
        <f>AJ4-AS4-3</f>
        <v>52.5</v>
      </c>
      <c r="AV4" s="62">
        <f>J4-AU4+29-3</f>
        <v>20.100000000000001</v>
      </c>
      <c r="AX4">
        <f>'13p75GHz_WLIN_OPT_T'!AX3</f>
        <v>0</v>
      </c>
      <c r="AZ4" s="62">
        <f>AJ4-AX4-3</f>
        <v>52.5</v>
      </c>
      <c r="BA4" s="62">
        <f>J4-AZ4+29-3</f>
        <v>20.100000000000001</v>
      </c>
    </row>
    <row r="5" spans="1:63" ht="24.75" customHeight="1" x14ac:dyDescent="0.25">
      <c r="A5" s="102"/>
      <c r="B5" s="100"/>
      <c r="C5" s="100"/>
      <c r="D5" s="9">
        <f>'[2]14p25GHz_WLIN'!D5</f>
        <v>45</v>
      </c>
      <c r="E5" s="9">
        <f>'[2]14p25GHz_WLIN'!E5</f>
        <v>58</v>
      </c>
      <c r="F5" s="102" t="s">
        <v>31</v>
      </c>
      <c r="G5" s="101">
        <v>18.829999999999998</v>
      </c>
      <c r="H5" s="10">
        <f t="shared" si="3"/>
        <v>7.6383578357769086E-2</v>
      </c>
      <c r="I5" s="102" t="s">
        <v>31</v>
      </c>
      <c r="J5" s="100">
        <v>46</v>
      </c>
      <c r="K5" s="102" t="s">
        <v>31</v>
      </c>
      <c r="L5" s="101">
        <f t="shared" si="4"/>
        <v>39.810717055349741</v>
      </c>
      <c r="M5" s="101"/>
      <c r="N5" s="101"/>
      <c r="O5" s="11"/>
      <c r="P5" s="12"/>
      <c r="Q5" s="13">
        <f t="shared" si="5"/>
        <v>27.17</v>
      </c>
      <c r="R5" s="13">
        <v>2.1</v>
      </c>
      <c r="S5" s="13">
        <v>4.8</v>
      </c>
      <c r="T5" s="101">
        <v>6.84</v>
      </c>
      <c r="U5" s="101">
        <v>4.88</v>
      </c>
      <c r="V5" s="101">
        <f t="shared" si="6"/>
        <v>231.03599999999997</v>
      </c>
      <c r="W5" s="101">
        <f t="shared" si="0"/>
        <v>191.22528294465025</v>
      </c>
      <c r="X5" s="14">
        <f t="shared" si="1"/>
        <v>0.17231391235716401</v>
      </c>
      <c r="Y5" s="14">
        <f t="shared" si="2"/>
        <v>0.17198329903994172</v>
      </c>
      <c r="Z5" s="131"/>
      <c r="AA5" t="s">
        <v>35</v>
      </c>
      <c r="AB5" s="7"/>
      <c r="AC5" s="17">
        <v>-3.75</v>
      </c>
      <c r="AG5" s="7"/>
      <c r="AH5" s="7"/>
      <c r="AI5" s="7"/>
      <c r="AJ5" s="62">
        <f t="shared" ref="AJ5:AJ21" si="7">Q5+29</f>
        <v>56.17</v>
      </c>
      <c r="AS5">
        <f>'13p75GHz_WLIN_OPT_T'!AS4</f>
        <v>0.5</v>
      </c>
      <c r="AU5" s="62">
        <f t="shared" ref="AU5:AU21" si="8">AJ5-AS5-3</f>
        <v>52.67</v>
      </c>
      <c r="AV5" s="62">
        <f t="shared" ref="AV5:AV21" si="9">J5-AU5+29-3</f>
        <v>19.329999999999998</v>
      </c>
      <c r="AX5">
        <f>'13p75GHz_WLIN_OPT_T'!AX4</f>
        <v>1</v>
      </c>
      <c r="AZ5" s="62">
        <f t="shared" ref="AZ5:AZ21" si="10">AJ5-AX5-3</f>
        <v>52.17</v>
      </c>
      <c r="BA5" s="62">
        <f t="shared" ref="BA5:BA21" si="11">J5-AZ5+29-3</f>
        <v>19.829999999999998</v>
      </c>
    </row>
    <row r="6" spans="1:63" ht="24.75" customHeight="1" x14ac:dyDescent="0.25">
      <c r="A6" s="102"/>
      <c r="B6" s="100"/>
      <c r="C6" s="100"/>
      <c r="D6" s="9">
        <f>'[2]14p25GHz_WLIN'!D6</f>
        <v>44</v>
      </c>
      <c r="E6" s="9">
        <f>'[2]14p25GHz_WLIN'!E6</f>
        <v>56</v>
      </c>
      <c r="F6" s="102" t="s">
        <v>31</v>
      </c>
      <c r="G6" s="101">
        <v>17.27</v>
      </c>
      <c r="H6" s="10">
        <f t="shared" si="3"/>
        <v>5.3333489548762096E-2</v>
      </c>
      <c r="I6" s="102" t="s">
        <v>31</v>
      </c>
      <c r="J6" s="100">
        <f>J5-1</f>
        <v>45</v>
      </c>
      <c r="K6" s="102" t="s">
        <v>31</v>
      </c>
      <c r="L6" s="101">
        <f t="shared" si="4"/>
        <v>31.622776601683839</v>
      </c>
      <c r="M6" s="101"/>
      <c r="N6" s="101"/>
      <c r="O6" s="11"/>
      <c r="P6" s="11"/>
      <c r="Q6" s="13">
        <f t="shared" si="5"/>
        <v>27.73</v>
      </c>
      <c r="R6" s="13">
        <v>2.1</v>
      </c>
      <c r="S6" s="13">
        <v>4.5999999999999996</v>
      </c>
      <c r="T6" s="101">
        <v>6</v>
      </c>
      <c r="U6" s="101">
        <v>4.3499999999999996</v>
      </c>
      <c r="V6" s="101">
        <f t="shared" si="6"/>
        <v>208.47999999999996</v>
      </c>
      <c r="W6" s="101">
        <f t="shared" si="0"/>
        <v>176.85722339831614</v>
      </c>
      <c r="X6" s="14">
        <f t="shared" si="1"/>
        <v>0.15168254317768537</v>
      </c>
      <c r="Y6" s="14">
        <f t="shared" si="2"/>
        <v>0.15142672252559039</v>
      </c>
      <c r="Z6" s="100" t="s">
        <v>36</v>
      </c>
      <c r="AA6" s="20" t="s">
        <v>37</v>
      </c>
      <c r="AB6" s="7"/>
      <c r="AC6" s="17">
        <v>-1.1859999999999999</v>
      </c>
      <c r="AG6" s="7"/>
      <c r="AH6" s="7"/>
      <c r="AI6" s="7"/>
      <c r="AJ6" s="62">
        <f t="shared" si="7"/>
        <v>56.730000000000004</v>
      </c>
      <c r="AS6">
        <f>'13p75GHz_WLIN_OPT_T'!AS5</f>
        <v>1</v>
      </c>
      <c r="AU6" s="62">
        <f t="shared" si="8"/>
        <v>52.730000000000004</v>
      </c>
      <c r="AV6" s="62">
        <f t="shared" si="9"/>
        <v>18.269999999999996</v>
      </c>
      <c r="AX6">
        <f>'13p75GHz_WLIN_OPT_T'!AX5</f>
        <v>1.4</v>
      </c>
      <c r="AZ6" s="62">
        <f t="shared" si="10"/>
        <v>52.330000000000005</v>
      </c>
      <c r="BA6" s="62">
        <f t="shared" si="11"/>
        <v>18.669999999999995</v>
      </c>
    </row>
    <row r="7" spans="1:63" ht="24.75" customHeight="1" x14ac:dyDescent="0.25">
      <c r="A7" s="102"/>
      <c r="B7" s="100"/>
      <c r="C7" s="100"/>
      <c r="D7" s="9">
        <f>'[2]14p25GHz_WLIN'!D7</f>
        <v>42</v>
      </c>
      <c r="E7" s="9">
        <f>'[2]14p25GHz_WLIN'!E7</f>
        <v>53</v>
      </c>
      <c r="F7" s="102" t="s">
        <v>31</v>
      </c>
      <c r="G7" s="101">
        <v>16</v>
      </c>
      <c r="H7" s="10">
        <f t="shared" si="3"/>
        <v>3.9810717055349755E-2</v>
      </c>
      <c r="I7" s="102" t="s">
        <v>31</v>
      </c>
      <c r="J7" s="100">
        <v>44</v>
      </c>
      <c r="K7" s="102" t="s">
        <v>31</v>
      </c>
      <c r="L7" s="101">
        <f t="shared" si="4"/>
        <v>25.118864315095859</v>
      </c>
      <c r="M7" s="101"/>
      <c r="N7" s="101"/>
      <c r="O7" s="11"/>
      <c r="P7" s="11"/>
      <c r="Q7" s="13">
        <f t="shared" si="5"/>
        <v>28</v>
      </c>
      <c r="R7" s="13">
        <v>2.1</v>
      </c>
      <c r="S7" s="13">
        <v>4.5</v>
      </c>
      <c r="T7" s="19">
        <v>5.37</v>
      </c>
      <c r="U7" s="19">
        <v>3.85</v>
      </c>
      <c r="V7" s="101">
        <f t="shared" si="6"/>
        <v>192.07799999999997</v>
      </c>
      <c r="W7" s="101">
        <f t="shared" si="0"/>
        <v>166.95913568490411</v>
      </c>
      <c r="X7" s="14">
        <f t="shared" si="1"/>
        <v>0.13077429125196985</v>
      </c>
      <c r="Y7" s="14">
        <f t="shared" si="2"/>
        <v>0.13056702796801567</v>
      </c>
      <c r="Z7" s="100">
        <v>24.4</v>
      </c>
      <c r="AA7" s="20" t="s">
        <v>38</v>
      </c>
      <c r="AB7" s="7"/>
      <c r="AC7" s="17">
        <v>-0.93400000000000005</v>
      </c>
      <c r="AG7" s="7"/>
      <c r="AH7" s="7"/>
      <c r="AI7" s="7"/>
      <c r="AJ7" s="62">
        <f t="shared" si="7"/>
        <v>57</v>
      </c>
      <c r="AS7">
        <f>'13p75GHz_WLIN_OPT_T'!AS6</f>
        <v>1.35</v>
      </c>
      <c r="AU7" s="62">
        <f t="shared" si="8"/>
        <v>52.65</v>
      </c>
      <c r="AV7" s="62">
        <f t="shared" si="9"/>
        <v>17.350000000000001</v>
      </c>
      <c r="AX7">
        <f>'13p75GHz_WLIN_OPT_T'!AX6</f>
        <v>1.7999999999999998</v>
      </c>
      <c r="AZ7" s="62">
        <f t="shared" si="10"/>
        <v>52.2</v>
      </c>
      <c r="BA7" s="62">
        <f t="shared" si="11"/>
        <v>17.799999999999997</v>
      </c>
    </row>
    <row r="8" spans="1:63" ht="24.75" customHeight="1" x14ac:dyDescent="0.25">
      <c r="A8" s="102"/>
      <c r="B8" s="100"/>
      <c r="C8" s="100"/>
      <c r="D8" s="9">
        <f>'[2]14p25GHz_WLIN'!D8</f>
        <v>41</v>
      </c>
      <c r="E8" s="9">
        <f>'[2]14p25GHz_WLIN'!E8</f>
        <v>51</v>
      </c>
      <c r="F8" s="102" t="s">
        <v>31</v>
      </c>
      <c r="G8" s="101">
        <v>14.74</v>
      </c>
      <c r="H8" s="10">
        <f t="shared" si="3"/>
        <v>2.9785164294291906E-2</v>
      </c>
      <c r="I8" s="102" t="s">
        <v>31</v>
      </c>
      <c r="J8" s="100">
        <f t="shared" ref="J8:J18" si="12">J7-1</f>
        <v>43</v>
      </c>
      <c r="K8" s="102" t="s">
        <v>31</v>
      </c>
      <c r="L8" s="101">
        <f t="shared" si="4"/>
        <v>19.952623149688794</v>
      </c>
      <c r="M8" s="101"/>
      <c r="N8" s="101"/>
      <c r="O8" s="11"/>
      <c r="P8" s="11"/>
      <c r="Q8" s="13">
        <f t="shared" si="5"/>
        <v>28.259999999999998</v>
      </c>
      <c r="R8" s="13">
        <v>2.1</v>
      </c>
      <c r="S8" s="13">
        <v>4.5</v>
      </c>
      <c r="T8" s="19">
        <v>4.8</v>
      </c>
      <c r="U8" s="19">
        <v>3.48</v>
      </c>
      <c r="V8" s="101">
        <f t="shared" si="6"/>
        <v>178.17</v>
      </c>
      <c r="W8" s="101">
        <f t="shared" si="0"/>
        <v>158.21737685031118</v>
      </c>
      <c r="X8" s="14">
        <f t="shared" si="1"/>
        <v>0.11198643514446201</v>
      </c>
      <c r="Y8" s="14">
        <f t="shared" si="2"/>
        <v>0.11181926242012967</v>
      </c>
      <c r="Z8" s="100" t="s">
        <v>39</v>
      </c>
      <c r="AA8" s="20" t="s">
        <v>40</v>
      </c>
      <c r="AB8" s="7"/>
      <c r="AC8" s="17">
        <v>-0.26600000000000001</v>
      </c>
      <c r="AG8" s="7"/>
      <c r="AH8" s="7"/>
      <c r="AI8" s="7"/>
      <c r="AJ8" s="62">
        <f t="shared" si="7"/>
        <v>57.26</v>
      </c>
      <c r="AS8">
        <f>'13p75GHz_WLIN_OPT_T'!AS7</f>
        <v>1.7000000000000002</v>
      </c>
      <c r="AU8" s="62">
        <f t="shared" si="8"/>
        <v>52.559999999999995</v>
      </c>
      <c r="AV8" s="62">
        <f t="shared" si="9"/>
        <v>16.440000000000005</v>
      </c>
      <c r="AX8">
        <f>'13p75GHz_WLIN_OPT_T'!AX7</f>
        <v>1.9</v>
      </c>
      <c r="AZ8" s="62">
        <f t="shared" si="10"/>
        <v>52.36</v>
      </c>
      <c r="BA8" s="62">
        <f t="shared" si="11"/>
        <v>16.64</v>
      </c>
    </row>
    <row r="9" spans="1:63" ht="24.75" customHeight="1" x14ac:dyDescent="0.25">
      <c r="A9" s="102"/>
      <c r="B9" s="100"/>
      <c r="C9" s="100"/>
      <c r="D9" s="9">
        <f>'[2]14p25GHz_WLIN'!D9</f>
        <v>40</v>
      </c>
      <c r="E9" s="9">
        <f>'[2]14p25GHz_WLIN'!E9</f>
        <v>49</v>
      </c>
      <c r="F9" s="102" t="s">
        <v>31</v>
      </c>
      <c r="G9" s="101">
        <v>13.5</v>
      </c>
      <c r="H9" s="10">
        <f t="shared" si="3"/>
        <v>2.2387211385683406E-2</v>
      </c>
      <c r="I9" s="102" t="s">
        <v>31</v>
      </c>
      <c r="J9" s="100">
        <f t="shared" si="12"/>
        <v>42</v>
      </c>
      <c r="K9" s="102" t="s">
        <v>31</v>
      </c>
      <c r="L9" s="101">
        <f t="shared" si="4"/>
        <v>15.848931924611147</v>
      </c>
      <c r="M9" s="101"/>
      <c r="N9" s="101"/>
      <c r="O9" s="11"/>
      <c r="P9" s="11"/>
      <c r="Q9" s="13">
        <f t="shared" si="5"/>
        <v>28.5</v>
      </c>
      <c r="R9" s="13">
        <v>2.1</v>
      </c>
      <c r="S9" s="13">
        <v>4.5</v>
      </c>
      <c r="T9" s="19">
        <v>4.33</v>
      </c>
      <c r="U9" s="19">
        <v>3.13</v>
      </c>
      <c r="V9" s="101">
        <f t="shared" si="6"/>
        <v>166.702</v>
      </c>
      <c r="W9" s="101">
        <f t="shared" si="0"/>
        <v>150.85306807538885</v>
      </c>
      <c r="X9" s="14">
        <f t="shared" si="1"/>
        <v>9.5073435979239285E-2</v>
      </c>
      <c r="Y9" s="14">
        <f t="shared" si="2"/>
        <v>9.4939141181422312E-2</v>
      </c>
      <c r="Z9" s="100">
        <v>10.3</v>
      </c>
      <c r="AB9" s="7"/>
      <c r="AC9" s="15"/>
      <c r="AG9" s="7"/>
      <c r="AH9" s="7"/>
      <c r="AI9" s="7"/>
      <c r="AJ9" s="62">
        <f t="shared" si="7"/>
        <v>57.5</v>
      </c>
      <c r="AS9">
        <f>'13p75GHz_WLIN_OPT_T'!AS8</f>
        <v>1.9000000000000001</v>
      </c>
      <c r="AU9" s="62">
        <f t="shared" si="8"/>
        <v>52.6</v>
      </c>
      <c r="AV9" s="62">
        <f t="shared" si="9"/>
        <v>15.399999999999999</v>
      </c>
      <c r="AX9">
        <f>'13p75GHz_WLIN_OPT_T'!AX8</f>
        <v>2</v>
      </c>
      <c r="AZ9" s="62">
        <f t="shared" si="10"/>
        <v>52.5</v>
      </c>
      <c r="BA9" s="62">
        <f t="shared" si="11"/>
        <v>15.5</v>
      </c>
    </row>
    <row r="10" spans="1:63" ht="24.75" customHeight="1" x14ac:dyDescent="0.25">
      <c r="A10" s="102"/>
      <c r="B10" s="100"/>
      <c r="C10" s="100"/>
      <c r="D10" s="9">
        <f>'[2]14p25GHz_WLIN'!D10</f>
        <v>40</v>
      </c>
      <c r="E10" s="9">
        <f>'[2]14p25GHz_WLIN'!E10</f>
        <v>48</v>
      </c>
      <c r="F10" s="102" t="s">
        <v>31</v>
      </c>
      <c r="G10" s="101">
        <v>12.34</v>
      </c>
      <c r="H10" s="10">
        <f t="shared" si="3"/>
        <v>1.713957307508426E-2</v>
      </c>
      <c r="I10" s="102" t="s">
        <v>31</v>
      </c>
      <c r="J10" s="100">
        <f t="shared" si="12"/>
        <v>41</v>
      </c>
      <c r="K10" s="102" t="s">
        <v>31</v>
      </c>
      <c r="L10" s="101">
        <f t="shared" si="4"/>
        <v>12.589254117941671</v>
      </c>
      <c r="M10" s="101"/>
      <c r="N10" s="101"/>
      <c r="O10" s="11"/>
      <c r="P10" s="11"/>
      <c r="Q10" s="13">
        <f t="shared" si="5"/>
        <v>28.66</v>
      </c>
      <c r="R10" s="13">
        <v>2.1</v>
      </c>
      <c r="S10" s="13">
        <v>4.5</v>
      </c>
      <c r="T10" s="19">
        <v>3.9</v>
      </c>
      <c r="U10" s="19">
        <v>2.84</v>
      </c>
      <c r="V10" s="101">
        <f t="shared" si="6"/>
        <v>156.20999999999998</v>
      </c>
      <c r="W10" s="101">
        <f t="shared" si="0"/>
        <v>143.62074588205832</v>
      </c>
      <c r="X10" s="14">
        <f t="shared" si="1"/>
        <v>8.0591857870441541E-2</v>
      </c>
      <c r="Y10" s="14">
        <f t="shared" si="2"/>
        <v>8.0482136514093777E-2</v>
      </c>
      <c r="Z10" s="100" t="s">
        <v>41</v>
      </c>
      <c r="AA10" t="s">
        <v>121</v>
      </c>
      <c r="AB10" s="7"/>
      <c r="AC10" s="15"/>
      <c r="AD10" s="7"/>
      <c r="AE10" s="7"/>
      <c r="AF10" s="7"/>
      <c r="AG10" s="7"/>
      <c r="AH10" s="7"/>
      <c r="AI10" s="7"/>
      <c r="AJ10" s="62">
        <f t="shared" si="7"/>
        <v>57.66</v>
      </c>
      <c r="AS10">
        <f>'13p75GHz_WLIN_OPT_T'!AS9</f>
        <v>2.1</v>
      </c>
      <c r="AU10" s="62">
        <f t="shared" si="8"/>
        <v>52.559999999999995</v>
      </c>
      <c r="AV10" s="62">
        <f t="shared" si="9"/>
        <v>14.440000000000005</v>
      </c>
      <c r="AX10">
        <f>'13p75GHz_WLIN_OPT_T'!AX9</f>
        <v>2.1</v>
      </c>
      <c r="AZ10" s="62">
        <f t="shared" si="10"/>
        <v>52.559999999999995</v>
      </c>
      <c r="BA10" s="62">
        <f t="shared" si="11"/>
        <v>14.440000000000005</v>
      </c>
    </row>
    <row r="11" spans="1:63" ht="24.75" customHeight="1" x14ac:dyDescent="0.25">
      <c r="A11" s="102"/>
      <c r="B11" s="100"/>
      <c r="C11" s="100"/>
      <c r="D11" s="9">
        <f>'[2]14p25GHz_WLIN'!D11</f>
        <v>40</v>
      </c>
      <c r="E11" s="9">
        <f>'[2]14p25GHz_WLIN'!E11</f>
        <v>46</v>
      </c>
      <c r="F11" s="102" t="s">
        <v>31</v>
      </c>
      <c r="G11" s="101">
        <v>9.65</v>
      </c>
      <c r="H11" s="10">
        <f t="shared" si="3"/>
        <v>9.2257142715476362E-3</v>
      </c>
      <c r="I11" s="102" t="s">
        <v>31</v>
      </c>
      <c r="J11" s="100">
        <f t="shared" si="12"/>
        <v>40</v>
      </c>
      <c r="K11" s="102" t="s">
        <v>31</v>
      </c>
      <c r="L11" s="101">
        <f t="shared" si="4"/>
        <v>10</v>
      </c>
      <c r="M11" s="101"/>
      <c r="N11" s="101"/>
      <c r="O11" s="11"/>
      <c r="P11" s="11"/>
      <c r="Q11" s="13">
        <f t="shared" si="5"/>
        <v>30.35</v>
      </c>
      <c r="R11" s="13">
        <v>2.1</v>
      </c>
      <c r="S11" s="13">
        <v>4.5</v>
      </c>
      <c r="T11" s="19">
        <v>3.75</v>
      </c>
      <c r="U11" s="19">
        <v>2.68</v>
      </c>
      <c r="V11" s="101">
        <f t="shared" si="6"/>
        <v>152.54999999999998</v>
      </c>
      <c r="W11" s="101">
        <f t="shared" si="0"/>
        <v>142.54999999999998</v>
      </c>
      <c r="X11" s="14">
        <f t="shared" si="1"/>
        <v>6.5552277941658479E-2</v>
      </c>
      <c r="Y11" s="14">
        <f t="shared" si="2"/>
        <v>6.5491801283044604E-2</v>
      </c>
      <c r="Z11" s="100">
        <v>7</v>
      </c>
      <c r="AA11" t="s">
        <v>105</v>
      </c>
      <c r="AB11" s="7">
        <v>0.67</v>
      </c>
      <c r="AC11" s="15" t="s">
        <v>106</v>
      </c>
      <c r="AD11" s="7">
        <v>0.41</v>
      </c>
      <c r="AE11" s="7" t="s">
        <v>107</v>
      </c>
      <c r="AF11" s="7">
        <v>1.2490000000000001</v>
      </c>
      <c r="AG11" s="7"/>
      <c r="AH11" s="7"/>
      <c r="AI11" s="7"/>
      <c r="AJ11" s="62">
        <f t="shared" si="7"/>
        <v>59.35</v>
      </c>
      <c r="AS11">
        <f>'13p75GHz_WLIN_OPT_T'!AS10</f>
        <v>3.9000000000000004</v>
      </c>
      <c r="AU11" s="62">
        <f t="shared" si="8"/>
        <v>52.45</v>
      </c>
      <c r="AV11" s="62">
        <f t="shared" si="9"/>
        <v>13.549999999999997</v>
      </c>
      <c r="AX11">
        <f>'13p75GHz_WLIN_OPT_T'!AX10</f>
        <v>3.6</v>
      </c>
      <c r="AZ11" s="62">
        <f t="shared" si="10"/>
        <v>52.75</v>
      </c>
      <c r="BA11" s="62">
        <f t="shared" si="11"/>
        <v>13.25</v>
      </c>
    </row>
    <row r="12" spans="1:63" ht="24.75" customHeight="1" x14ac:dyDescent="0.25">
      <c r="A12" s="102"/>
      <c r="B12" s="100"/>
      <c r="C12" s="100"/>
      <c r="D12" s="9">
        <f>'[2]14p25GHz_WLIN'!D12</f>
        <v>40</v>
      </c>
      <c r="E12" s="9">
        <f>'[2]14p25GHz_WLIN'!E12</f>
        <v>46</v>
      </c>
      <c r="F12" s="102" t="s">
        <v>31</v>
      </c>
      <c r="G12" s="101">
        <v>8.48</v>
      </c>
      <c r="H12" s="10">
        <f t="shared" si="3"/>
        <v>7.0469306896714726E-3</v>
      </c>
      <c r="I12" s="102" t="s">
        <v>31</v>
      </c>
      <c r="J12" s="100">
        <f t="shared" si="12"/>
        <v>39</v>
      </c>
      <c r="K12" s="102" t="s">
        <v>31</v>
      </c>
      <c r="L12" s="101">
        <f t="shared" si="4"/>
        <v>7.9432823472428158</v>
      </c>
      <c r="M12" s="101"/>
      <c r="N12" s="101"/>
      <c r="O12" s="11"/>
      <c r="P12" s="11"/>
      <c r="Q12" s="13">
        <f t="shared" si="5"/>
        <v>30.52</v>
      </c>
      <c r="R12" s="13">
        <v>2.1</v>
      </c>
      <c r="S12" s="13">
        <v>4.5</v>
      </c>
      <c r="T12" s="19">
        <v>3.47</v>
      </c>
      <c r="U12" s="19">
        <v>2.4700000000000002</v>
      </c>
      <c r="V12" s="101">
        <f t="shared" si="6"/>
        <v>145.71799999999999</v>
      </c>
      <c r="W12" s="101">
        <f t="shared" si="0"/>
        <v>137.77471765275718</v>
      </c>
      <c r="X12" s="14">
        <f t="shared" si="1"/>
        <v>5.4511332486328501E-2</v>
      </c>
      <c r="Y12" s="14">
        <f t="shared" si="2"/>
        <v>5.446297242998905E-2</v>
      </c>
      <c r="Z12" s="136" t="s">
        <v>76</v>
      </c>
      <c r="AA12" t="s">
        <v>108</v>
      </c>
      <c r="AB12" s="7">
        <v>0</v>
      </c>
      <c r="AE12" s="105" t="s">
        <v>109</v>
      </c>
      <c r="AF12" s="7">
        <v>10.5</v>
      </c>
      <c r="AG12" s="7"/>
      <c r="AH12" s="7"/>
      <c r="AI12" s="7"/>
      <c r="AJ12" s="62">
        <f t="shared" si="7"/>
        <v>59.519999999999996</v>
      </c>
      <c r="AS12">
        <f>'13p75GHz_WLIN_OPT_T'!AS11</f>
        <v>4.2</v>
      </c>
      <c r="AU12" s="62">
        <f t="shared" si="8"/>
        <v>52.319999999999993</v>
      </c>
      <c r="AV12" s="62">
        <f t="shared" si="9"/>
        <v>12.680000000000007</v>
      </c>
      <c r="AX12">
        <f>'13p75GHz_WLIN_OPT_T'!AX11</f>
        <v>3.6</v>
      </c>
      <c r="AZ12" s="62">
        <f t="shared" si="10"/>
        <v>52.919999999999995</v>
      </c>
      <c r="BA12" s="62">
        <f t="shared" si="11"/>
        <v>12.080000000000005</v>
      </c>
    </row>
    <row r="13" spans="1:63" ht="24.75" customHeight="1" x14ac:dyDescent="0.25">
      <c r="A13" s="102"/>
      <c r="B13" s="100"/>
      <c r="C13" s="100"/>
      <c r="D13" s="9">
        <f>'[2]14p25GHz_WLIN'!D13</f>
        <v>40</v>
      </c>
      <c r="E13" s="9">
        <f>'[2]14p25GHz_WLIN'!E13</f>
        <v>44</v>
      </c>
      <c r="F13" s="102" t="s">
        <v>31</v>
      </c>
      <c r="G13" s="101">
        <v>7.48</v>
      </c>
      <c r="H13" s="10">
        <f t="shared" si="3"/>
        <v>5.5975760149511019E-3</v>
      </c>
      <c r="I13" s="102" t="s">
        <v>31</v>
      </c>
      <c r="J13" s="100">
        <f t="shared" si="12"/>
        <v>38</v>
      </c>
      <c r="K13" s="102" t="s">
        <v>31</v>
      </c>
      <c r="L13" s="101">
        <f t="shared" si="4"/>
        <v>6.3095734448019387</v>
      </c>
      <c r="M13" s="101"/>
      <c r="N13" s="101"/>
      <c r="O13" s="11"/>
      <c r="P13" s="11"/>
      <c r="Q13" s="13">
        <f t="shared" si="5"/>
        <v>30.52</v>
      </c>
      <c r="R13" s="13">
        <v>2.1</v>
      </c>
      <c r="S13" s="13">
        <v>4.5</v>
      </c>
      <c r="T13" s="19">
        <v>3.28</v>
      </c>
      <c r="U13" s="19">
        <v>2.2999999999999998</v>
      </c>
      <c r="V13" s="101">
        <f t="shared" si="6"/>
        <v>141.08199999999999</v>
      </c>
      <c r="W13" s="101">
        <f t="shared" si="0"/>
        <v>134.77242655519805</v>
      </c>
      <c r="X13" s="14">
        <f t="shared" si="1"/>
        <v>4.4722738866772083E-2</v>
      </c>
      <c r="Y13" s="14">
        <f t="shared" si="2"/>
        <v>4.468306282011162E-2</v>
      </c>
      <c r="Z13" s="137"/>
      <c r="AA13" t="s">
        <v>110</v>
      </c>
      <c r="AB13" s="7">
        <v>3.06</v>
      </c>
      <c r="AE13" s="15" t="s">
        <v>111</v>
      </c>
      <c r="AF13" s="7">
        <v>40.630000000000003</v>
      </c>
      <c r="AG13" s="7"/>
      <c r="AH13" s="7"/>
      <c r="AI13" s="7"/>
      <c r="AJ13" s="62">
        <f t="shared" si="7"/>
        <v>59.519999999999996</v>
      </c>
      <c r="AS13">
        <f>'13p75GHz_WLIN_OPT_T'!AS12</f>
        <v>4.2</v>
      </c>
      <c r="AU13" s="62">
        <f t="shared" si="8"/>
        <v>52.319999999999993</v>
      </c>
      <c r="AV13" s="62">
        <f t="shared" si="9"/>
        <v>11.680000000000007</v>
      </c>
      <c r="AX13">
        <f>'13p75GHz_WLIN_OPT_T'!AX12</f>
        <v>3.6</v>
      </c>
      <c r="AZ13" s="62">
        <f t="shared" si="10"/>
        <v>52.919999999999995</v>
      </c>
      <c r="BA13" s="62">
        <f t="shared" si="11"/>
        <v>11.080000000000005</v>
      </c>
    </row>
    <row r="14" spans="1:63" ht="24.75" customHeight="1" x14ac:dyDescent="0.25">
      <c r="A14" s="102"/>
      <c r="B14" s="100"/>
      <c r="C14" s="100"/>
      <c r="D14" s="9">
        <f>'[2]14p25GHz_WLIN'!D14</f>
        <v>40</v>
      </c>
      <c r="E14" s="9">
        <f>'[2]14p25GHz_WLIN'!E14</f>
        <v>44</v>
      </c>
      <c r="F14" s="102" t="s">
        <v>31</v>
      </c>
      <c r="G14" s="101">
        <v>6.42</v>
      </c>
      <c r="H14" s="10">
        <f t="shared" si="3"/>
        <v>4.3853069777498579E-3</v>
      </c>
      <c r="I14" s="102" t="s">
        <v>31</v>
      </c>
      <c r="J14" s="100">
        <f t="shared" si="12"/>
        <v>37</v>
      </c>
      <c r="K14" s="102" t="s">
        <v>31</v>
      </c>
      <c r="L14" s="101">
        <f t="shared" si="4"/>
        <v>5.0118723362727327</v>
      </c>
      <c r="M14" s="101"/>
      <c r="N14" s="101"/>
      <c r="O14" s="11"/>
      <c r="P14" s="11"/>
      <c r="Q14" s="13">
        <f t="shared" si="5"/>
        <v>30.58</v>
      </c>
      <c r="R14" s="13">
        <v>2.1</v>
      </c>
      <c r="S14" s="13">
        <v>4.5</v>
      </c>
      <c r="T14" s="19">
        <v>3.12</v>
      </c>
      <c r="U14" s="19">
        <v>2.16</v>
      </c>
      <c r="V14" s="101">
        <f t="shared" si="6"/>
        <v>137.178</v>
      </c>
      <c r="W14" s="101">
        <f t="shared" si="0"/>
        <v>132.16612766372725</v>
      </c>
      <c r="X14" s="14">
        <f t="shared" si="1"/>
        <v>3.6535540219807351E-2</v>
      </c>
      <c r="Y14" s="14">
        <f t="shared" si="2"/>
        <v>3.6503572214895849E-2</v>
      </c>
      <c r="Z14" s="137"/>
      <c r="AA14" s="147" t="s">
        <v>101</v>
      </c>
      <c r="AB14" s="148"/>
      <c r="AC14" s="146" t="s">
        <v>102</v>
      </c>
      <c r="AD14" s="146"/>
      <c r="AE14" s="146"/>
      <c r="AF14" s="146"/>
      <c r="AG14" s="146"/>
      <c r="AH14" s="146"/>
      <c r="AI14" s="7"/>
      <c r="AJ14" s="62">
        <f t="shared" si="7"/>
        <v>59.58</v>
      </c>
      <c r="AS14">
        <f>'13p75GHz_WLIN_OPT_T'!AS13</f>
        <v>4.2</v>
      </c>
      <c r="AU14" s="62">
        <f t="shared" si="8"/>
        <v>52.379999999999995</v>
      </c>
      <c r="AV14" s="62">
        <f t="shared" si="9"/>
        <v>10.620000000000005</v>
      </c>
      <c r="AX14">
        <f>'13p75GHz_WLIN_OPT_T'!AX13</f>
        <v>3.6</v>
      </c>
      <c r="AZ14" s="62">
        <f t="shared" si="10"/>
        <v>52.98</v>
      </c>
      <c r="BA14" s="62">
        <f t="shared" si="11"/>
        <v>10.020000000000003</v>
      </c>
    </row>
    <row r="15" spans="1:63" ht="24.75" customHeight="1" x14ac:dyDescent="0.25">
      <c r="A15" s="102"/>
      <c r="B15" s="100"/>
      <c r="C15" s="100"/>
      <c r="D15" s="9">
        <f>'[2]14p25GHz_WLIN'!D15</f>
        <v>40</v>
      </c>
      <c r="E15" s="9">
        <f>'[2]14p25GHz_WLIN'!E15</f>
        <v>44</v>
      </c>
      <c r="F15" s="102" t="s">
        <v>31</v>
      </c>
      <c r="G15" s="101">
        <v>5.45</v>
      </c>
      <c r="H15" s="10">
        <f t="shared" si="3"/>
        <v>3.5075187395256805E-3</v>
      </c>
      <c r="I15" s="102" t="s">
        <v>31</v>
      </c>
      <c r="J15" s="100">
        <f t="shared" si="12"/>
        <v>36</v>
      </c>
      <c r="K15" s="102" t="s">
        <v>31</v>
      </c>
      <c r="L15" s="101">
        <f t="shared" si="4"/>
        <v>3.9810717055349771</v>
      </c>
      <c r="M15" s="101"/>
      <c r="N15" s="101"/>
      <c r="O15" s="11"/>
      <c r="P15" s="11"/>
      <c r="Q15" s="13">
        <f t="shared" si="5"/>
        <v>30.55</v>
      </c>
      <c r="R15" s="13">
        <v>2.1</v>
      </c>
      <c r="S15" s="13">
        <v>4.5</v>
      </c>
      <c r="T15" s="19">
        <v>3.01</v>
      </c>
      <c r="U15" s="19">
        <v>2.0499999999999998</v>
      </c>
      <c r="V15" s="101">
        <f t="shared" si="6"/>
        <v>134.49399999999997</v>
      </c>
      <c r="W15" s="101">
        <f t="shared" si="0"/>
        <v>130.51292829446498</v>
      </c>
      <c r="X15" s="14">
        <f t="shared" si="1"/>
        <v>2.9600366600257097E-2</v>
      </c>
      <c r="Y15" s="14">
        <f t="shared" si="2"/>
        <v>2.9574287230623317E-2</v>
      </c>
      <c r="Z15" s="137"/>
      <c r="AA15" s="147"/>
      <c r="AB15" s="148"/>
      <c r="AC15" s="146"/>
      <c r="AD15" s="146"/>
      <c r="AE15" s="146"/>
      <c r="AF15" s="146"/>
      <c r="AG15" s="146"/>
      <c r="AH15" s="146"/>
      <c r="AI15" s="7"/>
      <c r="AJ15" s="62">
        <f t="shared" si="7"/>
        <v>59.55</v>
      </c>
      <c r="AS15">
        <f>'13p75GHz_WLIN_OPT_T'!AS14</f>
        <v>4.2</v>
      </c>
      <c r="AU15" s="62">
        <f t="shared" si="8"/>
        <v>52.349999999999994</v>
      </c>
      <c r="AV15" s="62">
        <f t="shared" si="9"/>
        <v>9.6500000000000057</v>
      </c>
      <c r="AX15">
        <f>'13p75GHz_WLIN_OPT_T'!AX14</f>
        <v>3.6</v>
      </c>
      <c r="AZ15" s="62">
        <f t="shared" si="10"/>
        <v>52.949999999999996</v>
      </c>
      <c r="BA15" s="62">
        <f t="shared" si="11"/>
        <v>9.0500000000000043</v>
      </c>
    </row>
    <row r="16" spans="1:63" ht="24.75" customHeight="1" x14ac:dyDescent="0.25">
      <c r="A16" s="102"/>
      <c r="B16" s="100"/>
      <c r="C16" s="100"/>
      <c r="D16" s="9">
        <f>'[2]14p25GHz_WLIN'!D16</f>
        <v>40</v>
      </c>
      <c r="E16" s="9">
        <f>'[2]14p25GHz_WLIN'!E16</f>
        <v>43</v>
      </c>
      <c r="F16" s="102" t="s">
        <v>31</v>
      </c>
      <c r="G16" s="101">
        <v>4.37</v>
      </c>
      <c r="H16" s="10">
        <f t="shared" si="3"/>
        <v>2.7352687263067126E-3</v>
      </c>
      <c r="I16" s="102" t="s">
        <v>31</v>
      </c>
      <c r="J16" s="100">
        <f t="shared" si="12"/>
        <v>35</v>
      </c>
      <c r="K16" s="102" t="s">
        <v>31</v>
      </c>
      <c r="L16" s="101">
        <f t="shared" si="4"/>
        <v>3.1622776601683804</v>
      </c>
      <c r="M16" s="101"/>
      <c r="N16" s="101"/>
      <c r="O16" s="11"/>
      <c r="P16" s="11"/>
      <c r="Q16" s="13">
        <f t="shared" si="5"/>
        <v>30.63</v>
      </c>
      <c r="R16" s="13">
        <v>2.1</v>
      </c>
      <c r="S16" s="13">
        <v>4.5999999999999996</v>
      </c>
      <c r="T16" s="19">
        <v>2.92</v>
      </c>
      <c r="U16" s="19">
        <v>1.97</v>
      </c>
      <c r="V16" s="101">
        <f t="shared" si="6"/>
        <v>133.32799999999997</v>
      </c>
      <c r="W16" s="101">
        <f t="shared" si="0"/>
        <v>130.1657223398316</v>
      </c>
      <c r="X16" s="14">
        <f t="shared" si="1"/>
        <v>2.3718031172509757E-2</v>
      </c>
      <c r="Y16" s="14">
        <f t="shared" si="2"/>
        <v>2.3697515836449013E-2</v>
      </c>
      <c r="Z16" s="137"/>
      <c r="AA16" s="147"/>
      <c r="AB16" s="148"/>
      <c r="AC16" s="146"/>
      <c r="AD16" s="146"/>
      <c r="AE16" s="146"/>
      <c r="AF16" s="146"/>
      <c r="AG16" s="146"/>
      <c r="AH16" s="146"/>
      <c r="AI16" s="7"/>
      <c r="AJ16" s="62">
        <f t="shared" si="7"/>
        <v>59.629999999999995</v>
      </c>
      <c r="AL16" s="20"/>
      <c r="AM16" s="20"/>
      <c r="AN16" s="20"/>
      <c r="AO16" s="20"/>
      <c r="AP16" s="20"/>
      <c r="AQ16" s="20"/>
      <c r="AR16" s="20"/>
      <c r="AS16">
        <f>'13p75GHz_WLIN_OPT_T'!AS15</f>
        <v>4.2</v>
      </c>
      <c r="AU16" s="62">
        <f t="shared" si="8"/>
        <v>52.429999999999993</v>
      </c>
      <c r="AV16" s="62">
        <f t="shared" si="9"/>
        <v>8.5700000000000074</v>
      </c>
      <c r="AX16">
        <f>'13p75GHz_WLIN_OPT_T'!AX15</f>
        <v>3.6</v>
      </c>
      <c r="AZ16" s="62">
        <f t="shared" si="10"/>
        <v>53.029999999999994</v>
      </c>
      <c r="BA16" s="62">
        <f t="shared" si="11"/>
        <v>7.970000000000006</v>
      </c>
      <c r="BB16" s="98"/>
      <c r="BC16" s="98"/>
      <c r="BD16" s="20"/>
      <c r="BE16" s="139"/>
      <c r="BF16" s="98"/>
      <c r="BG16" s="98"/>
      <c r="BH16" s="20"/>
      <c r="BI16" s="139"/>
      <c r="BJ16" s="20"/>
      <c r="BK16" s="20"/>
    </row>
    <row r="17" spans="1:63" ht="24.75" customHeight="1" x14ac:dyDescent="0.25">
      <c r="A17" s="102"/>
      <c r="B17" s="100"/>
      <c r="C17" s="100"/>
      <c r="D17" s="9">
        <f>'[2]14p25GHz_WLIN'!D17</f>
        <v>40</v>
      </c>
      <c r="E17" s="9">
        <f>'[2]14p25GHz_WLIN'!E17</f>
        <v>43</v>
      </c>
      <c r="F17" s="102" t="s">
        <v>31</v>
      </c>
      <c r="G17" s="101">
        <v>3.37</v>
      </c>
      <c r="H17" s="10">
        <f>0.001*POWER(10,G17/10)</f>
        <v>2.1727011788637445E-3</v>
      </c>
      <c r="I17" s="102" t="s">
        <v>31</v>
      </c>
      <c r="J17" s="100">
        <f t="shared" si="12"/>
        <v>34</v>
      </c>
      <c r="K17" s="102" t="s">
        <v>31</v>
      </c>
      <c r="L17" s="101">
        <f>0.001*POWER(10,J17/10)</f>
        <v>2.511886431509581</v>
      </c>
      <c r="M17" s="101"/>
      <c r="N17" s="101"/>
      <c r="O17" s="11"/>
      <c r="P17" s="11"/>
      <c r="Q17" s="13">
        <f>J17-G17</f>
        <v>30.63</v>
      </c>
      <c r="R17" s="13">
        <v>2.1</v>
      </c>
      <c r="S17" s="13">
        <v>4.5999999999999996</v>
      </c>
      <c r="T17" s="19">
        <v>2.86</v>
      </c>
      <c r="U17" s="19">
        <v>1.91</v>
      </c>
      <c r="V17" s="101">
        <f>T17*$Z$7+S17*$Z$9+R17*$Z$11</f>
        <v>131.86399999999998</v>
      </c>
      <c r="W17" s="101">
        <f>V17-L17</f>
        <v>129.35211356849038</v>
      </c>
      <c r="X17" s="14">
        <f>L17/V17</f>
        <v>1.9049068976442256E-2</v>
      </c>
      <c r="Y17" s="14">
        <f>(L17-H17)/V17</f>
        <v>1.9032592142895086E-2</v>
      </c>
      <c r="Z17" s="137"/>
      <c r="AA17" s="147"/>
      <c r="AB17" s="148"/>
      <c r="AC17" s="146"/>
      <c r="AD17" s="146"/>
      <c r="AE17" s="146"/>
      <c r="AF17" s="146"/>
      <c r="AG17" s="146"/>
      <c r="AH17" s="146"/>
      <c r="AI17" s="7"/>
      <c r="AJ17" s="62">
        <f t="shared" si="7"/>
        <v>59.629999999999995</v>
      </c>
      <c r="AL17" s="20"/>
      <c r="AM17" s="20"/>
      <c r="AN17" s="20"/>
      <c r="AO17" s="20"/>
      <c r="AP17" s="20"/>
      <c r="AQ17" s="20"/>
      <c r="AR17" s="20"/>
      <c r="AS17">
        <f>'13p75GHz_WLIN_OPT_T'!AS16</f>
        <v>4.2</v>
      </c>
      <c r="AU17" s="62">
        <f t="shared" si="8"/>
        <v>52.429999999999993</v>
      </c>
      <c r="AV17" s="62">
        <f t="shared" si="9"/>
        <v>7.5700000000000074</v>
      </c>
      <c r="AX17">
        <f>'13p75GHz_WLIN_OPT_T'!AX16</f>
        <v>3.5</v>
      </c>
      <c r="AZ17" s="62">
        <f t="shared" si="10"/>
        <v>53.129999999999995</v>
      </c>
      <c r="BA17" s="62">
        <f t="shared" si="11"/>
        <v>6.8700000000000045</v>
      </c>
      <c r="BB17" s="98"/>
      <c r="BC17" s="98"/>
      <c r="BD17" s="20"/>
      <c r="BE17" s="139"/>
      <c r="BF17" s="98"/>
      <c r="BG17" s="98"/>
      <c r="BH17" s="20"/>
      <c r="BI17" s="139"/>
      <c r="BJ17" s="20"/>
      <c r="BK17" s="20"/>
    </row>
    <row r="18" spans="1:63" ht="24.75" customHeight="1" x14ac:dyDescent="0.25">
      <c r="A18" s="102"/>
      <c r="B18" s="100"/>
      <c r="C18" s="100"/>
      <c r="D18" s="9">
        <f>'[2]14p25GHz_WLIN'!D18</f>
        <v>40</v>
      </c>
      <c r="E18" s="9">
        <f>'[2]14p25GHz_WLIN'!E18</f>
        <v>43</v>
      </c>
      <c r="F18" s="102" t="s">
        <v>31</v>
      </c>
      <c r="G18" s="101">
        <f>'[2]14p25GHz_WLIN'!G18</f>
        <v>2.46</v>
      </c>
      <c r="H18" s="10">
        <f t="shared" si="3"/>
        <v>1.7619760464116293E-3</v>
      </c>
      <c r="I18" s="102" t="s">
        <v>31</v>
      </c>
      <c r="J18" s="100">
        <f t="shared" si="12"/>
        <v>33</v>
      </c>
      <c r="K18" s="102" t="s">
        <v>31</v>
      </c>
      <c r="L18" s="101">
        <f t="shared" si="4"/>
        <v>1.9952623149688804</v>
      </c>
      <c r="M18" s="101"/>
      <c r="N18" s="101"/>
      <c r="O18" s="11"/>
      <c r="P18" s="11"/>
      <c r="Q18" s="13">
        <f t="shared" si="5"/>
        <v>30.54</v>
      </c>
      <c r="R18" s="13">
        <v>2.1</v>
      </c>
      <c r="S18" s="13">
        <v>4.5999999999999996</v>
      </c>
      <c r="T18" s="19">
        <v>2.84</v>
      </c>
      <c r="U18" s="19">
        <v>1.88</v>
      </c>
      <c r="V18" s="101">
        <f t="shared" si="6"/>
        <v>131.37599999999998</v>
      </c>
      <c r="W18" s="101">
        <f t="shared" si="0"/>
        <v>129.38073768503111</v>
      </c>
      <c r="X18" s="14">
        <f t="shared" si="1"/>
        <v>1.5187418668317507E-2</v>
      </c>
      <c r="Y18" s="14">
        <f t="shared" si="2"/>
        <v>1.5174006964152274E-2</v>
      </c>
      <c r="Z18" s="137"/>
      <c r="AA18" s="147"/>
      <c r="AB18" s="148"/>
      <c r="AC18" s="146"/>
      <c r="AD18" s="146"/>
      <c r="AE18" s="146"/>
      <c r="AF18" s="146"/>
      <c r="AG18" s="146"/>
      <c r="AH18" s="146"/>
      <c r="AI18" s="7"/>
      <c r="AJ18" s="62">
        <f t="shared" si="7"/>
        <v>59.54</v>
      </c>
      <c r="AL18" s="20"/>
      <c r="AM18" s="20"/>
      <c r="AN18" s="20"/>
      <c r="AO18" s="20"/>
      <c r="AP18" s="20"/>
      <c r="AQ18" s="20"/>
      <c r="AR18" s="20"/>
      <c r="AS18">
        <f>'13p75GHz_WLIN_OPT_T'!AS17</f>
        <v>4.3</v>
      </c>
      <c r="AU18" s="62">
        <f t="shared" si="8"/>
        <v>52.24</v>
      </c>
      <c r="AV18" s="62">
        <f t="shared" si="9"/>
        <v>6.759999999999998</v>
      </c>
      <c r="AX18">
        <f>'13p75GHz_WLIN_OPT_T'!AX17</f>
        <v>3.4</v>
      </c>
      <c r="AZ18" s="62">
        <f t="shared" si="10"/>
        <v>53.14</v>
      </c>
      <c r="BA18" s="62">
        <f t="shared" si="11"/>
        <v>5.8599999999999994</v>
      </c>
      <c r="BB18" s="98"/>
      <c r="BC18" s="98"/>
      <c r="BD18" s="20"/>
      <c r="BE18" s="139"/>
      <c r="BF18" s="98"/>
      <c r="BG18" s="98"/>
      <c r="BH18" s="20"/>
      <c r="BI18" s="139"/>
      <c r="BJ18" s="20"/>
      <c r="BK18" s="20"/>
    </row>
    <row r="19" spans="1:63" ht="24.75" customHeight="1" x14ac:dyDescent="0.25">
      <c r="A19" s="102"/>
      <c r="B19" s="100"/>
      <c r="C19" s="100"/>
      <c r="D19" s="9">
        <f>'[2]14p25GHz_WLIN'!D19</f>
        <v>40</v>
      </c>
      <c r="E19" s="9">
        <f>'[2]14p25GHz_WLIN'!E19</f>
        <v>43</v>
      </c>
      <c r="F19" s="102" t="s">
        <v>31</v>
      </c>
      <c r="G19" s="101">
        <v>-2.4500000000000002</v>
      </c>
      <c r="H19" s="10">
        <f>0.001*POWER(10,G19/10)</f>
        <v>5.6885293084384136E-4</v>
      </c>
      <c r="I19" s="102" t="s">
        <v>31</v>
      </c>
      <c r="J19" s="100">
        <f>J18-3</f>
        <v>30</v>
      </c>
      <c r="K19" s="102" t="s">
        <v>31</v>
      </c>
      <c r="L19" s="101">
        <f>0.001*POWER(10,J19/10)</f>
        <v>1</v>
      </c>
      <c r="M19" s="101"/>
      <c r="N19" s="101"/>
      <c r="O19" s="11"/>
      <c r="P19" s="11"/>
      <c r="Q19" s="13">
        <f>J19-G19</f>
        <v>32.450000000000003</v>
      </c>
      <c r="R19" s="13">
        <v>2.1</v>
      </c>
      <c r="S19" s="13">
        <v>4.5999999999999996</v>
      </c>
      <c r="T19" s="19">
        <v>2.82</v>
      </c>
      <c r="U19" s="19">
        <v>1.85</v>
      </c>
      <c r="V19" s="101">
        <f>T19*$Z$7+S19*$Z$9+R19*$Z$11</f>
        <v>130.88799999999998</v>
      </c>
      <c r="W19" s="101">
        <f>V19-L19</f>
        <v>129.88799999999998</v>
      </c>
      <c r="X19" s="14">
        <f>L19/V19</f>
        <v>7.6401197970784197E-3</v>
      </c>
      <c r="Y19" s="14">
        <f>(L19-H19)/V19</f>
        <v>7.6357736925398529E-3</v>
      </c>
      <c r="Z19" s="137"/>
      <c r="AA19" s="147"/>
      <c r="AB19" s="148"/>
      <c r="AC19" s="146"/>
      <c r="AD19" s="146"/>
      <c r="AE19" s="146"/>
      <c r="AF19" s="146"/>
      <c r="AG19" s="146"/>
      <c r="AH19" s="146"/>
      <c r="AI19" s="7"/>
      <c r="AJ19" s="62">
        <f t="shared" si="7"/>
        <v>61.45</v>
      </c>
      <c r="AL19" s="20"/>
      <c r="AM19" s="20"/>
      <c r="AN19" s="20"/>
      <c r="AO19" s="20"/>
      <c r="AP19" s="20"/>
      <c r="AQ19" s="20"/>
      <c r="AR19" s="20"/>
      <c r="AS19">
        <f>'13p75GHz_WLIN_OPT_T'!AS18</f>
        <v>5.9</v>
      </c>
      <c r="AU19" s="62">
        <f t="shared" si="8"/>
        <v>52.550000000000004</v>
      </c>
      <c r="AV19" s="62">
        <f t="shared" si="9"/>
        <v>3.4499999999999957</v>
      </c>
      <c r="AX19">
        <f>'13p75GHz_WLIN_OPT_T'!AX18</f>
        <v>4.3</v>
      </c>
      <c r="AZ19" s="62">
        <f t="shared" si="10"/>
        <v>54.150000000000006</v>
      </c>
      <c r="BA19" s="62">
        <f t="shared" si="11"/>
        <v>1.8499999999999943</v>
      </c>
      <c r="BB19" s="98"/>
      <c r="BC19" s="98"/>
      <c r="BD19" s="20"/>
      <c r="BE19" s="139"/>
      <c r="BF19" s="98"/>
      <c r="BG19" s="98"/>
      <c r="BH19" s="20"/>
      <c r="BI19" s="139"/>
      <c r="BJ19" s="20"/>
      <c r="BK19" s="20"/>
    </row>
    <row r="20" spans="1:63" ht="24.75" customHeight="1" x14ac:dyDescent="0.25">
      <c r="A20" s="102"/>
      <c r="B20" s="100"/>
      <c r="C20" s="100"/>
      <c r="D20" s="9">
        <f>'[2]14p25GHz_WLIN'!D20</f>
        <v>40</v>
      </c>
      <c r="E20" s="9">
        <f>'[2]14p25GHz_WLIN'!E20</f>
        <v>43</v>
      </c>
      <c r="F20" s="102" t="s">
        <v>31</v>
      </c>
      <c r="G20" s="101">
        <v>-5.48</v>
      </c>
      <c r="H20" s="10">
        <f t="shared" si="3"/>
        <v>2.8313919957993782E-4</v>
      </c>
      <c r="I20" s="102" t="s">
        <v>31</v>
      </c>
      <c r="J20" s="100">
        <f>J19-3</f>
        <v>27</v>
      </c>
      <c r="K20" s="102" t="s">
        <v>31</v>
      </c>
      <c r="L20" s="101">
        <f t="shared" si="4"/>
        <v>0.50118723362727269</v>
      </c>
      <c r="M20" s="101"/>
      <c r="N20" s="101"/>
      <c r="O20" s="11"/>
      <c r="P20" s="11"/>
      <c r="Q20" s="13">
        <f t="shared" si="5"/>
        <v>32.480000000000004</v>
      </c>
      <c r="R20" s="13">
        <v>2.1</v>
      </c>
      <c r="S20" s="13">
        <v>4.5999999999999996</v>
      </c>
      <c r="T20" s="19">
        <v>2.83</v>
      </c>
      <c r="U20" s="19">
        <v>1.85</v>
      </c>
      <c r="V20" s="101">
        <f t="shared" si="6"/>
        <v>131.13199999999998</v>
      </c>
      <c r="W20" s="101">
        <f t="shared" si="0"/>
        <v>130.63081276637271</v>
      </c>
      <c r="X20" s="14">
        <f t="shared" si="1"/>
        <v>3.8220055640672971E-3</v>
      </c>
      <c r="Y20" s="14">
        <f t="shared" si="2"/>
        <v>3.8198463718062173E-3</v>
      </c>
      <c r="Z20" s="137"/>
      <c r="AB20" s="7"/>
      <c r="AC20" s="15"/>
      <c r="AD20" s="7"/>
      <c r="AE20" s="7"/>
      <c r="AF20" s="7"/>
      <c r="AG20" s="7"/>
      <c r="AH20" s="7"/>
      <c r="AI20" s="7"/>
      <c r="AJ20" s="62">
        <f t="shared" si="7"/>
        <v>61.480000000000004</v>
      </c>
      <c r="AL20" s="20"/>
      <c r="AM20" s="20"/>
      <c r="AN20" s="20"/>
      <c r="AO20" s="20"/>
      <c r="AP20" s="20"/>
      <c r="AQ20" s="20"/>
      <c r="AR20" s="20"/>
      <c r="AS20">
        <f>'13p75GHz_WLIN_OPT_T'!AS19</f>
        <v>5.9</v>
      </c>
      <c r="AU20" s="62">
        <f t="shared" si="8"/>
        <v>52.580000000000005</v>
      </c>
      <c r="AV20" s="62">
        <f t="shared" si="9"/>
        <v>0.4199999999999946</v>
      </c>
      <c r="AX20">
        <f>'13p75GHz_WLIN_OPT_T'!AX19</f>
        <v>4.0999999999999996</v>
      </c>
      <c r="AZ20" s="62">
        <f t="shared" si="10"/>
        <v>54.38</v>
      </c>
      <c r="BA20" s="62">
        <f t="shared" si="11"/>
        <v>-1.3800000000000026</v>
      </c>
      <c r="BB20" s="98"/>
      <c r="BC20" s="98"/>
      <c r="BD20" s="20"/>
      <c r="BE20" s="139"/>
      <c r="BF20" s="98"/>
      <c r="BG20" s="98"/>
      <c r="BH20" s="20"/>
      <c r="BI20" s="139"/>
      <c r="BJ20" s="20"/>
      <c r="BK20" s="20"/>
    </row>
    <row r="21" spans="1:63" ht="24.75" customHeight="1" x14ac:dyDescent="0.25">
      <c r="A21" s="102"/>
      <c r="B21" s="100"/>
      <c r="C21" s="100"/>
      <c r="D21" s="9">
        <f>'[2]14p25GHz_WLIN'!D21</f>
        <v>40</v>
      </c>
      <c r="E21" s="9">
        <f>'[2]14p25GHz_WLIN'!E21</f>
        <v>43</v>
      </c>
      <c r="F21" s="102" t="s">
        <v>31</v>
      </c>
      <c r="G21" s="101">
        <v>-8.6</v>
      </c>
      <c r="H21" s="10">
        <f t="shared" si="3"/>
        <v>1.3803842646028844E-4</v>
      </c>
      <c r="I21" s="102" t="s">
        <v>31</v>
      </c>
      <c r="J21" s="100">
        <f>J20-3</f>
        <v>24</v>
      </c>
      <c r="K21" s="102" t="s">
        <v>31</v>
      </c>
      <c r="L21" s="101">
        <f t="shared" si="4"/>
        <v>0.25118864315095807</v>
      </c>
      <c r="M21" s="101"/>
      <c r="N21" s="101"/>
      <c r="O21" s="11"/>
      <c r="P21" s="11"/>
      <c r="Q21" s="13">
        <f t="shared" si="5"/>
        <v>32.6</v>
      </c>
      <c r="R21" s="13">
        <v>2.1</v>
      </c>
      <c r="S21" s="13">
        <v>4.5999999999999996</v>
      </c>
      <c r="T21" s="19">
        <v>2.83</v>
      </c>
      <c r="U21" s="19">
        <v>1.85</v>
      </c>
      <c r="V21" s="101">
        <f t="shared" si="6"/>
        <v>131.13199999999998</v>
      </c>
      <c r="W21" s="101">
        <f t="shared" si="0"/>
        <v>130.88081135684902</v>
      </c>
      <c r="X21" s="14">
        <f t="shared" si="1"/>
        <v>1.9155403955629297E-3</v>
      </c>
      <c r="Y21" s="14">
        <f t="shared" si="2"/>
        <v>1.9144877278200428E-3</v>
      </c>
      <c r="Z21" s="138"/>
      <c r="AB21" s="7"/>
      <c r="AC21" s="15"/>
      <c r="AD21" s="7"/>
      <c r="AE21" s="7"/>
      <c r="AF21" s="7"/>
      <c r="AG21" s="7"/>
      <c r="AH21" s="7"/>
      <c r="AI21" s="7"/>
      <c r="AJ21" s="62">
        <f t="shared" si="7"/>
        <v>61.6</v>
      </c>
      <c r="AL21" s="140"/>
      <c r="AM21" s="140"/>
      <c r="AN21" s="99"/>
      <c r="AO21" s="140"/>
      <c r="AP21" s="140"/>
      <c r="AQ21" s="99"/>
      <c r="AR21" s="92"/>
      <c r="AS21">
        <f>'13p75GHz_WLIN_OPT_T'!AS20</f>
        <v>5.9</v>
      </c>
      <c r="AU21" s="62">
        <f t="shared" si="8"/>
        <v>52.7</v>
      </c>
      <c r="AV21" s="62">
        <f t="shared" si="9"/>
        <v>-2.7000000000000028</v>
      </c>
      <c r="AX21">
        <f>'13p75GHz_WLIN_OPT_T'!AX20</f>
        <v>4.0999999999999996</v>
      </c>
      <c r="AZ21" s="62">
        <f t="shared" si="10"/>
        <v>54.5</v>
      </c>
      <c r="BA21" s="62">
        <f t="shared" si="11"/>
        <v>-4.5</v>
      </c>
      <c r="BB21" s="139"/>
      <c r="BC21" s="139"/>
      <c r="BD21" s="139"/>
      <c r="BE21" s="139"/>
      <c r="BF21" s="139"/>
      <c r="BG21" s="98"/>
      <c r="BH21" s="139"/>
      <c r="BI21" s="139"/>
      <c r="BJ21" s="20"/>
      <c r="BK21" s="20"/>
    </row>
    <row r="22" spans="1:63" ht="24.75" customHeight="1" x14ac:dyDescent="0.25">
      <c r="A22" s="21"/>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W_LIN_OPT @ ",B23,"GHz")</f>
        <v>Cascade Average IMD(dBc)  W_LIN_OPT @ 14.25GHz</v>
      </c>
      <c r="AC22" s="7"/>
      <c r="AD22" s="7"/>
      <c r="AE22" s="7"/>
      <c r="AF22" s="7"/>
      <c r="AG22" s="7" t="s">
        <v>43</v>
      </c>
      <c r="AH22" s="7"/>
      <c r="AI22" s="7"/>
      <c r="AL22" s="98"/>
      <c r="AM22" s="98"/>
      <c r="AN22" s="98"/>
      <c r="AO22" s="98"/>
      <c r="AP22" s="98"/>
      <c r="AQ22" s="98"/>
      <c r="AR22" s="98"/>
      <c r="AS22" s="98"/>
      <c r="AT22" s="98"/>
      <c r="AU22" s="118"/>
      <c r="AV22" s="118"/>
      <c r="AW22" s="118"/>
      <c r="AX22" s="118"/>
      <c r="AY22" s="118"/>
      <c r="AZ22" s="118"/>
      <c r="BA22" s="118"/>
      <c r="BB22" s="139"/>
      <c r="BC22" s="139"/>
      <c r="BD22" s="139"/>
      <c r="BE22" s="139"/>
      <c r="BF22" s="139"/>
      <c r="BG22" s="98"/>
      <c r="BH22" s="139"/>
      <c r="BI22" s="139"/>
      <c r="BJ22" s="20"/>
      <c r="BK22" s="20"/>
    </row>
    <row r="23" spans="1:63" ht="24.75" customHeight="1" x14ac:dyDescent="0.25">
      <c r="A23" s="8">
        <v>41990</v>
      </c>
      <c r="B23" s="100">
        <f>B3</f>
        <v>14.25</v>
      </c>
      <c r="C23" s="100"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c r="AL23" s="20"/>
      <c r="AM23" s="20"/>
      <c r="AN23" s="20"/>
      <c r="AO23" s="20"/>
      <c r="AP23" s="20"/>
      <c r="AQ23" s="20"/>
      <c r="AR23" s="20"/>
      <c r="AS23" s="20"/>
      <c r="AT23" s="20"/>
      <c r="AU23" s="118"/>
      <c r="AV23" s="118"/>
      <c r="AW23" s="118"/>
      <c r="AX23" s="73"/>
      <c r="AY23" s="73"/>
      <c r="AZ23" s="73"/>
      <c r="BA23" s="73"/>
      <c r="BB23" s="73"/>
      <c r="BC23" s="98"/>
      <c r="BD23" s="20"/>
      <c r="BE23" s="20"/>
      <c r="BF23" s="20"/>
      <c r="BG23" s="98"/>
      <c r="BH23" s="98"/>
      <c r="BI23" s="73"/>
      <c r="BJ23" s="20"/>
      <c r="BK23" s="20"/>
    </row>
    <row r="24" spans="1:63" ht="24.75" customHeight="1" x14ac:dyDescent="0.25">
      <c r="A24" s="8"/>
      <c r="B24" s="100"/>
      <c r="C24" s="100"/>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c r="AL24" s="20"/>
      <c r="AM24" s="20"/>
      <c r="AN24" s="20"/>
      <c r="AO24" s="20"/>
      <c r="AP24" s="20"/>
      <c r="AQ24" s="20"/>
      <c r="AR24" s="20"/>
      <c r="AS24" s="20"/>
      <c r="AT24" s="20"/>
      <c r="AU24" s="98"/>
      <c r="AV24" s="98"/>
      <c r="AW24" s="98"/>
      <c r="AX24" s="73"/>
      <c r="AY24" s="73"/>
      <c r="AZ24" s="73"/>
      <c r="BA24" s="73"/>
      <c r="BB24" s="73"/>
      <c r="BC24" s="98"/>
      <c r="BD24" s="20"/>
      <c r="BE24" s="20"/>
      <c r="BF24" s="20"/>
      <c r="BG24" s="98"/>
      <c r="BH24" s="98"/>
      <c r="BI24" s="73"/>
      <c r="BJ24" s="20"/>
      <c r="BK24" s="20"/>
    </row>
    <row r="25" spans="1:63" ht="24.75" customHeight="1" x14ac:dyDescent="0.25">
      <c r="A25" s="16"/>
      <c r="B25" s="100"/>
      <c r="C25" s="100"/>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c r="AL25" s="20"/>
      <c r="AM25" s="20"/>
      <c r="AN25" s="20"/>
      <c r="AO25" s="20"/>
      <c r="AP25" s="20"/>
      <c r="AQ25" s="20"/>
      <c r="AR25" s="20"/>
      <c r="AS25" s="20"/>
      <c r="AT25" s="20"/>
      <c r="AU25" s="20"/>
      <c r="AV25" s="20"/>
      <c r="AW25" s="20"/>
      <c r="AX25" s="73"/>
      <c r="AY25" s="73"/>
      <c r="AZ25" s="73"/>
      <c r="BA25" s="73"/>
      <c r="BB25" s="73"/>
      <c r="BC25" s="98"/>
      <c r="BD25" s="20"/>
      <c r="BE25" s="20"/>
      <c r="BF25" s="20"/>
      <c r="BG25" s="98"/>
      <c r="BH25" s="98"/>
      <c r="BI25" s="73"/>
      <c r="BJ25" s="20"/>
      <c r="BK25" s="20"/>
    </row>
    <row r="26" spans="1:63" ht="24.75" customHeight="1" x14ac:dyDescent="0.25">
      <c r="A26" s="102"/>
      <c r="B26" s="100"/>
      <c r="C26" s="100"/>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c r="AL26" s="20"/>
      <c r="AM26" s="20"/>
      <c r="AN26" s="20"/>
      <c r="AO26" s="20"/>
      <c r="AP26" s="20"/>
      <c r="AQ26" s="20"/>
      <c r="AR26" s="20"/>
      <c r="AS26" s="20"/>
      <c r="AT26" s="20"/>
      <c r="AU26" s="20"/>
      <c r="AV26" s="20"/>
      <c r="AW26" s="20"/>
      <c r="AX26" s="73"/>
      <c r="AY26" s="73"/>
      <c r="AZ26" s="73"/>
      <c r="BA26" s="73"/>
      <c r="BB26" s="73"/>
      <c r="BC26" s="98"/>
      <c r="BD26" s="20"/>
      <c r="BE26" s="20"/>
      <c r="BF26" s="20"/>
      <c r="BG26" s="98"/>
      <c r="BH26" s="98"/>
      <c r="BI26" s="73"/>
      <c r="BJ26" s="20"/>
      <c r="BK26" s="20"/>
    </row>
    <row r="27" spans="1:63" ht="24.75" customHeight="1" x14ac:dyDescent="0.25">
      <c r="A27" s="102"/>
      <c r="B27" s="100"/>
      <c r="C27" s="100"/>
      <c r="D27" s="9"/>
      <c r="E27" s="100"/>
      <c r="F27" s="101"/>
      <c r="G27" s="102" t="s">
        <v>31</v>
      </c>
      <c r="H27" s="10">
        <f t="shared" ref="H27:H41" si="13">0.001*POWER(10,F27/10)</f>
        <v>1E-3</v>
      </c>
      <c r="I27" s="100">
        <v>44</v>
      </c>
      <c r="J27" s="102"/>
      <c r="K27" s="102" t="s">
        <v>31</v>
      </c>
      <c r="L27" s="10">
        <f t="shared" ref="L27:L41" si="14">0.001*POWER(10,I27/10)</f>
        <v>25.118864315095859</v>
      </c>
      <c r="M27" s="101"/>
      <c r="N27" s="101"/>
      <c r="O27" s="11"/>
      <c r="P27" s="11"/>
      <c r="Q27" s="13">
        <f t="shared" ref="Q27:Q41" si="15">I27-F27</f>
        <v>44</v>
      </c>
      <c r="R27" s="13">
        <v>2.1</v>
      </c>
      <c r="S27" s="13"/>
      <c r="T27" s="101"/>
      <c r="U27" s="101"/>
      <c r="V27" s="101">
        <f t="shared" ref="V27:V41" si="16">T27*$Z$7+S27*$Z$9+R27*$Z$11</f>
        <v>14.700000000000001</v>
      </c>
      <c r="W27" s="101">
        <f>V27-L27</f>
        <v>-10.418864315095858</v>
      </c>
      <c r="X27" s="14">
        <f>0.001*POWER(10,J27/10)/V27</f>
        <v>6.802721088435374E-5</v>
      </c>
      <c r="Y27" s="14">
        <f>(0.001*POWER(10,J27/10)-H27)/V27</f>
        <v>0</v>
      </c>
      <c r="Z27" s="127" t="s">
        <v>45</v>
      </c>
      <c r="AA27" s="20"/>
      <c r="AB27" s="15" t="e">
        <f t="shared" ref="AB27:AB61" si="17">AVERAGE(O27:P27)</f>
        <v>#DIV/0!</v>
      </c>
      <c r="AC27" s="36"/>
      <c r="AD27" s="36"/>
      <c r="AE27" s="36"/>
      <c r="AF27" s="36"/>
      <c r="AG27" s="7">
        <v>-25</v>
      </c>
      <c r="AH27" s="7"/>
      <c r="AI27" s="7"/>
      <c r="AL27" s="20"/>
      <c r="AM27" s="20"/>
      <c r="AN27" s="20"/>
      <c r="AO27" s="20"/>
      <c r="AP27" s="20"/>
      <c r="AQ27" s="20"/>
      <c r="AR27" s="20"/>
      <c r="AS27" s="20"/>
      <c r="AT27" s="20"/>
      <c r="AU27" s="20"/>
      <c r="AV27" s="20"/>
      <c r="AW27" s="20"/>
      <c r="AX27" s="73"/>
      <c r="AY27" s="73"/>
      <c r="AZ27" s="73"/>
      <c r="BA27" s="73"/>
      <c r="BB27" s="73"/>
      <c r="BC27" s="98"/>
      <c r="BD27" s="20"/>
      <c r="BE27" s="20"/>
      <c r="BF27" s="20"/>
      <c r="BG27" s="98"/>
      <c r="BH27" s="98"/>
      <c r="BI27" s="73"/>
      <c r="BJ27" s="20"/>
      <c r="BK27" s="20"/>
    </row>
    <row r="28" spans="1:63" ht="23.25" customHeight="1" x14ac:dyDescent="0.25">
      <c r="A28" s="102"/>
      <c r="B28" s="100"/>
      <c r="C28" s="100"/>
      <c r="D28" s="9"/>
      <c r="E28" s="100"/>
      <c r="F28" s="101">
        <v>14.61</v>
      </c>
      <c r="G28" s="102" t="s">
        <v>31</v>
      </c>
      <c r="H28" s="10">
        <f t="shared" si="13"/>
        <v>2.8906798823654756E-2</v>
      </c>
      <c r="I28" s="100">
        <f t="shared" ref="I28:I38" si="18">I27-1</f>
        <v>43</v>
      </c>
      <c r="J28" s="102"/>
      <c r="K28" s="102" t="s">
        <v>31</v>
      </c>
      <c r="L28" s="10">
        <f t="shared" si="14"/>
        <v>19.952623149688794</v>
      </c>
      <c r="M28" s="101"/>
      <c r="N28" s="101"/>
      <c r="O28" s="11">
        <v>-26</v>
      </c>
      <c r="P28" s="11">
        <v>-26.5</v>
      </c>
      <c r="Q28" s="13">
        <f t="shared" si="15"/>
        <v>28.39</v>
      </c>
      <c r="R28" s="13">
        <v>2.1</v>
      </c>
      <c r="S28" s="13">
        <v>4.5</v>
      </c>
      <c r="T28" s="101">
        <v>5.56</v>
      </c>
      <c r="U28" s="101">
        <v>3.95</v>
      </c>
      <c r="V28" s="101">
        <f t="shared" si="16"/>
        <v>196.71399999999997</v>
      </c>
      <c r="W28" s="101">
        <f>V28-L28</f>
        <v>176.76137685031117</v>
      </c>
      <c r="X28" s="14">
        <f t="shared" ref="X28:X41" si="19">0.001*POWER(10,J28/10)/V28</f>
        <v>5.0835222709110697E-6</v>
      </c>
      <c r="Y28" s="14">
        <f t="shared" ref="Y28:Y41" si="20">(0.001*POWER(10,J28/10)-H28)/V28</f>
        <v>-1.4186483332988379E-4</v>
      </c>
      <c r="Z28" s="130"/>
      <c r="AA28" s="20"/>
      <c r="AB28" s="15">
        <f t="shared" si="17"/>
        <v>-26.25</v>
      </c>
      <c r="AC28" s="36"/>
      <c r="AD28" s="36"/>
      <c r="AE28" s="36"/>
      <c r="AF28" s="36"/>
      <c r="AG28" s="7">
        <v>-25</v>
      </c>
      <c r="AH28" s="7"/>
      <c r="AI28" s="7"/>
      <c r="AL28" s="20"/>
      <c r="AM28" s="20"/>
      <c r="AN28" s="20"/>
      <c r="AO28" s="20"/>
      <c r="AP28" s="20"/>
      <c r="AQ28" s="20"/>
      <c r="AR28" s="20"/>
      <c r="AS28" s="20"/>
      <c r="AT28" s="20"/>
      <c r="AU28" s="20"/>
      <c r="AV28" s="20"/>
      <c r="AW28" s="20"/>
      <c r="AX28" s="73"/>
      <c r="AY28" s="73"/>
      <c r="AZ28" s="73"/>
      <c r="BA28" s="73"/>
      <c r="BB28" s="73"/>
      <c r="BC28" s="98"/>
      <c r="BD28" s="20"/>
      <c r="BE28" s="20"/>
      <c r="BF28" s="20"/>
      <c r="BG28" s="98"/>
      <c r="BH28" s="98"/>
      <c r="BI28" s="73"/>
      <c r="BJ28" s="20"/>
      <c r="BK28" s="20"/>
    </row>
    <row r="29" spans="1:63" ht="24" customHeight="1" x14ac:dyDescent="0.25">
      <c r="A29" s="102"/>
      <c r="B29" s="100"/>
      <c r="C29" s="100"/>
      <c r="D29" s="9"/>
      <c r="E29" s="100"/>
      <c r="F29" s="101">
        <v>13.47</v>
      </c>
      <c r="G29" s="102" t="s">
        <v>31</v>
      </c>
      <c r="H29" s="10">
        <f t="shared" si="13"/>
        <v>2.2233098906514034E-2</v>
      </c>
      <c r="I29" s="100">
        <f t="shared" si="18"/>
        <v>42</v>
      </c>
      <c r="J29" s="102"/>
      <c r="K29" s="102" t="s">
        <v>31</v>
      </c>
      <c r="L29" s="10">
        <f t="shared" si="14"/>
        <v>15.848931924611147</v>
      </c>
      <c r="M29" s="101"/>
      <c r="N29" s="101"/>
      <c r="O29" s="11">
        <v>-29</v>
      </c>
      <c r="P29" s="11">
        <v>-33</v>
      </c>
      <c r="Q29" s="13">
        <f t="shared" si="15"/>
        <v>28.53</v>
      </c>
      <c r="R29" s="13">
        <v>2.1</v>
      </c>
      <c r="S29" s="13">
        <v>4.4000000000000004</v>
      </c>
      <c r="T29" s="101">
        <v>5.14</v>
      </c>
      <c r="U29" s="101">
        <v>3.67</v>
      </c>
      <c r="V29" s="101">
        <f t="shared" si="16"/>
        <v>185.43599999999998</v>
      </c>
      <c r="W29" s="101">
        <f>V29-L29</f>
        <v>169.58706807538883</v>
      </c>
      <c r="X29" s="14">
        <f t="shared" si="19"/>
        <v>5.3926961323583347E-6</v>
      </c>
      <c r="Y29" s="14">
        <f t="shared" si="20"/>
        <v>-1.1450365035114021E-4</v>
      </c>
      <c r="Z29" s="131"/>
      <c r="AA29" s="20"/>
      <c r="AB29" s="15">
        <f t="shared" si="17"/>
        <v>-31</v>
      </c>
      <c r="AC29" s="36"/>
      <c r="AD29" s="36"/>
      <c r="AE29" s="36"/>
      <c r="AF29" s="36"/>
      <c r="AG29" s="7">
        <v>-25</v>
      </c>
      <c r="AH29" s="7"/>
      <c r="AI29" s="7"/>
      <c r="AL29" s="20"/>
      <c r="AM29" s="20"/>
      <c r="AN29" s="20"/>
      <c r="AO29" s="20"/>
      <c r="AP29" s="20"/>
      <c r="AQ29" s="20"/>
      <c r="AR29" s="20"/>
      <c r="AS29" s="20"/>
      <c r="AT29" s="20"/>
      <c r="AU29" s="20"/>
      <c r="AV29" s="20"/>
      <c r="AW29" s="20"/>
      <c r="AX29" s="73"/>
      <c r="AY29" s="73"/>
      <c r="AZ29" s="73"/>
      <c r="BA29" s="73"/>
      <c r="BB29" s="73"/>
      <c r="BC29" s="98"/>
      <c r="BD29" s="20"/>
      <c r="BE29" s="20"/>
      <c r="BF29" s="20"/>
      <c r="BG29" s="98"/>
      <c r="BH29" s="98"/>
      <c r="BI29" s="73"/>
      <c r="BJ29" s="20"/>
      <c r="BK29" s="20"/>
    </row>
    <row r="30" spans="1:63" ht="24.75" customHeight="1" x14ac:dyDescent="0.25">
      <c r="A30" s="102"/>
      <c r="B30" s="100"/>
      <c r="C30" s="100"/>
      <c r="D30" s="9"/>
      <c r="E30" s="100"/>
      <c r="F30" s="101">
        <v>12.4</v>
      </c>
      <c r="G30" s="102" t="s">
        <v>31</v>
      </c>
      <c r="H30" s="10">
        <f t="shared" si="13"/>
        <v>1.7378008287493758E-2</v>
      </c>
      <c r="I30" s="100">
        <f t="shared" si="18"/>
        <v>41</v>
      </c>
      <c r="J30" s="102"/>
      <c r="K30" s="102" t="s">
        <v>31</v>
      </c>
      <c r="L30" s="10">
        <f t="shared" si="14"/>
        <v>12.589254117941671</v>
      </c>
      <c r="M30" s="101"/>
      <c r="N30" s="101"/>
      <c r="O30" s="11">
        <v>-31</v>
      </c>
      <c r="P30" s="11">
        <v>-45</v>
      </c>
      <c r="Q30" s="13">
        <f t="shared" si="15"/>
        <v>28.6</v>
      </c>
      <c r="R30" s="13">
        <v>2.1</v>
      </c>
      <c r="S30" s="13">
        <v>4.4000000000000004</v>
      </c>
      <c r="T30" s="101">
        <v>4.74</v>
      </c>
      <c r="U30" s="101">
        <v>3.4</v>
      </c>
      <c r="V30" s="101">
        <f t="shared" si="16"/>
        <v>175.67599999999999</v>
      </c>
      <c r="W30" s="101">
        <f>V30-L30</f>
        <v>163.08674588205832</v>
      </c>
      <c r="X30" s="14">
        <f t="shared" si="19"/>
        <v>5.6922971834513544E-6</v>
      </c>
      <c r="Y30" s="14">
        <f t="shared" si="20"/>
        <v>-9.3228490445443652E-5</v>
      </c>
      <c r="Z30" s="100" t="s">
        <v>46</v>
      </c>
      <c r="AA30" s="20"/>
      <c r="AB30" s="15">
        <f t="shared" si="17"/>
        <v>-38</v>
      </c>
      <c r="AC30" s="36"/>
      <c r="AD30" s="36"/>
      <c r="AE30" s="36"/>
      <c r="AF30" s="36"/>
      <c r="AG30" s="7">
        <v>-25</v>
      </c>
      <c r="AH30" s="7"/>
      <c r="AI30" s="7"/>
      <c r="AL30" s="20"/>
      <c r="AM30" s="20"/>
      <c r="AN30" s="20"/>
      <c r="AO30" s="20"/>
      <c r="AP30" s="20"/>
      <c r="AQ30" s="20"/>
      <c r="AR30" s="20"/>
      <c r="AS30" s="20"/>
      <c r="AT30" s="20"/>
      <c r="AU30" s="20"/>
      <c r="AV30" s="20"/>
      <c r="AW30" s="20"/>
      <c r="AX30" s="73"/>
      <c r="AY30" s="73"/>
      <c r="AZ30" s="73"/>
      <c r="BA30" s="73"/>
      <c r="BB30" s="73"/>
      <c r="BC30" s="98"/>
      <c r="BD30" s="20"/>
      <c r="BE30" s="20"/>
      <c r="BF30" s="20"/>
      <c r="BG30" s="98"/>
      <c r="BH30" s="98"/>
      <c r="BI30" s="73"/>
      <c r="BJ30" s="20"/>
      <c r="BK30" s="20"/>
    </row>
    <row r="31" spans="1:63" ht="24.75" customHeight="1" x14ac:dyDescent="0.25">
      <c r="A31" s="102"/>
      <c r="B31" s="100"/>
      <c r="C31" s="100"/>
      <c r="D31" s="9">
        <v>41</v>
      </c>
      <c r="E31" s="100">
        <v>48</v>
      </c>
      <c r="F31" s="101">
        <f t="shared" ref="F31:F37" si="21">G11</f>
        <v>9.65</v>
      </c>
      <c r="G31" s="102" t="s">
        <v>31</v>
      </c>
      <c r="H31" s="10">
        <f t="shared" si="13"/>
        <v>9.2257142715476362E-3</v>
      </c>
      <c r="I31" s="100">
        <f t="shared" si="18"/>
        <v>40</v>
      </c>
      <c r="J31" s="102">
        <v>42.75</v>
      </c>
      <c r="K31" s="102" t="s">
        <v>31</v>
      </c>
      <c r="L31" s="10">
        <f t="shared" si="14"/>
        <v>10</v>
      </c>
      <c r="M31" s="101"/>
      <c r="N31" s="101"/>
      <c r="O31" s="11">
        <v>-30</v>
      </c>
      <c r="P31" s="11">
        <v>-36.5</v>
      </c>
      <c r="Q31" s="13">
        <f t="shared" si="15"/>
        <v>30.35</v>
      </c>
      <c r="R31" s="13">
        <v>2.1</v>
      </c>
      <c r="S31" s="13">
        <v>4.4000000000000004</v>
      </c>
      <c r="T31" s="101">
        <v>4.4000000000000004</v>
      </c>
      <c r="U31" s="101">
        <v>3.1</v>
      </c>
      <c r="V31" s="101">
        <f t="shared" si="16"/>
        <v>167.38</v>
      </c>
      <c r="W31" s="101">
        <f t="shared" ref="W31:W41" si="22">V31-L31</f>
        <v>157.38</v>
      </c>
      <c r="X31" s="14">
        <f t="shared" si="19"/>
        <v>0.1125372857862232</v>
      </c>
      <c r="Y31" s="14">
        <f t="shared" si="20"/>
        <v>0.11248216740725589</v>
      </c>
      <c r="Z31" s="39"/>
      <c r="AA31" s="20"/>
      <c r="AB31" s="15">
        <f t="shared" si="17"/>
        <v>-33.25</v>
      </c>
      <c r="AC31" s="36"/>
      <c r="AD31" s="36"/>
      <c r="AE31" s="36"/>
      <c r="AF31" s="36"/>
      <c r="AG31" s="7">
        <v>-25</v>
      </c>
      <c r="AH31" s="7"/>
      <c r="AI31" s="7"/>
      <c r="AL31" s="20"/>
      <c r="AM31" s="20"/>
      <c r="AN31" s="20"/>
      <c r="AO31" s="20"/>
      <c r="AP31" s="20"/>
      <c r="AQ31" s="20"/>
      <c r="AR31" s="20"/>
      <c r="AS31" s="20"/>
      <c r="AT31" s="20"/>
      <c r="AU31" s="20"/>
      <c r="AV31" s="20"/>
      <c r="AW31" s="20"/>
      <c r="AX31" s="73"/>
      <c r="AY31" s="73"/>
      <c r="AZ31" s="73"/>
      <c r="BA31" s="73"/>
      <c r="BB31" s="73"/>
      <c r="BC31" s="98"/>
      <c r="BD31" s="20"/>
      <c r="BE31" s="20"/>
      <c r="BF31" s="20"/>
      <c r="BG31" s="98"/>
      <c r="BH31" s="98"/>
      <c r="BI31" s="73"/>
      <c r="BJ31" s="20"/>
      <c r="BK31" s="20"/>
    </row>
    <row r="32" spans="1:63" ht="24.75" customHeight="1" x14ac:dyDescent="0.25">
      <c r="A32" s="102"/>
      <c r="B32" s="100"/>
      <c r="C32" s="100"/>
      <c r="D32" s="9">
        <v>40</v>
      </c>
      <c r="E32" s="100">
        <v>47</v>
      </c>
      <c r="F32" s="101">
        <f t="shared" si="21"/>
        <v>8.48</v>
      </c>
      <c r="G32" s="102" t="s">
        <v>31</v>
      </c>
      <c r="H32" s="10">
        <f t="shared" si="13"/>
        <v>7.0469306896714726E-3</v>
      </c>
      <c r="I32" s="100">
        <f t="shared" si="18"/>
        <v>39</v>
      </c>
      <c r="J32" s="102">
        <v>41.88</v>
      </c>
      <c r="K32" s="102" t="s">
        <v>31</v>
      </c>
      <c r="L32" s="10">
        <f t="shared" si="14"/>
        <v>7.9432823472428158</v>
      </c>
      <c r="M32" s="101"/>
      <c r="N32" s="101"/>
      <c r="O32" s="11">
        <v>-30</v>
      </c>
      <c r="P32" s="11">
        <v>-36.5</v>
      </c>
      <c r="Q32" s="13">
        <f t="shared" si="15"/>
        <v>30.52</v>
      </c>
      <c r="R32" s="13">
        <v>2.1</v>
      </c>
      <c r="S32" s="13">
        <v>4.4000000000000004</v>
      </c>
      <c r="T32" s="101">
        <v>4.07</v>
      </c>
      <c r="U32" s="101">
        <v>2.88</v>
      </c>
      <c r="V32" s="101">
        <f t="shared" si="16"/>
        <v>159.328</v>
      </c>
      <c r="W32" s="101">
        <f t="shared" si="22"/>
        <v>151.38471765275719</v>
      </c>
      <c r="X32" s="14">
        <f t="shared" si="19"/>
        <v>9.6762681571949935E-2</v>
      </c>
      <c r="Y32" s="14">
        <f t="shared" si="20"/>
        <v>9.6718452493007936E-2</v>
      </c>
      <c r="Z32" s="39"/>
      <c r="AA32" s="20"/>
      <c r="AB32" s="15">
        <f t="shared" si="17"/>
        <v>-33.25</v>
      </c>
      <c r="AC32" s="36"/>
      <c r="AD32" s="36"/>
      <c r="AE32" s="36"/>
      <c r="AF32" s="36"/>
      <c r="AG32" s="7">
        <v>-25</v>
      </c>
      <c r="AH32" s="7"/>
      <c r="AI32" s="7"/>
      <c r="AL32" s="20"/>
      <c r="AM32" s="20"/>
      <c r="AN32" s="20"/>
      <c r="AO32" s="20"/>
      <c r="AP32" s="20"/>
      <c r="AQ32" s="20"/>
      <c r="AR32" s="20"/>
      <c r="AS32" s="20"/>
      <c r="AT32" s="20"/>
      <c r="AU32" s="20"/>
      <c r="AV32" s="20"/>
      <c r="AW32" s="20"/>
      <c r="AX32" s="73"/>
      <c r="AY32" s="73"/>
      <c r="AZ32" s="73"/>
      <c r="BA32" s="73"/>
      <c r="BB32" s="73"/>
      <c r="BC32" s="98"/>
      <c r="BD32" s="20"/>
      <c r="BE32" s="20"/>
      <c r="BF32" s="20"/>
      <c r="BG32" s="98"/>
      <c r="BH32" s="98"/>
      <c r="BI32" s="73"/>
      <c r="BJ32" s="20"/>
      <c r="BK32" s="20"/>
    </row>
    <row r="33" spans="1:63" ht="24.75" customHeight="1" x14ac:dyDescent="0.25">
      <c r="A33" s="102"/>
      <c r="B33" s="100"/>
      <c r="C33" s="100"/>
      <c r="D33" s="9">
        <v>40</v>
      </c>
      <c r="E33" s="100">
        <v>47</v>
      </c>
      <c r="F33" s="101">
        <f t="shared" si="21"/>
        <v>7.48</v>
      </c>
      <c r="G33" s="102" t="s">
        <v>31</v>
      </c>
      <c r="H33" s="10">
        <f t="shared" si="13"/>
        <v>5.5975760149511019E-3</v>
      </c>
      <c r="I33" s="100">
        <f t="shared" si="18"/>
        <v>38</v>
      </c>
      <c r="J33" s="102">
        <v>40.950000000000003</v>
      </c>
      <c r="K33" s="102" t="s">
        <v>31</v>
      </c>
      <c r="L33" s="10">
        <f t="shared" si="14"/>
        <v>6.3095734448019387</v>
      </c>
      <c r="M33" s="101"/>
      <c r="N33" s="101"/>
      <c r="O33" s="11">
        <v>-30</v>
      </c>
      <c r="P33" s="11">
        <v>-35.5</v>
      </c>
      <c r="Q33" s="13">
        <f t="shared" si="15"/>
        <v>30.52</v>
      </c>
      <c r="R33" s="13">
        <v>2.1</v>
      </c>
      <c r="S33" s="13">
        <v>4.4000000000000004</v>
      </c>
      <c r="T33" s="101">
        <v>3.79</v>
      </c>
      <c r="U33" s="101">
        <v>2.68</v>
      </c>
      <c r="V33" s="101">
        <f t="shared" si="16"/>
        <v>152.49599999999998</v>
      </c>
      <c r="W33" s="101">
        <f t="shared" si="22"/>
        <v>146.18642655519804</v>
      </c>
      <c r="X33" s="14">
        <f t="shared" si="19"/>
        <v>8.16096561071364E-2</v>
      </c>
      <c r="Y33" s="14">
        <f t="shared" si="20"/>
        <v>8.1572949727854643E-2</v>
      </c>
      <c r="Z33" s="39"/>
      <c r="AA33" s="20"/>
      <c r="AB33" s="15">
        <f t="shared" si="17"/>
        <v>-32.75</v>
      </c>
      <c r="AC33" s="36"/>
      <c r="AD33" s="36"/>
      <c r="AE33" s="36"/>
      <c r="AF33" s="36"/>
      <c r="AG33" s="7">
        <v>-25</v>
      </c>
      <c r="AH33" s="7"/>
      <c r="AI33" s="7"/>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row>
    <row r="34" spans="1:63" ht="24.75" customHeight="1" x14ac:dyDescent="0.25">
      <c r="A34" s="102"/>
      <c r="B34" s="100"/>
      <c r="C34" s="100"/>
      <c r="D34" s="9">
        <v>40</v>
      </c>
      <c r="E34" s="100">
        <v>46</v>
      </c>
      <c r="F34" s="101">
        <f t="shared" si="21"/>
        <v>6.42</v>
      </c>
      <c r="G34" s="102" t="s">
        <v>31</v>
      </c>
      <c r="H34" s="10">
        <f t="shared" si="13"/>
        <v>4.3853069777498579E-3</v>
      </c>
      <c r="I34" s="100">
        <f t="shared" si="18"/>
        <v>37</v>
      </c>
      <c r="J34" s="102">
        <v>40</v>
      </c>
      <c r="K34" s="102" t="s">
        <v>31</v>
      </c>
      <c r="L34" s="10">
        <f t="shared" si="14"/>
        <v>5.0118723362727327</v>
      </c>
      <c r="M34" s="101"/>
      <c r="N34" s="101"/>
      <c r="O34" s="11">
        <v>-30.6</v>
      </c>
      <c r="P34" s="11">
        <v>-35</v>
      </c>
      <c r="Q34" s="13">
        <f t="shared" si="15"/>
        <v>30.58</v>
      </c>
      <c r="R34" s="13">
        <v>2.1</v>
      </c>
      <c r="S34" s="13">
        <v>4.4000000000000004</v>
      </c>
      <c r="T34" s="101">
        <v>3.56</v>
      </c>
      <c r="U34" s="101">
        <v>2.5099999999999998</v>
      </c>
      <c r="V34" s="101">
        <f t="shared" si="16"/>
        <v>146.88399999999999</v>
      </c>
      <c r="W34" s="101">
        <f t="shared" si="22"/>
        <v>141.87212766372724</v>
      </c>
      <c r="X34" s="14">
        <f t="shared" si="19"/>
        <v>6.8080934615070407E-2</v>
      </c>
      <c r="Y34" s="14">
        <f t="shared" si="20"/>
        <v>6.8051079035308493E-2</v>
      </c>
      <c r="Z34" s="39"/>
      <c r="AA34" s="20"/>
      <c r="AB34" s="15">
        <f t="shared" si="17"/>
        <v>-32.799999999999997</v>
      </c>
      <c r="AC34" s="36"/>
      <c r="AD34" s="36"/>
      <c r="AE34" s="36"/>
      <c r="AF34" s="36"/>
      <c r="AG34" s="7">
        <v>-25</v>
      </c>
      <c r="AH34" s="7"/>
      <c r="AI34" s="7"/>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row>
    <row r="35" spans="1:63" ht="24.75" customHeight="1" x14ac:dyDescent="0.25">
      <c r="A35" s="102"/>
      <c r="B35" s="100"/>
      <c r="C35" s="100"/>
      <c r="D35" s="9">
        <v>40</v>
      </c>
      <c r="E35" s="100">
        <v>45</v>
      </c>
      <c r="F35" s="101">
        <f t="shared" si="21"/>
        <v>5.45</v>
      </c>
      <c r="G35" s="102" t="s">
        <v>31</v>
      </c>
      <c r="H35" s="10">
        <f t="shared" si="13"/>
        <v>3.5075187395256805E-3</v>
      </c>
      <c r="I35" s="100">
        <f t="shared" si="18"/>
        <v>36</v>
      </c>
      <c r="J35" s="102">
        <v>39.130000000000003</v>
      </c>
      <c r="K35" s="102" t="s">
        <v>31</v>
      </c>
      <c r="L35" s="10">
        <f t="shared" si="14"/>
        <v>3.9810717055349771</v>
      </c>
      <c r="M35" s="101"/>
      <c r="N35" s="101"/>
      <c r="O35" s="11">
        <v>-31.6</v>
      </c>
      <c r="P35" s="11">
        <v>-35</v>
      </c>
      <c r="Q35" s="13">
        <f t="shared" si="15"/>
        <v>30.55</v>
      </c>
      <c r="R35" s="13">
        <v>2.1</v>
      </c>
      <c r="S35" s="13">
        <v>4.4000000000000004</v>
      </c>
      <c r="T35" s="101">
        <v>3.37</v>
      </c>
      <c r="U35" s="101">
        <v>2.37</v>
      </c>
      <c r="V35" s="101">
        <f t="shared" si="16"/>
        <v>142.24799999999999</v>
      </c>
      <c r="W35" s="101">
        <f t="shared" si="22"/>
        <v>138.266928294465</v>
      </c>
      <c r="X35" s="14">
        <f t="shared" si="19"/>
        <v>5.7537876675580087E-2</v>
      </c>
      <c r="Y35" s="14">
        <f t="shared" si="20"/>
        <v>5.7513218903663961E-2</v>
      </c>
      <c r="Z35" s="39"/>
      <c r="AA35" s="20"/>
      <c r="AB35" s="15">
        <f t="shared" si="17"/>
        <v>-33.299999999999997</v>
      </c>
      <c r="AC35" s="36"/>
      <c r="AD35" s="36"/>
      <c r="AE35" s="36"/>
      <c r="AF35" s="36"/>
      <c r="AG35" s="7">
        <v>-25</v>
      </c>
      <c r="AH35" s="7"/>
      <c r="AI35" s="7"/>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row>
    <row r="36" spans="1:63" ht="24.75" customHeight="1" x14ac:dyDescent="0.25">
      <c r="A36" s="102"/>
      <c r="B36" s="100"/>
      <c r="C36" s="100"/>
      <c r="D36" s="9">
        <v>40</v>
      </c>
      <c r="E36" s="100">
        <v>45</v>
      </c>
      <c r="F36" s="101">
        <f t="shared" si="21"/>
        <v>4.37</v>
      </c>
      <c r="G36" s="102" t="s">
        <v>31</v>
      </c>
      <c r="H36" s="10">
        <f t="shared" si="13"/>
        <v>2.7352687263067126E-3</v>
      </c>
      <c r="I36" s="100">
        <f t="shared" si="18"/>
        <v>35</v>
      </c>
      <c r="J36" s="102">
        <v>38.15</v>
      </c>
      <c r="K36" s="102" t="s">
        <v>31</v>
      </c>
      <c r="L36" s="10">
        <f t="shared" si="14"/>
        <v>3.1622776601683804</v>
      </c>
      <c r="M36" s="101"/>
      <c r="N36" s="101"/>
      <c r="O36" s="11">
        <v>-33</v>
      </c>
      <c r="P36" s="11">
        <v>-36</v>
      </c>
      <c r="Q36" s="13">
        <f t="shared" si="15"/>
        <v>30.63</v>
      </c>
      <c r="R36" s="13">
        <v>2.1</v>
      </c>
      <c r="S36" s="13">
        <v>4.4000000000000004</v>
      </c>
      <c r="T36" s="101">
        <v>3.21</v>
      </c>
      <c r="U36" s="101">
        <v>2.2400000000000002</v>
      </c>
      <c r="V36" s="101">
        <f t="shared" si="16"/>
        <v>138.34399999999999</v>
      </c>
      <c r="W36" s="101">
        <f t="shared" si="22"/>
        <v>135.18172233983162</v>
      </c>
      <c r="X36" s="14">
        <f t="shared" si="19"/>
        <v>4.7210616481197086E-2</v>
      </c>
      <c r="Y36" s="14">
        <f t="shared" si="20"/>
        <v>4.7190844978809508E-2</v>
      </c>
      <c r="Z36" s="39"/>
      <c r="AA36" s="20"/>
      <c r="AB36" s="15">
        <f t="shared" si="17"/>
        <v>-34.5</v>
      </c>
      <c r="AC36" s="36"/>
      <c r="AD36" s="36"/>
      <c r="AE36" s="36"/>
      <c r="AF36" s="36"/>
      <c r="AG36" s="7">
        <v>-25</v>
      </c>
      <c r="AH36" s="7"/>
      <c r="AI36" s="7"/>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row>
    <row r="37" spans="1:63" ht="24.75" customHeight="1" x14ac:dyDescent="0.25">
      <c r="A37" s="102"/>
      <c r="B37" s="100"/>
      <c r="C37" s="100"/>
      <c r="D37" s="9">
        <v>40</v>
      </c>
      <c r="E37" s="100">
        <v>44</v>
      </c>
      <c r="F37" s="101">
        <f t="shared" si="21"/>
        <v>3.37</v>
      </c>
      <c r="G37" s="102" t="s">
        <v>31</v>
      </c>
      <c r="H37" s="10">
        <f t="shared" si="13"/>
        <v>2.1727011788637445E-3</v>
      </c>
      <c r="I37" s="100">
        <f t="shared" si="18"/>
        <v>34</v>
      </c>
      <c r="J37" s="102">
        <v>37.15</v>
      </c>
      <c r="K37" s="102" t="s">
        <v>31</v>
      </c>
      <c r="L37" s="10">
        <f t="shared" si="14"/>
        <v>2.511886431509581</v>
      </c>
      <c r="M37" s="101"/>
      <c r="N37" s="101"/>
      <c r="O37" s="11">
        <v>-34.799999999999997</v>
      </c>
      <c r="P37" s="11">
        <v>-37</v>
      </c>
      <c r="Q37" s="13">
        <f t="shared" si="15"/>
        <v>30.63</v>
      </c>
      <c r="R37" s="13">
        <v>2.1</v>
      </c>
      <c r="S37" s="13">
        <v>4.5</v>
      </c>
      <c r="T37" s="101">
        <v>3.09</v>
      </c>
      <c r="U37" s="101">
        <v>2.14</v>
      </c>
      <c r="V37" s="101">
        <f t="shared" si="16"/>
        <v>136.44599999999997</v>
      </c>
      <c r="W37" s="101">
        <f t="shared" si="22"/>
        <v>133.93411356849037</v>
      </c>
      <c r="X37" s="14">
        <f t="shared" si="19"/>
        <v>3.8022370676235373E-2</v>
      </c>
      <c r="Y37" s="14">
        <f t="shared" si="20"/>
        <v>3.8006447152065637E-2</v>
      </c>
      <c r="Z37" s="39"/>
      <c r="AA37" s="20"/>
      <c r="AB37" s="15">
        <f t="shared" si="17"/>
        <v>-35.9</v>
      </c>
      <c r="AC37" s="36"/>
      <c r="AD37" s="36"/>
      <c r="AE37" s="36"/>
      <c r="AF37" s="36"/>
      <c r="AG37" s="7">
        <v>-25</v>
      </c>
      <c r="AH37" s="7"/>
      <c r="AI37" s="7"/>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row>
    <row r="38" spans="1:63" ht="24.75" customHeight="1" x14ac:dyDescent="0.25">
      <c r="A38" s="102"/>
      <c r="B38" s="100"/>
      <c r="C38" s="100"/>
      <c r="D38" s="9">
        <f>'[2]14p25GHz'!D38</f>
        <v>39</v>
      </c>
      <c r="E38" s="9">
        <f>'[2]14p25GHz'!E38</f>
        <v>44</v>
      </c>
      <c r="F38" s="101">
        <f>'[2]14p25GHz_WLIN'!F38</f>
        <v>2.46</v>
      </c>
      <c r="G38" s="102" t="s">
        <v>31</v>
      </c>
      <c r="H38" s="10">
        <f t="shared" si="13"/>
        <v>1.7619760464116293E-3</v>
      </c>
      <c r="I38" s="100">
        <f t="shared" si="18"/>
        <v>33</v>
      </c>
      <c r="J38" s="101">
        <f>'[2]14p25GHz_WLIN'!J38</f>
        <v>36.25</v>
      </c>
      <c r="K38" s="102" t="s">
        <v>31</v>
      </c>
      <c r="L38" s="10">
        <f t="shared" si="14"/>
        <v>1.9952623149688804</v>
      </c>
      <c r="M38" s="101"/>
      <c r="N38" s="101"/>
      <c r="O38" s="11">
        <f>'[2]14p25GHz_WLIN'!O38</f>
        <v>-35.799999999999997</v>
      </c>
      <c r="P38" s="11">
        <f>'[2]14p25GHz_WLIN'!P38</f>
        <v>-37</v>
      </c>
      <c r="Q38" s="13">
        <f t="shared" si="15"/>
        <v>30.54</v>
      </c>
      <c r="R38" s="13">
        <v>2.1</v>
      </c>
      <c r="S38" s="13">
        <v>4.5</v>
      </c>
      <c r="T38" s="101">
        <v>2.99</v>
      </c>
      <c r="U38" s="101">
        <v>2.0499999999999998</v>
      </c>
      <c r="V38" s="101">
        <f t="shared" si="16"/>
        <v>134.006</v>
      </c>
      <c r="W38" s="101">
        <f t="shared" si="22"/>
        <v>132.01073768503113</v>
      </c>
      <c r="X38" s="14">
        <f t="shared" si="19"/>
        <v>3.1468479279180228E-2</v>
      </c>
      <c r="Y38" s="14">
        <f t="shared" si="20"/>
        <v>3.1455330792945199E-2</v>
      </c>
      <c r="Z38" s="39"/>
      <c r="AA38" s="20"/>
      <c r="AB38" s="15">
        <f t="shared" si="17"/>
        <v>-36.4</v>
      </c>
      <c r="AC38" s="36"/>
      <c r="AD38" s="36"/>
      <c r="AE38" s="36"/>
      <c r="AF38" s="36"/>
      <c r="AG38" s="7">
        <v>-25</v>
      </c>
      <c r="AH38" s="7"/>
      <c r="AI38" s="7"/>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ht="24.75" customHeight="1" x14ac:dyDescent="0.25">
      <c r="A39" s="102"/>
      <c r="B39" s="100"/>
      <c r="C39" s="100"/>
      <c r="D39" s="9">
        <f>'[2]14p25GHz'!D39</f>
        <v>39</v>
      </c>
      <c r="E39" s="9">
        <f>'[2]14p25GHz'!E39</f>
        <v>44</v>
      </c>
      <c r="F39" s="101"/>
      <c r="G39" s="102" t="s">
        <v>31</v>
      </c>
      <c r="H39" s="10">
        <f t="shared" si="13"/>
        <v>1E-3</v>
      </c>
      <c r="I39" s="100">
        <f>I38-3</f>
        <v>30</v>
      </c>
      <c r="J39" s="102"/>
      <c r="K39" s="102" t="s">
        <v>31</v>
      </c>
      <c r="L39" s="10">
        <f t="shared" si="14"/>
        <v>1</v>
      </c>
      <c r="M39" s="101"/>
      <c r="N39" s="101"/>
      <c r="O39" s="106">
        <f>'[2]14p25GHz'!O39</f>
        <v>-35.799999999999997</v>
      </c>
      <c r="P39" s="106">
        <f>'[2]14p25GHz'!P39</f>
        <v>-37.9</v>
      </c>
      <c r="Q39" s="13">
        <f t="shared" si="15"/>
        <v>30</v>
      </c>
      <c r="R39" s="13">
        <v>2.1</v>
      </c>
      <c r="S39" s="13">
        <v>4.5</v>
      </c>
      <c r="T39" s="101">
        <v>2.82</v>
      </c>
      <c r="U39" s="101">
        <v>1.88</v>
      </c>
      <c r="V39" s="101">
        <f t="shared" si="16"/>
        <v>129.85799999999998</v>
      </c>
      <c r="W39" s="101">
        <f t="shared" si="22"/>
        <v>128.85799999999998</v>
      </c>
      <c r="X39" s="14">
        <f t="shared" si="19"/>
        <v>7.7007192471776879E-6</v>
      </c>
      <c r="Y39" s="14">
        <f t="shared" si="20"/>
        <v>0</v>
      </c>
      <c r="Z39" s="39"/>
      <c r="AA39" s="20"/>
      <c r="AB39" s="15">
        <f t="shared" si="17"/>
        <v>-36.849999999999994</v>
      </c>
      <c r="AC39" s="36"/>
      <c r="AD39" s="36"/>
      <c r="AE39" s="36"/>
      <c r="AF39" s="36"/>
      <c r="AG39" s="7">
        <v>-25</v>
      </c>
      <c r="AH39" s="7"/>
      <c r="AI39" s="7"/>
      <c r="AL39" s="20"/>
      <c r="AM39" s="20"/>
      <c r="AN39" s="20"/>
      <c r="AO39" s="20"/>
      <c r="AP39" s="20"/>
      <c r="AQ39" s="20"/>
      <c r="AR39" s="20"/>
      <c r="AS39" s="20"/>
      <c r="AT39" s="20"/>
      <c r="AU39" s="139"/>
      <c r="AV39" s="139"/>
      <c r="AW39" s="20"/>
      <c r="AX39" s="20"/>
      <c r="AY39" s="20"/>
      <c r="AZ39" s="20"/>
      <c r="BA39" s="20"/>
      <c r="BB39" s="20"/>
      <c r="BC39" s="20"/>
      <c r="BD39" s="20"/>
      <c r="BE39" s="20"/>
      <c r="BF39" s="20"/>
      <c r="BG39" s="20"/>
      <c r="BH39" s="20"/>
      <c r="BI39" s="20"/>
      <c r="BJ39" s="20"/>
      <c r="BK39" s="20"/>
    </row>
    <row r="40" spans="1:63" ht="24.75" customHeight="1" x14ac:dyDescent="0.25">
      <c r="A40" s="102"/>
      <c r="B40" s="100"/>
      <c r="C40" s="100"/>
      <c r="D40" s="9">
        <f>'[2]14p25GHz'!D40</f>
        <v>40</v>
      </c>
      <c r="E40" s="9">
        <f>'[2]14p25GHz'!E40</f>
        <v>45</v>
      </c>
      <c r="F40" s="101"/>
      <c r="G40" s="102" t="s">
        <v>31</v>
      </c>
      <c r="H40" s="10">
        <f t="shared" si="13"/>
        <v>1E-3</v>
      </c>
      <c r="I40" s="100">
        <f>I39-3</f>
        <v>27</v>
      </c>
      <c r="J40" s="102"/>
      <c r="K40" s="102" t="s">
        <v>31</v>
      </c>
      <c r="L40" s="10">
        <f t="shared" si="14"/>
        <v>0.50118723362727269</v>
      </c>
      <c r="M40" s="101"/>
      <c r="N40" s="101"/>
      <c r="O40" s="106">
        <f>'[2]14p25GHz'!O40</f>
        <v>-43.2</v>
      </c>
      <c r="P40" s="106">
        <f>'[2]14p25GHz'!P40</f>
        <v>-45.3</v>
      </c>
      <c r="Q40" s="13">
        <f t="shared" si="15"/>
        <v>27</v>
      </c>
      <c r="R40" s="13">
        <v>2.1</v>
      </c>
      <c r="S40" s="13">
        <v>4.5</v>
      </c>
      <c r="T40" s="101">
        <v>2.78</v>
      </c>
      <c r="U40" s="101">
        <v>1.83</v>
      </c>
      <c r="V40" s="101">
        <f t="shared" si="16"/>
        <v>128.88199999999998</v>
      </c>
      <c r="W40" s="101">
        <f t="shared" si="22"/>
        <v>128.38081276637271</v>
      </c>
      <c r="X40" s="14">
        <f t="shared" si="19"/>
        <v>7.7590353967194806E-6</v>
      </c>
      <c r="Y40" s="14">
        <f t="shared" si="20"/>
        <v>0</v>
      </c>
      <c r="Z40" s="39"/>
      <c r="AA40" s="20"/>
      <c r="AB40" s="15">
        <f t="shared" si="17"/>
        <v>-44.25</v>
      </c>
      <c r="AC40" s="36"/>
      <c r="AD40" s="36"/>
      <c r="AE40" s="36"/>
      <c r="AF40" s="36"/>
      <c r="AG40" s="7">
        <v>-25</v>
      </c>
      <c r="AH40" s="7"/>
      <c r="AI40" s="7"/>
      <c r="AL40" s="20"/>
      <c r="AM40" s="20"/>
      <c r="AN40" s="20"/>
      <c r="AO40" s="20"/>
      <c r="AP40" s="20"/>
      <c r="AQ40" s="20"/>
      <c r="AR40" s="20"/>
      <c r="AS40" s="20"/>
      <c r="AT40" s="20"/>
      <c r="AU40" s="139"/>
      <c r="AV40" s="139"/>
      <c r="AW40" s="20"/>
      <c r="AX40" s="20"/>
      <c r="AY40" s="20"/>
      <c r="AZ40" s="20"/>
      <c r="BA40" s="20"/>
      <c r="BB40" s="20"/>
      <c r="BC40" s="20"/>
      <c r="BD40" s="20"/>
      <c r="BE40" s="20"/>
      <c r="BF40" s="20"/>
      <c r="BG40" s="20"/>
      <c r="BH40" s="20"/>
      <c r="BI40" s="20"/>
      <c r="BJ40" s="20"/>
      <c r="BK40" s="20"/>
    </row>
    <row r="41" spans="1:63" ht="24.75" customHeight="1" x14ac:dyDescent="0.25">
      <c r="A41" s="102"/>
      <c r="B41" s="100"/>
      <c r="C41" s="100"/>
      <c r="D41" s="9">
        <f>'[2]14p25GHz'!D41</f>
        <v>40</v>
      </c>
      <c r="E41" s="9">
        <f>'[2]14p25GHz'!E41</f>
        <v>45</v>
      </c>
      <c r="F41" s="101"/>
      <c r="G41" s="102" t="s">
        <v>31</v>
      </c>
      <c r="H41" s="10">
        <f t="shared" si="13"/>
        <v>1E-3</v>
      </c>
      <c r="I41" s="100">
        <f>I40-3</f>
        <v>24</v>
      </c>
      <c r="J41" s="102"/>
      <c r="K41" s="102" t="s">
        <v>31</v>
      </c>
      <c r="L41" s="10">
        <f t="shared" si="14"/>
        <v>0.25118864315095807</v>
      </c>
      <c r="M41" s="101"/>
      <c r="N41" s="101"/>
      <c r="O41" s="106">
        <f>'[2]14p25GHz'!O41</f>
        <v>0</v>
      </c>
      <c r="P41" s="106">
        <f>'[2]14p25GHz'!P41</f>
        <v>0</v>
      </c>
      <c r="Q41" s="13">
        <f t="shared" si="15"/>
        <v>24</v>
      </c>
      <c r="R41" s="13">
        <v>2.1</v>
      </c>
      <c r="S41" s="13">
        <v>4.5999999999999996</v>
      </c>
      <c r="T41" s="101">
        <v>2.8</v>
      </c>
      <c r="U41" s="101">
        <v>1.83</v>
      </c>
      <c r="V41" s="101">
        <f t="shared" si="16"/>
        <v>130.39999999999998</v>
      </c>
      <c r="W41" s="101">
        <f t="shared" si="22"/>
        <v>130.14881135684902</v>
      </c>
      <c r="X41" s="14">
        <f t="shared" si="19"/>
        <v>7.6687116564417199E-6</v>
      </c>
      <c r="Y41" s="14">
        <f t="shared" si="20"/>
        <v>0</v>
      </c>
      <c r="Z41" s="39"/>
      <c r="AA41" s="20"/>
      <c r="AB41" s="15">
        <f t="shared" si="17"/>
        <v>0</v>
      </c>
      <c r="AC41" s="36"/>
      <c r="AD41" s="36"/>
      <c r="AE41" s="36"/>
      <c r="AF41" s="36"/>
      <c r="AG41" s="7">
        <v>-25</v>
      </c>
      <c r="AH41" s="7"/>
      <c r="AI41" s="7"/>
      <c r="AL41" s="139"/>
      <c r="AM41" s="139"/>
      <c r="AN41" s="139"/>
      <c r="AO41" s="139"/>
      <c r="AP41" s="20"/>
      <c r="AQ41" s="20"/>
      <c r="AR41" s="20"/>
      <c r="AS41" s="20"/>
      <c r="AT41" s="20"/>
      <c r="AU41" s="139"/>
      <c r="AV41" s="139"/>
      <c r="AW41" s="20"/>
      <c r="AX41" s="20"/>
      <c r="AY41" s="20"/>
      <c r="AZ41" s="20"/>
      <c r="BA41" s="20"/>
      <c r="BB41" s="20"/>
      <c r="BC41" s="20"/>
      <c r="BD41" s="20"/>
      <c r="BE41" s="20"/>
      <c r="BF41" s="20"/>
      <c r="BG41" s="20"/>
      <c r="BH41" s="20"/>
      <c r="BI41" s="20"/>
      <c r="BJ41" s="20"/>
      <c r="BK41" s="20"/>
    </row>
    <row r="42" spans="1:63" ht="24.75" customHeight="1" x14ac:dyDescent="0.25">
      <c r="A42" s="21"/>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63" ht="24.75" customHeight="1" x14ac:dyDescent="0.25">
      <c r="A43" s="8">
        <v>41991</v>
      </c>
      <c r="B43" s="100">
        <f>B23</f>
        <v>14.25</v>
      </c>
      <c r="C43" s="100"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63" ht="24.75" customHeight="1" thickBot="1" x14ac:dyDescent="0.3">
      <c r="A44" s="8"/>
      <c r="B44" s="100"/>
      <c r="C44" s="100"/>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63" ht="24.75" customHeight="1" x14ac:dyDescent="0.25">
      <c r="A45" s="16"/>
      <c r="B45" s="100"/>
      <c r="C45" s="100"/>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107" t="s">
        <v>103</v>
      </c>
      <c r="AF45" s="108"/>
      <c r="AG45" s="109" t="s">
        <v>104</v>
      </c>
      <c r="AH45" s="108"/>
      <c r="AI45" s="108"/>
      <c r="AJ45" s="110"/>
    </row>
    <row r="46" spans="1:63" ht="24.75" customHeight="1" x14ac:dyDescent="0.25">
      <c r="A46" s="102"/>
      <c r="B46" s="100"/>
      <c r="C46" s="100"/>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111" t="s">
        <v>105</v>
      </c>
      <c r="AF46" s="7">
        <v>0.67</v>
      </c>
      <c r="AG46" s="15" t="s">
        <v>106</v>
      </c>
      <c r="AH46" s="7">
        <v>0.41</v>
      </c>
      <c r="AI46" s="7" t="s">
        <v>107</v>
      </c>
      <c r="AJ46" s="112">
        <v>1.2490000000000001</v>
      </c>
    </row>
    <row r="47" spans="1:63" ht="24.75" customHeight="1" x14ac:dyDescent="0.25">
      <c r="A47" s="102"/>
      <c r="B47" s="100"/>
      <c r="C47" s="100"/>
      <c r="D47" s="9"/>
      <c r="E47" s="100"/>
      <c r="F47" s="101"/>
      <c r="G47" s="102" t="s">
        <v>31</v>
      </c>
      <c r="H47" s="10">
        <f t="shared" ref="H47:H61" si="23">0.001*POWER(10,F47/10)</f>
        <v>1E-3</v>
      </c>
      <c r="I47" s="100">
        <v>44</v>
      </c>
      <c r="J47" s="102" t="s">
        <v>31</v>
      </c>
      <c r="K47" s="102" t="s">
        <v>31</v>
      </c>
      <c r="L47" s="10">
        <f t="shared" ref="L47:L61" si="24">0.001*POWER(10,I47/10)</f>
        <v>25.118864315095859</v>
      </c>
      <c r="M47" s="101"/>
      <c r="N47" s="101"/>
      <c r="O47" s="11"/>
      <c r="P47" s="11"/>
      <c r="Q47" s="13">
        <f t="shared" ref="Q47:Q61" si="25">I47-F47</f>
        <v>44</v>
      </c>
      <c r="R47" s="13">
        <v>2.1</v>
      </c>
      <c r="S47" s="13"/>
      <c r="T47" s="101"/>
      <c r="U47" s="101"/>
      <c r="V47" s="101">
        <f t="shared" ref="V47:V61" si="26">T47*$Z$7+S47*$Z$9+R47*$Z$11</f>
        <v>14.700000000000001</v>
      </c>
      <c r="W47" s="31"/>
      <c r="X47" s="35"/>
      <c r="Y47" s="35"/>
      <c r="Z47" s="127" t="s">
        <v>45</v>
      </c>
      <c r="AB47" s="15" t="e">
        <f t="shared" si="17"/>
        <v>#DIV/0!</v>
      </c>
      <c r="AC47" s="36"/>
      <c r="AD47" s="36"/>
      <c r="AE47" s="111" t="s">
        <v>108</v>
      </c>
      <c r="AF47" s="7">
        <v>0</v>
      </c>
      <c r="AG47" s="7"/>
      <c r="AH47" s="7"/>
      <c r="AI47" s="105" t="s">
        <v>109</v>
      </c>
      <c r="AJ47" s="112">
        <v>10.5</v>
      </c>
    </row>
    <row r="48" spans="1:63" ht="23.25" customHeight="1" x14ac:dyDescent="0.25">
      <c r="A48" s="102"/>
      <c r="B48" s="100"/>
      <c r="C48" s="100"/>
      <c r="D48" s="9"/>
      <c r="E48" s="100"/>
      <c r="F48" s="101"/>
      <c r="G48" s="102" t="s">
        <v>31</v>
      </c>
      <c r="H48" s="10">
        <f t="shared" si="23"/>
        <v>1E-3</v>
      </c>
      <c r="I48" s="100">
        <f t="shared" ref="I48:I57" si="27">I47-1</f>
        <v>43</v>
      </c>
      <c r="J48" s="102" t="s">
        <v>31</v>
      </c>
      <c r="K48" s="102" t="s">
        <v>31</v>
      </c>
      <c r="L48" s="10">
        <f t="shared" si="24"/>
        <v>19.952623149688794</v>
      </c>
      <c r="M48" s="101"/>
      <c r="N48" s="101"/>
      <c r="O48" s="11"/>
      <c r="P48" s="11"/>
      <c r="Q48" s="13">
        <f t="shared" si="25"/>
        <v>43</v>
      </c>
      <c r="R48" s="13">
        <v>2.1</v>
      </c>
      <c r="S48" s="13"/>
      <c r="T48" s="101"/>
      <c r="U48" s="101"/>
      <c r="V48" s="101">
        <f t="shared" si="26"/>
        <v>14.700000000000001</v>
      </c>
      <c r="W48" s="31"/>
      <c r="X48" s="35"/>
      <c r="Y48" s="35"/>
      <c r="Z48" s="130"/>
      <c r="AB48" s="15" t="e">
        <f t="shared" si="17"/>
        <v>#DIV/0!</v>
      </c>
      <c r="AC48" s="36"/>
      <c r="AD48" s="36"/>
      <c r="AE48" s="111" t="s">
        <v>110</v>
      </c>
      <c r="AF48" s="7">
        <v>3.06</v>
      </c>
      <c r="AG48" s="7"/>
      <c r="AH48" s="7"/>
      <c r="AI48" s="15" t="s">
        <v>111</v>
      </c>
      <c r="AJ48" s="112">
        <v>41</v>
      </c>
    </row>
    <row r="49" spans="1:37" ht="24" customHeight="1" x14ac:dyDescent="0.25">
      <c r="A49" s="102"/>
      <c r="B49" s="100"/>
      <c r="C49" s="100"/>
      <c r="D49" s="9"/>
      <c r="E49" s="100"/>
      <c r="F49" s="101"/>
      <c r="G49" s="102" t="s">
        <v>31</v>
      </c>
      <c r="H49" s="10">
        <f t="shared" si="23"/>
        <v>1E-3</v>
      </c>
      <c r="I49" s="100">
        <f t="shared" si="27"/>
        <v>42</v>
      </c>
      <c r="J49" s="102" t="s">
        <v>31</v>
      </c>
      <c r="K49" s="102" t="s">
        <v>31</v>
      </c>
      <c r="L49" s="10">
        <f t="shared" si="24"/>
        <v>15.848931924611147</v>
      </c>
      <c r="M49" s="101"/>
      <c r="N49" s="101"/>
      <c r="O49" s="11"/>
      <c r="P49" s="11"/>
      <c r="Q49" s="13">
        <f t="shared" si="25"/>
        <v>42</v>
      </c>
      <c r="R49" s="13">
        <v>2.1</v>
      </c>
      <c r="S49" s="13"/>
      <c r="T49" s="101"/>
      <c r="U49" s="101"/>
      <c r="V49" s="101">
        <f t="shared" si="26"/>
        <v>14.700000000000001</v>
      </c>
      <c r="W49" s="31"/>
      <c r="X49" s="35"/>
      <c r="Y49" s="35"/>
      <c r="Z49" s="131"/>
      <c r="AB49" s="15" t="e">
        <f t="shared" si="17"/>
        <v>#DIV/0!</v>
      </c>
      <c r="AC49" s="36"/>
      <c r="AD49" s="36"/>
      <c r="AE49" s="113"/>
      <c r="AF49" s="36"/>
      <c r="AG49" s="7"/>
      <c r="AH49" s="7"/>
      <c r="AI49" s="7"/>
      <c r="AJ49" s="112"/>
    </row>
    <row r="50" spans="1:37" ht="24.75" customHeight="1" x14ac:dyDescent="0.25">
      <c r="A50" s="102"/>
      <c r="B50" s="100"/>
      <c r="C50" s="100"/>
      <c r="D50" s="9"/>
      <c r="E50" s="100"/>
      <c r="F50" s="101"/>
      <c r="G50" s="102" t="s">
        <v>31</v>
      </c>
      <c r="H50" s="10">
        <f t="shared" si="23"/>
        <v>1E-3</v>
      </c>
      <c r="I50" s="100">
        <f t="shared" si="27"/>
        <v>41</v>
      </c>
      <c r="J50" s="102" t="s">
        <v>31</v>
      </c>
      <c r="K50" s="102" t="s">
        <v>31</v>
      </c>
      <c r="L50" s="10">
        <f t="shared" si="24"/>
        <v>12.589254117941671</v>
      </c>
      <c r="M50" s="101"/>
      <c r="N50" s="101"/>
      <c r="O50" s="11"/>
      <c r="P50" s="11"/>
      <c r="Q50" s="13">
        <f t="shared" si="25"/>
        <v>41</v>
      </c>
      <c r="R50" s="13">
        <v>2.1</v>
      </c>
      <c r="S50" s="13"/>
      <c r="T50" s="101"/>
      <c r="U50" s="101"/>
      <c r="V50" s="101">
        <f t="shared" si="26"/>
        <v>14.700000000000001</v>
      </c>
      <c r="W50" s="31"/>
      <c r="X50" s="35"/>
      <c r="Y50" s="35"/>
      <c r="Z50" s="100" t="s">
        <v>46</v>
      </c>
      <c r="AB50" s="15" t="e">
        <f t="shared" si="17"/>
        <v>#DIV/0!</v>
      </c>
      <c r="AC50" s="36"/>
      <c r="AD50" s="36"/>
      <c r="AE50" s="111" t="s">
        <v>112</v>
      </c>
      <c r="AF50" s="7"/>
      <c r="AG50" s="15" t="s">
        <v>113</v>
      </c>
      <c r="AH50" s="7"/>
      <c r="AI50" s="7"/>
      <c r="AJ50" s="112"/>
    </row>
    <row r="51" spans="1:37" ht="24.75" customHeight="1" x14ac:dyDescent="0.25">
      <c r="A51" s="102"/>
      <c r="B51" s="100"/>
      <c r="C51" s="100"/>
      <c r="D51" s="9">
        <v>40</v>
      </c>
      <c r="E51" s="100">
        <v>48</v>
      </c>
      <c r="F51" s="101">
        <v>9.2899999999999991</v>
      </c>
      <c r="G51" s="102" t="s">
        <v>31</v>
      </c>
      <c r="H51" s="10">
        <f t="shared" si="23"/>
        <v>8.49180475036314E-3</v>
      </c>
      <c r="I51" s="100">
        <f t="shared" si="27"/>
        <v>40</v>
      </c>
      <c r="J51" s="102" t="s">
        <v>31</v>
      </c>
      <c r="K51" s="102" t="s">
        <v>31</v>
      </c>
      <c r="L51" s="10">
        <f t="shared" si="24"/>
        <v>10</v>
      </c>
      <c r="M51" s="101"/>
      <c r="N51" s="101"/>
      <c r="O51" s="11">
        <v>-34.5</v>
      </c>
      <c r="P51" s="11">
        <v>-33.5</v>
      </c>
      <c r="Q51" s="13">
        <f t="shared" si="25"/>
        <v>30.71</v>
      </c>
      <c r="R51" s="13">
        <v>2.1</v>
      </c>
      <c r="S51" s="13">
        <v>4.5</v>
      </c>
      <c r="T51" s="101">
        <v>4.3</v>
      </c>
      <c r="U51" s="101">
        <v>3.1</v>
      </c>
      <c r="V51" s="101">
        <f t="shared" si="26"/>
        <v>165.96999999999997</v>
      </c>
      <c r="W51" s="31"/>
      <c r="X51" s="35"/>
      <c r="Y51" s="35"/>
      <c r="Z51" s="100"/>
      <c r="AB51" s="15">
        <f t="shared" si="17"/>
        <v>-34</v>
      </c>
      <c r="AC51" s="36"/>
      <c r="AD51" s="36"/>
      <c r="AE51" s="111" t="s">
        <v>105</v>
      </c>
      <c r="AF51" s="7">
        <v>0.46</v>
      </c>
      <c r="AG51" s="15" t="s">
        <v>106</v>
      </c>
      <c r="AH51" s="7">
        <v>0</v>
      </c>
      <c r="AI51" s="7" t="s">
        <v>107</v>
      </c>
      <c r="AJ51" s="112">
        <v>1.26</v>
      </c>
    </row>
    <row r="52" spans="1:37" ht="24.75" customHeight="1" x14ac:dyDescent="0.25">
      <c r="A52" s="102"/>
      <c r="B52" s="100"/>
      <c r="C52" s="100"/>
      <c r="D52" s="9">
        <v>40</v>
      </c>
      <c r="E52" s="100">
        <v>46</v>
      </c>
      <c r="F52" s="101">
        <v>8.2799999999999994</v>
      </c>
      <c r="G52" s="102" t="s">
        <v>31</v>
      </c>
      <c r="H52" s="10">
        <f t="shared" si="23"/>
        <v>6.7297665628431773E-3</v>
      </c>
      <c r="I52" s="100">
        <f t="shared" si="27"/>
        <v>39</v>
      </c>
      <c r="J52" s="102" t="s">
        <v>31</v>
      </c>
      <c r="K52" s="102" t="s">
        <v>31</v>
      </c>
      <c r="L52" s="10">
        <f t="shared" si="24"/>
        <v>7.9432823472428158</v>
      </c>
      <c r="M52" s="101"/>
      <c r="N52" s="101"/>
      <c r="O52" s="11">
        <v>-34.5</v>
      </c>
      <c r="P52" s="11">
        <v>-33.1</v>
      </c>
      <c r="Q52" s="13">
        <f t="shared" si="25"/>
        <v>30.72</v>
      </c>
      <c r="R52" s="13">
        <v>2.1</v>
      </c>
      <c r="S52" s="13">
        <v>4.5</v>
      </c>
      <c r="T52" s="101">
        <v>4.01</v>
      </c>
      <c r="U52" s="101">
        <v>2.88</v>
      </c>
      <c r="V52" s="101">
        <f t="shared" si="26"/>
        <v>158.89399999999998</v>
      </c>
      <c r="W52" s="31"/>
      <c r="X52" s="35"/>
      <c r="Y52" s="35"/>
      <c r="Z52" s="100"/>
      <c r="AB52" s="15">
        <f t="shared" si="17"/>
        <v>-33.799999999999997</v>
      </c>
      <c r="AC52" s="36"/>
      <c r="AD52" s="36"/>
      <c r="AE52" s="111" t="s">
        <v>108</v>
      </c>
      <c r="AF52" s="7">
        <v>0</v>
      </c>
      <c r="AG52" s="7"/>
      <c r="AH52" s="7"/>
      <c r="AI52" s="105" t="s">
        <v>109</v>
      </c>
      <c r="AJ52" s="112"/>
    </row>
    <row r="53" spans="1:37" ht="24.75" customHeight="1" x14ac:dyDescent="0.25">
      <c r="A53" s="102"/>
      <c r="B53" s="100"/>
      <c r="C53" s="100"/>
      <c r="D53" s="9">
        <v>39</v>
      </c>
      <c r="E53" s="100">
        <v>46</v>
      </c>
      <c r="F53" s="101">
        <v>7.24</v>
      </c>
      <c r="G53" s="102" t="s">
        <v>31</v>
      </c>
      <c r="H53" s="10">
        <f t="shared" si="23"/>
        <v>5.296634438916579E-3</v>
      </c>
      <c r="I53" s="100">
        <f t="shared" si="27"/>
        <v>38</v>
      </c>
      <c r="J53" s="102" t="s">
        <v>31</v>
      </c>
      <c r="K53" s="102" t="s">
        <v>31</v>
      </c>
      <c r="L53" s="10">
        <f t="shared" si="24"/>
        <v>6.3095734448019387</v>
      </c>
      <c r="M53" s="101"/>
      <c r="N53" s="101"/>
      <c r="O53" s="11">
        <v>-33.799999999999997</v>
      </c>
      <c r="P53" s="11">
        <v>-33</v>
      </c>
      <c r="Q53" s="13">
        <f t="shared" si="25"/>
        <v>30.759999999999998</v>
      </c>
      <c r="R53" s="13">
        <v>2.1</v>
      </c>
      <c r="S53" s="13">
        <v>4.5</v>
      </c>
      <c r="T53" s="101">
        <v>3.75</v>
      </c>
      <c r="U53" s="101">
        <v>2.69</v>
      </c>
      <c r="V53" s="101">
        <f t="shared" si="26"/>
        <v>152.54999999999998</v>
      </c>
      <c r="W53" s="31"/>
      <c r="X53" s="35"/>
      <c r="Y53" s="35"/>
      <c r="Z53" s="100"/>
      <c r="AB53" s="15">
        <f t="shared" si="17"/>
        <v>-33.4</v>
      </c>
      <c r="AC53" s="36"/>
      <c r="AD53" s="36"/>
      <c r="AE53" s="111" t="s">
        <v>110</v>
      </c>
      <c r="AF53" s="7">
        <v>3.06</v>
      </c>
      <c r="AG53" s="7"/>
      <c r="AH53" s="7"/>
      <c r="AI53" s="15" t="s">
        <v>111</v>
      </c>
      <c r="AJ53" s="112"/>
    </row>
    <row r="54" spans="1:37" ht="24.75" customHeight="1" x14ac:dyDescent="0.25">
      <c r="A54" s="102"/>
      <c r="B54" s="100"/>
      <c r="C54" s="100"/>
      <c r="D54" s="9">
        <v>39</v>
      </c>
      <c r="E54" s="100">
        <v>45</v>
      </c>
      <c r="F54" s="101">
        <v>6.15</v>
      </c>
      <c r="G54" s="102" t="s">
        <v>31</v>
      </c>
      <c r="H54" s="10">
        <f t="shared" si="23"/>
        <v>4.120975190973303E-3</v>
      </c>
      <c r="I54" s="100">
        <f t="shared" si="27"/>
        <v>37</v>
      </c>
      <c r="J54" s="102" t="s">
        <v>31</v>
      </c>
      <c r="K54" s="102" t="s">
        <v>31</v>
      </c>
      <c r="L54" s="10">
        <f t="shared" si="24"/>
        <v>5.0118723362727327</v>
      </c>
      <c r="M54" s="101"/>
      <c r="N54" s="101"/>
      <c r="O54" s="11">
        <v>-33.5</v>
      </c>
      <c r="P54" s="11">
        <v>-33.5</v>
      </c>
      <c r="Q54" s="13">
        <f t="shared" si="25"/>
        <v>30.85</v>
      </c>
      <c r="R54" s="13">
        <v>2.1</v>
      </c>
      <c r="S54" s="13">
        <v>4.5</v>
      </c>
      <c r="T54" s="101">
        <v>3.5</v>
      </c>
      <c r="U54" s="101">
        <v>2.5</v>
      </c>
      <c r="V54" s="101">
        <f t="shared" si="26"/>
        <v>146.44999999999999</v>
      </c>
      <c r="W54" s="31"/>
      <c r="X54" s="35"/>
      <c r="Y54" s="35"/>
      <c r="Z54" s="100"/>
      <c r="AB54" s="15">
        <f t="shared" si="17"/>
        <v>-33.5</v>
      </c>
      <c r="AC54" s="36"/>
      <c r="AD54" s="36"/>
      <c r="AE54" s="113"/>
      <c r="AF54" s="36"/>
      <c r="AG54" s="7"/>
      <c r="AH54" s="7"/>
      <c r="AI54" s="7"/>
      <c r="AJ54" s="112"/>
    </row>
    <row r="55" spans="1:37" ht="24.75" customHeight="1" x14ac:dyDescent="0.25">
      <c r="A55" s="102"/>
      <c r="B55" s="100"/>
      <c r="C55" s="100"/>
      <c r="D55" s="9">
        <v>39</v>
      </c>
      <c r="E55" s="100">
        <v>45</v>
      </c>
      <c r="F55" s="101">
        <v>5.31</v>
      </c>
      <c r="G55" s="102" t="s">
        <v>31</v>
      </c>
      <c r="H55" s="10">
        <f t="shared" si="23"/>
        <v>3.3962527259040836E-3</v>
      </c>
      <c r="I55" s="100">
        <f t="shared" si="27"/>
        <v>36</v>
      </c>
      <c r="J55" s="102" t="s">
        <v>31</v>
      </c>
      <c r="K55" s="102" t="s">
        <v>31</v>
      </c>
      <c r="L55" s="10">
        <f t="shared" si="24"/>
        <v>3.9810717055349771</v>
      </c>
      <c r="M55" s="101"/>
      <c r="N55" s="101"/>
      <c r="O55" s="11">
        <v>-33.799999999999997</v>
      </c>
      <c r="P55" s="11">
        <v>-33</v>
      </c>
      <c r="Q55" s="13">
        <f t="shared" si="25"/>
        <v>30.69</v>
      </c>
      <c r="R55" s="13">
        <v>2.1</v>
      </c>
      <c r="S55" s="13">
        <v>4.5</v>
      </c>
      <c r="T55" s="101">
        <v>3.33</v>
      </c>
      <c r="U55" s="101">
        <v>2.35</v>
      </c>
      <c r="V55" s="101">
        <f t="shared" si="26"/>
        <v>142.30199999999999</v>
      </c>
      <c r="W55" s="31"/>
      <c r="X55" s="35"/>
      <c r="Y55" s="35"/>
      <c r="Z55" s="100"/>
      <c r="AB55" s="15">
        <f t="shared" si="17"/>
        <v>-33.4</v>
      </c>
      <c r="AC55" s="36"/>
      <c r="AD55" s="36"/>
      <c r="AE55" s="111" t="s">
        <v>114</v>
      </c>
      <c r="AF55" s="7"/>
      <c r="AG55" s="15" t="s">
        <v>115</v>
      </c>
      <c r="AH55" s="7"/>
      <c r="AI55" s="7"/>
      <c r="AJ55" s="112"/>
    </row>
    <row r="56" spans="1:37" ht="24.75" customHeight="1" x14ac:dyDescent="0.25">
      <c r="A56" s="102"/>
      <c r="B56" s="100"/>
      <c r="C56" s="100"/>
      <c r="D56" s="9">
        <v>39</v>
      </c>
      <c r="E56" s="100">
        <v>44</v>
      </c>
      <c r="F56" s="101">
        <v>4.32</v>
      </c>
      <c r="G56" s="102" t="s">
        <v>31</v>
      </c>
      <c r="H56" s="10">
        <f t="shared" si="23"/>
        <v>2.703958364108844E-3</v>
      </c>
      <c r="I56" s="100">
        <f t="shared" si="27"/>
        <v>35</v>
      </c>
      <c r="J56" s="102" t="s">
        <v>31</v>
      </c>
      <c r="K56" s="102" t="s">
        <v>31</v>
      </c>
      <c r="L56" s="10">
        <f t="shared" si="24"/>
        <v>3.1622776601683804</v>
      </c>
      <c r="M56" s="101"/>
      <c r="N56" s="101"/>
      <c r="O56" s="11">
        <v>-34</v>
      </c>
      <c r="P56" s="11">
        <v>-33.5</v>
      </c>
      <c r="Q56" s="13">
        <f t="shared" si="25"/>
        <v>30.68</v>
      </c>
      <c r="R56" s="13">
        <v>2.1</v>
      </c>
      <c r="S56" s="13">
        <v>4.5</v>
      </c>
      <c r="T56" s="101">
        <v>3.16</v>
      </c>
      <c r="U56" s="101">
        <v>2.21</v>
      </c>
      <c r="V56" s="101">
        <f t="shared" si="26"/>
        <v>138.154</v>
      </c>
      <c r="W56" s="31"/>
      <c r="X56" s="35"/>
      <c r="Y56" s="35"/>
      <c r="Z56" s="100"/>
      <c r="AB56" s="15">
        <f t="shared" si="17"/>
        <v>-33.75</v>
      </c>
      <c r="AC56" s="36"/>
      <c r="AD56" s="36"/>
      <c r="AE56" s="111" t="s">
        <v>105</v>
      </c>
      <c r="AF56" s="7">
        <v>0</v>
      </c>
      <c r="AG56" s="15" t="s">
        <v>106</v>
      </c>
      <c r="AH56" s="7">
        <v>0</v>
      </c>
      <c r="AI56" s="7" t="s">
        <v>107</v>
      </c>
      <c r="AJ56" s="112">
        <v>1.02</v>
      </c>
    </row>
    <row r="57" spans="1:37" ht="24.75" customHeight="1" x14ac:dyDescent="0.25">
      <c r="A57" s="102"/>
      <c r="B57" s="100"/>
      <c r="C57" s="100"/>
      <c r="D57" s="9">
        <v>39</v>
      </c>
      <c r="E57" s="100">
        <v>43</v>
      </c>
      <c r="F57" s="101">
        <v>3.36</v>
      </c>
      <c r="G57" s="102" t="s">
        <v>31</v>
      </c>
      <c r="H57" s="10">
        <f t="shared" si="23"/>
        <v>2.1677041048196949E-3</v>
      </c>
      <c r="I57" s="100">
        <f t="shared" si="27"/>
        <v>34</v>
      </c>
      <c r="J57" s="102" t="s">
        <v>31</v>
      </c>
      <c r="K57" s="102" t="s">
        <v>31</v>
      </c>
      <c r="L57" s="10">
        <f t="shared" si="24"/>
        <v>2.511886431509581</v>
      </c>
      <c r="M57" s="101"/>
      <c r="N57" s="101"/>
      <c r="O57" s="11">
        <v>-35.5</v>
      </c>
      <c r="P57" s="11">
        <v>-35</v>
      </c>
      <c r="Q57" s="13">
        <f t="shared" si="25"/>
        <v>30.64</v>
      </c>
      <c r="R57" s="13">
        <v>2.1</v>
      </c>
      <c r="S57" s="13">
        <v>4.5</v>
      </c>
      <c r="T57" s="101">
        <v>2.99</v>
      </c>
      <c r="U57" s="101">
        <v>2.0699999999999998</v>
      </c>
      <c r="V57" s="101">
        <f t="shared" si="26"/>
        <v>134.006</v>
      </c>
      <c r="W57" s="31"/>
      <c r="X57" s="35"/>
      <c r="Y57" s="35"/>
      <c r="Z57" s="100"/>
      <c r="AB57" s="15">
        <f t="shared" si="17"/>
        <v>-35.25</v>
      </c>
      <c r="AC57" s="36"/>
      <c r="AD57" s="36"/>
      <c r="AE57" s="111" t="s">
        <v>108</v>
      </c>
      <c r="AF57" s="7">
        <v>0</v>
      </c>
      <c r="AG57" s="7"/>
      <c r="AH57" s="7"/>
      <c r="AI57" s="105" t="s">
        <v>109</v>
      </c>
      <c r="AJ57" s="112"/>
    </row>
    <row r="58" spans="1:37" ht="24.75" customHeight="1" thickBot="1" x14ac:dyDescent="0.3">
      <c r="A58" s="102"/>
      <c r="B58" s="100"/>
      <c r="C58" s="100"/>
      <c r="D58" s="9">
        <f>'[2]14p25GHz'!D58</f>
        <v>39</v>
      </c>
      <c r="E58" s="9">
        <f>'[2]14p25GHz'!E58</f>
        <v>44</v>
      </c>
      <c r="F58" s="101">
        <f>'[2]14p25GHz_WLIN'!F58</f>
        <v>2.38</v>
      </c>
      <c r="G58" s="102" t="s">
        <v>31</v>
      </c>
      <c r="H58" s="10">
        <f t="shared" si="23"/>
        <v>1.7298163592151018E-3</v>
      </c>
      <c r="I58" s="101">
        <f>'[2]14p25GHz_WLIN'!I58</f>
        <v>33</v>
      </c>
      <c r="J58" s="102" t="s">
        <v>31</v>
      </c>
      <c r="K58" s="102" t="s">
        <v>31</v>
      </c>
      <c r="L58" s="10">
        <f t="shared" si="24"/>
        <v>1.9952623149688804</v>
      </c>
      <c r="M58" s="101"/>
      <c r="N58" s="101"/>
      <c r="O58" s="11">
        <f>'[2]14p25GHz_WLIN'!O58</f>
        <v>-36</v>
      </c>
      <c r="P58" s="11">
        <f>'[2]14p25GHz_WLIN'!P58</f>
        <v>-35</v>
      </c>
      <c r="Q58" s="13">
        <f t="shared" si="25"/>
        <v>30.62</v>
      </c>
      <c r="R58" s="13">
        <v>2.1</v>
      </c>
      <c r="S58" s="13">
        <v>4.5</v>
      </c>
      <c r="T58" s="101">
        <v>2.9</v>
      </c>
      <c r="U58" s="101">
        <v>1.95</v>
      </c>
      <c r="V58" s="101">
        <f t="shared" si="26"/>
        <v>131.80999999999997</v>
      </c>
      <c r="W58" s="31"/>
      <c r="X58" s="35"/>
      <c r="Y58" s="35"/>
      <c r="Z58" s="100"/>
      <c r="AB58" s="15">
        <f t="shared" si="17"/>
        <v>-35.5</v>
      </c>
      <c r="AC58" s="36"/>
      <c r="AD58" s="36"/>
      <c r="AE58" s="114" t="s">
        <v>110</v>
      </c>
      <c r="AF58" s="115">
        <v>3.06</v>
      </c>
      <c r="AG58" s="115"/>
      <c r="AH58" s="115"/>
      <c r="AI58" s="116" t="s">
        <v>111</v>
      </c>
      <c r="AJ58" s="117"/>
    </row>
    <row r="59" spans="1:37" ht="24.75" customHeight="1" x14ac:dyDescent="0.25">
      <c r="A59" s="102"/>
      <c r="B59" s="100"/>
      <c r="C59" s="100"/>
      <c r="D59" s="9">
        <f>'[2]14p25GHz'!D59</f>
        <v>39</v>
      </c>
      <c r="E59" s="9">
        <f>'[2]14p25GHz'!E59</f>
        <v>43</v>
      </c>
      <c r="F59" s="101"/>
      <c r="G59" s="102" t="s">
        <v>31</v>
      </c>
      <c r="H59" s="10">
        <f t="shared" si="23"/>
        <v>1E-3</v>
      </c>
      <c r="I59" s="100">
        <f>I58-3</f>
        <v>30</v>
      </c>
      <c r="J59" s="102" t="s">
        <v>31</v>
      </c>
      <c r="K59" s="102" t="s">
        <v>31</v>
      </c>
      <c r="L59" s="10">
        <f t="shared" si="24"/>
        <v>1</v>
      </c>
      <c r="M59" s="101"/>
      <c r="N59" s="101"/>
      <c r="O59" s="106">
        <f>'[2]14p25GHz'!O59</f>
        <v>-35.6</v>
      </c>
      <c r="P59" s="106">
        <f>'[2]14p25GHz'!P59</f>
        <v>-35.299999999999997</v>
      </c>
      <c r="Q59" s="13">
        <f t="shared" si="25"/>
        <v>30</v>
      </c>
      <c r="R59" s="13">
        <v>2.1</v>
      </c>
      <c r="S59" s="13">
        <v>4.5</v>
      </c>
      <c r="T59" s="101">
        <v>2.81</v>
      </c>
      <c r="U59" s="101">
        <v>1.87</v>
      </c>
      <c r="V59" s="101">
        <f t="shared" si="26"/>
        <v>129.61399999999998</v>
      </c>
      <c r="W59" s="31"/>
      <c r="X59" s="35"/>
      <c r="Y59" s="35"/>
      <c r="Z59" s="100"/>
      <c r="AB59" s="15">
        <f t="shared" si="17"/>
        <v>-35.450000000000003</v>
      </c>
      <c r="AC59" s="36"/>
      <c r="AD59" s="36"/>
      <c r="AE59" s="44"/>
      <c r="AF59" s="36"/>
      <c r="AG59" s="7"/>
      <c r="AH59" s="7"/>
    </row>
    <row r="60" spans="1:37" ht="24.75" customHeight="1" x14ac:dyDescent="0.25">
      <c r="A60" s="102"/>
      <c r="B60" s="100"/>
      <c r="C60" s="100"/>
      <c r="D60" s="9">
        <f>'[2]14p25GHz'!D60</f>
        <v>39</v>
      </c>
      <c r="E60" s="9">
        <f>'[2]14p25GHz'!E60</f>
        <v>43</v>
      </c>
      <c r="F60" s="101"/>
      <c r="G60" s="102" t="s">
        <v>31</v>
      </c>
      <c r="H60" s="10">
        <f t="shared" si="23"/>
        <v>1E-3</v>
      </c>
      <c r="I60" s="100">
        <f>I59-3</f>
        <v>27</v>
      </c>
      <c r="J60" s="102" t="s">
        <v>31</v>
      </c>
      <c r="K60" s="102" t="s">
        <v>31</v>
      </c>
      <c r="L60" s="10">
        <f t="shared" si="24"/>
        <v>0.50118723362727269</v>
      </c>
      <c r="M60" s="101"/>
      <c r="N60" s="101"/>
      <c r="O60" s="106">
        <f>'[2]14p25GHz'!O60</f>
        <v>-43.5</v>
      </c>
      <c r="P60" s="106">
        <f>'[2]14p25GHz'!P60</f>
        <v>-43.2</v>
      </c>
      <c r="Q60" s="13">
        <f t="shared" si="25"/>
        <v>27</v>
      </c>
      <c r="R60" s="13">
        <v>2.1</v>
      </c>
      <c r="S60" s="13">
        <v>4.5</v>
      </c>
      <c r="T60" s="101">
        <v>2.79</v>
      </c>
      <c r="U60" s="101">
        <v>1.83</v>
      </c>
      <c r="V60" s="101">
        <f t="shared" si="26"/>
        <v>129.12599999999998</v>
      </c>
      <c r="W60" s="31"/>
      <c r="X60" s="35"/>
      <c r="Y60" s="35"/>
      <c r="Z60" s="100"/>
      <c r="AB60" s="15">
        <f t="shared" si="17"/>
        <v>-43.35</v>
      </c>
      <c r="AC60" s="36"/>
      <c r="AD60" s="36"/>
      <c r="AE60" s="44"/>
      <c r="AF60" s="36"/>
      <c r="AG60" s="7"/>
      <c r="AH60" s="7"/>
      <c r="AI60" s="7"/>
      <c r="AJ60" s="7"/>
      <c r="AK60" s="7"/>
    </row>
    <row r="61" spans="1:37" ht="24.75" customHeight="1" x14ac:dyDescent="0.25">
      <c r="A61" s="102"/>
      <c r="B61" s="100"/>
      <c r="C61" s="100"/>
      <c r="D61" s="9">
        <f>'[2]14p25GHz'!D61</f>
        <v>39</v>
      </c>
      <c r="E61" s="9">
        <f>'[2]14p25GHz'!E61</f>
        <v>43</v>
      </c>
      <c r="F61" s="101"/>
      <c r="G61" s="102" t="s">
        <v>31</v>
      </c>
      <c r="H61" s="10">
        <f t="shared" si="23"/>
        <v>1E-3</v>
      </c>
      <c r="I61" s="100">
        <f>I60-3</f>
        <v>24</v>
      </c>
      <c r="J61" s="102" t="s">
        <v>31</v>
      </c>
      <c r="K61" s="102" t="s">
        <v>31</v>
      </c>
      <c r="L61" s="10">
        <f t="shared" si="24"/>
        <v>0.25118864315095807</v>
      </c>
      <c r="M61" s="101"/>
      <c r="N61" s="101"/>
      <c r="O61" s="106">
        <f>'[2]14p25GHz'!O61</f>
        <v>-50.1</v>
      </c>
      <c r="P61" s="106">
        <f>'[2]14p25GHz'!P61</f>
        <v>-50.4</v>
      </c>
      <c r="Q61" s="13">
        <f t="shared" si="25"/>
        <v>24</v>
      </c>
      <c r="R61" s="13">
        <v>2.1</v>
      </c>
      <c r="S61" s="13">
        <v>4.5999999999999996</v>
      </c>
      <c r="T61" s="101">
        <v>2.82</v>
      </c>
      <c r="U61" s="101">
        <v>1.85</v>
      </c>
      <c r="V61" s="101">
        <f t="shared" si="26"/>
        <v>130.88799999999998</v>
      </c>
      <c r="W61" s="31"/>
      <c r="X61" s="35"/>
      <c r="Y61" s="35"/>
      <c r="Z61" s="100"/>
      <c r="AB61" s="15">
        <f t="shared" si="17"/>
        <v>-50.25</v>
      </c>
      <c r="AC61" s="36"/>
      <c r="AD61" s="36"/>
      <c r="AE61" s="44"/>
      <c r="AF61" s="36"/>
      <c r="AG61" s="7"/>
      <c r="AH61" s="7"/>
      <c r="AI61" s="7"/>
      <c r="AJ61" s="7"/>
      <c r="AK61" s="7"/>
    </row>
    <row r="62" spans="1:37" ht="24.75" customHeight="1" x14ac:dyDescent="0.25">
      <c r="A62" s="21"/>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CONCATENATE("Cascade Average SRG(dBc) W_LIN_OPT @ ",B63,"GHz")</f>
        <v>Cascade Average SRG(dBc) W_LIN_OPT @ 14.25GHz</v>
      </c>
      <c r="AC62" s="36"/>
      <c r="AD62" s="36"/>
      <c r="AE62" s="36"/>
      <c r="AF62" s="36"/>
      <c r="AG62" s="7" t="s">
        <v>48</v>
      </c>
      <c r="AH62" s="7"/>
      <c r="AI62" s="7"/>
      <c r="AJ62" s="7"/>
      <c r="AK62" s="7"/>
    </row>
    <row r="63" spans="1:37" ht="24.75" customHeight="1" x14ac:dyDescent="0.25">
      <c r="A63" s="8">
        <v>41990</v>
      </c>
      <c r="B63" s="100">
        <f>B43</f>
        <v>14.25</v>
      </c>
      <c r="C63" s="100" t="s">
        <v>30</v>
      </c>
      <c r="D63" s="9"/>
      <c r="E63" s="9"/>
      <c r="F63" s="102" t="s">
        <v>31</v>
      </c>
      <c r="G63" s="100"/>
      <c r="H63" s="101">
        <f>0.001*POWER(10,G63/10)</f>
        <v>1E-3</v>
      </c>
      <c r="I63" s="102" t="s">
        <v>31</v>
      </c>
      <c r="J63" s="100">
        <v>46.7</v>
      </c>
      <c r="K63" s="102" t="s">
        <v>31</v>
      </c>
      <c r="L63" s="101">
        <f>0.001*POWER(10,J63/10)</f>
        <v>46.773514128719896</v>
      </c>
      <c r="M63" s="101"/>
      <c r="N63" s="101"/>
      <c r="O63" s="11"/>
      <c r="P63" s="12"/>
      <c r="Q63" s="13">
        <f>J63-G63</f>
        <v>46.7</v>
      </c>
      <c r="R63" s="13">
        <v>2.1</v>
      </c>
      <c r="S63" s="13"/>
      <c r="T63" s="101"/>
      <c r="U63" s="101"/>
      <c r="V63" s="101">
        <f>T63*$Z$7+S63*$Z$9+R63*$Z$11</f>
        <v>14.700000000000001</v>
      </c>
      <c r="W63" s="101">
        <f t="shared" ref="W63:W77" si="28">V63-L63</f>
        <v>-32.073514128719893</v>
      </c>
      <c r="X63" s="14">
        <f t="shared" ref="X63:X77" si="29">L63/V63</f>
        <v>3.1818717094367273</v>
      </c>
      <c r="Y63" s="14">
        <f t="shared" ref="Y63:Y77" si="30">(L63-H63)/V63</f>
        <v>3.1818036822258433</v>
      </c>
      <c r="Z63" s="127" t="s">
        <v>49</v>
      </c>
      <c r="AB63" s="15" t="e">
        <f>AVERAGE(M63:N63)</f>
        <v>#DIV/0!</v>
      </c>
      <c r="AC63" s="7"/>
      <c r="AD63" s="36"/>
      <c r="AE63" s="36"/>
      <c r="AF63" s="7"/>
      <c r="AG63" s="7">
        <v>-30</v>
      </c>
      <c r="AH63" s="15"/>
      <c r="AI63" s="45"/>
      <c r="AJ63" s="7"/>
      <c r="AK63" s="7"/>
    </row>
    <row r="64" spans="1:37" ht="24.75" customHeight="1" x14ac:dyDescent="0.25">
      <c r="A64" s="16"/>
      <c r="B64" s="100"/>
      <c r="C64" s="100"/>
      <c r="D64" s="9"/>
      <c r="E64" s="9"/>
      <c r="F64" s="102" t="s">
        <v>31</v>
      </c>
      <c r="G64" s="100"/>
      <c r="H64" s="101">
        <f t="shared" ref="H64:H77" si="31">0.001*POWER(10,G64/10)</f>
        <v>1E-3</v>
      </c>
      <c r="I64" s="102" t="s">
        <v>31</v>
      </c>
      <c r="J64" s="100">
        <v>46</v>
      </c>
      <c r="K64" s="102" t="s">
        <v>31</v>
      </c>
      <c r="L64" s="101">
        <f t="shared" ref="L64:L77" si="32">0.001*POWER(10,J64/10)</f>
        <v>39.810717055349741</v>
      </c>
      <c r="M64" s="101"/>
      <c r="N64" s="101"/>
      <c r="O64" s="11"/>
      <c r="P64" s="12"/>
      <c r="Q64" s="13">
        <f t="shared" ref="Q64:Q77" si="33">J64-G64</f>
        <v>46</v>
      </c>
      <c r="R64" s="13">
        <v>2.1</v>
      </c>
      <c r="S64" s="13"/>
      <c r="T64" s="101"/>
      <c r="U64" s="101"/>
      <c r="V64" s="101">
        <f t="shared" ref="V64:V77" si="34">T64*$Z$7+S64*$Z$9+R64*$Z$11</f>
        <v>14.700000000000001</v>
      </c>
      <c r="W64" s="101">
        <f t="shared" si="28"/>
        <v>-25.110717055349738</v>
      </c>
      <c r="X64" s="14">
        <f t="shared" si="29"/>
        <v>2.7082120445816149</v>
      </c>
      <c r="Y64" s="14">
        <f t="shared" si="30"/>
        <v>2.7081440173707305</v>
      </c>
      <c r="Z64" s="128"/>
      <c r="AB64" s="15" t="e">
        <f>AVERAGE(M64:N64)</f>
        <v>#DIV/0!</v>
      </c>
      <c r="AC64" s="7"/>
      <c r="AD64" s="36"/>
      <c r="AE64" s="36"/>
      <c r="AF64" s="7"/>
      <c r="AG64" s="7">
        <f>AG63</f>
        <v>-30</v>
      </c>
      <c r="AH64" s="15"/>
      <c r="AI64" s="45"/>
      <c r="AJ64" s="7"/>
      <c r="AK64" s="7"/>
    </row>
    <row r="65" spans="1:37" ht="24.75" customHeight="1" x14ac:dyDescent="0.25">
      <c r="A65" s="102"/>
      <c r="B65" s="100"/>
      <c r="C65" s="100"/>
      <c r="D65" s="9"/>
      <c r="E65" s="9"/>
      <c r="F65" s="102" t="s">
        <v>31</v>
      </c>
      <c r="G65" s="100">
        <v>17.350000000000001</v>
      </c>
      <c r="H65" s="101">
        <f t="shared" si="31"/>
        <v>5.4325033149243362E-2</v>
      </c>
      <c r="I65" s="102" t="s">
        <v>31</v>
      </c>
      <c r="J65" s="100">
        <f t="shared" ref="J65:J74" si="35">J64-1</f>
        <v>45</v>
      </c>
      <c r="K65" s="102" t="s">
        <v>31</v>
      </c>
      <c r="L65" s="101">
        <f t="shared" si="32"/>
        <v>31.622776601683839</v>
      </c>
      <c r="M65" s="101">
        <v>-35.5</v>
      </c>
      <c r="N65" s="101">
        <v>-34.5</v>
      </c>
      <c r="O65" s="11"/>
      <c r="P65" s="12"/>
      <c r="Q65" s="13">
        <f t="shared" si="33"/>
        <v>27.65</v>
      </c>
      <c r="R65" s="13">
        <v>2.1</v>
      </c>
      <c r="S65" s="13">
        <v>4.5</v>
      </c>
      <c r="T65" s="101">
        <v>5.76</v>
      </c>
      <c r="U65" s="101">
        <v>4.13</v>
      </c>
      <c r="V65" s="101">
        <f t="shared" si="34"/>
        <v>201.59399999999997</v>
      </c>
      <c r="W65" s="101">
        <f t="shared" si="28"/>
        <v>169.97122339831611</v>
      </c>
      <c r="X65" s="14">
        <f t="shared" si="29"/>
        <v>0.15686367948294019</v>
      </c>
      <c r="Y65" s="14">
        <f t="shared" si="30"/>
        <v>0.15659420205231606</v>
      </c>
      <c r="Z65" s="129"/>
      <c r="AB65" s="15">
        <f>AVERAGE(M65:N65)</f>
        <v>-35</v>
      </c>
      <c r="AC65" s="7"/>
      <c r="AD65" s="36"/>
      <c r="AE65" s="36"/>
      <c r="AF65" s="7"/>
      <c r="AG65" s="7">
        <f t="shared" ref="AG65:AG70" si="36">AG64</f>
        <v>-30</v>
      </c>
      <c r="AH65" s="15"/>
      <c r="AI65" s="45"/>
      <c r="AJ65" s="7"/>
      <c r="AK65" s="7"/>
    </row>
    <row r="66" spans="1:37" ht="24.75" customHeight="1" x14ac:dyDescent="0.25">
      <c r="A66" s="102"/>
      <c r="B66" s="100"/>
      <c r="C66" s="100"/>
      <c r="D66" s="9"/>
      <c r="E66" s="9"/>
      <c r="F66" s="102" t="s">
        <v>31</v>
      </c>
      <c r="G66" s="100">
        <v>16.23</v>
      </c>
      <c r="H66" s="101">
        <f t="shared" si="31"/>
        <v>4.1975898399100771E-2</v>
      </c>
      <c r="I66" s="102" t="s">
        <v>31</v>
      </c>
      <c r="J66" s="100">
        <f t="shared" si="35"/>
        <v>44</v>
      </c>
      <c r="K66" s="102" t="s">
        <v>31</v>
      </c>
      <c r="L66" s="101">
        <f t="shared" si="32"/>
        <v>25.118864315095859</v>
      </c>
      <c r="M66" s="101">
        <v>-36.5</v>
      </c>
      <c r="N66" s="101">
        <v>-39</v>
      </c>
      <c r="O66" s="11"/>
      <c r="P66" s="11"/>
      <c r="Q66" s="13">
        <f t="shared" si="33"/>
        <v>27.77</v>
      </c>
      <c r="R66" s="13">
        <v>2.1</v>
      </c>
      <c r="S66" s="13">
        <v>4.5</v>
      </c>
      <c r="T66" s="101">
        <v>5.0999999999999996</v>
      </c>
      <c r="U66" s="101">
        <v>3.68</v>
      </c>
      <c r="V66" s="101">
        <f t="shared" si="34"/>
        <v>185.48999999999998</v>
      </c>
      <c r="W66" s="101">
        <f t="shared" si="28"/>
        <v>160.37113568490412</v>
      </c>
      <c r="X66" s="14">
        <f t="shared" si="29"/>
        <v>0.13541896768071521</v>
      </c>
      <c r="Y66" s="14">
        <f t="shared" si="30"/>
        <v>0.13519267031482429</v>
      </c>
      <c r="Z66" s="127" t="s">
        <v>45</v>
      </c>
      <c r="AB66" s="15">
        <f t="shared" ref="AB66:AB77" si="37">AVERAGE(M66:N66)</f>
        <v>-37.75</v>
      </c>
      <c r="AC66" s="7"/>
      <c r="AD66" s="36"/>
      <c r="AE66" s="36"/>
      <c r="AF66" s="7"/>
      <c r="AG66" s="7">
        <f t="shared" si="36"/>
        <v>-30</v>
      </c>
      <c r="AH66" s="15"/>
      <c r="AI66" s="45"/>
      <c r="AJ66" s="7"/>
      <c r="AK66" s="7"/>
    </row>
    <row r="67" spans="1:37" ht="23.25" customHeight="1" x14ac:dyDescent="0.25">
      <c r="A67" s="102"/>
      <c r="B67" s="100"/>
      <c r="C67" s="100"/>
      <c r="D67" s="9">
        <v>41</v>
      </c>
      <c r="E67" s="9">
        <v>50</v>
      </c>
      <c r="F67" s="102" t="s">
        <v>31</v>
      </c>
      <c r="G67" s="100">
        <v>12.66</v>
      </c>
      <c r="H67" s="101">
        <f t="shared" si="31"/>
        <v>1.845015419179474E-2</v>
      </c>
      <c r="I67" s="102" t="s">
        <v>31</v>
      </c>
      <c r="J67" s="100">
        <f t="shared" si="35"/>
        <v>43</v>
      </c>
      <c r="K67" s="102" t="s">
        <v>31</v>
      </c>
      <c r="L67" s="101">
        <f t="shared" si="32"/>
        <v>19.952623149688794</v>
      </c>
      <c r="M67" s="101">
        <v>-36</v>
      </c>
      <c r="N67" s="101">
        <v>-38.5</v>
      </c>
      <c r="O67" s="11"/>
      <c r="P67" s="11"/>
      <c r="Q67" s="13">
        <f t="shared" si="33"/>
        <v>30.34</v>
      </c>
      <c r="R67" s="13">
        <v>2.1</v>
      </c>
      <c r="S67" s="13">
        <v>4.5</v>
      </c>
      <c r="T67" s="101">
        <v>4.67</v>
      </c>
      <c r="U67" s="101">
        <v>3.4</v>
      </c>
      <c r="V67" s="101">
        <f t="shared" si="34"/>
        <v>174.99799999999999</v>
      </c>
      <c r="W67" s="101">
        <f t="shared" si="28"/>
        <v>155.04537685031119</v>
      </c>
      <c r="X67" s="14">
        <f t="shared" si="29"/>
        <v>0.11401629247013563</v>
      </c>
      <c r="Y67" s="14">
        <f t="shared" si="30"/>
        <v>0.11391086181268929</v>
      </c>
      <c r="Z67" s="130"/>
      <c r="AB67" s="15">
        <f t="shared" si="37"/>
        <v>-37.25</v>
      </c>
      <c r="AC67" s="7"/>
      <c r="AD67" s="36"/>
      <c r="AE67" s="36"/>
      <c r="AF67" s="7"/>
      <c r="AG67" s="7">
        <f t="shared" si="36"/>
        <v>-30</v>
      </c>
      <c r="AH67" s="15"/>
      <c r="AI67" s="45"/>
      <c r="AJ67" s="7"/>
      <c r="AK67" s="7"/>
    </row>
    <row r="68" spans="1:37" ht="24" customHeight="1" x14ac:dyDescent="0.25">
      <c r="A68" s="102"/>
      <c r="B68" s="100"/>
      <c r="C68" s="100"/>
      <c r="D68" s="9">
        <v>40</v>
      </c>
      <c r="E68" s="9">
        <v>48</v>
      </c>
      <c r="F68" s="102" t="s">
        <v>31</v>
      </c>
      <c r="G68" s="100">
        <v>11.5</v>
      </c>
      <c r="H68" s="101">
        <f t="shared" si="31"/>
        <v>1.4125375446227544E-2</v>
      </c>
      <c r="I68" s="102" t="s">
        <v>31</v>
      </c>
      <c r="J68" s="100">
        <f t="shared" si="35"/>
        <v>42</v>
      </c>
      <c r="K68" s="102" t="s">
        <v>31</v>
      </c>
      <c r="L68" s="101">
        <f t="shared" si="32"/>
        <v>15.848931924611147</v>
      </c>
      <c r="M68" s="101">
        <v>-35.5</v>
      </c>
      <c r="N68" s="101">
        <v>-38.5</v>
      </c>
      <c r="O68" s="11"/>
      <c r="P68" s="11"/>
      <c r="Q68" s="13">
        <f t="shared" si="33"/>
        <v>30.5</v>
      </c>
      <c r="R68" s="13">
        <v>2.1</v>
      </c>
      <c r="S68" s="13">
        <v>4.5</v>
      </c>
      <c r="T68" s="101">
        <v>4.24</v>
      </c>
      <c r="U68" s="101">
        <v>3.07</v>
      </c>
      <c r="V68" s="101">
        <f t="shared" si="34"/>
        <v>164.506</v>
      </c>
      <c r="W68" s="101">
        <f t="shared" si="28"/>
        <v>148.65706807538885</v>
      </c>
      <c r="X68" s="14">
        <f t="shared" si="29"/>
        <v>9.6342576712163369E-2</v>
      </c>
      <c r="Y68" s="14">
        <f t="shared" si="30"/>
        <v>9.6256711300286429E-2</v>
      </c>
      <c r="Z68" s="131"/>
      <c r="AB68" s="15">
        <f t="shared" si="37"/>
        <v>-37</v>
      </c>
      <c r="AC68" s="36"/>
      <c r="AD68" s="36"/>
      <c r="AE68" s="7"/>
      <c r="AF68" s="7"/>
      <c r="AG68" s="7">
        <f t="shared" si="36"/>
        <v>-30</v>
      </c>
      <c r="AH68" s="15"/>
      <c r="AI68" s="45"/>
      <c r="AJ68" s="7"/>
      <c r="AK68" s="7"/>
    </row>
    <row r="69" spans="1:37" ht="24.75" customHeight="1" x14ac:dyDescent="0.25">
      <c r="A69" s="102"/>
      <c r="B69" s="100"/>
      <c r="C69" s="100"/>
      <c r="D69" s="9">
        <v>40</v>
      </c>
      <c r="E69" s="9">
        <v>47</v>
      </c>
      <c r="F69" s="102" t="s">
        <v>31</v>
      </c>
      <c r="G69" s="100">
        <v>10.31</v>
      </c>
      <c r="H69" s="101">
        <f t="shared" si="31"/>
        <v>1.0739894123412455E-2</v>
      </c>
      <c r="I69" s="102" t="s">
        <v>31</v>
      </c>
      <c r="J69" s="100">
        <f t="shared" si="35"/>
        <v>41</v>
      </c>
      <c r="K69" s="102" t="s">
        <v>31</v>
      </c>
      <c r="L69" s="101">
        <f t="shared" si="32"/>
        <v>12.589254117941671</v>
      </c>
      <c r="M69" s="101">
        <v>-35</v>
      </c>
      <c r="N69" s="101">
        <v>-37.299999999999997</v>
      </c>
      <c r="O69" s="11"/>
      <c r="P69" s="11"/>
      <c r="Q69" s="13">
        <f t="shared" si="33"/>
        <v>30.689999999999998</v>
      </c>
      <c r="R69" s="13">
        <v>2.1</v>
      </c>
      <c r="S69" s="13">
        <v>4.5</v>
      </c>
      <c r="T69" s="101">
        <v>3.87</v>
      </c>
      <c r="U69" s="101">
        <v>2.8</v>
      </c>
      <c r="V69" s="101">
        <f t="shared" si="34"/>
        <v>155.47799999999998</v>
      </c>
      <c r="W69" s="101">
        <f t="shared" si="28"/>
        <v>142.88874588205832</v>
      </c>
      <c r="X69" s="14">
        <f t="shared" si="29"/>
        <v>8.0971289301005112E-2</v>
      </c>
      <c r="Y69" s="14">
        <f t="shared" si="30"/>
        <v>8.0902212684870273E-2</v>
      </c>
      <c r="Z69" s="136" t="s">
        <v>50</v>
      </c>
      <c r="AB69" s="15">
        <f t="shared" si="37"/>
        <v>-36.15</v>
      </c>
      <c r="AC69" s="36"/>
      <c r="AD69" s="36"/>
      <c r="AE69" s="7"/>
      <c r="AF69" s="7"/>
      <c r="AG69" s="7">
        <f t="shared" si="36"/>
        <v>-30</v>
      </c>
      <c r="AH69" s="15"/>
      <c r="AI69" s="45"/>
      <c r="AJ69" s="7"/>
      <c r="AK69" s="7"/>
    </row>
    <row r="70" spans="1:37" ht="24.75" customHeight="1" x14ac:dyDescent="0.25">
      <c r="A70" s="102"/>
      <c r="B70" s="100"/>
      <c r="C70" s="100"/>
      <c r="D70" s="9">
        <v>40</v>
      </c>
      <c r="E70" s="9">
        <v>45</v>
      </c>
      <c r="F70" s="102" t="s">
        <v>31</v>
      </c>
      <c r="G70" s="100">
        <v>9.26</v>
      </c>
      <c r="H70" s="101">
        <f t="shared" si="31"/>
        <v>8.4333475776427521E-3</v>
      </c>
      <c r="I70" s="102" t="s">
        <v>31</v>
      </c>
      <c r="J70" s="100">
        <f t="shared" si="35"/>
        <v>40</v>
      </c>
      <c r="K70" s="102" t="s">
        <v>31</v>
      </c>
      <c r="L70" s="101">
        <f t="shared" si="32"/>
        <v>10</v>
      </c>
      <c r="M70" s="101">
        <v>-37.5</v>
      </c>
      <c r="N70" s="101">
        <v>-37.5</v>
      </c>
      <c r="O70" s="11"/>
      <c r="P70" s="11"/>
      <c r="Q70" s="13">
        <f t="shared" si="33"/>
        <v>30.740000000000002</v>
      </c>
      <c r="R70" s="13">
        <v>2.1</v>
      </c>
      <c r="S70" s="13">
        <v>4.5</v>
      </c>
      <c r="T70" s="101">
        <v>3.6</v>
      </c>
      <c r="U70" s="101">
        <v>2.6</v>
      </c>
      <c r="V70" s="101">
        <f t="shared" si="34"/>
        <v>148.88999999999999</v>
      </c>
      <c r="W70" s="101">
        <f t="shared" si="28"/>
        <v>138.88999999999999</v>
      </c>
      <c r="X70" s="14">
        <f t="shared" si="29"/>
        <v>6.7163677883000886E-2</v>
      </c>
      <c r="Y70" s="14">
        <f t="shared" si="30"/>
        <v>6.7107036418982857E-2</v>
      </c>
      <c r="Z70" s="137"/>
      <c r="AB70" s="15">
        <f t="shared" si="37"/>
        <v>-37.5</v>
      </c>
      <c r="AC70" s="36"/>
      <c r="AD70" s="36"/>
      <c r="AE70" s="7"/>
      <c r="AF70" s="36"/>
      <c r="AG70" s="7">
        <f t="shared" si="36"/>
        <v>-30</v>
      </c>
      <c r="AH70" s="15"/>
      <c r="AI70" s="45"/>
      <c r="AJ70" s="7"/>
      <c r="AK70" s="7"/>
    </row>
    <row r="71" spans="1:37" ht="24.75" customHeight="1" x14ac:dyDescent="0.25">
      <c r="A71" s="102"/>
      <c r="B71" s="100"/>
      <c r="C71" s="100"/>
      <c r="D71" s="9">
        <v>39</v>
      </c>
      <c r="E71" s="9">
        <v>44</v>
      </c>
      <c r="F71" s="102" t="s">
        <v>31</v>
      </c>
      <c r="G71" s="100">
        <v>8.15</v>
      </c>
      <c r="H71" s="101">
        <f t="shared" si="31"/>
        <v>6.5313055264747252E-3</v>
      </c>
      <c r="I71" s="102" t="s">
        <v>31</v>
      </c>
      <c r="J71" s="100">
        <f t="shared" si="35"/>
        <v>39</v>
      </c>
      <c r="K71" s="102" t="s">
        <v>31</v>
      </c>
      <c r="L71" s="101">
        <f t="shared" si="32"/>
        <v>7.9432823472428158</v>
      </c>
      <c r="M71" s="101">
        <v>-38.5</v>
      </c>
      <c r="N71" s="101">
        <v>-41</v>
      </c>
      <c r="O71" s="11"/>
      <c r="P71" s="11"/>
      <c r="Q71" s="13">
        <f t="shared" si="33"/>
        <v>30.85</v>
      </c>
      <c r="R71" s="13">
        <v>2.1</v>
      </c>
      <c r="S71" s="13">
        <v>4.5</v>
      </c>
      <c r="T71" s="101">
        <v>3.35</v>
      </c>
      <c r="U71" s="101">
        <v>2.39</v>
      </c>
      <c r="V71" s="101">
        <f t="shared" si="34"/>
        <v>142.79</v>
      </c>
      <c r="W71" s="101">
        <f t="shared" si="28"/>
        <v>134.84671765275718</v>
      </c>
      <c r="X71" s="14">
        <f t="shared" si="29"/>
        <v>5.5629122118095217E-2</v>
      </c>
      <c r="Y71" s="14">
        <f t="shared" si="30"/>
        <v>5.5583381481310604E-2</v>
      </c>
      <c r="Z71" s="137"/>
      <c r="AB71" s="15">
        <f t="shared" si="37"/>
        <v>-39.75</v>
      </c>
      <c r="AC71" s="36"/>
      <c r="AD71" s="36"/>
      <c r="AE71" s="7"/>
      <c r="AF71" s="36"/>
      <c r="AG71" s="7">
        <f>AG69</f>
        <v>-30</v>
      </c>
      <c r="AH71" s="15"/>
      <c r="AI71" s="45"/>
      <c r="AJ71" s="7"/>
      <c r="AK71" s="7"/>
    </row>
    <row r="72" spans="1:37" ht="24.75" customHeight="1" x14ac:dyDescent="0.25">
      <c r="A72" s="102"/>
      <c r="B72" s="100"/>
      <c r="C72" s="100"/>
      <c r="D72" s="9">
        <v>38</v>
      </c>
      <c r="E72" s="9">
        <v>43</v>
      </c>
      <c r="F72" s="102" t="s">
        <v>31</v>
      </c>
      <c r="G72" s="100">
        <v>7.06</v>
      </c>
      <c r="H72" s="101">
        <f t="shared" si="31"/>
        <v>5.0815944256056046E-3</v>
      </c>
      <c r="I72" s="102" t="s">
        <v>31</v>
      </c>
      <c r="J72" s="100">
        <f t="shared" si="35"/>
        <v>38</v>
      </c>
      <c r="K72" s="102" t="s">
        <v>31</v>
      </c>
      <c r="L72" s="101">
        <f t="shared" si="32"/>
        <v>6.3095734448019387</v>
      </c>
      <c r="M72" s="101">
        <v>-41</v>
      </c>
      <c r="N72" s="101">
        <v>-43.5</v>
      </c>
      <c r="O72" s="11"/>
      <c r="P72" s="11"/>
      <c r="Q72" s="13">
        <f t="shared" si="33"/>
        <v>30.94</v>
      </c>
      <c r="R72" s="13">
        <v>2.1</v>
      </c>
      <c r="S72" s="13">
        <v>4.5</v>
      </c>
      <c r="T72" s="101">
        <v>3.17</v>
      </c>
      <c r="U72" s="101">
        <v>2.23</v>
      </c>
      <c r="V72" s="101">
        <f t="shared" si="34"/>
        <v>138.398</v>
      </c>
      <c r="W72" s="101">
        <f t="shared" si="28"/>
        <v>132.08842655519805</v>
      </c>
      <c r="X72" s="14">
        <f t="shared" si="29"/>
        <v>4.5590062318833648E-2</v>
      </c>
      <c r="Y72" s="14">
        <f t="shared" si="30"/>
        <v>4.5553345065509135E-2</v>
      </c>
      <c r="Z72" s="137"/>
      <c r="AB72" s="15">
        <f t="shared" si="37"/>
        <v>-42.25</v>
      </c>
      <c r="AC72" s="36"/>
      <c r="AD72" s="36"/>
      <c r="AE72" s="7"/>
      <c r="AF72" s="36"/>
      <c r="AG72" s="7">
        <f>AG69</f>
        <v>-30</v>
      </c>
      <c r="AH72" s="15"/>
      <c r="AI72" s="45"/>
      <c r="AJ72" s="7"/>
      <c r="AK72" s="7"/>
    </row>
    <row r="73" spans="1:37" ht="24.75" customHeight="1" x14ac:dyDescent="0.25">
      <c r="A73" s="102"/>
      <c r="B73" s="100"/>
      <c r="C73" s="100"/>
      <c r="D73" s="9">
        <v>38</v>
      </c>
      <c r="E73" s="9">
        <v>43</v>
      </c>
      <c r="F73" s="102" t="s">
        <v>31</v>
      </c>
      <c r="G73" s="100">
        <v>6.07</v>
      </c>
      <c r="H73" s="101">
        <f t="shared" si="31"/>
        <v>4.0457589169744269E-3</v>
      </c>
      <c r="I73" s="102" t="s">
        <v>31</v>
      </c>
      <c r="J73" s="100">
        <f t="shared" si="35"/>
        <v>37</v>
      </c>
      <c r="K73" s="102" t="s">
        <v>31</v>
      </c>
      <c r="L73" s="101">
        <f t="shared" si="32"/>
        <v>5.0118723362727327</v>
      </c>
      <c r="M73" s="101">
        <v>-40.5</v>
      </c>
      <c r="N73" s="101">
        <v>-42</v>
      </c>
      <c r="O73" s="11"/>
      <c r="P73" s="11"/>
      <c r="Q73" s="13">
        <f t="shared" si="33"/>
        <v>30.93</v>
      </c>
      <c r="R73" s="13">
        <v>2.1</v>
      </c>
      <c r="S73" s="13">
        <v>4.5</v>
      </c>
      <c r="T73" s="101">
        <v>3.03</v>
      </c>
      <c r="U73" s="101">
        <v>2.11</v>
      </c>
      <c r="V73" s="101">
        <f t="shared" si="34"/>
        <v>134.98199999999997</v>
      </c>
      <c r="W73" s="101">
        <f t="shared" si="28"/>
        <v>129.97012766372723</v>
      </c>
      <c r="X73" s="14">
        <f t="shared" si="29"/>
        <v>3.7129930926143737E-2</v>
      </c>
      <c r="Y73" s="14">
        <f t="shared" si="30"/>
        <v>3.7099958345229438E-2</v>
      </c>
      <c r="Z73" s="137"/>
      <c r="AB73" s="15">
        <f t="shared" si="37"/>
        <v>-41.25</v>
      </c>
      <c r="AC73" s="36"/>
      <c r="AD73" s="36"/>
      <c r="AE73" s="7"/>
      <c r="AF73" s="36"/>
      <c r="AG73" s="7">
        <f>AG69</f>
        <v>-30</v>
      </c>
      <c r="AH73" s="15"/>
      <c r="AI73" s="45"/>
      <c r="AJ73" s="7"/>
      <c r="AK73" s="7"/>
    </row>
    <row r="74" spans="1:37" ht="24.75" customHeight="1" x14ac:dyDescent="0.25">
      <c r="A74" s="102"/>
      <c r="B74" s="100"/>
      <c r="C74" s="100"/>
      <c r="D74" s="9">
        <f>'[2]14p25GHz'!D74</f>
        <v>37</v>
      </c>
      <c r="E74" s="9">
        <f>'[2]14p25GHz'!E74</f>
        <v>42</v>
      </c>
      <c r="F74" s="102" t="s">
        <v>31</v>
      </c>
      <c r="G74" s="100">
        <f>'[2]14p25GHz_WLIN'!G74</f>
        <v>5.07</v>
      </c>
      <c r="H74" s="101">
        <f t="shared" si="31"/>
        <v>3.2136605386403178E-3</v>
      </c>
      <c r="I74" s="102" t="s">
        <v>31</v>
      </c>
      <c r="J74" s="100">
        <f t="shared" si="35"/>
        <v>36</v>
      </c>
      <c r="K74" s="102" t="s">
        <v>31</v>
      </c>
      <c r="L74" s="101">
        <f t="shared" si="32"/>
        <v>3.9810717055349771</v>
      </c>
      <c r="M74" s="100">
        <f>'[2]14p25GHz_WLIN'!M74</f>
        <v>-41</v>
      </c>
      <c r="N74" s="100">
        <f>'[2]14p25GHz_WLIN'!N74</f>
        <v>-41.5</v>
      </c>
      <c r="O74" s="11"/>
      <c r="P74" s="11"/>
      <c r="Q74" s="13">
        <f t="shared" si="33"/>
        <v>30.93</v>
      </c>
      <c r="R74" s="13">
        <v>2.1</v>
      </c>
      <c r="S74" s="13">
        <v>4.5</v>
      </c>
      <c r="T74" s="101">
        <v>2.93</v>
      </c>
      <c r="U74" s="101">
        <v>2.0099999999999998</v>
      </c>
      <c r="V74" s="101">
        <f t="shared" si="34"/>
        <v>132.542</v>
      </c>
      <c r="W74" s="101">
        <f t="shared" si="28"/>
        <v>128.56092829446501</v>
      </c>
      <c r="X74" s="14">
        <f t="shared" si="29"/>
        <v>3.0036303251308846E-2</v>
      </c>
      <c r="Y74" s="14">
        <f t="shared" si="30"/>
        <v>3.0012056895145214E-2</v>
      </c>
      <c r="Z74" s="137"/>
      <c r="AB74" s="15">
        <f t="shared" si="37"/>
        <v>-41.25</v>
      </c>
      <c r="AC74" s="36"/>
      <c r="AD74" s="36"/>
      <c r="AE74" s="7"/>
      <c r="AF74" s="36"/>
      <c r="AG74" s="7">
        <f>AG69</f>
        <v>-30</v>
      </c>
      <c r="AH74" s="15"/>
      <c r="AI74" s="45"/>
      <c r="AJ74" s="7"/>
      <c r="AK74" s="7"/>
    </row>
    <row r="75" spans="1:37" ht="24.75" customHeight="1" x14ac:dyDescent="0.25">
      <c r="A75" s="102"/>
      <c r="B75" s="100"/>
      <c r="C75" s="100"/>
      <c r="D75" s="9">
        <f>'[2]14p25GHz'!D75</f>
        <v>36</v>
      </c>
      <c r="E75" s="9">
        <f>'[2]14p25GHz'!E75</f>
        <v>40</v>
      </c>
      <c r="F75" s="102" t="s">
        <v>31</v>
      </c>
      <c r="G75" s="100"/>
      <c r="H75" s="101">
        <f t="shared" si="31"/>
        <v>1E-3</v>
      </c>
      <c r="I75" s="102" t="s">
        <v>31</v>
      </c>
      <c r="J75" s="100">
        <f>J74-3</f>
        <v>33</v>
      </c>
      <c r="K75" s="102" t="s">
        <v>31</v>
      </c>
      <c r="L75" s="101">
        <f t="shared" si="32"/>
        <v>1.9952623149688804</v>
      </c>
      <c r="M75" s="9">
        <f>'[2]14p25GHz'!M75</f>
        <v>-40.299999999999997</v>
      </c>
      <c r="N75" s="9">
        <f>'[2]14p25GHz'!N75</f>
        <v>-41</v>
      </c>
      <c r="O75" s="11"/>
      <c r="P75" s="11"/>
      <c r="Q75" s="13">
        <f t="shared" si="33"/>
        <v>33</v>
      </c>
      <c r="R75" s="13">
        <v>2.1</v>
      </c>
      <c r="S75" s="13">
        <v>4.5</v>
      </c>
      <c r="T75" s="101">
        <v>2.8</v>
      </c>
      <c r="U75" s="101">
        <v>1.86</v>
      </c>
      <c r="V75" s="101">
        <f t="shared" si="34"/>
        <v>129.36999999999998</v>
      </c>
      <c r="W75" s="101">
        <f t="shared" si="28"/>
        <v>127.37473768503109</v>
      </c>
      <c r="X75" s="14">
        <f t="shared" si="29"/>
        <v>1.5422913465014152E-2</v>
      </c>
      <c r="Y75" s="14">
        <f t="shared" si="30"/>
        <v>1.5415183697680149E-2</v>
      </c>
      <c r="Z75" s="137"/>
      <c r="AB75" s="15">
        <f t="shared" si="37"/>
        <v>-40.65</v>
      </c>
      <c r="AC75" s="36"/>
      <c r="AD75" s="36"/>
      <c r="AE75" s="7"/>
      <c r="AF75" s="36"/>
      <c r="AG75" s="7">
        <f>AG69</f>
        <v>-30</v>
      </c>
      <c r="AH75" s="15"/>
      <c r="AI75" s="45"/>
      <c r="AJ75" s="7"/>
      <c r="AK75" s="7"/>
    </row>
    <row r="76" spans="1:37" ht="24.75" customHeight="1" x14ac:dyDescent="0.25">
      <c r="A76" s="102"/>
      <c r="B76" s="100"/>
      <c r="C76" s="100"/>
      <c r="D76" s="9">
        <f>'[2]14p25GHz'!D76</f>
        <v>36</v>
      </c>
      <c r="E76" s="9">
        <f>'[2]14p25GHz'!E76</f>
        <v>40</v>
      </c>
      <c r="F76" s="102" t="s">
        <v>31</v>
      </c>
      <c r="G76" s="100"/>
      <c r="H76" s="101">
        <f t="shared" si="31"/>
        <v>1E-3</v>
      </c>
      <c r="I76" s="102" t="s">
        <v>31</v>
      </c>
      <c r="J76" s="100">
        <f>J75-3</f>
        <v>30</v>
      </c>
      <c r="K76" s="102" t="s">
        <v>31</v>
      </c>
      <c r="L76" s="101">
        <f t="shared" si="32"/>
        <v>1</v>
      </c>
      <c r="M76" s="9">
        <f>'[2]14p25GHz'!M76</f>
        <v>-42</v>
      </c>
      <c r="N76" s="9">
        <f>'[2]14p25GHz'!N76</f>
        <v>-41</v>
      </c>
      <c r="O76" s="11"/>
      <c r="P76" s="11"/>
      <c r="Q76" s="13">
        <f t="shared" si="33"/>
        <v>30</v>
      </c>
      <c r="R76" s="13">
        <v>2.1</v>
      </c>
      <c r="S76" s="13">
        <v>4.5999999999999996</v>
      </c>
      <c r="T76" s="101">
        <v>2.8</v>
      </c>
      <c r="U76" s="101">
        <v>1.84</v>
      </c>
      <c r="V76" s="101">
        <f t="shared" si="34"/>
        <v>130.39999999999998</v>
      </c>
      <c r="W76" s="101">
        <f t="shared" si="28"/>
        <v>129.39999999999998</v>
      </c>
      <c r="X76" s="14">
        <f t="shared" si="29"/>
        <v>7.6687116564417195E-3</v>
      </c>
      <c r="Y76" s="14">
        <f t="shared" si="30"/>
        <v>7.6610429447852776E-3</v>
      </c>
      <c r="Z76" s="137"/>
      <c r="AB76" s="15">
        <f t="shared" si="37"/>
        <v>-41.5</v>
      </c>
      <c r="AC76" s="36"/>
      <c r="AD76" s="36"/>
      <c r="AE76" s="7"/>
      <c r="AF76" s="36"/>
      <c r="AG76" s="7">
        <f>AG69</f>
        <v>-30</v>
      </c>
      <c r="AH76" s="15"/>
      <c r="AI76" s="45"/>
      <c r="AJ76" s="7"/>
      <c r="AK76" s="7"/>
    </row>
    <row r="77" spans="1:37" ht="24.75" customHeight="1" x14ac:dyDescent="0.25">
      <c r="A77" s="102"/>
      <c r="B77" s="100"/>
      <c r="C77" s="100"/>
      <c r="D77" s="9">
        <f>'[2]14p25GHz'!D77</f>
        <v>36</v>
      </c>
      <c r="E77" s="9">
        <f>'[2]14p25GHz'!E77</f>
        <v>40</v>
      </c>
      <c r="F77" s="102" t="s">
        <v>31</v>
      </c>
      <c r="G77" s="100"/>
      <c r="H77" s="101">
        <f t="shared" si="31"/>
        <v>1E-3</v>
      </c>
      <c r="I77" s="102" t="s">
        <v>31</v>
      </c>
      <c r="J77" s="100">
        <f>J76-3</f>
        <v>27</v>
      </c>
      <c r="K77" s="102" t="s">
        <v>31</v>
      </c>
      <c r="L77" s="101">
        <f t="shared" si="32"/>
        <v>0.50118723362727269</v>
      </c>
      <c r="M77" s="9">
        <f>'[2]14p25GHz'!M77</f>
        <v>0</v>
      </c>
      <c r="N77" s="9">
        <f>'[2]14p25GHz'!N77</f>
        <v>0</v>
      </c>
      <c r="O77" s="11"/>
      <c r="P77" s="11"/>
      <c r="Q77" s="13">
        <f t="shared" si="33"/>
        <v>27</v>
      </c>
      <c r="R77" s="13">
        <v>2.1</v>
      </c>
      <c r="S77" s="13">
        <v>4.5999999999999996</v>
      </c>
      <c r="T77" s="101">
        <v>2.83</v>
      </c>
      <c r="U77" s="101">
        <v>1.86</v>
      </c>
      <c r="V77" s="101">
        <f t="shared" si="34"/>
        <v>131.13199999999998</v>
      </c>
      <c r="W77" s="101">
        <f t="shared" si="28"/>
        <v>130.63081276637271</v>
      </c>
      <c r="X77" s="14">
        <f t="shared" si="29"/>
        <v>3.8220055640672971E-3</v>
      </c>
      <c r="Y77" s="14">
        <f t="shared" si="30"/>
        <v>3.8143796603977119E-3</v>
      </c>
      <c r="Z77" s="138"/>
      <c r="AB77" s="15">
        <f t="shared" si="37"/>
        <v>0</v>
      </c>
      <c r="AC77" s="36"/>
      <c r="AD77" s="36"/>
      <c r="AE77" s="7"/>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25"/>
      <c r="P78" s="25"/>
      <c r="Q78" s="25"/>
      <c r="R78" s="25"/>
      <c r="S78" s="25"/>
      <c r="T78" s="26"/>
      <c r="U78" s="26"/>
      <c r="V78" s="25"/>
      <c r="W78" s="25"/>
      <c r="X78" s="27"/>
      <c r="Y78" s="27"/>
      <c r="Z78" s="28"/>
      <c r="AB78" s="7" t="str">
        <f>CONCATENATE("50W Toshiba Cascade Average IMD(dBc)  W_LIN_OPT @ ",B79,"GHz")</f>
        <v>50W Toshiba Cascade Average IMD(dBc)  W_LIN_OPT @ 14.25GHz</v>
      </c>
      <c r="AC78" s="36"/>
      <c r="AD78" s="36"/>
      <c r="AE78" s="7"/>
      <c r="AF78" s="36"/>
      <c r="AG78" s="7"/>
      <c r="AH78" s="7" t="s">
        <v>105</v>
      </c>
      <c r="AI78" s="7" t="s">
        <v>106</v>
      </c>
      <c r="AJ78" s="7" t="s">
        <v>116</v>
      </c>
      <c r="AK78" s="7"/>
    </row>
    <row r="79" spans="1:37" ht="24.75" customHeight="1" x14ac:dyDescent="0.25">
      <c r="A79" s="8">
        <v>42024</v>
      </c>
      <c r="B79" s="100">
        <f>B63</f>
        <v>14.25</v>
      </c>
      <c r="C79" s="100" t="s">
        <v>30</v>
      </c>
      <c r="D79" s="9"/>
      <c r="E79" s="9"/>
      <c r="F79" s="102">
        <v>16.82</v>
      </c>
      <c r="G79" s="102" t="s">
        <v>31</v>
      </c>
      <c r="H79" s="10">
        <f>0.001*POWER(10,F79/10)</f>
        <v>4.808393484497285E-2</v>
      </c>
      <c r="I79" s="102">
        <v>42</v>
      </c>
      <c r="J79" s="102" t="s">
        <v>31</v>
      </c>
      <c r="K79" s="102" t="s">
        <v>31</v>
      </c>
      <c r="L79" s="101">
        <f>0.001*POWER(10,I79/10)</f>
        <v>15.848931924611147</v>
      </c>
      <c r="M79" s="101"/>
      <c r="N79" s="101"/>
      <c r="O79" s="11">
        <v>-29</v>
      </c>
      <c r="P79" s="11">
        <v>-26</v>
      </c>
      <c r="Q79" s="13">
        <f>I79-F79</f>
        <v>25.18</v>
      </c>
      <c r="R79" s="13"/>
      <c r="S79" s="13"/>
      <c r="T79" s="101"/>
      <c r="U79" s="101"/>
      <c r="V79" s="101">
        <f t="shared" ref="V79:V87" si="38">T79*$Z$7+S79*$Z$9+R79*$Z$11</f>
        <v>0</v>
      </c>
      <c r="W79" s="101">
        <f t="shared" ref="W79:W87" si="39">V79-L79</f>
        <v>-15.848931924611147</v>
      </c>
      <c r="X79" s="14" t="e">
        <f t="shared" ref="X79:X87" si="40">L79/V79</f>
        <v>#DIV/0!</v>
      </c>
      <c r="Y79" s="14" t="e">
        <f t="shared" ref="Y79:Y87" si="41">(L79-H79)/V79</f>
        <v>#DIV/0!</v>
      </c>
      <c r="Z79" s="127" t="s">
        <v>44</v>
      </c>
      <c r="AB79" s="15">
        <f>AVERAGE(O79:P79)</f>
        <v>-27.5</v>
      </c>
      <c r="AC79" s="36"/>
      <c r="AD79" s="36"/>
      <c r="AE79" s="7"/>
      <c r="AF79" s="36"/>
      <c r="AG79" s="7"/>
      <c r="AH79" s="7">
        <v>0</v>
      </c>
      <c r="AI79" s="7">
        <v>0</v>
      </c>
      <c r="AJ79" s="7">
        <v>1.31</v>
      </c>
      <c r="AK79" s="7"/>
    </row>
    <row r="80" spans="1:37" ht="24.75" customHeight="1" x14ac:dyDescent="0.25">
      <c r="A80" s="16"/>
      <c r="B80" s="100"/>
      <c r="C80" s="100"/>
      <c r="D80" s="9"/>
      <c r="E80" s="9"/>
      <c r="F80" s="102">
        <v>17.309999999999999</v>
      </c>
      <c r="G80" s="102" t="s">
        <v>31</v>
      </c>
      <c r="H80" s="10">
        <f t="shared" ref="H80:H87" si="42">0.001*POWER(10,F80/10)</f>
        <v>5.382697825162884E-2</v>
      </c>
      <c r="I80" s="102">
        <f>I79-1</f>
        <v>41</v>
      </c>
      <c r="J80" s="102" t="s">
        <v>31</v>
      </c>
      <c r="K80" s="102" t="s">
        <v>31</v>
      </c>
      <c r="L80" s="101">
        <f t="shared" ref="L80:L87" si="43">0.001*POWER(10,I80/10)</f>
        <v>12.589254117941671</v>
      </c>
      <c r="M80" s="101"/>
      <c r="N80" s="101"/>
      <c r="O80" s="11">
        <v>-39</v>
      </c>
      <c r="P80" s="11">
        <v>-31.5</v>
      </c>
      <c r="Q80" s="13">
        <f t="shared" ref="Q80:Q86" si="44">I80-F80</f>
        <v>23.69</v>
      </c>
      <c r="R80" s="13"/>
      <c r="S80" s="13"/>
      <c r="T80" s="101"/>
      <c r="U80" s="101"/>
      <c r="V80" s="101">
        <f t="shared" si="38"/>
        <v>0</v>
      </c>
      <c r="W80" s="101">
        <f t="shared" si="39"/>
        <v>-12.589254117941671</v>
      </c>
      <c r="X80" s="14" t="e">
        <f t="shared" si="40"/>
        <v>#DIV/0!</v>
      </c>
      <c r="Y80" s="14" t="e">
        <f t="shared" si="41"/>
        <v>#DIV/0!</v>
      </c>
      <c r="Z80" s="128"/>
      <c r="AB80" s="15">
        <f t="shared" ref="AB80:AB87" si="45">AVERAGE(O80:P80)</f>
        <v>-35.25</v>
      </c>
      <c r="AC80" s="44"/>
      <c r="AD80" s="36"/>
      <c r="AE80" s="7"/>
      <c r="AF80" s="36"/>
      <c r="AG80" s="7"/>
      <c r="AH80" s="7">
        <v>0.26</v>
      </c>
      <c r="AI80" s="7">
        <v>0</v>
      </c>
      <c r="AJ80" s="7">
        <v>1.45</v>
      </c>
      <c r="AK80" s="7"/>
    </row>
    <row r="81" spans="1:37" ht="24.75" customHeight="1" x14ac:dyDescent="0.25">
      <c r="A81" s="102"/>
      <c r="B81" s="100"/>
      <c r="C81" s="100"/>
      <c r="D81" s="9"/>
      <c r="E81" s="9"/>
      <c r="F81" s="102">
        <v>14.58</v>
      </c>
      <c r="G81" s="102" t="s">
        <v>31</v>
      </c>
      <c r="H81" s="10">
        <f t="shared" si="42"/>
        <v>2.8707805820246915E-2</v>
      </c>
      <c r="I81" s="102">
        <f>I80-1</f>
        <v>40</v>
      </c>
      <c r="J81" s="102" t="s">
        <v>31</v>
      </c>
      <c r="K81" s="102" t="s">
        <v>31</v>
      </c>
      <c r="L81" s="101">
        <f t="shared" si="43"/>
        <v>10</v>
      </c>
      <c r="M81" s="101"/>
      <c r="N81" s="101"/>
      <c r="O81" s="11">
        <v>-38</v>
      </c>
      <c r="P81" s="11">
        <v>-38</v>
      </c>
      <c r="Q81" s="13">
        <f t="shared" si="44"/>
        <v>25.42</v>
      </c>
      <c r="R81" s="13"/>
      <c r="S81" s="13"/>
      <c r="T81" s="101"/>
      <c r="U81" s="101"/>
      <c r="V81" s="101">
        <f t="shared" si="38"/>
        <v>0</v>
      </c>
      <c r="W81" s="101">
        <f t="shared" si="39"/>
        <v>-10</v>
      </c>
      <c r="X81" s="14" t="e">
        <f t="shared" si="40"/>
        <v>#DIV/0!</v>
      </c>
      <c r="Y81" s="14" t="e">
        <f t="shared" si="41"/>
        <v>#DIV/0!</v>
      </c>
      <c r="Z81" s="129"/>
      <c r="AB81" s="15">
        <f t="shared" si="45"/>
        <v>-38</v>
      </c>
      <c r="AC81" s="7"/>
      <c r="AD81" s="36"/>
      <c r="AE81" s="36"/>
      <c r="AF81" s="36"/>
      <c r="AG81" s="7"/>
      <c r="AH81" s="7">
        <v>0.33</v>
      </c>
      <c r="AI81" s="7">
        <v>0</v>
      </c>
      <c r="AJ81" s="7">
        <v>1.39</v>
      </c>
      <c r="AK81" s="7"/>
    </row>
    <row r="82" spans="1:37" ht="24.75" customHeight="1" x14ac:dyDescent="0.25">
      <c r="A82" s="102"/>
      <c r="B82" s="100"/>
      <c r="C82" s="100"/>
      <c r="D82" s="9"/>
      <c r="E82" s="9"/>
      <c r="F82" s="102">
        <v>12.62</v>
      </c>
      <c r="G82" s="102" t="s">
        <v>31</v>
      </c>
      <c r="H82" s="10">
        <f t="shared" si="42"/>
        <v>1.8281002161427435E-2</v>
      </c>
      <c r="I82" s="102">
        <f>I81-1</f>
        <v>39</v>
      </c>
      <c r="J82" s="102" t="s">
        <v>31</v>
      </c>
      <c r="K82" s="102" t="s">
        <v>31</v>
      </c>
      <c r="L82" s="101">
        <f t="shared" si="43"/>
        <v>7.9432823472428158</v>
      </c>
      <c r="M82" s="101"/>
      <c r="N82" s="101"/>
      <c r="O82" s="11">
        <v>-39</v>
      </c>
      <c r="P82" s="11">
        <v>-39</v>
      </c>
      <c r="Q82" s="13">
        <f t="shared" si="44"/>
        <v>26.380000000000003</v>
      </c>
      <c r="R82" s="13"/>
      <c r="S82" s="13"/>
      <c r="T82" s="101"/>
      <c r="U82" s="101"/>
      <c r="V82" s="101">
        <f t="shared" si="38"/>
        <v>0</v>
      </c>
      <c r="W82" s="101">
        <f t="shared" si="39"/>
        <v>-7.9432823472428158</v>
      </c>
      <c r="X82" s="14" t="e">
        <f t="shared" si="40"/>
        <v>#DIV/0!</v>
      </c>
      <c r="Y82" s="14" t="e">
        <f t="shared" si="41"/>
        <v>#DIV/0!</v>
      </c>
      <c r="Z82" s="136" t="s">
        <v>45</v>
      </c>
      <c r="AB82" s="15">
        <f t="shared" si="45"/>
        <v>-39</v>
      </c>
      <c r="AC82" s="7"/>
      <c r="AD82" s="36"/>
      <c r="AE82" s="36"/>
      <c r="AF82" s="36"/>
      <c r="AH82" s="20">
        <v>0.56000000000000005</v>
      </c>
      <c r="AI82" s="20">
        <v>0.26</v>
      </c>
      <c r="AJ82" s="20">
        <v>1.41</v>
      </c>
    </row>
    <row r="83" spans="1:37" ht="23.25" customHeight="1" x14ac:dyDescent="0.25">
      <c r="A83" s="102"/>
      <c r="B83" s="100"/>
      <c r="C83" s="100"/>
      <c r="D83" s="9"/>
      <c r="E83" s="9"/>
      <c r="F83" s="102">
        <v>15</v>
      </c>
      <c r="G83" s="102" t="s">
        <v>31</v>
      </c>
      <c r="H83" s="10">
        <f t="shared" si="42"/>
        <v>3.1622776601683805E-2</v>
      </c>
      <c r="I83" s="102">
        <f>I82-1</f>
        <v>38</v>
      </c>
      <c r="J83" s="102" t="s">
        <v>31</v>
      </c>
      <c r="K83" s="102" t="s">
        <v>31</v>
      </c>
      <c r="L83" s="101">
        <f t="shared" si="43"/>
        <v>6.3095734448019387</v>
      </c>
      <c r="M83" s="101"/>
      <c r="N83" s="101"/>
      <c r="O83" s="11">
        <v>-38</v>
      </c>
      <c r="P83" s="11">
        <v>-49</v>
      </c>
      <c r="Q83" s="13">
        <f t="shared" si="44"/>
        <v>23</v>
      </c>
      <c r="R83" s="13"/>
      <c r="S83" s="13"/>
      <c r="T83" s="101"/>
      <c r="U83" s="101"/>
      <c r="V83" s="101">
        <f t="shared" si="38"/>
        <v>0</v>
      </c>
      <c r="W83" s="101">
        <f t="shared" si="39"/>
        <v>-6.3095734448019387</v>
      </c>
      <c r="X83" s="14" t="e">
        <f t="shared" si="40"/>
        <v>#DIV/0!</v>
      </c>
      <c r="Y83" s="14" t="e">
        <f t="shared" si="41"/>
        <v>#DIV/0!</v>
      </c>
      <c r="Z83" s="138"/>
      <c r="AB83" s="15">
        <f t="shared" si="45"/>
        <v>-43.5</v>
      </c>
      <c r="AC83" s="7"/>
      <c r="AD83" s="36"/>
      <c r="AE83" s="36"/>
      <c r="AF83" s="36"/>
      <c r="AH83" s="20">
        <v>0.57999999999999996</v>
      </c>
      <c r="AI83" s="20">
        <v>0.25</v>
      </c>
      <c r="AJ83" s="20">
        <v>1.58</v>
      </c>
    </row>
    <row r="84" spans="1:37" ht="24" customHeight="1" x14ac:dyDescent="0.25">
      <c r="A84" s="102"/>
      <c r="B84" s="100"/>
      <c r="C84" s="100"/>
      <c r="D84" s="9"/>
      <c r="E84" s="9"/>
      <c r="F84" s="102">
        <v>13.55</v>
      </c>
      <c r="G84" s="102" t="s">
        <v>31</v>
      </c>
      <c r="H84" s="10">
        <f t="shared" si="42"/>
        <v>2.2646443075930604E-2</v>
      </c>
      <c r="I84" s="102">
        <f>I83-1</f>
        <v>37</v>
      </c>
      <c r="J84" s="102" t="s">
        <v>31</v>
      </c>
      <c r="K84" s="102" t="s">
        <v>31</v>
      </c>
      <c r="L84" s="101">
        <f t="shared" si="43"/>
        <v>5.0118723362727327</v>
      </c>
      <c r="M84" s="101"/>
      <c r="N84" s="101"/>
      <c r="O84" s="11">
        <v>-38</v>
      </c>
      <c r="P84" s="11">
        <v>-43</v>
      </c>
      <c r="Q84" s="13">
        <f t="shared" si="44"/>
        <v>23.45</v>
      </c>
      <c r="R84" s="13"/>
      <c r="S84" s="13"/>
      <c r="T84" s="101"/>
      <c r="U84" s="101"/>
      <c r="V84" s="101">
        <f t="shared" si="38"/>
        <v>0</v>
      </c>
      <c r="W84" s="101">
        <f t="shared" si="39"/>
        <v>-5.0118723362727327</v>
      </c>
      <c r="X84" s="14" t="e">
        <f t="shared" si="40"/>
        <v>#DIV/0!</v>
      </c>
      <c r="Y84" s="14" t="e">
        <f t="shared" si="41"/>
        <v>#DIV/0!</v>
      </c>
      <c r="Z84" s="137" t="s">
        <v>117</v>
      </c>
      <c r="AB84" s="15">
        <f t="shared" si="45"/>
        <v>-40.5</v>
      </c>
      <c r="AC84" s="7"/>
      <c r="AD84" s="36"/>
      <c r="AE84" s="36"/>
      <c r="AF84" s="36"/>
      <c r="AH84" s="20">
        <v>0.63</v>
      </c>
      <c r="AI84" s="20">
        <v>0.27</v>
      </c>
      <c r="AJ84" s="20">
        <v>1.53</v>
      </c>
    </row>
    <row r="85" spans="1:37" ht="24.75" customHeight="1" x14ac:dyDescent="0.25">
      <c r="A85" s="102"/>
      <c r="B85" s="100"/>
      <c r="C85" s="100"/>
      <c r="D85" s="9"/>
      <c r="E85" s="9"/>
      <c r="F85" s="102">
        <v>8.43</v>
      </c>
      <c r="G85" s="102" t="s">
        <v>31</v>
      </c>
      <c r="H85" s="10">
        <f t="shared" si="42"/>
        <v>6.9662651411076873E-3</v>
      </c>
      <c r="I85" s="102">
        <f>I84-4</f>
        <v>33</v>
      </c>
      <c r="J85" s="102" t="s">
        <v>31</v>
      </c>
      <c r="K85" s="102" t="s">
        <v>31</v>
      </c>
      <c r="L85" s="101">
        <f t="shared" si="43"/>
        <v>1.9952623149688804</v>
      </c>
      <c r="M85" s="101"/>
      <c r="N85" s="101"/>
      <c r="O85" s="11">
        <v>-45</v>
      </c>
      <c r="P85" s="11">
        <v>-47</v>
      </c>
      <c r="Q85" s="13">
        <f t="shared" si="44"/>
        <v>24.57</v>
      </c>
      <c r="R85" s="13"/>
      <c r="S85" s="13"/>
      <c r="T85" s="101"/>
      <c r="U85" s="101"/>
      <c r="V85" s="101">
        <f t="shared" si="38"/>
        <v>0</v>
      </c>
      <c r="W85" s="101">
        <f t="shared" si="39"/>
        <v>-1.9952623149688804</v>
      </c>
      <c r="X85" s="14" t="e">
        <f t="shared" si="40"/>
        <v>#DIV/0!</v>
      </c>
      <c r="Y85" s="14" t="e">
        <f t="shared" si="41"/>
        <v>#DIV/0!</v>
      </c>
      <c r="Z85" s="137"/>
      <c r="AB85" s="15">
        <f t="shared" si="45"/>
        <v>-46</v>
      </c>
      <c r="AC85" s="7"/>
      <c r="AD85" s="36"/>
      <c r="AE85" s="36"/>
      <c r="AF85" s="36"/>
      <c r="AH85" s="20">
        <v>0.7</v>
      </c>
      <c r="AI85" s="20">
        <v>0.3</v>
      </c>
      <c r="AJ85" s="20">
        <v>1.53</v>
      </c>
    </row>
    <row r="86" spans="1:37" ht="24.75" customHeight="1" x14ac:dyDescent="0.25">
      <c r="A86" s="102"/>
      <c r="B86" s="100"/>
      <c r="C86" s="100"/>
      <c r="D86" s="9"/>
      <c r="E86" s="9"/>
      <c r="F86" s="102">
        <v>5.68</v>
      </c>
      <c r="G86" s="102" t="s">
        <v>31</v>
      </c>
      <c r="H86" s="10">
        <f t="shared" si="42"/>
        <v>3.6982817978026624E-3</v>
      </c>
      <c r="I86" s="102">
        <f>I85-3</f>
        <v>30</v>
      </c>
      <c r="J86" s="102" t="s">
        <v>31</v>
      </c>
      <c r="K86" s="102" t="s">
        <v>31</v>
      </c>
      <c r="L86" s="101">
        <f t="shared" si="43"/>
        <v>1</v>
      </c>
      <c r="M86" s="46"/>
      <c r="N86" s="46"/>
      <c r="O86" s="11">
        <v>-42</v>
      </c>
      <c r="P86" s="11">
        <v>-42</v>
      </c>
      <c r="Q86" s="13">
        <f t="shared" si="44"/>
        <v>24.32</v>
      </c>
      <c r="R86" s="13"/>
      <c r="S86" s="13"/>
      <c r="T86" s="101"/>
      <c r="U86" s="101"/>
      <c r="V86" s="101">
        <f t="shared" si="38"/>
        <v>0</v>
      </c>
      <c r="W86" s="101">
        <f t="shared" si="39"/>
        <v>-1</v>
      </c>
      <c r="X86" s="14" t="e">
        <f t="shared" si="40"/>
        <v>#DIV/0!</v>
      </c>
      <c r="Y86" s="14" t="e">
        <f t="shared" si="41"/>
        <v>#DIV/0!</v>
      </c>
      <c r="Z86" s="136"/>
      <c r="AB86" s="15">
        <f t="shared" si="45"/>
        <v>-42</v>
      </c>
      <c r="AC86" s="7"/>
      <c r="AD86" s="36"/>
      <c r="AE86" s="36"/>
      <c r="AF86" s="36"/>
      <c r="AH86" s="20">
        <v>0.7</v>
      </c>
      <c r="AI86" s="20">
        <v>0.3</v>
      </c>
      <c r="AJ86" s="20">
        <v>1.53</v>
      </c>
    </row>
    <row r="87" spans="1:37" ht="24.75" customHeight="1" x14ac:dyDescent="0.25">
      <c r="A87" s="102"/>
      <c r="B87" s="100"/>
      <c r="C87" s="100"/>
      <c r="D87" s="9"/>
      <c r="E87" s="9"/>
      <c r="F87" s="102"/>
      <c r="G87" s="102" t="s">
        <v>31</v>
      </c>
      <c r="H87" s="10">
        <f t="shared" si="42"/>
        <v>1E-3</v>
      </c>
      <c r="I87" s="102"/>
      <c r="J87" s="102" t="s">
        <v>31</v>
      </c>
      <c r="K87" s="102" t="s">
        <v>31</v>
      </c>
      <c r="L87" s="101">
        <f t="shared" si="43"/>
        <v>1E-3</v>
      </c>
      <c r="M87" s="46"/>
      <c r="N87" s="46"/>
      <c r="O87" s="11"/>
      <c r="P87" s="11"/>
      <c r="Q87" s="13">
        <f>I87-F87</f>
        <v>0</v>
      </c>
      <c r="R87" s="13"/>
      <c r="S87" s="13"/>
      <c r="T87" s="101"/>
      <c r="U87" s="101"/>
      <c r="V87" s="101">
        <f t="shared" si="38"/>
        <v>0</v>
      </c>
      <c r="W87" s="101">
        <f t="shared" si="39"/>
        <v>-1E-3</v>
      </c>
      <c r="X87" s="14" t="e">
        <f t="shared" si="40"/>
        <v>#DIV/0!</v>
      </c>
      <c r="Y87" s="14" t="e">
        <f t="shared" si="41"/>
        <v>#DIV/0!</v>
      </c>
      <c r="Z87" s="138"/>
      <c r="AB87" s="15" t="e">
        <f t="shared" si="45"/>
        <v>#DIV/0!</v>
      </c>
      <c r="AC87" s="7"/>
      <c r="AD87" s="36"/>
      <c r="AE87" s="36"/>
      <c r="AF87" s="36"/>
    </row>
    <row r="88" spans="1:37" ht="24.75" customHeight="1" x14ac:dyDescent="0.25">
      <c r="A88" s="21"/>
      <c r="B88" s="22"/>
      <c r="C88" s="23"/>
      <c r="D88" s="24"/>
      <c r="E88" s="23"/>
      <c r="F88" s="22"/>
      <c r="G88" s="23"/>
      <c r="H88" s="25"/>
      <c r="I88" s="22"/>
      <c r="J88" s="22"/>
      <c r="K88" s="22"/>
      <c r="L88" s="25"/>
      <c r="M88" s="26"/>
      <c r="N88" s="25"/>
      <c r="O88" s="43"/>
      <c r="P88" s="43"/>
      <c r="Q88" s="25"/>
      <c r="R88" s="25"/>
      <c r="S88" s="25"/>
      <c r="T88" s="47"/>
      <c r="U88" s="47"/>
      <c r="V88" s="25"/>
      <c r="W88" s="25"/>
      <c r="X88" s="27"/>
      <c r="Y88" s="27"/>
      <c r="Z88" s="28"/>
      <c r="AB88" s="7" t="str">
        <f>CONCATENATE("Cascade Average SRG(dBc) W_LIN_OPT_2 @ ",B89,"GHz")</f>
        <v>Cascade Average SRG(dBc) W_LIN_OPT_2 @ 14.25GHz</v>
      </c>
      <c r="AC88" s="7"/>
      <c r="AD88" s="36"/>
      <c r="AE88" s="36"/>
      <c r="AF88" s="36"/>
      <c r="AG88" s="7"/>
      <c r="AH88" s="7" t="s">
        <v>105</v>
      </c>
      <c r="AI88" s="7" t="s">
        <v>106</v>
      </c>
      <c r="AJ88" s="7" t="s">
        <v>116</v>
      </c>
    </row>
    <row r="89" spans="1:37" ht="24.75" customHeight="1" x14ac:dyDescent="0.25">
      <c r="A89" s="8">
        <v>42024</v>
      </c>
      <c r="B89" s="100">
        <f>B79</f>
        <v>14.25</v>
      </c>
      <c r="C89" s="100" t="s">
        <v>30</v>
      </c>
      <c r="D89" s="9"/>
      <c r="E89" s="9"/>
      <c r="F89" s="102" t="s">
        <v>31</v>
      </c>
      <c r="G89" s="100"/>
      <c r="H89" s="101">
        <f t="shared" ref="H89:H96" si="46">0.001*POWER(10,G89/10)</f>
        <v>1E-3</v>
      </c>
      <c r="I89" s="102" t="s">
        <v>31</v>
      </c>
      <c r="J89" s="100">
        <v>46</v>
      </c>
      <c r="K89" s="102" t="s">
        <v>31</v>
      </c>
      <c r="L89" s="101">
        <f t="shared" ref="L89:L96" si="47">0.001*POWER(10,J89/10)</f>
        <v>39.810717055349741</v>
      </c>
      <c r="M89" s="101"/>
      <c r="N89" s="101"/>
      <c r="O89" s="11"/>
      <c r="P89" s="11"/>
      <c r="Q89" s="13">
        <f t="shared" ref="Q89:Q96" si="48">J89-G89</f>
        <v>46</v>
      </c>
      <c r="R89" s="13"/>
      <c r="S89" s="13"/>
      <c r="T89" s="101"/>
      <c r="U89" s="101"/>
      <c r="V89" s="101">
        <f t="shared" ref="V89:V97" si="49">T89*$Z$7+S89*$Z$9+R89*$Z$11</f>
        <v>0</v>
      </c>
      <c r="W89" s="101">
        <f t="shared" ref="W89:W97" si="50">V89-L89</f>
        <v>-39.810717055349741</v>
      </c>
      <c r="X89" s="14" t="e">
        <f t="shared" ref="X89:X97" si="51">L89/V89</f>
        <v>#DIV/0!</v>
      </c>
      <c r="Y89" s="14" t="e">
        <f t="shared" ref="Y89:Y97" si="52">(L89-H89)/V89</f>
        <v>#DIV/0!</v>
      </c>
      <c r="Z89" s="127" t="s">
        <v>51</v>
      </c>
      <c r="AB89" s="15" t="e">
        <f t="shared" ref="AB89:AB97" si="53">AVERAGE(M89:N89)</f>
        <v>#DIV/0!</v>
      </c>
      <c r="AC89" s="36"/>
      <c r="AD89" s="36"/>
      <c r="AE89" s="7"/>
      <c r="AF89" s="36"/>
      <c r="AG89" s="7"/>
      <c r="AH89" s="7"/>
      <c r="AI89" s="7"/>
      <c r="AJ89" s="7"/>
      <c r="AK89" s="7"/>
    </row>
    <row r="90" spans="1:37" ht="24.75" customHeight="1" x14ac:dyDescent="0.25">
      <c r="A90" s="16"/>
      <c r="B90" s="100"/>
      <c r="C90" s="100"/>
      <c r="D90" s="9"/>
      <c r="E90" s="9"/>
      <c r="F90" s="102" t="s">
        <v>31</v>
      </c>
      <c r="G90" s="100">
        <v>20.23</v>
      </c>
      <c r="H90" s="101">
        <f t="shared" si="46"/>
        <v>0.10543868963912596</v>
      </c>
      <c r="I90" s="102" t="s">
        <v>31</v>
      </c>
      <c r="J90" s="100">
        <f t="shared" ref="J90:J95" si="54">J89-1</f>
        <v>45</v>
      </c>
      <c r="K90" s="102" t="s">
        <v>31</v>
      </c>
      <c r="L90" s="101">
        <f t="shared" si="47"/>
        <v>31.622776601683839</v>
      </c>
      <c r="M90" s="101">
        <v>-35</v>
      </c>
      <c r="N90" s="101">
        <v>-32.5</v>
      </c>
      <c r="O90" s="11"/>
      <c r="P90" s="11"/>
      <c r="Q90" s="13">
        <f t="shared" si="48"/>
        <v>24.77</v>
      </c>
      <c r="R90" s="13"/>
      <c r="S90" s="13"/>
      <c r="T90" s="101"/>
      <c r="U90" s="101"/>
      <c r="V90" s="101">
        <f t="shared" si="49"/>
        <v>0</v>
      </c>
      <c r="W90" s="101">
        <f t="shared" si="50"/>
        <v>-31.622776601683839</v>
      </c>
      <c r="X90" s="14" t="e">
        <f t="shared" si="51"/>
        <v>#DIV/0!</v>
      </c>
      <c r="Y90" s="14" t="e">
        <f t="shared" si="52"/>
        <v>#DIV/0!</v>
      </c>
      <c r="Z90" s="128"/>
      <c r="AB90" s="15">
        <f t="shared" si="53"/>
        <v>-33.75</v>
      </c>
      <c r="AC90" s="44"/>
      <c r="AD90" s="36"/>
      <c r="AE90" s="7"/>
      <c r="AF90" s="36"/>
      <c r="AG90" s="7"/>
      <c r="AH90" s="7">
        <v>0</v>
      </c>
      <c r="AI90" s="7">
        <v>0</v>
      </c>
      <c r="AJ90" s="7">
        <v>1.32</v>
      </c>
      <c r="AK90" s="7"/>
    </row>
    <row r="91" spans="1:37" ht="24.75" customHeight="1" x14ac:dyDescent="0.25">
      <c r="A91" s="102"/>
      <c r="B91" s="100"/>
      <c r="C91" s="100"/>
      <c r="D91" s="9"/>
      <c r="E91" s="9"/>
      <c r="F91" s="102" t="s">
        <v>31</v>
      </c>
      <c r="G91" s="100">
        <v>19.59</v>
      </c>
      <c r="H91" s="101">
        <f t="shared" si="46"/>
        <v>9.0991327263225244E-2</v>
      </c>
      <c r="I91" s="102" t="s">
        <v>31</v>
      </c>
      <c r="J91" s="100">
        <f t="shared" si="54"/>
        <v>44</v>
      </c>
      <c r="K91" s="102" t="s">
        <v>31</v>
      </c>
      <c r="L91" s="101">
        <f t="shared" si="47"/>
        <v>25.118864315095859</v>
      </c>
      <c r="M91" s="101">
        <v>-38.5</v>
      </c>
      <c r="N91" s="101">
        <v>-36</v>
      </c>
      <c r="O91" s="11"/>
      <c r="P91" s="11"/>
      <c r="Q91" s="13">
        <f t="shared" si="48"/>
        <v>24.41</v>
      </c>
      <c r="R91" s="13"/>
      <c r="S91" s="13"/>
      <c r="T91" s="101"/>
      <c r="U91" s="101"/>
      <c r="V91" s="101">
        <f t="shared" si="49"/>
        <v>0</v>
      </c>
      <c r="W91" s="101">
        <f t="shared" si="50"/>
        <v>-25.118864315095859</v>
      </c>
      <c r="X91" s="14" t="e">
        <f t="shared" si="51"/>
        <v>#DIV/0!</v>
      </c>
      <c r="Y91" s="14" t="e">
        <f t="shared" si="52"/>
        <v>#DIV/0!</v>
      </c>
      <c r="Z91" s="129"/>
      <c r="AB91" s="15">
        <f t="shared" si="53"/>
        <v>-37.25</v>
      </c>
      <c r="AC91" s="7"/>
      <c r="AD91" s="36"/>
      <c r="AE91" s="36"/>
      <c r="AF91" s="36"/>
      <c r="AG91" s="7"/>
      <c r="AH91" s="7">
        <v>0</v>
      </c>
      <c r="AI91" s="7">
        <v>0</v>
      </c>
      <c r="AJ91" s="7">
        <v>1.36</v>
      </c>
      <c r="AK91" s="7"/>
    </row>
    <row r="92" spans="1:37" ht="24.75" customHeight="1" x14ac:dyDescent="0.25">
      <c r="A92" s="102"/>
      <c r="B92" s="100"/>
      <c r="C92" s="100"/>
      <c r="D92" s="9"/>
      <c r="E92" s="9"/>
      <c r="F92" s="102" t="s">
        <v>31</v>
      </c>
      <c r="G92" s="100">
        <v>17.77</v>
      </c>
      <c r="H92" s="101">
        <f t="shared" si="46"/>
        <v>5.9841159506031992E-2</v>
      </c>
      <c r="I92" s="102" t="s">
        <v>31</v>
      </c>
      <c r="J92" s="100">
        <f t="shared" si="54"/>
        <v>43</v>
      </c>
      <c r="K92" s="102" t="s">
        <v>31</v>
      </c>
      <c r="L92" s="101">
        <f t="shared" si="47"/>
        <v>19.952623149688794</v>
      </c>
      <c r="M92" s="101">
        <v>-38.799999999999997</v>
      </c>
      <c r="N92" s="101">
        <v>-38.799999999999997</v>
      </c>
      <c r="O92" s="11"/>
      <c r="P92" s="11"/>
      <c r="Q92" s="13">
        <f t="shared" si="48"/>
        <v>25.23</v>
      </c>
      <c r="R92" s="13"/>
      <c r="S92" s="13"/>
      <c r="T92" s="101"/>
      <c r="U92" s="101"/>
      <c r="V92" s="101">
        <f t="shared" si="49"/>
        <v>0</v>
      </c>
      <c r="W92" s="101">
        <f t="shared" si="50"/>
        <v>-19.952623149688794</v>
      </c>
      <c r="X92" s="14" t="e">
        <f t="shared" si="51"/>
        <v>#DIV/0!</v>
      </c>
      <c r="Y92" s="14" t="e">
        <f t="shared" si="52"/>
        <v>#DIV/0!</v>
      </c>
      <c r="Z92" s="136" t="s">
        <v>45</v>
      </c>
      <c r="AB92" s="15">
        <f t="shared" si="53"/>
        <v>-38.799999999999997</v>
      </c>
      <c r="AC92" s="7"/>
      <c r="AD92" s="36"/>
      <c r="AE92" s="36"/>
      <c r="AF92" s="36"/>
      <c r="AH92">
        <v>0.21</v>
      </c>
      <c r="AI92">
        <v>0</v>
      </c>
      <c r="AJ92">
        <v>1.36</v>
      </c>
    </row>
    <row r="93" spans="1:37" ht="23.25" customHeight="1" x14ac:dyDescent="0.25">
      <c r="A93" s="102"/>
      <c r="B93" s="100"/>
      <c r="C93" s="100"/>
      <c r="D93" s="9"/>
      <c r="E93" s="9"/>
      <c r="F93" s="102" t="s">
        <v>31</v>
      </c>
      <c r="G93" s="100">
        <v>16.97</v>
      </c>
      <c r="H93" s="101">
        <f t="shared" si="46"/>
        <v>4.9773708497893594E-2</v>
      </c>
      <c r="I93" s="102" t="s">
        <v>31</v>
      </c>
      <c r="J93" s="100">
        <f t="shared" si="54"/>
        <v>42</v>
      </c>
      <c r="K93" s="102" t="s">
        <v>31</v>
      </c>
      <c r="L93" s="101">
        <f t="shared" si="47"/>
        <v>15.848931924611147</v>
      </c>
      <c r="M93" s="101">
        <v>-37</v>
      </c>
      <c r="N93" s="101">
        <v>-37</v>
      </c>
      <c r="O93" s="11"/>
      <c r="P93" s="11"/>
      <c r="Q93" s="13">
        <f t="shared" si="48"/>
        <v>25.03</v>
      </c>
      <c r="R93" s="13"/>
      <c r="S93" s="13"/>
      <c r="T93" s="101"/>
      <c r="U93" s="101"/>
      <c r="V93" s="101">
        <f t="shared" si="49"/>
        <v>0</v>
      </c>
      <c r="W93" s="101">
        <f t="shared" si="50"/>
        <v>-15.848931924611147</v>
      </c>
      <c r="X93" s="14" t="e">
        <f t="shared" si="51"/>
        <v>#DIV/0!</v>
      </c>
      <c r="Y93" s="14" t="e">
        <f t="shared" si="52"/>
        <v>#DIV/0!</v>
      </c>
      <c r="Z93" s="138"/>
      <c r="AB93" s="15">
        <f t="shared" si="53"/>
        <v>-37</v>
      </c>
      <c r="AC93" s="7"/>
      <c r="AD93" s="36"/>
      <c r="AE93" s="36"/>
      <c r="AF93" s="36"/>
      <c r="AH93">
        <v>0.24</v>
      </c>
      <c r="AI93">
        <v>0</v>
      </c>
      <c r="AJ93">
        <v>1.38</v>
      </c>
    </row>
    <row r="94" spans="1:37" ht="24" customHeight="1" x14ac:dyDescent="0.25">
      <c r="A94" s="102"/>
      <c r="B94" s="100"/>
      <c r="C94" s="100"/>
      <c r="D94" s="9"/>
      <c r="E94" s="9"/>
      <c r="F94" s="102" t="s">
        <v>31</v>
      </c>
      <c r="G94" s="100">
        <v>16.7</v>
      </c>
      <c r="H94" s="101">
        <f t="shared" si="46"/>
        <v>4.6773514128719822E-2</v>
      </c>
      <c r="I94" s="102" t="s">
        <v>31</v>
      </c>
      <c r="J94" s="100">
        <f t="shared" si="54"/>
        <v>41</v>
      </c>
      <c r="K94" s="102" t="s">
        <v>31</v>
      </c>
      <c r="L94" s="101">
        <f t="shared" si="47"/>
        <v>12.589254117941671</v>
      </c>
      <c r="M94" s="101">
        <v>-36</v>
      </c>
      <c r="N94" s="101">
        <v>-36</v>
      </c>
      <c r="O94" s="11"/>
      <c r="P94" s="11"/>
      <c r="Q94" s="13">
        <f t="shared" si="48"/>
        <v>24.3</v>
      </c>
      <c r="R94" s="13"/>
      <c r="S94" s="13"/>
      <c r="T94" s="101"/>
      <c r="U94" s="101"/>
      <c r="V94" s="101">
        <f t="shared" si="49"/>
        <v>0</v>
      </c>
      <c r="W94" s="101">
        <f t="shared" si="50"/>
        <v>-12.589254117941671</v>
      </c>
      <c r="X94" s="14" t="e">
        <f t="shared" si="51"/>
        <v>#DIV/0!</v>
      </c>
      <c r="Y94" s="14" t="e">
        <f t="shared" si="52"/>
        <v>#DIV/0!</v>
      </c>
      <c r="Z94" s="137" t="s">
        <v>117</v>
      </c>
      <c r="AB94" s="15">
        <f t="shared" si="53"/>
        <v>-36</v>
      </c>
      <c r="AC94" s="7"/>
      <c r="AD94" s="36"/>
      <c r="AE94" s="36"/>
      <c r="AF94" s="36"/>
      <c r="AH94">
        <v>0.31</v>
      </c>
      <c r="AI94">
        <v>0</v>
      </c>
      <c r="AJ94">
        <v>1.43</v>
      </c>
    </row>
    <row r="95" spans="1:37" ht="24.75" customHeight="1" x14ac:dyDescent="0.25">
      <c r="A95" s="102"/>
      <c r="B95" s="100"/>
      <c r="C95" s="100"/>
      <c r="D95" s="9"/>
      <c r="E95" s="9"/>
      <c r="F95" s="102" t="s">
        <v>31</v>
      </c>
      <c r="G95" s="100">
        <v>16.13</v>
      </c>
      <c r="H95" s="101">
        <f t="shared" si="46"/>
        <v>4.1020410298660701E-2</v>
      </c>
      <c r="I95" s="102" t="s">
        <v>31</v>
      </c>
      <c r="J95" s="100">
        <f t="shared" si="54"/>
        <v>40</v>
      </c>
      <c r="K95" s="102" t="s">
        <v>31</v>
      </c>
      <c r="L95" s="101">
        <f t="shared" si="47"/>
        <v>10</v>
      </c>
      <c r="M95" s="101">
        <v>-35.5</v>
      </c>
      <c r="N95" s="101">
        <v>-36.5</v>
      </c>
      <c r="O95" s="11"/>
      <c r="P95" s="11"/>
      <c r="Q95" s="13">
        <f t="shared" si="48"/>
        <v>23.87</v>
      </c>
      <c r="R95" s="13"/>
      <c r="S95" s="13"/>
      <c r="T95" s="101"/>
      <c r="U95" s="101"/>
      <c r="V95" s="101">
        <f t="shared" si="49"/>
        <v>0</v>
      </c>
      <c r="W95" s="101">
        <f t="shared" si="50"/>
        <v>-10</v>
      </c>
      <c r="X95" s="14" t="e">
        <f t="shared" si="51"/>
        <v>#DIV/0!</v>
      </c>
      <c r="Y95" s="14" t="e">
        <f t="shared" si="52"/>
        <v>#DIV/0!</v>
      </c>
      <c r="Z95" s="137"/>
      <c r="AB95" s="15">
        <f t="shared" si="53"/>
        <v>-36</v>
      </c>
      <c r="AC95" s="7"/>
      <c r="AD95" s="36"/>
      <c r="AE95" s="36"/>
      <c r="AF95" s="36"/>
      <c r="AH95">
        <v>0.4</v>
      </c>
      <c r="AI95">
        <v>0</v>
      </c>
      <c r="AJ95">
        <v>1.47</v>
      </c>
    </row>
    <row r="96" spans="1:37" ht="24.75" customHeight="1" x14ac:dyDescent="0.25">
      <c r="A96" s="102"/>
      <c r="B96" s="100"/>
      <c r="C96" s="100"/>
      <c r="D96" s="9"/>
      <c r="E96" s="9"/>
      <c r="F96" s="102" t="s">
        <v>31</v>
      </c>
      <c r="G96" s="101"/>
      <c r="H96" s="101">
        <f t="shared" si="46"/>
        <v>1E-3</v>
      </c>
      <c r="I96" s="102" t="s">
        <v>31</v>
      </c>
      <c r="J96" s="103"/>
      <c r="K96" s="102" t="s">
        <v>31</v>
      </c>
      <c r="L96" s="101">
        <f t="shared" si="47"/>
        <v>1E-3</v>
      </c>
      <c r="M96" s="46"/>
      <c r="N96" s="46"/>
      <c r="O96" s="11"/>
      <c r="P96" s="11"/>
      <c r="Q96" s="13">
        <f t="shared" si="48"/>
        <v>0</v>
      </c>
      <c r="R96" s="13"/>
      <c r="S96" s="13"/>
      <c r="T96" s="101"/>
      <c r="U96" s="101"/>
      <c r="V96" s="101">
        <f t="shared" si="49"/>
        <v>0</v>
      </c>
      <c r="W96" s="101">
        <f t="shared" si="50"/>
        <v>-1E-3</v>
      </c>
      <c r="X96" s="14" t="e">
        <f t="shared" si="51"/>
        <v>#DIV/0!</v>
      </c>
      <c r="Y96" s="14" t="e">
        <f t="shared" si="52"/>
        <v>#DIV/0!</v>
      </c>
      <c r="Z96" s="136" t="s">
        <v>118</v>
      </c>
      <c r="AB96" s="15" t="e">
        <f t="shared" si="53"/>
        <v>#DIV/0!</v>
      </c>
      <c r="AC96" s="7"/>
      <c r="AD96" s="36"/>
      <c r="AE96" s="36"/>
      <c r="AF96" s="36"/>
    </row>
    <row r="97" spans="1:37" ht="24.75" customHeight="1" x14ac:dyDescent="0.25">
      <c r="A97" s="102"/>
      <c r="B97" s="100"/>
      <c r="C97" s="100"/>
      <c r="D97" s="9"/>
      <c r="E97" s="9"/>
      <c r="F97" s="102" t="s">
        <v>31</v>
      </c>
      <c r="G97" s="101"/>
      <c r="H97" s="101">
        <f>0.001*POWER(10,G97/10)</f>
        <v>1E-3</v>
      </c>
      <c r="I97" s="102" t="s">
        <v>31</v>
      </c>
      <c r="J97" s="103"/>
      <c r="K97" s="102" t="s">
        <v>31</v>
      </c>
      <c r="L97" s="101">
        <f>0.001*POWER(10,J97/10)</f>
        <v>1E-3</v>
      </c>
      <c r="M97" s="46"/>
      <c r="N97" s="46"/>
      <c r="O97" s="11"/>
      <c r="P97" s="11"/>
      <c r="Q97" s="13">
        <f>J97-G97</f>
        <v>0</v>
      </c>
      <c r="R97" s="13"/>
      <c r="S97" s="13"/>
      <c r="T97" s="101"/>
      <c r="U97" s="101"/>
      <c r="V97" s="101">
        <f t="shared" si="49"/>
        <v>0</v>
      </c>
      <c r="W97" s="101">
        <f t="shared" si="50"/>
        <v>-1E-3</v>
      </c>
      <c r="X97" s="14" t="e">
        <f t="shared" si="51"/>
        <v>#DIV/0!</v>
      </c>
      <c r="Y97" s="14" t="e">
        <f t="shared" si="52"/>
        <v>#DIV/0!</v>
      </c>
      <c r="Z97" s="138"/>
      <c r="AB97" s="15" t="e">
        <f t="shared" si="53"/>
        <v>#DIV/0!</v>
      </c>
      <c r="AC97" s="7"/>
      <c r="AD97" s="36"/>
      <c r="AE97" s="36"/>
      <c r="AF97" s="36"/>
    </row>
    <row r="98" spans="1:37" ht="24.75" customHeight="1" x14ac:dyDescent="0.25">
      <c r="A98" s="21"/>
      <c r="B98" s="22"/>
      <c r="C98" s="23"/>
      <c r="D98" s="24"/>
      <c r="E98" s="23"/>
      <c r="F98" s="22"/>
      <c r="G98" s="23"/>
      <c r="H98" s="25"/>
      <c r="I98" s="22"/>
      <c r="J98" s="22"/>
      <c r="K98" s="22"/>
      <c r="L98" s="25"/>
      <c r="M98" s="26"/>
      <c r="N98" s="25"/>
      <c r="O98" s="43"/>
      <c r="P98" s="43"/>
      <c r="Q98" s="25"/>
      <c r="R98" s="25"/>
      <c r="S98" s="25"/>
      <c r="T98" s="47"/>
      <c r="U98" s="47"/>
      <c r="V98" s="25"/>
      <c r="W98" s="25"/>
      <c r="X98" s="27"/>
      <c r="Y98" s="27"/>
      <c r="Z98" s="28"/>
      <c r="AB98" s="7"/>
      <c r="AC98" s="7"/>
      <c r="AD98" s="36"/>
      <c r="AE98" s="36"/>
      <c r="AF98" s="36"/>
      <c r="AG98" s="7"/>
      <c r="AH98" s="7" t="s">
        <v>105</v>
      </c>
      <c r="AI98" s="7" t="s">
        <v>106</v>
      </c>
      <c r="AJ98" s="7" t="s">
        <v>116</v>
      </c>
    </row>
    <row r="99" spans="1:37" ht="24.75" customHeight="1" x14ac:dyDescent="0.25">
      <c r="A99" s="8">
        <v>42024</v>
      </c>
      <c r="B99" s="100">
        <f>B89</f>
        <v>14.25</v>
      </c>
      <c r="C99" s="100" t="s">
        <v>30</v>
      </c>
      <c r="D99" s="9"/>
      <c r="E99" s="9"/>
      <c r="F99" s="102" t="s">
        <v>31</v>
      </c>
      <c r="G99" s="100"/>
      <c r="H99" s="101">
        <f t="shared" ref="H99:H106" si="55">0.001*POWER(10,G99/10)</f>
        <v>1E-3</v>
      </c>
      <c r="I99" s="102" t="s">
        <v>31</v>
      </c>
      <c r="J99" s="100">
        <v>46</v>
      </c>
      <c r="K99" s="102" t="s">
        <v>31</v>
      </c>
      <c r="L99" s="101">
        <f t="shared" ref="L99:L106" si="56">0.001*POWER(10,J99/10)</f>
        <v>39.810717055349741</v>
      </c>
      <c r="M99" s="101"/>
      <c r="N99" s="101"/>
      <c r="O99" s="11"/>
      <c r="P99" s="11"/>
      <c r="Q99" s="13">
        <f t="shared" ref="Q99:Q106" si="57">J99-G99</f>
        <v>46</v>
      </c>
      <c r="R99" s="13"/>
      <c r="S99" s="13"/>
      <c r="T99" s="101"/>
      <c r="U99" s="101"/>
      <c r="V99" s="101">
        <f t="shared" ref="V99:V107" si="58">T99*$Z$7+S99*$Z$9+R99*$Z$11</f>
        <v>0</v>
      </c>
      <c r="W99" s="101">
        <f t="shared" ref="W99:W107" si="59">V99-L99</f>
        <v>-39.810717055349741</v>
      </c>
      <c r="X99" s="14" t="e">
        <f t="shared" ref="X99:X107" si="60">L99/V99</f>
        <v>#DIV/0!</v>
      </c>
      <c r="Y99" s="14" t="e">
        <f t="shared" ref="Y99:Y107" si="61">(L99-H99)/V99</f>
        <v>#DIV/0!</v>
      </c>
      <c r="Z99" s="127" t="s">
        <v>119</v>
      </c>
      <c r="AB99" s="15" t="e">
        <f t="shared" ref="AB99:AB107" si="62">AVERAGE(M99:N99)</f>
        <v>#DIV/0!</v>
      </c>
      <c r="AC99" s="7"/>
      <c r="AD99" s="36"/>
      <c r="AE99" s="36"/>
      <c r="AF99" s="36"/>
      <c r="AG99" s="7"/>
      <c r="AH99" s="7"/>
    </row>
    <row r="100" spans="1:37" ht="24.75" customHeight="1" x14ac:dyDescent="0.25">
      <c r="A100" s="16"/>
      <c r="B100" s="100"/>
      <c r="C100" s="100"/>
      <c r="D100" s="9"/>
      <c r="E100" s="9"/>
      <c r="F100" s="102" t="s">
        <v>31</v>
      </c>
      <c r="G100" s="100">
        <v>20.23</v>
      </c>
      <c r="H100" s="101">
        <f t="shared" si="55"/>
        <v>0.10543868963912596</v>
      </c>
      <c r="I100" s="102" t="s">
        <v>31</v>
      </c>
      <c r="J100" s="100">
        <f t="shared" ref="J100:J105" si="63">J99-1</f>
        <v>45</v>
      </c>
      <c r="K100" s="102" t="s">
        <v>31</v>
      </c>
      <c r="L100" s="101">
        <f t="shared" si="56"/>
        <v>31.622776601683839</v>
      </c>
      <c r="M100" s="101">
        <v>-33</v>
      </c>
      <c r="N100" s="101">
        <v>-30</v>
      </c>
      <c r="O100" s="11"/>
      <c r="P100" s="11"/>
      <c r="Q100" s="13">
        <f t="shared" si="57"/>
        <v>24.77</v>
      </c>
      <c r="R100" s="13"/>
      <c r="S100" s="13"/>
      <c r="T100" s="101"/>
      <c r="U100" s="101"/>
      <c r="V100" s="101">
        <f t="shared" si="58"/>
        <v>0</v>
      </c>
      <c r="W100" s="101">
        <f t="shared" si="59"/>
        <v>-31.622776601683839</v>
      </c>
      <c r="X100" s="14" t="e">
        <f t="shared" si="60"/>
        <v>#DIV/0!</v>
      </c>
      <c r="Y100" s="14" t="e">
        <f t="shared" si="61"/>
        <v>#DIV/0!</v>
      </c>
      <c r="Z100" s="128"/>
      <c r="AB100" s="15">
        <f t="shared" si="62"/>
        <v>-31.5</v>
      </c>
      <c r="AC100" s="7"/>
      <c r="AD100" s="36"/>
      <c r="AE100" s="36"/>
      <c r="AF100" s="36"/>
      <c r="AG100" s="7"/>
      <c r="AH100" s="7">
        <v>0</v>
      </c>
      <c r="AI100" s="7">
        <v>0</v>
      </c>
      <c r="AJ100" s="7">
        <v>1.32</v>
      </c>
    </row>
    <row r="101" spans="1:37" ht="24.75" customHeight="1" x14ac:dyDescent="0.25">
      <c r="A101" s="102"/>
      <c r="B101" s="100"/>
      <c r="C101" s="100"/>
      <c r="D101" s="9"/>
      <c r="E101" s="9"/>
      <c r="F101" s="102" t="s">
        <v>31</v>
      </c>
      <c r="G101" s="100">
        <v>19.59</v>
      </c>
      <c r="H101" s="101">
        <f t="shared" si="55"/>
        <v>9.0991327263225244E-2</v>
      </c>
      <c r="I101" s="102" t="s">
        <v>31</v>
      </c>
      <c r="J101" s="100">
        <f t="shared" si="63"/>
        <v>44</v>
      </c>
      <c r="K101" s="102" t="s">
        <v>31</v>
      </c>
      <c r="L101" s="101">
        <f t="shared" si="56"/>
        <v>25.118864315095859</v>
      </c>
      <c r="M101" s="101">
        <v>-35</v>
      </c>
      <c r="N101" s="101">
        <v>-31.5</v>
      </c>
      <c r="O101" s="11"/>
      <c r="P101" s="11"/>
      <c r="Q101" s="13">
        <f t="shared" si="57"/>
        <v>24.41</v>
      </c>
      <c r="R101" s="13"/>
      <c r="S101" s="13"/>
      <c r="T101" s="101"/>
      <c r="U101" s="101"/>
      <c r="V101" s="101">
        <f t="shared" si="58"/>
        <v>0</v>
      </c>
      <c r="W101" s="101">
        <f t="shared" si="59"/>
        <v>-25.118864315095859</v>
      </c>
      <c r="X101" s="14" t="e">
        <f t="shared" si="60"/>
        <v>#DIV/0!</v>
      </c>
      <c r="Y101" s="14" t="e">
        <f t="shared" si="61"/>
        <v>#DIV/0!</v>
      </c>
      <c r="Z101" s="129"/>
      <c r="AB101" s="15">
        <f t="shared" si="62"/>
        <v>-33.25</v>
      </c>
      <c r="AC101" s="7"/>
      <c r="AD101" s="36"/>
      <c r="AE101" s="36"/>
      <c r="AF101" s="36"/>
      <c r="AH101" s="7">
        <v>0</v>
      </c>
      <c r="AI101" s="7">
        <v>0</v>
      </c>
      <c r="AJ101" s="7">
        <v>1.36</v>
      </c>
    </row>
    <row r="102" spans="1:37" ht="24.75" customHeight="1" x14ac:dyDescent="0.25">
      <c r="A102" s="102"/>
      <c r="B102" s="100"/>
      <c r="C102" s="100"/>
      <c r="D102" s="9"/>
      <c r="E102" s="9"/>
      <c r="F102" s="102" t="s">
        <v>31</v>
      </c>
      <c r="G102" s="100">
        <v>17.77</v>
      </c>
      <c r="H102" s="101">
        <f t="shared" si="55"/>
        <v>5.9841159506031992E-2</v>
      </c>
      <c r="I102" s="102" t="s">
        <v>31</v>
      </c>
      <c r="J102" s="100">
        <f t="shared" si="63"/>
        <v>43</v>
      </c>
      <c r="K102" s="102" t="s">
        <v>31</v>
      </c>
      <c r="L102" s="101">
        <f t="shared" si="56"/>
        <v>19.952623149688794</v>
      </c>
      <c r="M102" s="101">
        <v>-35</v>
      </c>
      <c r="N102" s="101">
        <v>-35</v>
      </c>
      <c r="O102" s="11"/>
      <c r="P102" s="11"/>
      <c r="Q102" s="13">
        <f t="shared" si="57"/>
        <v>25.23</v>
      </c>
      <c r="R102" s="13"/>
      <c r="S102" s="13"/>
      <c r="T102" s="101"/>
      <c r="U102" s="101"/>
      <c r="V102" s="101">
        <f t="shared" si="58"/>
        <v>0</v>
      </c>
      <c r="W102" s="101">
        <f t="shared" si="59"/>
        <v>-19.952623149688794</v>
      </c>
      <c r="X102" s="14" t="e">
        <f t="shared" si="60"/>
        <v>#DIV/0!</v>
      </c>
      <c r="Y102" s="14" t="e">
        <f t="shared" si="61"/>
        <v>#DIV/0!</v>
      </c>
      <c r="Z102" s="136" t="s">
        <v>45</v>
      </c>
      <c r="AB102" s="15">
        <f t="shared" si="62"/>
        <v>-35</v>
      </c>
      <c r="AC102" s="7"/>
      <c r="AD102" s="36"/>
      <c r="AE102" s="36"/>
      <c r="AF102" s="36"/>
      <c r="AH102">
        <v>0.21</v>
      </c>
      <c r="AI102">
        <v>0</v>
      </c>
      <c r="AJ102">
        <v>1.36</v>
      </c>
    </row>
    <row r="103" spans="1:37" ht="23.25" customHeight="1" x14ac:dyDescent="0.25">
      <c r="A103" s="102"/>
      <c r="B103" s="100"/>
      <c r="C103" s="100"/>
      <c r="D103" s="9"/>
      <c r="E103" s="9"/>
      <c r="F103" s="102" t="s">
        <v>31</v>
      </c>
      <c r="G103" s="100">
        <v>16.97</v>
      </c>
      <c r="H103" s="101">
        <f t="shared" si="55"/>
        <v>4.9773708497893594E-2</v>
      </c>
      <c r="I103" s="102" t="s">
        <v>31</v>
      </c>
      <c r="J103" s="100">
        <f t="shared" si="63"/>
        <v>42</v>
      </c>
      <c r="K103" s="102" t="s">
        <v>31</v>
      </c>
      <c r="L103" s="101">
        <f t="shared" si="56"/>
        <v>15.848931924611147</v>
      </c>
      <c r="M103" s="101">
        <v>-33.299999999999997</v>
      </c>
      <c r="N103" s="101">
        <v>-33.299999999999997</v>
      </c>
      <c r="O103" s="11"/>
      <c r="P103" s="11"/>
      <c r="Q103" s="13">
        <f t="shared" si="57"/>
        <v>25.03</v>
      </c>
      <c r="R103" s="13"/>
      <c r="S103" s="13"/>
      <c r="T103" s="101"/>
      <c r="U103" s="101"/>
      <c r="V103" s="101">
        <f t="shared" si="58"/>
        <v>0</v>
      </c>
      <c r="W103" s="101">
        <f t="shared" si="59"/>
        <v>-15.848931924611147</v>
      </c>
      <c r="X103" s="14" t="e">
        <f t="shared" si="60"/>
        <v>#DIV/0!</v>
      </c>
      <c r="Y103" s="14" t="e">
        <f t="shared" si="61"/>
        <v>#DIV/0!</v>
      </c>
      <c r="Z103" s="138"/>
      <c r="AB103" s="15">
        <f t="shared" si="62"/>
        <v>-33.299999999999997</v>
      </c>
      <c r="AC103" s="7"/>
      <c r="AD103" s="36"/>
      <c r="AE103" s="36"/>
      <c r="AF103" s="36"/>
      <c r="AH103">
        <v>0.24</v>
      </c>
      <c r="AI103">
        <v>0</v>
      </c>
      <c r="AJ103">
        <v>1.38</v>
      </c>
    </row>
    <row r="104" spans="1:37" ht="24" customHeight="1" x14ac:dyDescent="0.25">
      <c r="A104" s="102"/>
      <c r="B104" s="100"/>
      <c r="C104" s="100"/>
      <c r="D104" s="9"/>
      <c r="E104" s="9"/>
      <c r="F104" s="102" t="s">
        <v>31</v>
      </c>
      <c r="G104" s="100">
        <v>16.7</v>
      </c>
      <c r="H104" s="101">
        <f t="shared" si="55"/>
        <v>4.6773514128719822E-2</v>
      </c>
      <c r="I104" s="102" t="s">
        <v>31</v>
      </c>
      <c r="J104" s="100">
        <f t="shared" si="63"/>
        <v>41</v>
      </c>
      <c r="K104" s="102" t="s">
        <v>31</v>
      </c>
      <c r="L104" s="101">
        <f t="shared" si="56"/>
        <v>12.589254117941671</v>
      </c>
      <c r="M104" s="101">
        <v>-33.5</v>
      </c>
      <c r="N104" s="101">
        <v>-33.5</v>
      </c>
      <c r="O104" s="11"/>
      <c r="P104" s="11"/>
      <c r="Q104" s="13">
        <f t="shared" si="57"/>
        <v>24.3</v>
      </c>
      <c r="R104" s="13"/>
      <c r="S104" s="13"/>
      <c r="T104" s="101"/>
      <c r="U104" s="101"/>
      <c r="V104" s="101">
        <f t="shared" si="58"/>
        <v>0</v>
      </c>
      <c r="W104" s="101">
        <f t="shared" si="59"/>
        <v>-12.589254117941671</v>
      </c>
      <c r="X104" s="14" t="e">
        <f t="shared" si="60"/>
        <v>#DIV/0!</v>
      </c>
      <c r="Y104" s="14" t="e">
        <f t="shared" si="61"/>
        <v>#DIV/0!</v>
      </c>
      <c r="Z104" s="137" t="s">
        <v>117</v>
      </c>
      <c r="AB104" s="15">
        <f t="shared" si="62"/>
        <v>-33.5</v>
      </c>
      <c r="AC104" s="7"/>
      <c r="AD104" s="36"/>
      <c r="AE104" s="36"/>
      <c r="AF104" s="36"/>
      <c r="AH104">
        <v>0.31</v>
      </c>
      <c r="AI104">
        <v>0</v>
      </c>
      <c r="AJ104">
        <v>1.43</v>
      </c>
    </row>
    <row r="105" spans="1:37" ht="24.75" customHeight="1" x14ac:dyDescent="0.25">
      <c r="A105" s="102"/>
      <c r="B105" s="100"/>
      <c r="C105" s="100"/>
      <c r="D105" s="9"/>
      <c r="E105" s="9"/>
      <c r="F105" s="102" t="s">
        <v>31</v>
      </c>
      <c r="G105" s="100">
        <v>16.13</v>
      </c>
      <c r="H105" s="101">
        <f t="shared" si="55"/>
        <v>4.1020410298660701E-2</v>
      </c>
      <c r="I105" s="102" t="s">
        <v>31</v>
      </c>
      <c r="J105" s="100">
        <f t="shared" si="63"/>
        <v>40</v>
      </c>
      <c r="K105" s="102" t="s">
        <v>31</v>
      </c>
      <c r="L105" s="101">
        <f t="shared" si="56"/>
        <v>10</v>
      </c>
      <c r="M105" s="101">
        <v>-33</v>
      </c>
      <c r="N105" s="101">
        <v>-33</v>
      </c>
      <c r="O105" s="11"/>
      <c r="P105" s="11"/>
      <c r="Q105" s="13">
        <f t="shared" si="57"/>
        <v>23.87</v>
      </c>
      <c r="R105" s="13"/>
      <c r="S105" s="13"/>
      <c r="T105" s="101"/>
      <c r="U105" s="101"/>
      <c r="V105" s="101">
        <f t="shared" si="58"/>
        <v>0</v>
      </c>
      <c r="W105" s="101">
        <f t="shared" si="59"/>
        <v>-10</v>
      </c>
      <c r="X105" s="14" t="e">
        <f t="shared" si="60"/>
        <v>#DIV/0!</v>
      </c>
      <c r="Y105" s="14" t="e">
        <f t="shared" si="61"/>
        <v>#DIV/0!</v>
      </c>
      <c r="Z105" s="137"/>
      <c r="AB105" s="15">
        <f t="shared" si="62"/>
        <v>-33</v>
      </c>
      <c r="AC105" s="7"/>
      <c r="AD105" s="36"/>
      <c r="AE105" s="36"/>
      <c r="AF105" s="36"/>
      <c r="AH105">
        <v>0.4</v>
      </c>
      <c r="AI105">
        <v>0</v>
      </c>
      <c r="AJ105">
        <v>1.47</v>
      </c>
    </row>
    <row r="106" spans="1:37" ht="24.75" customHeight="1" x14ac:dyDescent="0.25">
      <c r="A106" s="102"/>
      <c r="B106" s="100"/>
      <c r="C106" s="100"/>
      <c r="D106" s="9"/>
      <c r="E106" s="9"/>
      <c r="F106" s="102" t="s">
        <v>31</v>
      </c>
      <c r="G106" s="101"/>
      <c r="H106" s="101">
        <f t="shared" si="55"/>
        <v>1E-3</v>
      </c>
      <c r="I106" s="102" t="s">
        <v>31</v>
      </c>
      <c r="J106" s="103"/>
      <c r="K106" s="102" t="s">
        <v>31</v>
      </c>
      <c r="L106" s="101">
        <f t="shared" si="56"/>
        <v>1E-3</v>
      </c>
      <c r="M106" s="46"/>
      <c r="N106" s="46"/>
      <c r="O106" s="11"/>
      <c r="P106" s="11"/>
      <c r="Q106" s="13">
        <f t="shared" si="57"/>
        <v>0</v>
      </c>
      <c r="R106" s="13"/>
      <c r="S106" s="13"/>
      <c r="T106" s="101"/>
      <c r="U106" s="101"/>
      <c r="V106" s="101">
        <f t="shared" si="58"/>
        <v>0</v>
      </c>
      <c r="W106" s="101">
        <f t="shared" si="59"/>
        <v>-1E-3</v>
      </c>
      <c r="X106" s="14" t="e">
        <f t="shared" si="60"/>
        <v>#DIV/0!</v>
      </c>
      <c r="Y106" s="14" t="e">
        <f t="shared" si="61"/>
        <v>#DIV/0!</v>
      </c>
      <c r="Z106" s="136" t="s">
        <v>118</v>
      </c>
      <c r="AB106" s="15" t="e">
        <f t="shared" si="62"/>
        <v>#DIV/0!</v>
      </c>
      <c r="AC106" s="7"/>
      <c r="AD106" s="36"/>
      <c r="AE106" s="36"/>
      <c r="AF106" s="36"/>
    </row>
    <row r="107" spans="1:37" ht="24.75" customHeight="1" x14ac:dyDescent="0.25">
      <c r="A107" s="102"/>
      <c r="B107" s="100"/>
      <c r="C107" s="100"/>
      <c r="D107" s="9"/>
      <c r="E107" s="9"/>
      <c r="F107" s="102" t="s">
        <v>31</v>
      </c>
      <c r="G107" s="101"/>
      <c r="H107" s="101">
        <f>0.001*POWER(10,G107/10)</f>
        <v>1E-3</v>
      </c>
      <c r="I107" s="102" t="s">
        <v>31</v>
      </c>
      <c r="J107" s="103"/>
      <c r="K107" s="102" t="s">
        <v>31</v>
      </c>
      <c r="L107" s="101">
        <f>0.001*POWER(10,J107/10)</f>
        <v>1E-3</v>
      </c>
      <c r="M107" s="46"/>
      <c r="N107" s="46"/>
      <c r="O107" s="11"/>
      <c r="P107" s="11"/>
      <c r="Q107" s="13">
        <f>J107-G107</f>
        <v>0</v>
      </c>
      <c r="R107" s="13"/>
      <c r="S107" s="13"/>
      <c r="T107" s="101"/>
      <c r="U107" s="101"/>
      <c r="V107" s="101">
        <f t="shared" si="58"/>
        <v>0</v>
      </c>
      <c r="W107" s="101">
        <f t="shared" si="59"/>
        <v>-1E-3</v>
      </c>
      <c r="X107" s="14" t="e">
        <f t="shared" si="60"/>
        <v>#DIV/0!</v>
      </c>
      <c r="Y107" s="14" t="e">
        <f t="shared" si="61"/>
        <v>#DIV/0!</v>
      </c>
      <c r="Z107" s="138"/>
      <c r="AB107" s="15" t="e">
        <f t="shared" si="62"/>
        <v>#DIV/0!</v>
      </c>
      <c r="AC107" s="7"/>
      <c r="AD107" s="36"/>
      <c r="AE107" s="36"/>
      <c r="AF107" s="36"/>
    </row>
    <row r="108" spans="1:37" ht="24.75" customHeight="1" x14ac:dyDescent="0.25">
      <c r="A108" s="21"/>
      <c r="B108" s="22"/>
      <c r="C108" s="23"/>
      <c r="D108" s="24"/>
      <c r="E108" s="23"/>
      <c r="F108" s="22"/>
      <c r="G108" s="25"/>
      <c r="H108" s="25"/>
      <c r="I108" s="22"/>
      <c r="J108" s="22"/>
      <c r="K108" s="22"/>
      <c r="L108" s="25"/>
      <c r="M108" s="26"/>
      <c r="N108" s="25"/>
      <c r="O108" s="25"/>
      <c r="P108" s="25"/>
      <c r="Q108" s="25"/>
      <c r="R108" s="25"/>
      <c r="S108" s="25"/>
      <c r="T108" s="26"/>
      <c r="U108" s="26"/>
      <c r="V108" s="25"/>
      <c r="W108" s="25"/>
      <c r="X108" s="27"/>
      <c r="Y108" s="27"/>
      <c r="Z108" s="28"/>
      <c r="AB108" s="7"/>
      <c r="AC108" s="36"/>
      <c r="AD108" s="36"/>
      <c r="AE108" s="7"/>
      <c r="AF108" s="36"/>
      <c r="AG108" s="7"/>
      <c r="AH108" s="7" t="s">
        <v>105</v>
      </c>
      <c r="AI108" s="7" t="s">
        <v>106</v>
      </c>
      <c r="AJ108" s="7" t="s">
        <v>116</v>
      </c>
      <c r="AK108" s="7"/>
    </row>
    <row r="109" spans="1:37" ht="24.75" customHeight="1" x14ac:dyDescent="0.25">
      <c r="A109" s="8">
        <v>42026</v>
      </c>
      <c r="B109" s="100">
        <f>B99</f>
        <v>14.25</v>
      </c>
      <c r="C109" s="100" t="s">
        <v>30</v>
      </c>
      <c r="D109" s="9"/>
      <c r="E109" s="9"/>
      <c r="F109" s="102" t="s">
        <v>31</v>
      </c>
      <c r="G109" s="100">
        <v>18.920000000000002</v>
      </c>
      <c r="H109" s="101">
        <f t="shared" ref="H109:H116" si="64">0.001*POWER(10,G109/10)</f>
        <v>7.7983011052325968E-2</v>
      </c>
      <c r="I109" s="102" t="s">
        <v>31</v>
      </c>
      <c r="J109" s="100">
        <v>46</v>
      </c>
      <c r="K109" s="102" t="s">
        <v>31</v>
      </c>
      <c r="L109" s="101">
        <f t="shared" ref="L109:L116" si="65">0.001*POWER(10,J109/10)</f>
        <v>39.810717055349741</v>
      </c>
      <c r="M109" s="101">
        <v>-35</v>
      </c>
      <c r="N109" s="101">
        <v>-33.5</v>
      </c>
      <c r="O109" s="11"/>
      <c r="P109" s="11"/>
      <c r="Q109" s="13">
        <f t="shared" ref="Q109:Q116" si="66">J109-G109</f>
        <v>27.08</v>
      </c>
      <c r="R109" s="13"/>
      <c r="S109" s="13"/>
      <c r="T109" s="101"/>
      <c r="U109" s="101"/>
      <c r="V109" s="101">
        <f t="shared" ref="V109:V117" si="67">T109*$Z$7+S109*$Z$9+R109*$Z$11</f>
        <v>0</v>
      </c>
      <c r="W109" s="101">
        <f t="shared" ref="W109:W117" si="68">V109-L109</f>
        <v>-39.810717055349741</v>
      </c>
      <c r="X109" s="14" t="e">
        <f t="shared" ref="X109:X117" si="69">L109/V109</f>
        <v>#DIV/0!</v>
      </c>
      <c r="Y109" s="14" t="e">
        <f t="shared" ref="Y109:Y117" si="70">(L109-H109)/V109</f>
        <v>#DIV/0!</v>
      </c>
      <c r="Z109" s="127" t="s">
        <v>51</v>
      </c>
      <c r="AB109" s="15">
        <f t="shared" ref="AB109:AB117" si="71">AVERAGE(M109:N109)</f>
        <v>-34.25</v>
      </c>
      <c r="AC109" s="36"/>
      <c r="AD109" s="36"/>
      <c r="AE109" s="7"/>
      <c r="AF109" s="36"/>
      <c r="AG109" s="7"/>
      <c r="AH109" s="7">
        <v>0.69</v>
      </c>
      <c r="AI109" s="7">
        <v>0</v>
      </c>
      <c r="AJ109" s="7">
        <v>1.29</v>
      </c>
      <c r="AK109" s="7"/>
    </row>
    <row r="110" spans="1:37" ht="24.75" customHeight="1" x14ac:dyDescent="0.25">
      <c r="A110" s="16"/>
      <c r="B110" s="100"/>
      <c r="C110" s="100"/>
      <c r="D110" s="9"/>
      <c r="E110" s="9"/>
      <c r="F110" s="102" t="s">
        <v>31</v>
      </c>
      <c r="G110" s="100">
        <v>18.760000000000002</v>
      </c>
      <c r="H110" s="101">
        <f t="shared" si="64"/>
        <v>7.5162289401820584E-2</v>
      </c>
      <c r="I110" s="102" t="s">
        <v>31</v>
      </c>
      <c r="J110" s="100">
        <f t="shared" ref="J110:J115" si="72">J109-1</f>
        <v>45</v>
      </c>
      <c r="K110" s="102" t="s">
        <v>31</v>
      </c>
      <c r="L110" s="101">
        <f t="shared" si="65"/>
        <v>31.622776601683839</v>
      </c>
      <c r="M110" s="101">
        <v>-38.6</v>
      </c>
      <c r="N110" s="101">
        <v>-37</v>
      </c>
      <c r="O110" s="11"/>
      <c r="P110" s="11"/>
      <c r="Q110" s="13">
        <f t="shared" si="66"/>
        <v>26.24</v>
      </c>
      <c r="R110" s="13"/>
      <c r="S110" s="13"/>
      <c r="T110" s="101"/>
      <c r="U110" s="101"/>
      <c r="V110" s="101">
        <f t="shared" si="67"/>
        <v>0</v>
      </c>
      <c r="W110" s="101">
        <f t="shared" si="68"/>
        <v>-31.622776601683839</v>
      </c>
      <c r="X110" s="14" t="e">
        <f t="shared" si="69"/>
        <v>#DIV/0!</v>
      </c>
      <c r="Y110" s="14" t="e">
        <f t="shared" si="70"/>
        <v>#DIV/0!</v>
      </c>
      <c r="Z110" s="128"/>
      <c r="AB110" s="15">
        <f t="shared" si="71"/>
        <v>-37.799999999999997</v>
      </c>
      <c r="AC110" s="44"/>
      <c r="AD110" s="36"/>
      <c r="AE110" s="7"/>
      <c r="AF110" s="36"/>
      <c r="AG110" s="7"/>
      <c r="AH110" s="7">
        <v>0.66</v>
      </c>
      <c r="AI110" s="7">
        <v>0</v>
      </c>
      <c r="AJ110" s="7">
        <v>1.35</v>
      </c>
      <c r="AK110" s="7"/>
    </row>
    <row r="111" spans="1:37" ht="24.75" customHeight="1" x14ac:dyDescent="0.25">
      <c r="A111" s="102"/>
      <c r="B111" s="100"/>
      <c r="C111" s="100"/>
      <c r="D111" s="9"/>
      <c r="E111" s="9"/>
      <c r="F111" s="102" t="s">
        <v>31</v>
      </c>
      <c r="G111" s="100">
        <v>18.27</v>
      </c>
      <c r="H111" s="101">
        <f t="shared" si="64"/>
        <v>6.7142885292595239E-2</v>
      </c>
      <c r="I111" s="102" t="s">
        <v>31</v>
      </c>
      <c r="J111" s="100">
        <f t="shared" si="72"/>
        <v>44</v>
      </c>
      <c r="K111" s="102" t="s">
        <v>31</v>
      </c>
      <c r="L111" s="101">
        <f t="shared" si="65"/>
        <v>25.118864315095859</v>
      </c>
      <c r="M111" s="101">
        <v>-40.5</v>
      </c>
      <c r="N111" s="101">
        <v>-39</v>
      </c>
      <c r="O111" s="11"/>
      <c r="P111" s="11"/>
      <c r="Q111" s="13">
        <f t="shared" si="66"/>
        <v>25.73</v>
      </c>
      <c r="R111" s="13"/>
      <c r="S111" s="13"/>
      <c r="T111" s="101"/>
      <c r="U111" s="101"/>
      <c r="V111" s="101">
        <f t="shared" si="67"/>
        <v>0</v>
      </c>
      <c r="W111" s="101">
        <f t="shared" si="68"/>
        <v>-25.118864315095859</v>
      </c>
      <c r="X111" s="14" t="e">
        <f t="shared" si="69"/>
        <v>#DIV/0!</v>
      </c>
      <c r="Y111" s="14" t="e">
        <f t="shared" si="70"/>
        <v>#DIV/0!</v>
      </c>
      <c r="Z111" s="129"/>
      <c r="AB111" s="15">
        <f t="shared" si="71"/>
        <v>-39.75</v>
      </c>
      <c r="AC111" s="7"/>
      <c r="AD111" s="36"/>
      <c r="AE111" s="36"/>
      <c r="AF111" s="36"/>
      <c r="AG111" s="7"/>
      <c r="AH111" s="7">
        <v>0.52</v>
      </c>
      <c r="AI111" s="7">
        <v>0</v>
      </c>
      <c r="AJ111" s="7">
        <v>1.38</v>
      </c>
      <c r="AK111" s="7"/>
    </row>
    <row r="112" spans="1:37" ht="24.75" customHeight="1" x14ac:dyDescent="0.25">
      <c r="A112" s="102"/>
      <c r="B112" s="100"/>
      <c r="C112" s="100"/>
      <c r="D112" s="9"/>
      <c r="E112" s="9"/>
      <c r="F112" s="102" t="s">
        <v>31</v>
      </c>
      <c r="G112" s="100">
        <v>15.8</v>
      </c>
      <c r="H112" s="101">
        <f t="shared" si="64"/>
        <v>3.8018939632056138E-2</v>
      </c>
      <c r="I112" s="102" t="s">
        <v>31</v>
      </c>
      <c r="J112" s="100">
        <f t="shared" si="72"/>
        <v>43</v>
      </c>
      <c r="K112" s="102" t="s">
        <v>31</v>
      </c>
      <c r="L112" s="101">
        <f t="shared" si="65"/>
        <v>19.952623149688794</v>
      </c>
      <c r="M112" s="101">
        <v>-40</v>
      </c>
      <c r="N112" s="101">
        <v>-40.5</v>
      </c>
      <c r="O112" s="11"/>
      <c r="P112" s="11"/>
      <c r="Q112" s="13">
        <f t="shared" si="66"/>
        <v>27.2</v>
      </c>
      <c r="R112" s="13"/>
      <c r="S112" s="13"/>
      <c r="T112" s="101"/>
      <c r="U112" s="101"/>
      <c r="V112" s="101">
        <f t="shared" si="67"/>
        <v>0</v>
      </c>
      <c r="W112" s="101">
        <f t="shared" si="68"/>
        <v>-19.952623149688794</v>
      </c>
      <c r="X112" s="14" t="e">
        <f t="shared" si="69"/>
        <v>#DIV/0!</v>
      </c>
      <c r="Y112" s="14" t="e">
        <f t="shared" si="70"/>
        <v>#DIV/0!</v>
      </c>
      <c r="Z112" s="136" t="s">
        <v>45</v>
      </c>
      <c r="AB112" s="15">
        <f t="shared" si="71"/>
        <v>-40.25</v>
      </c>
      <c r="AC112" s="7"/>
      <c r="AD112" s="36"/>
      <c r="AE112" s="36"/>
      <c r="AF112" s="36"/>
      <c r="AH112" s="20">
        <v>0.63</v>
      </c>
      <c r="AI112" s="20">
        <v>0</v>
      </c>
      <c r="AJ112" s="20">
        <v>1.36</v>
      </c>
    </row>
    <row r="113" spans="1:36" ht="23.25" customHeight="1" x14ac:dyDescent="0.25">
      <c r="A113" s="102"/>
      <c r="B113" s="100"/>
      <c r="C113" s="100"/>
      <c r="D113" s="9"/>
      <c r="E113" s="9"/>
      <c r="F113" s="102" t="s">
        <v>31</v>
      </c>
      <c r="G113" s="100">
        <v>16.8</v>
      </c>
      <c r="H113" s="101">
        <f t="shared" si="64"/>
        <v>4.786300923226388E-2</v>
      </c>
      <c r="I113" s="102" t="s">
        <v>31</v>
      </c>
      <c r="J113" s="100">
        <f t="shared" si="72"/>
        <v>42</v>
      </c>
      <c r="K113" s="102" t="s">
        <v>31</v>
      </c>
      <c r="L113" s="101">
        <f t="shared" si="65"/>
        <v>15.848931924611147</v>
      </c>
      <c r="M113" s="101">
        <v>-40</v>
      </c>
      <c r="N113" s="101">
        <v>-38.5</v>
      </c>
      <c r="O113" s="11"/>
      <c r="P113" s="11"/>
      <c r="Q113" s="13">
        <f t="shared" si="66"/>
        <v>25.2</v>
      </c>
      <c r="R113" s="13"/>
      <c r="S113" s="13"/>
      <c r="T113" s="101"/>
      <c r="U113" s="101"/>
      <c r="V113" s="101">
        <f t="shared" si="67"/>
        <v>0</v>
      </c>
      <c r="W113" s="101">
        <f t="shared" si="68"/>
        <v>-15.848931924611147</v>
      </c>
      <c r="X113" s="14" t="e">
        <f t="shared" si="69"/>
        <v>#DIV/0!</v>
      </c>
      <c r="Y113" s="14" t="e">
        <f t="shared" si="70"/>
        <v>#DIV/0!</v>
      </c>
      <c r="Z113" s="138"/>
      <c r="AB113" s="15">
        <f t="shared" si="71"/>
        <v>-39.25</v>
      </c>
      <c r="AC113" s="7"/>
      <c r="AD113" s="36"/>
      <c r="AE113" s="36"/>
      <c r="AF113" s="36"/>
      <c r="AH113" s="20">
        <v>0.24</v>
      </c>
      <c r="AI113" s="20">
        <v>0</v>
      </c>
      <c r="AJ113" s="20">
        <v>1.38</v>
      </c>
    </row>
    <row r="114" spans="1:36" ht="24" customHeight="1" x14ac:dyDescent="0.25">
      <c r="A114" s="102"/>
      <c r="B114" s="100"/>
      <c r="C114" s="100"/>
      <c r="D114" s="9"/>
      <c r="E114" s="9"/>
      <c r="F114" s="102" t="s">
        <v>31</v>
      </c>
      <c r="G114" s="100">
        <v>16.52</v>
      </c>
      <c r="H114" s="101">
        <f t="shared" si="64"/>
        <v>4.4874538993313229E-2</v>
      </c>
      <c r="I114" s="102" t="s">
        <v>31</v>
      </c>
      <c r="J114" s="100">
        <f t="shared" si="72"/>
        <v>41</v>
      </c>
      <c r="K114" s="102" t="s">
        <v>31</v>
      </c>
      <c r="L114" s="101">
        <f t="shared" si="65"/>
        <v>12.589254117941671</v>
      </c>
      <c r="M114" s="101">
        <v>-39.6</v>
      </c>
      <c r="N114" s="101">
        <v>-39.6</v>
      </c>
      <c r="O114" s="11"/>
      <c r="P114" s="11"/>
      <c r="Q114" s="13">
        <f t="shared" si="66"/>
        <v>24.48</v>
      </c>
      <c r="R114" s="13"/>
      <c r="S114" s="13"/>
      <c r="T114" s="101"/>
      <c r="U114" s="101"/>
      <c r="V114" s="101">
        <f t="shared" si="67"/>
        <v>0</v>
      </c>
      <c r="W114" s="101">
        <f t="shared" si="68"/>
        <v>-12.589254117941671</v>
      </c>
      <c r="X114" s="14" t="e">
        <f t="shared" si="69"/>
        <v>#DIV/0!</v>
      </c>
      <c r="Y114" s="14" t="e">
        <f t="shared" si="70"/>
        <v>#DIV/0!</v>
      </c>
      <c r="Z114" s="137" t="s">
        <v>117</v>
      </c>
      <c r="AB114" s="15">
        <f t="shared" si="71"/>
        <v>-39.6</v>
      </c>
      <c r="AC114" s="7"/>
      <c r="AD114" s="36"/>
      <c r="AE114" s="36"/>
      <c r="AF114" s="36"/>
      <c r="AH114" s="20">
        <v>0.31</v>
      </c>
      <c r="AI114" s="20">
        <v>0</v>
      </c>
      <c r="AJ114" s="20">
        <v>1.43</v>
      </c>
    </row>
    <row r="115" spans="1:36" ht="24.75" customHeight="1" x14ac:dyDescent="0.25">
      <c r="A115" s="102"/>
      <c r="B115" s="100"/>
      <c r="C115" s="100"/>
      <c r="D115" s="9"/>
      <c r="E115" s="9"/>
      <c r="F115" s="102" t="s">
        <v>31</v>
      </c>
      <c r="G115" s="100">
        <v>16.05</v>
      </c>
      <c r="H115" s="101">
        <f t="shared" si="64"/>
        <v>4.0271703432545922E-2</v>
      </c>
      <c r="I115" s="102" t="s">
        <v>31</v>
      </c>
      <c r="J115" s="100">
        <f t="shared" si="72"/>
        <v>40</v>
      </c>
      <c r="K115" s="102" t="s">
        <v>31</v>
      </c>
      <c r="L115" s="101">
        <f t="shared" si="65"/>
        <v>10</v>
      </c>
      <c r="M115" s="101">
        <v>-39.799999999999997</v>
      </c>
      <c r="N115" s="101">
        <v>-39.799999999999997</v>
      </c>
      <c r="O115" s="11"/>
      <c r="P115" s="11"/>
      <c r="Q115" s="13">
        <f t="shared" si="66"/>
        <v>23.95</v>
      </c>
      <c r="R115" s="13"/>
      <c r="S115" s="13"/>
      <c r="T115" s="101"/>
      <c r="U115" s="101"/>
      <c r="V115" s="101">
        <f t="shared" si="67"/>
        <v>0</v>
      </c>
      <c r="W115" s="101">
        <f t="shared" si="68"/>
        <v>-10</v>
      </c>
      <c r="X115" s="14" t="e">
        <f t="shared" si="69"/>
        <v>#DIV/0!</v>
      </c>
      <c r="Y115" s="14" t="e">
        <f t="shared" si="70"/>
        <v>#DIV/0!</v>
      </c>
      <c r="Z115" s="137"/>
      <c r="AB115" s="15">
        <f t="shared" si="71"/>
        <v>-39.799999999999997</v>
      </c>
      <c r="AC115" s="7"/>
      <c r="AD115" s="36"/>
      <c r="AE115" s="36"/>
      <c r="AF115" s="36"/>
      <c r="AH115" s="20">
        <v>0.4</v>
      </c>
      <c r="AI115" s="20">
        <v>0</v>
      </c>
      <c r="AJ115" s="20">
        <v>1.47</v>
      </c>
    </row>
    <row r="116" spans="1:36" ht="24.75" customHeight="1" x14ac:dyDescent="0.25">
      <c r="A116" s="102"/>
      <c r="B116" s="100"/>
      <c r="C116" s="100"/>
      <c r="D116" s="9"/>
      <c r="E116" s="9"/>
      <c r="F116" s="102" t="s">
        <v>31</v>
      </c>
      <c r="G116" s="101"/>
      <c r="H116" s="101">
        <f t="shared" si="64"/>
        <v>1E-3</v>
      </c>
      <c r="I116" s="102" t="s">
        <v>31</v>
      </c>
      <c r="J116" s="103"/>
      <c r="K116" s="102" t="s">
        <v>31</v>
      </c>
      <c r="L116" s="101">
        <f t="shared" si="65"/>
        <v>1E-3</v>
      </c>
      <c r="M116" s="46"/>
      <c r="N116" s="46"/>
      <c r="O116" s="11"/>
      <c r="P116" s="11"/>
      <c r="Q116" s="13">
        <f t="shared" si="66"/>
        <v>0</v>
      </c>
      <c r="R116" s="13"/>
      <c r="S116" s="13"/>
      <c r="T116" s="101"/>
      <c r="U116" s="101"/>
      <c r="V116" s="101">
        <f t="shared" si="67"/>
        <v>0</v>
      </c>
      <c r="W116" s="101">
        <f t="shared" si="68"/>
        <v>-1E-3</v>
      </c>
      <c r="X116" s="14" t="e">
        <f t="shared" si="69"/>
        <v>#DIV/0!</v>
      </c>
      <c r="Y116" s="14" t="e">
        <f t="shared" si="70"/>
        <v>#DIV/0!</v>
      </c>
      <c r="Z116" s="136" t="s">
        <v>120</v>
      </c>
      <c r="AB116" s="15" t="e">
        <f t="shared" si="71"/>
        <v>#DIV/0!</v>
      </c>
      <c r="AC116" s="7"/>
      <c r="AD116" s="36"/>
      <c r="AE116" s="36"/>
      <c r="AF116" s="36"/>
    </row>
    <row r="117" spans="1:36" ht="24.75" customHeight="1" x14ac:dyDescent="0.25">
      <c r="A117" s="102"/>
      <c r="B117" s="100"/>
      <c r="C117" s="100"/>
      <c r="D117" s="9"/>
      <c r="E117" s="9"/>
      <c r="F117" s="102" t="s">
        <v>31</v>
      </c>
      <c r="G117" s="101"/>
      <c r="H117" s="101">
        <f>0.001*POWER(10,G117/10)</f>
        <v>1E-3</v>
      </c>
      <c r="I117" s="102" t="s">
        <v>31</v>
      </c>
      <c r="J117" s="103"/>
      <c r="K117" s="102" t="s">
        <v>31</v>
      </c>
      <c r="L117" s="101">
        <f>0.001*POWER(10,J117/10)</f>
        <v>1E-3</v>
      </c>
      <c r="M117" s="46"/>
      <c r="N117" s="46"/>
      <c r="O117" s="11"/>
      <c r="P117" s="11"/>
      <c r="Q117" s="13">
        <f>J117-G117</f>
        <v>0</v>
      </c>
      <c r="R117" s="13"/>
      <c r="S117" s="13"/>
      <c r="T117" s="101"/>
      <c r="U117" s="101"/>
      <c r="V117" s="101">
        <f t="shared" si="67"/>
        <v>0</v>
      </c>
      <c r="W117" s="101">
        <f t="shared" si="68"/>
        <v>-1E-3</v>
      </c>
      <c r="X117" s="14" t="e">
        <f t="shared" si="69"/>
        <v>#DIV/0!</v>
      </c>
      <c r="Y117" s="14" t="e">
        <f t="shared" si="70"/>
        <v>#DIV/0!</v>
      </c>
      <c r="Z117" s="138"/>
      <c r="AB117" s="15" t="e">
        <f t="shared" si="71"/>
        <v>#DIV/0!</v>
      </c>
      <c r="AC117" s="7"/>
      <c r="AD117" s="36"/>
      <c r="AE117" s="36"/>
      <c r="AF117" s="36"/>
    </row>
    <row r="118" spans="1:36" ht="24.75" customHeight="1" x14ac:dyDescent="0.25">
      <c r="A118" s="21"/>
      <c r="B118" s="22"/>
      <c r="C118" s="23"/>
      <c r="D118" s="24"/>
      <c r="E118" s="23"/>
      <c r="F118" s="22"/>
      <c r="G118" s="23"/>
      <c r="H118" s="25"/>
      <c r="I118" s="22"/>
      <c r="J118" s="22"/>
      <c r="K118" s="22"/>
      <c r="L118" s="25"/>
      <c r="M118" s="26"/>
      <c r="N118" s="25"/>
      <c r="O118" s="43"/>
      <c r="P118" s="43"/>
      <c r="Q118" s="25"/>
      <c r="R118" s="25"/>
      <c r="S118" s="25"/>
      <c r="T118" s="47"/>
      <c r="U118" s="47"/>
      <c r="V118" s="25"/>
      <c r="W118" s="25"/>
      <c r="X118" s="27"/>
      <c r="Y118" s="27"/>
      <c r="Z118" s="28"/>
      <c r="AB118" s="7"/>
      <c r="AC118" s="7"/>
      <c r="AD118" s="36"/>
      <c r="AE118" s="36"/>
      <c r="AF118" s="36"/>
      <c r="AG118" s="7"/>
      <c r="AH118" s="7" t="s">
        <v>105</v>
      </c>
      <c r="AI118" s="7" t="s">
        <v>106</v>
      </c>
      <c r="AJ118" s="7" t="s">
        <v>116</v>
      </c>
    </row>
    <row r="119" spans="1:36" ht="24.75" customHeight="1" x14ac:dyDescent="0.25">
      <c r="A119" s="8">
        <v>42026</v>
      </c>
      <c r="B119" s="100">
        <f>B109</f>
        <v>14.25</v>
      </c>
      <c r="C119" s="100" t="s">
        <v>30</v>
      </c>
      <c r="D119" s="9"/>
      <c r="E119" s="9"/>
      <c r="F119" s="102" t="s">
        <v>31</v>
      </c>
      <c r="G119" s="100">
        <v>18.920000000000002</v>
      </c>
      <c r="H119" s="101">
        <f t="shared" ref="H119:H126" si="73">0.001*POWER(10,G119/10)</f>
        <v>7.7983011052325968E-2</v>
      </c>
      <c r="I119" s="102" t="s">
        <v>31</v>
      </c>
      <c r="J119" s="100">
        <v>46</v>
      </c>
      <c r="K119" s="102" t="s">
        <v>31</v>
      </c>
      <c r="L119" s="101">
        <f t="shared" ref="L119:L126" si="74">0.001*POWER(10,J119/10)</f>
        <v>39.810717055349741</v>
      </c>
      <c r="M119" s="101">
        <v>-34</v>
      </c>
      <c r="N119" s="101">
        <v>-32.5</v>
      </c>
      <c r="O119" s="11"/>
      <c r="P119" s="11"/>
      <c r="Q119" s="13">
        <f t="shared" ref="Q119:Q126" si="75">J119-G119</f>
        <v>27.08</v>
      </c>
      <c r="R119" s="13"/>
      <c r="S119" s="13"/>
      <c r="T119" s="101"/>
      <c r="U119" s="101"/>
      <c r="V119" s="101">
        <f t="shared" ref="V119:V127" si="76">T119*$Z$7+S119*$Z$9+R119*$Z$11</f>
        <v>0</v>
      </c>
      <c r="W119" s="101">
        <f t="shared" ref="W119:W127" si="77">V119-L119</f>
        <v>-39.810717055349741</v>
      </c>
      <c r="X119" s="14" t="e">
        <f t="shared" ref="X119:X127" si="78">L119/V119</f>
        <v>#DIV/0!</v>
      </c>
      <c r="Y119" s="14" t="e">
        <f t="shared" ref="Y119:Y127" si="79">(L119-H119)/V119</f>
        <v>#DIV/0!</v>
      </c>
      <c r="Z119" s="127" t="s">
        <v>119</v>
      </c>
      <c r="AB119" s="15">
        <f t="shared" ref="AB119:AB127" si="80">AVERAGE(M119:N119)</f>
        <v>-33.25</v>
      </c>
      <c r="AC119" s="7"/>
      <c r="AD119" s="36"/>
      <c r="AE119" s="36"/>
      <c r="AF119" s="36"/>
      <c r="AG119" s="7"/>
      <c r="AH119" s="7">
        <v>0.69</v>
      </c>
      <c r="AI119" s="7">
        <v>0</v>
      </c>
      <c r="AJ119" s="7">
        <v>1.29</v>
      </c>
    </row>
    <row r="120" spans="1:36" ht="24.75" customHeight="1" x14ac:dyDescent="0.25">
      <c r="A120" s="16"/>
      <c r="B120" s="100"/>
      <c r="C120" s="100"/>
      <c r="D120" s="9"/>
      <c r="E120" s="9"/>
      <c r="F120" s="102" t="s">
        <v>31</v>
      </c>
      <c r="G120" s="100">
        <v>18.760000000000002</v>
      </c>
      <c r="H120" s="101">
        <f t="shared" si="73"/>
        <v>7.5162289401820584E-2</v>
      </c>
      <c r="I120" s="102" t="s">
        <v>31</v>
      </c>
      <c r="J120" s="100">
        <f t="shared" ref="J120:J125" si="81">J119-1</f>
        <v>45</v>
      </c>
      <c r="K120" s="102" t="s">
        <v>31</v>
      </c>
      <c r="L120" s="101">
        <f t="shared" si="74"/>
        <v>31.622776601683839</v>
      </c>
      <c r="M120" s="101">
        <v>-36.5</v>
      </c>
      <c r="N120" s="101">
        <v>-35</v>
      </c>
      <c r="O120" s="11"/>
      <c r="P120" s="11"/>
      <c r="Q120" s="13">
        <f t="shared" si="75"/>
        <v>26.24</v>
      </c>
      <c r="R120" s="13"/>
      <c r="S120" s="13"/>
      <c r="T120" s="101"/>
      <c r="U120" s="101"/>
      <c r="V120" s="101">
        <f t="shared" si="76"/>
        <v>0</v>
      </c>
      <c r="W120" s="101">
        <f t="shared" si="77"/>
        <v>-31.622776601683839</v>
      </c>
      <c r="X120" s="14" t="e">
        <f t="shared" si="78"/>
        <v>#DIV/0!</v>
      </c>
      <c r="Y120" s="14" t="e">
        <f t="shared" si="79"/>
        <v>#DIV/0!</v>
      </c>
      <c r="Z120" s="128"/>
      <c r="AB120" s="15">
        <f t="shared" si="80"/>
        <v>-35.75</v>
      </c>
      <c r="AC120" s="7"/>
      <c r="AD120" s="36"/>
      <c r="AE120" s="36"/>
      <c r="AF120" s="36"/>
      <c r="AG120" s="7"/>
      <c r="AH120" s="7">
        <v>0.66</v>
      </c>
      <c r="AI120" s="7">
        <v>0</v>
      </c>
      <c r="AJ120" s="7">
        <v>1.35</v>
      </c>
    </row>
    <row r="121" spans="1:36" ht="24.75" customHeight="1" x14ac:dyDescent="0.25">
      <c r="A121" s="102"/>
      <c r="B121" s="100"/>
      <c r="C121" s="100"/>
      <c r="D121" s="9"/>
      <c r="E121" s="9"/>
      <c r="F121" s="102" t="s">
        <v>31</v>
      </c>
      <c r="G121" s="100">
        <v>18.27</v>
      </c>
      <c r="H121" s="101">
        <f t="shared" si="73"/>
        <v>6.7142885292595239E-2</v>
      </c>
      <c r="I121" s="102" t="s">
        <v>31</v>
      </c>
      <c r="J121" s="100">
        <f t="shared" si="81"/>
        <v>44</v>
      </c>
      <c r="K121" s="102" t="s">
        <v>31</v>
      </c>
      <c r="L121" s="101">
        <f t="shared" si="74"/>
        <v>25.118864315095859</v>
      </c>
      <c r="M121" s="101">
        <v>-38.299999999999997</v>
      </c>
      <c r="N121" s="101">
        <v>-36.799999999999997</v>
      </c>
      <c r="O121" s="11"/>
      <c r="P121" s="11"/>
      <c r="Q121" s="13">
        <f t="shared" si="75"/>
        <v>25.73</v>
      </c>
      <c r="R121" s="13"/>
      <c r="S121" s="13"/>
      <c r="T121" s="101"/>
      <c r="U121" s="101"/>
      <c r="V121" s="101">
        <f t="shared" si="76"/>
        <v>0</v>
      </c>
      <c r="W121" s="101">
        <f t="shared" si="77"/>
        <v>-25.118864315095859</v>
      </c>
      <c r="X121" s="14" t="e">
        <f t="shared" si="78"/>
        <v>#DIV/0!</v>
      </c>
      <c r="Y121" s="14" t="e">
        <f t="shared" si="79"/>
        <v>#DIV/0!</v>
      </c>
      <c r="Z121" s="129"/>
      <c r="AB121" s="15">
        <f t="shared" si="80"/>
        <v>-37.549999999999997</v>
      </c>
      <c r="AC121" s="7"/>
      <c r="AD121" s="36"/>
      <c r="AE121" s="36"/>
      <c r="AF121" s="36"/>
      <c r="AH121" s="7">
        <v>0.52</v>
      </c>
      <c r="AI121" s="7">
        <v>0</v>
      </c>
      <c r="AJ121" s="7">
        <v>1.38</v>
      </c>
    </row>
    <row r="122" spans="1:36" ht="24.75" customHeight="1" x14ac:dyDescent="0.25">
      <c r="A122" s="102"/>
      <c r="B122" s="100"/>
      <c r="C122" s="100"/>
      <c r="D122" s="9"/>
      <c r="E122" s="9"/>
      <c r="F122" s="102" t="s">
        <v>31</v>
      </c>
      <c r="G122" s="100">
        <v>15.8</v>
      </c>
      <c r="H122" s="101">
        <f t="shared" si="73"/>
        <v>3.8018939632056138E-2</v>
      </c>
      <c r="I122" s="102" t="s">
        <v>31</v>
      </c>
      <c r="J122" s="100">
        <f t="shared" si="81"/>
        <v>43</v>
      </c>
      <c r="K122" s="102" t="s">
        <v>31</v>
      </c>
      <c r="L122" s="101">
        <f t="shared" si="74"/>
        <v>19.952623149688794</v>
      </c>
      <c r="M122" s="101">
        <v>-37</v>
      </c>
      <c r="N122" s="101">
        <v>-38.5</v>
      </c>
      <c r="O122" s="11"/>
      <c r="P122" s="11"/>
      <c r="Q122" s="13">
        <f t="shared" si="75"/>
        <v>27.2</v>
      </c>
      <c r="R122" s="13"/>
      <c r="S122" s="13"/>
      <c r="T122" s="101"/>
      <c r="U122" s="101"/>
      <c r="V122" s="101">
        <f t="shared" si="76"/>
        <v>0</v>
      </c>
      <c r="W122" s="101">
        <f t="shared" si="77"/>
        <v>-19.952623149688794</v>
      </c>
      <c r="X122" s="14" t="e">
        <f t="shared" si="78"/>
        <v>#DIV/0!</v>
      </c>
      <c r="Y122" s="14" t="e">
        <f t="shared" si="79"/>
        <v>#DIV/0!</v>
      </c>
      <c r="Z122" s="136" t="s">
        <v>45</v>
      </c>
      <c r="AB122" s="15">
        <f t="shared" si="80"/>
        <v>-37.75</v>
      </c>
      <c r="AC122" s="7"/>
      <c r="AD122" s="36"/>
      <c r="AE122" s="36"/>
      <c r="AF122" s="36"/>
      <c r="AH122" s="20">
        <v>0.63</v>
      </c>
      <c r="AI122" s="20">
        <v>0</v>
      </c>
      <c r="AJ122" s="20">
        <v>1.36</v>
      </c>
    </row>
    <row r="123" spans="1:36" ht="23.25" customHeight="1" x14ac:dyDescent="0.25">
      <c r="A123" s="102"/>
      <c r="B123" s="100"/>
      <c r="C123" s="100"/>
      <c r="D123" s="9"/>
      <c r="E123" s="9"/>
      <c r="F123" s="102" t="s">
        <v>31</v>
      </c>
      <c r="G123" s="100">
        <v>16.8</v>
      </c>
      <c r="H123" s="101">
        <f t="shared" si="73"/>
        <v>4.786300923226388E-2</v>
      </c>
      <c r="I123" s="102" t="s">
        <v>31</v>
      </c>
      <c r="J123" s="100">
        <f t="shared" si="81"/>
        <v>42</v>
      </c>
      <c r="K123" s="102" t="s">
        <v>31</v>
      </c>
      <c r="L123" s="101">
        <f t="shared" si="74"/>
        <v>15.848931924611147</v>
      </c>
      <c r="M123" s="101">
        <v>-38</v>
      </c>
      <c r="N123" s="101">
        <v>-36.5</v>
      </c>
      <c r="O123" s="11"/>
      <c r="P123" s="11"/>
      <c r="Q123" s="13">
        <f t="shared" si="75"/>
        <v>25.2</v>
      </c>
      <c r="R123" s="13"/>
      <c r="S123" s="13"/>
      <c r="T123" s="101"/>
      <c r="U123" s="101"/>
      <c r="V123" s="101">
        <f t="shared" si="76"/>
        <v>0</v>
      </c>
      <c r="W123" s="101">
        <f t="shared" si="77"/>
        <v>-15.848931924611147</v>
      </c>
      <c r="X123" s="14" t="e">
        <f t="shared" si="78"/>
        <v>#DIV/0!</v>
      </c>
      <c r="Y123" s="14" t="e">
        <f t="shared" si="79"/>
        <v>#DIV/0!</v>
      </c>
      <c r="Z123" s="138"/>
      <c r="AB123" s="15">
        <f t="shared" si="80"/>
        <v>-37.25</v>
      </c>
      <c r="AC123" s="7"/>
      <c r="AD123" s="36"/>
      <c r="AE123" s="36"/>
      <c r="AF123" s="36"/>
      <c r="AH123" s="20">
        <v>0.24</v>
      </c>
      <c r="AI123" s="20">
        <v>0</v>
      </c>
      <c r="AJ123" s="20">
        <v>1.38</v>
      </c>
    </row>
    <row r="124" spans="1:36" ht="24" customHeight="1" x14ac:dyDescent="0.25">
      <c r="A124" s="102"/>
      <c r="B124" s="100"/>
      <c r="C124" s="100"/>
      <c r="D124" s="9"/>
      <c r="E124" s="9"/>
      <c r="F124" s="102" t="s">
        <v>31</v>
      </c>
      <c r="G124" s="100">
        <v>16.52</v>
      </c>
      <c r="H124" s="101">
        <f t="shared" si="73"/>
        <v>4.4874538993313229E-2</v>
      </c>
      <c r="I124" s="102" t="s">
        <v>31</v>
      </c>
      <c r="J124" s="100">
        <f t="shared" si="81"/>
        <v>41</v>
      </c>
      <c r="K124" s="102" t="s">
        <v>31</v>
      </c>
      <c r="L124" s="101">
        <f t="shared" si="74"/>
        <v>12.589254117941671</v>
      </c>
      <c r="M124" s="101">
        <v>-37.799999999999997</v>
      </c>
      <c r="N124" s="101">
        <v>-36.5</v>
      </c>
      <c r="O124" s="11"/>
      <c r="P124" s="11"/>
      <c r="Q124" s="13">
        <f t="shared" si="75"/>
        <v>24.48</v>
      </c>
      <c r="R124" s="13"/>
      <c r="S124" s="13"/>
      <c r="T124" s="101"/>
      <c r="U124" s="101"/>
      <c r="V124" s="101">
        <f t="shared" si="76"/>
        <v>0</v>
      </c>
      <c r="W124" s="101">
        <f t="shared" si="77"/>
        <v>-12.589254117941671</v>
      </c>
      <c r="X124" s="14" t="e">
        <f t="shared" si="78"/>
        <v>#DIV/0!</v>
      </c>
      <c r="Y124" s="14" t="e">
        <f t="shared" si="79"/>
        <v>#DIV/0!</v>
      </c>
      <c r="Z124" s="137" t="s">
        <v>117</v>
      </c>
      <c r="AB124" s="15">
        <f t="shared" si="80"/>
        <v>-37.15</v>
      </c>
      <c r="AC124" s="7"/>
      <c r="AD124" s="36"/>
      <c r="AE124" s="36"/>
      <c r="AF124" s="36"/>
      <c r="AH124" s="20">
        <v>0.31</v>
      </c>
      <c r="AI124" s="20">
        <v>0</v>
      </c>
      <c r="AJ124" s="20">
        <v>1.43</v>
      </c>
    </row>
    <row r="125" spans="1:36" ht="24.75" customHeight="1" x14ac:dyDescent="0.25">
      <c r="A125" s="102"/>
      <c r="B125" s="100"/>
      <c r="C125" s="100"/>
      <c r="D125" s="9"/>
      <c r="E125" s="9"/>
      <c r="F125" s="102" t="s">
        <v>31</v>
      </c>
      <c r="G125" s="100">
        <v>16.05</v>
      </c>
      <c r="H125" s="101">
        <f t="shared" si="73"/>
        <v>4.0271703432545922E-2</v>
      </c>
      <c r="I125" s="102" t="s">
        <v>31</v>
      </c>
      <c r="J125" s="100">
        <f t="shared" si="81"/>
        <v>40</v>
      </c>
      <c r="K125" s="102" t="s">
        <v>31</v>
      </c>
      <c r="L125" s="101">
        <f t="shared" si="74"/>
        <v>10</v>
      </c>
      <c r="M125" s="101">
        <v>-38</v>
      </c>
      <c r="N125" s="101">
        <v>-37</v>
      </c>
      <c r="O125" s="11"/>
      <c r="P125" s="11"/>
      <c r="Q125" s="13">
        <f t="shared" si="75"/>
        <v>23.95</v>
      </c>
      <c r="R125" s="13"/>
      <c r="S125" s="13"/>
      <c r="T125" s="101"/>
      <c r="U125" s="101"/>
      <c r="V125" s="101">
        <f t="shared" si="76"/>
        <v>0</v>
      </c>
      <c r="W125" s="101">
        <f t="shared" si="77"/>
        <v>-10</v>
      </c>
      <c r="X125" s="14" t="e">
        <f t="shared" si="78"/>
        <v>#DIV/0!</v>
      </c>
      <c r="Y125" s="14" t="e">
        <f t="shared" si="79"/>
        <v>#DIV/0!</v>
      </c>
      <c r="Z125" s="137"/>
      <c r="AB125" s="15">
        <f t="shared" si="80"/>
        <v>-37.5</v>
      </c>
      <c r="AC125" s="7"/>
      <c r="AD125" s="36"/>
      <c r="AE125" s="36"/>
      <c r="AF125" s="36"/>
      <c r="AH125" s="20">
        <v>0.4</v>
      </c>
      <c r="AI125" s="20">
        <v>0</v>
      </c>
      <c r="AJ125" s="20">
        <v>1.47</v>
      </c>
    </row>
    <row r="126" spans="1:36" ht="24.75" customHeight="1" x14ac:dyDescent="0.25">
      <c r="A126" s="102"/>
      <c r="B126" s="100"/>
      <c r="C126" s="100"/>
      <c r="D126" s="9"/>
      <c r="E126" s="9"/>
      <c r="F126" s="102" t="s">
        <v>31</v>
      </c>
      <c r="G126" s="101"/>
      <c r="H126" s="101">
        <f t="shared" si="73"/>
        <v>1E-3</v>
      </c>
      <c r="I126" s="102" t="s">
        <v>31</v>
      </c>
      <c r="J126" s="103"/>
      <c r="K126" s="102" t="s">
        <v>31</v>
      </c>
      <c r="L126" s="101">
        <f t="shared" si="74"/>
        <v>1E-3</v>
      </c>
      <c r="M126" s="46"/>
      <c r="N126" s="46"/>
      <c r="O126" s="11"/>
      <c r="P126" s="11"/>
      <c r="Q126" s="13">
        <f t="shared" si="75"/>
        <v>0</v>
      </c>
      <c r="R126" s="13"/>
      <c r="S126" s="13"/>
      <c r="T126" s="101"/>
      <c r="U126" s="101"/>
      <c r="V126" s="101">
        <f t="shared" si="76"/>
        <v>0</v>
      </c>
      <c r="W126" s="101">
        <f t="shared" si="77"/>
        <v>-1E-3</v>
      </c>
      <c r="X126" s="14" t="e">
        <f t="shared" si="78"/>
        <v>#DIV/0!</v>
      </c>
      <c r="Y126" s="14" t="e">
        <f t="shared" si="79"/>
        <v>#DIV/0!</v>
      </c>
      <c r="Z126" s="136" t="s">
        <v>120</v>
      </c>
      <c r="AB126" s="15" t="e">
        <f t="shared" si="80"/>
        <v>#DIV/0!</v>
      </c>
      <c r="AC126" s="7"/>
      <c r="AD126" s="36"/>
      <c r="AE126" s="36"/>
      <c r="AF126" s="36"/>
    </row>
    <row r="127" spans="1:36" ht="24.75" customHeight="1" x14ac:dyDescent="0.25">
      <c r="A127" s="102"/>
      <c r="B127" s="100"/>
      <c r="C127" s="100"/>
      <c r="D127" s="9"/>
      <c r="E127" s="9"/>
      <c r="F127" s="102" t="s">
        <v>31</v>
      </c>
      <c r="G127" s="101"/>
      <c r="H127" s="101">
        <f>0.001*POWER(10,G127/10)</f>
        <v>1E-3</v>
      </c>
      <c r="I127" s="102" t="s">
        <v>31</v>
      </c>
      <c r="J127" s="103"/>
      <c r="K127" s="102" t="s">
        <v>31</v>
      </c>
      <c r="L127" s="101">
        <f>0.001*POWER(10,J127/10)</f>
        <v>1E-3</v>
      </c>
      <c r="M127" s="46"/>
      <c r="N127" s="46"/>
      <c r="O127" s="11"/>
      <c r="P127" s="11"/>
      <c r="Q127" s="13">
        <f>J127-G127</f>
        <v>0</v>
      </c>
      <c r="R127" s="13"/>
      <c r="S127" s="13"/>
      <c r="T127" s="101"/>
      <c r="U127" s="101"/>
      <c r="V127" s="101">
        <f t="shared" si="76"/>
        <v>0</v>
      </c>
      <c r="W127" s="101">
        <f t="shared" si="77"/>
        <v>-1E-3</v>
      </c>
      <c r="X127" s="14" t="e">
        <f t="shared" si="78"/>
        <v>#DIV/0!</v>
      </c>
      <c r="Y127" s="14" t="e">
        <f t="shared" si="79"/>
        <v>#DIV/0!</v>
      </c>
      <c r="Z127" s="138"/>
      <c r="AB127" s="15" t="e">
        <f t="shared" si="80"/>
        <v>#DIV/0!</v>
      </c>
      <c r="AC127" s="7"/>
      <c r="AD127" s="36"/>
      <c r="AE127" s="36"/>
      <c r="AF127" s="36"/>
    </row>
    <row r="128" spans="1:36" ht="24.75" customHeight="1" x14ac:dyDescent="0.25">
      <c r="A128" s="49"/>
      <c r="B128" s="50"/>
      <c r="C128" s="51"/>
      <c r="D128" s="52"/>
      <c r="E128" s="53"/>
      <c r="F128" s="54"/>
      <c r="G128" s="54"/>
      <c r="H128" s="54"/>
      <c r="I128" s="54"/>
      <c r="J128" s="54"/>
      <c r="K128" s="54"/>
      <c r="L128" s="55"/>
      <c r="M128" s="56"/>
      <c r="N128" s="54"/>
      <c r="O128" s="54"/>
      <c r="P128" s="54"/>
      <c r="Q128" s="54"/>
      <c r="R128" s="54"/>
      <c r="S128" s="54"/>
      <c r="T128" s="56"/>
      <c r="U128" s="56"/>
      <c r="V128" s="43"/>
      <c r="W128" s="43"/>
      <c r="X128" s="57"/>
      <c r="Y128" s="57"/>
      <c r="Z128" s="58"/>
    </row>
    <row r="129" spans="1:25" x14ac:dyDescent="0.25">
      <c r="C129" s="59"/>
      <c r="D129" s="60"/>
      <c r="E129" s="59"/>
      <c r="I129" s="7"/>
      <c r="J129" s="7"/>
      <c r="K129" s="7"/>
      <c r="L129" s="15"/>
      <c r="M129" s="61"/>
      <c r="N129" s="7"/>
      <c r="O129" s="7"/>
      <c r="P129" s="7"/>
      <c r="Q129" s="7"/>
      <c r="R129" s="7"/>
      <c r="S129" s="7"/>
      <c r="T129" s="61"/>
      <c r="U129" s="61"/>
      <c r="V129" s="62"/>
      <c r="W129" s="62"/>
      <c r="X129" s="63"/>
      <c r="Y129" s="63"/>
    </row>
    <row r="130" spans="1:25" x14ac:dyDescent="0.25">
      <c r="C130" s="59"/>
      <c r="D130" s="60"/>
      <c r="E130" s="59"/>
      <c r="I130" s="144" t="s">
        <v>54</v>
      </c>
      <c r="J130" s="144"/>
      <c r="K130" s="144"/>
      <c r="L130" s="144"/>
      <c r="M130" s="144"/>
      <c r="N130" s="144"/>
      <c r="O130" s="144"/>
      <c r="P130" s="144"/>
      <c r="Q130" s="144"/>
      <c r="R130" s="40"/>
      <c r="S130" s="40"/>
      <c r="T130" s="64"/>
      <c r="U130" s="64"/>
      <c r="V130" s="62"/>
      <c r="W130" s="62"/>
      <c r="X130" s="63"/>
      <c r="Y130" s="63"/>
    </row>
    <row r="131" spans="1:25" ht="15" customHeight="1" x14ac:dyDescent="0.25">
      <c r="A131" t="s">
        <v>55</v>
      </c>
      <c r="C131" s="59"/>
      <c r="D131" s="60"/>
      <c r="E131" s="59"/>
      <c r="I131" s="145" t="s">
        <v>2</v>
      </c>
      <c r="J131" s="143" t="s">
        <v>56</v>
      </c>
      <c r="K131" s="143" t="s">
        <v>57</v>
      </c>
      <c r="L131" s="143" t="s">
        <v>58</v>
      </c>
      <c r="M131" s="143" t="s">
        <v>59</v>
      </c>
      <c r="N131" s="101"/>
      <c r="O131" s="142" t="s">
        <v>60</v>
      </c>
      <c r="P131" s="143" t="s">
        <v>61</v>
      </c>
      <c r="Q131" s="143" t="s">
        <v>62</v>
      </c>
      <c r="R131" s="65"/>
      <c r="S131" s="65"/>
      <c r="T131" s="7"/>
      <c r="U131" s="7"/>
      <c r="V131" s="62"/>
      <c r="W131" s="62"/>
      <c r="X131" s="63"/>
      <c r="Y131" s="63"/>
    </row>
    <row r="132" spans="1:25" x14ac:dyDescent="0.25">
      <c r="A132" t="s">
        <v>63</v>
      </c>
      <c r="C132" s="59"/>
      <c r="D132" s="60"/>
      <c r="E132" s="59"/>
      <c r="I132" s="142"/>
      <c r="J132" s="143"/>
      <c r="K132" s="143"/>
      <c r="L132" s="143"/>
      <c r="M132" s="143"/>
      <c r="N132" s="101"/>
      <c r="O132" s="142"/>
      <c r="P132" s="143"/>
      <c r="Q132" s="143"/>
      <c r="R132" s="65"/>
      <c r="S132" s="65"/>
      <c r="T132" s="7"/>
      <c r="U132" s="7"/>
      <c r="V132" s="62"/>
      <c r="W132" s="62"/>
      <c r="X132" s="63"/>
      <c r="Y132" s="63"/>
    </row>
    <row r="133" spans="1:25" x14ac:dyDescent="0.25">
      <c r="A133" t="s">
        <v>64</v>
      </c>
      <c r="C133" s="59"/>
      <c r="D133" s="60"/>
      <c r="E133" s="59"/>
      <c r="I133" s="66">
        <v>13.75</v>
      </c>
      <c r="J133" s="66"/>
      <c r="K133" s="66"/>
      <c r="L133" s="67"/>
      <c r="M133" s="19">
        <f>J133-K133-L133</f>
        <v>0</v>
      </c>
      <c r="N133" s="68"/>
      <c r="O133" s="69"/>
      <c r="P133" s="68"/>
      <c r="Q133" s="67"/>
      <c r="R133" s="70"/>
      <c r="S133" s="70"/>
      <c r="T133" s="7"/>
      <c r="U133" s="7"/>
      <c r="V133" s="62"/>
      <c r="W133" s="62"/>
      <c r="X133" s="63"/>
      <c r="Y133" s="63"/>
    </row>
    <row r="134" spans="1:25" x14ac:dyDescent="0.25">
      <c r="A134" t="s">
        <v>65</v>
      </c>
      <c r="C134" s="59"/>
      <c r="D134" s="60"/>
      <c r="E134" s="59"/>
      <c r="I134" s="66">
        <v>14</v>
      </c>
      <c r="J134" s="66"/>
      <c r="K134" s="66"/>
      <c r="L134" s="67"/>
      <c r="M134" s="19">
        <f>J134-K134-L134</f>
        <v>0</v>
      </c>
      <c r="N134" s="68"/>
      <c r="O134" s="69"/>
      <c r="P134" s="68"/>
      <c r="Q134" s="67"/>
      <c r="R134" s="70"/>
      <c r="S134" s="70"/>
      <c r="T134" s="7"/>
      <c r="U134" s="7"/>
      <c r="V134" s="62"/>
      <c r="W134" s="62"/>
      <c r="X134" s="63"/>
      <c r="Y134" s="63"/>
    </row>
    <row r="135" spans="1:25" x14ac:dyDescent="0.25">
      <c r="A135" t="s">
        <v>66</v>
      </c>
      <c r="C135" s="59"/>
      <c r="D135" s="60"/>
      <c r="E135" s="59"/>
      <c r="I135" s="66">
        <v>14.25</v>
      </c>
      <c r="J135" s="66"/>
      <c r="K135" s="66"/>
      <c r="L135" s="67"/>
      <c r="M135" s="19">
        <f>J135-K135-L135</f>
        <v>0</v>
      </c>
      <c r="N135" s="68"/>
      <c r="O135" s="66"/>
      <c r="P135" s="68"/>
      <c r="Q135" s="67"/>
      <c r="R135" s="70"/>
      <c r="S135" s="70"/>
      <c r="T135" s="7"/>
      <c r="U135" s="7"/>
      <c r="V135" s="62"/>
      <c r="W135" s="62"/>
      <c r="X135" s="63"/>
      <c r="Y135" s="63"/>
    </row>
    <row r="136" spans="1:25" x14ac:dyDescent="0.25">
      <c r="A136" t="s">
        <v>67</v>
      </c>
      <c r="I136" s="66">
        <v>14.5</v>
      </c>
      <c r="J136" s="66"/>
      <c r="K136" s="66"/>
      <c r="L136" s="67"/>
      <c r="M136" s="19">
        <f>J136-K136-L136</f>
        <v>0</v>
      </c>
      <c r="N136" s="68"/>
      <c r="O136" s="68"/>
      <c r="P136" s="68"/>
      <c r="Q136" s="67"/>
      <c r="R136" s="70"/>
      <c r="S136" s="70"/>
      <c r="T136" s="7"/>
      <c r="U136" s="7"/>
    </row>
    <row r="137" spans="1:25" x14ac:dyDescent="0.25">
      <c r="A137" t="s">
        <v>68</v>
      </c>
      <c r="I137" s="7"/>
      <c r="J137" s="7"/>
      <c r="K137" s="7"/>
      <c r="L137" s="7"/>
      <c r="M137" s="7"/>
      <c r="N137" s="7"/>
      <c r="O137" s="7"/>
      <c r="P137" s="7"/>
      <c r="Q137" s="7"/>
      <c r="R137" s="7"/>
      <c r="S137" s="7"/>
      <c r="T137" s="7"/>
      <c r="U137" s="7"/>
    </row>
    <row r="138" spans="1:25" x14ac:dyDescent="0.25">
      <c r="A138" t="s">
        <v>69</v>
      </c>
      <c r="I138" s="7" t="s">
        <v>70</v>
      </c>
      <c r="J138" s="7"/>
      <c r="K138" s="7"/>
      <c r="L138" s="7"/>
      <c r="M138" s="7"/>
      <c r="N138" s="7"/>
      <c r="O138" s="7"/>
      <c r="P138" s="7"/>
      <c r="Q138" s="7"/>
      <c r="R138" s="7"/>
      <c r="S138" s="7"/>
      <c r="T138" s="7"/>
      <c r="U138" s="7"/>
    </row>
    <row r="139" spans="1:25" x14ac:dyDescent="0.25">
      <c r="A139" t="s">
        <v>71</v>
      </c>
    </row>
    <row r="140" spans="1:25" x14ac:dyDescent="0.25">
      <c r="A140" t="s">
        <v>72</v>
      </c>
    </row>
    <row r="141" spans="1:25" x14ac:dyDescent="0.25">
      <c r="A141" t="s">
        <v>73</v>
      </c>
    </row>
  </sheetData>
  <mergeCells count="54">
    <mergeCell ref="A1:Z1"/>
    <mergeCell ref="Z3:Z5"/>
    <mergeCell ref="Z12:Z21"/>
    <mergeCell ref="AA14:AB19"/>
    <mergeCell ref="AC14:AH19"/>
    <mergeCell ref="BI16:BI22"/>
    <mergeCell ref="AL21:AM21"/>
    <mergeCell ref="AO21:AP21"/>
    <mergeCell ref="BB21:BB22"/>
    <mergeCell ref="BC21:BC22"/>
    <mergeCell ref="BD21:BD22"/>
    <mergeCell ref="BF21:BF22"/>
    <mergeCell ref="BH21:BH22"/>
    <mergeCell ref="BE16:BE22"/>
    <mergeCell ref="Z23:Z26"/>
    <mergeCell ref="Z27:Z29"/>
    <mergeCell ref="AU39:AU41"/>
    <mergeCell ref="AV39:AV41"/>
    <mergeCell ref="AL41:AM41"/>
    <mergeCell ref="AN41:AO41"/>
    <mergeCell ref="Z94:Z95"/>
    <mergeCell ref="Z43:Z46"/>
    <mergeCell ref="Z47:Z49"/>
    <mergeCell ref="Z63:Z65"/>
    <mergeCell ref="Z66:Z68"/>
    <mergeCell ref="Z69:Z77"/>
    <mergeCell ref="Z79:Z81"/>
    <mergeCell ref="Z82:Z83"/>
    <mergeCell ref="Z84:Z85"/>
    <mergeCell ref="Z86:Z87"/>
    <mergeCell ref="Z89:Z91"/>
    <mergeCell ref="Z92:Z93"/>
    <mergeCell ref="Z124:Z125"/>
    <mergeCell ref="Z96:Z97"/>
    <mergeCell ref="Z99:Z101"/>
    <mergeCell ref="Z102:Z103"/>
    <mergeCell ref="Z104:Z105"/>
    <mergeCell ref="Z106:Z107"/>
    <mergeCell ref="Z109:Z111"/>
    <mergeCell ref="Z112:Z113"/>
    <mergeCell ref="Z114:Z115"/>
    <mergeCell ref="Z116:Z117"/>
    <mergeCell ref="Z119:Z121"/>
    <mergeCell ref="Z122:Z123"/>
    <mergeCell ref="Z126:Z127"/>
    <mergeCell ref="I130:Q130"/>
    <mergeCell ref="I131:I132"/>
    <mergeCell ref="J131:J132"/>
    <mergeCell ref="K131:K132"/>
    <mergeCell ref="L131:L132"/>
    <mergeCell ref="M131:M132"/>
    <mergeCell ref="O131:O132"/>
    <mergeCell ref="P131:P132"/>
    <mergeCell ref="Q131:Q132"/>
  </mergeCells>
  <hyperlinks>
    <hyperlink ref="AE12" r:id="rId1"/>
    <hyperlink ref="AI47" r:id="rId2"/>
    <hyperlink ref="AI52" r:id="rId3"/>
    <hyperlink ref="AI57" r:id="rId4"/>
  </hyperlinks>
  <pageMargins left="0.7" right="0.7" top="0.75" bottom="0.75" header="0.3" footer="0.3"/>
  <pageSetup paperSize="17" scale="18"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BA141"/>
  <sheetViews>
    <sheetView topLeftCell="A61" zoomScale="60" zoomScaleNormal="60" workbookViewId="0">
      <selection activeCell="AB78" sqref="AB78"/>
    </sheetView>
  </sheetViews>
  <sheetFormatPr defaultRowHeight="15" x14ac:dyDescent="0.25"/>
  <cols>
    <col min="1" max="1" width="11" customWidth="1"/>
    <col min="8" max="8" width="10" customWidth="1"/>
    <col min="10" max="10" width="9.7109375" customWidth="1"/>
    <col min="12" max="12" width="10.42578125" customWidth="1"/>
    <col min="13" max="21" width="9.140625" customWidth="1"/>
    <col min="23" max="24" width="9.140625" customWidth="1"/>
    <col min="26" max="26" width="29.28515625" customWidth="1"/>
    <col min="33" max="34" width="9.140625" customWidth="1"/>
    <col min="257" max="257" width="11" customWidth="1"/>
    <col min="264" max="264" width="10" customWidth="1"/>
    <col min="266" max="266" width="9.7109375" customWidth="1"/>
    <col min="268" max="268" width="10.42578125" customWidth="1"/>
    <col min="269" max="277" width="9.140625" customWidth="1"/>
    <col min="279" max="280" width="9.140625" customWidth="1"/>
    <col min="282" max="282" width="29.28515625" customWidth="1"/>
    <col min="513" max="513" width="11" customWidth="1"/>
    <col min="520" max="520" width="10" customWidth="1"/>
    <col min="522" max="522" width="9.7109375" customWidth="1"/>
    <col min="524" max="524" width="10.42578125" customWidth="1"/>
    <col min="525" max="533" width="9.140625" customWidth="1"/>
    <col min="535" max="536" width="9.140625" customWidth="1"/>
    <col min="538" max="538" width="29.28515625" customWidth="1"/>
    <col min="769" max="769" width="11" customWidth="1"/>
    <col min="776" max="776" width="10" customWidth="1"/>
    <col min="778" max="778" width="9.7109375" customWidth="1"/>
    <col min="780" max="780" width="10.42578125" customWidth="1"/>
    <col min="781" max="789" width="9.140625" customWidth="1"/>
    <col min="791" max="792" width="9.140625" customWidth="1"/>
    <col min="794" max="794" width="29.28515625" customWidth="1"/>
    <col min="1025" max="1025" width="11" customWidth="1"/>
    <col min="1032" max="1032" width="10" customWidth="1"/>
    <col min="1034" max="1034" width="9.7109375" customWidth="1"/>
    <col min="1036" max="1036" width="10.42578125" customWidth="1"/>
    <col min="1037" max="1045" width="9.140625" customWidth="1"/>
    <col min="1047" max="1048" width="9.140625" customWidth="1"/>
    <col min="1050" max="1050" width="29.28515625" customWidth="1"/>
    <col min="1281" max="1281" width="11" customWidth="1"/>
    <col min="1288" max="1288" width="10" customWidth="1"/>
    <col min="1290" max="1290" width="9.7109375" customWidth="1"/>
    <col min="1292" max="1292" width="10.42578125" customWidth="1"/>
    <col min="1293" max="1301" width="9.140625" customWidth="1"/>
    <col min="1303" max="1304" width="9.140625" customWidth="1"/>
    <col min="1306" max="1306" width="29.28515625" customWidth="1"/>
    <col min="1537" max="1537" width="11" customWidth="1"/>
    <col min="1544" max="1544" width="10" customWidth="1"/>
    <col min="1546" max="1546" width="9.7109375" customWidth="1"/>
    <col min="1548" max="1548" width="10.42578125" customWidth="1"/>
    <col min="1549" max="1557" width="9.140625" customWidth="1"/>
    <col min="1559" max="1560" width="9.140625" customWidth="1"/>
    <col min="1562" max="1562" width="29.28515625" customWidth="1"/>
    <col min="1793" max="1793" width="11" customWidth="1"/>
    <col min="1800" max="1800" width="10" customWidth="1"/>
    <col min="1802" max="1802" width="9.7109375" customWidth="1"/>
    <col min="1804" max="1804" width="10.42578125" customWidth="1"/>
    <col min="1805" max="1813" width="9.140625" customWidth="1"/>
    <col min="1815" max="1816" width="9.140625" customWidth="1"/>
    <col min="1818" max="1818" width="29.28515625" customWidth="1"/>
    <col min="2049" max="2049" width="11" customWidth="1"/>
    <col min="2056" max="2056" width="10" customWidth="1"/>
    <col min="2058" max="2058" width="9.7109375" customWidth="1"/>
    <col min="2060" max="2060" width="10.42578125" customWidth="1"/>
    <col min="2061" max="2069" width="9.140625" customWidth="1"/>
    <col min="2071" max="2072" width="9.140625" customWidth="1"/>
    <col min="2074" max="2074" width="29.28515625" customWidth="1"/>
    <col min="2305" max="2305" width="11" customWidth="1"/>
    <col min="2312" max="2312" width="10" customWidth="1"/>
    <col min="2314" max="2314" width="9.7109375" customWidth="1"/>
    <col min="2316" max="2316" width="10.42578125" customWidth="1"/>
    <col min="2317" max="2325" width="9.140625" customWidth="1"/>
    <col min="2327" max="2328" width="9.140625" customWidth="1"/>
    <col min="2330" max="2330" width="29.28515625" customWidth="1"/>
    <col min="2561" max="2561" width="11" customWidth="1"/>
    <col min="2568" max="2568" width="10" customWidth="1"/>
    <col min="2570" max="2570" width="9.7109375" customWidth="1"/>
    <col min="2572" max="2572" width="10.42578125" customWidth="1"/>
    <col min="2573" max="2581" width="9.140625" customWidth="1"/>
    <col min="2583" max="2584" width="9.140625" customWidth="1"/>
    <col min="2586" max="2586" width="29.28515625" customWidth="1"/>
    <col min="2817" max="2817" width="11" customWidth="1"/>
    <col min="2824" max="2824" width="10" customWidth="1"/>
    <col min="2826" max="2826" width="9.7109375" customWidth="1"/>
    <col min="2828" max="2828" width="10.42578125" customWidth="1"/>
    <col min="2829" max="2837" width="9.140625" customWidth="1"/>
    <col min="2839" max="2840" width="9.140625" customWidth="1"/>
    <col min="2842" max="2842" width="29.28515625" customWidth="1"/>
    <col min="3073" max="3073" width="11" customWidth="1"/>
    <col min="3080" max="3080" width="10" customWidth="1"/>
    <col min="3082" max="3082" width="9.7109375" customWidth="1"/>
    <col min="3084" max="3084" width="10.42578125" customWidth="1"/>
    <col min="3085" max="3093" width="9.140625" customWidth="1"/>
    <col min="3095" max="3096" width="9.140625" customWidth="1"/>
    <col min="3098" max="3098" width="29.28515625" customWidth="1"/>
    <col min="3329" max="3329" width="11" customWidth="1"/>
    <col min="3336" max="3336" width="10" customWidth="1"/>
    <col min="3338" max="3338" width="9.7109375" customWidth="1"/>
    <col min="3340" max="3340" width="10.42578125" customWidth="1"/>
    <col min="3341" max="3349" width="9.140625" customWidth="1"/>
    <col min="3351" max="3352" width="9.140625" customWidth="1"/>
    <col min="3354" max="3354" width="29.28515625" customWidth="1"/>
    <col min="3585" max="3585" width="11" customWidth="1"/>
    <col min="3592" max="3592" width="10" customWidth="1"/>
    <col min="3594" max="3594" width="9.7109375" customWidth="1"/>
    <col min="3596" max="3596" width="10.42578125" customWidth="1"/>
    <col min="3597" max="3605" width="9.140625" customWidth="1"/>
    <col min="3607" max="3608" width="9.140625" customWidth="1"/>
    <col min="3610" max="3610" width="29.28515625" customWidth="1"/>
    <col min="3841" max="3841" width="11" customWidth="1"/>
    <col min="3848" max="3848" width="10" customWidth="1"/>
    <col min="3850" max="3850" width="9.7109375" customWidth="1"/>
    <col min="3852" max="3852" width="10.42578125" customWidth="1"/>
    <col min="3853" max="3861" width="9.140625" customWidth="1"/>
    <col min="3863" max="3864" width="9.140625" customWidth="1"/>
    <col min="3866" max="3866" width="29.28515625" customWidth="1"/>
    <col min="4097" max="4097" width="11" customWidth="1"/>
    <col min="4104" max="4104" width="10" customWidth="1"/>
    <col min="4106" max="4106" width="9.7109375" customWidth="1"/>
    <col min="4108" max="4108" width="10.42578125" customWidth="1"/>
    <col min="4109" max="4117" width="9.140625" customWidth="1"/>
    <col min="4119" max="4120" width="9.140625" customWidth="1"/>
    <col min="4122" max="4122" width="29.28515625" customWidth="1"/>
    <col min="4353" max="4353" width="11" customWidth="1"/>
    <col min="4360" max="4360" width="10" customWidth="1"/>
    <col min="4362" max="4362" width="9.7109375" customWidth="1"/>
    <col min="4364" max="4364" width="10.42578125" customWidth="1"/>
    <col min="4365" max="4373" width="9.140625" customWidth="1"/>
    <col min="4375" max="4376" width="9.140625" customWidth="1"/>
    <col min="4378" max="4378" width="29.28515625" customWidth="1"/>
    <col min="4609" max="4609" width="11" customWidth="1"/>
    <col min="4616" max="4616" width="10" customWidth="1"/>
    <col min="4618" max="4618" width="9.7109375" customWidth="1"/>
    <col min="4620" max="4620" width="10.42578125" customWidth="1"/>
    <col min="4621" max="4629" width="9.140625" customWidth="1"/>
    <col min="4631" max="4632" width="9.140625" customWidth="1"/>
    <col min="4634" max="4634" width="29.28515625" customWidth="1"/>
    <col min="4865" max="4865" width="11" customWidth="1"/>
    <col min="4872" max="4872" width="10" customWidth="1"/>
    <col min="4874" max="4874" width="9.7109375" customWidth="1"/>
    <col min="4876" max="4876" width="10.42578125" customWidth="1"/>
    <col min="4877" max="4885" width="9.140625" customWidth="1"/>
    <col min="4887" max="4888" width="9.140625" customWidth="1"/>
    <col min="4890" max="4890" width="29.28515625" customWidth="1"/>
    <col min="5121" max="5121" width="11" customWidth="1"/>
    <col min="5128" max="5128" width="10" customWidth="1"/>
    <col min="5130" max="5130" width="9.7109375" customWidth="1"/>
    <col min="5132" max="5132" width="10.42578125" customWidth="1"/>
    <col min="5133" max="5141" width="9.140625" customWidth="1"/>
    <col min="5143" max="5144" width="9.140625" customWidth="1"/>
    <col min="5146" max="5146" width="29.28515625" customWidth="1"/>
    <col min="5377" max="5377" width="11" customWidth="1"/>
    <col min="5384" max="5384" width="10" customWidth="1"/>
    <col min="5386" max="5386" width="9.7109375" customWidth="1"/>
    <col min="5388" max="5388" width="10.42578125" customWidth="1"/>
    <col min="5389" max="5397" width="9.140625" customWidth="1"/>
    <col min="5399" max="5400" width="9.140625" customWidth="1"/>
    <col min="5402" max="5402" width="29.28515625" customWidth="1"/>
    <col min="5633" max="5633" width="11" customWidth="1"/>
    <col min="5640" max="5640" width="10" customWidth="1"/>
    <col min="5642" max="5642" width="9.7109375" customWidth="1"/>
    <col min="5644" max="5644" width="10.42578125" customWidth="1"/>
    <col min="5645" max="5653" width="9.140625" customWidth="1"/>
    <col min="5655" max="5656" width="9.140625" customWidth="1"/>
    <col min="5658" max="5658" width="29.28515625" customWidth="1"/>
    <col min="5889" max="5889" width="11" customWidth="1"/>
    <col min="5896" max="5896" width="10" customWidth="1"/>
    <col min="5898" max="5898" width="9.7109375" customWidth="1"/>
    <col min="5900" max="5900" width="10.42578125" customWidth="1"/>
    <col min="5901" max="5909" width="9.140625" customWidth="1"/>
    <col min="5911" max="5912" width="9.140625" customWidth="1"/>
    <col min="5914" max="5914" width="29.28515625" customWidth="1"/>
    <col min="6145" max="6145" width="11" customWidth="1"/>
    <col min="6152" max="6152" width="10" customWidth="1"/>
    <col min="6154" max="6154" width="9.7109375" customWidth="1"/>
    <col min="6156" max="6156" width="10.42578125" customWidth="1"/>
    <col min="6157" max="6165" width="9.140625" customWidth="1"/>
    <col min="6167" max="6168" width="9.140625" customWidth="1"/>
    <col min="6170" max="6170" width="29.28515625" customWidth="1"/>
    <col min="6401" max="6401" width="11" customWidth="1"/>
    <col min="6408" max="6408" width="10" customWidth="1"/>
    <col min="6410" max="6410" width="9.7109375" customWidth="1"/>
    <col min="6412" max="6412" width="10.42578125" customWidth="1"/>
    <col min="6413" max="6421" width="9.140625" customWidth="1"/>
    <col min="6423" max="6424" width="9.140625" customWidth="1"/>
    <col min="6426" max="6426" width="29.28515625" customWidth="1"/>
    <col min="6657" max="6657" width="11" customWidth="1"/>
    <col min="6664" max="6664" width="10" customWidth="1"/>
    <col min="6666" max="6666" width="9.7109375" customWidth="1"/>
    <col min="6668" max="6668" width="10.42578125" customWidth="1"/>
    <col min="6669" max="6677" width="9.140625" customWidth="1"/>
    <col min="6679" max="6680" width="9.140625" customWidth="1"/>
    <col min="6682" max="6682" width="29.28515625" customWidth="1"/>
    <col min="6913" max="6913" width="11" customWidth="1"/>
    <col min="6920" max="6920" width="10" customWidth="1"/>
    <col min="6922" max="6922" width="9.7109375" customWidth="1"/>
    <col min="6924" max="6924" width="10.42578125" customWidth="1"/>
    <col min="6925" max="6933" width="9.140625" customWidth="1"/>
    <col min="6935" max="6936" width="9.140625" customWidth="1"/>
    <col min="6938" max="6938" width="29.28515625" customWidth="1"/>
    <col min="7169" max="7169" width="11" customWidth="1"/>
    <col min="7176" max="7176" width="10" customWidth="1"/>
    <col min="7178" max="7178" width="9.7109375" customWidth="1"/>
    <col min="7180" max="7180" width="10.42578125" customWidth="1"/>
    <col min="7181" max="7189" width="9.140625" customWidth="1"/>
    <col min="7191" max="7192" width="9.140625" customWidth="1"/>
    <col min="7194" max="7194" width="29.28515625" customWidth="1"/>
    <col min="7425" max="7425" width="11" customWidth="1"/>
    <col min="7432" max="7432" width="10" customWidth="1"/>
    <col min="7434" max="7434" width="9.7109375" customWidth="1"/>
    <col min="7436" max="7436" width="10.42578125" customWidth="1"/>
    <col min="7437" max="7445" width="9.140625" customWidth="1"/>
    <col min="7447" max="7448" width="9.140625" customWidth="1"/>
    <col min="7450" max="7450" width="29.28515625" customWidth="1"/>
    <col min="7681" max="7681" width="11" customWidth="1"/>
    <col min="7688" max="7688" width="10" customWidth="1"/>
    <col min="7690" max="7690" width="9.7109375" customWidth="1"/>
    <col min="7692" max="7692" width="10.42578125" customWidth="1"/>
    <col min="7693" max="7701" width="9.140625" customWidth="1"/>
    <col min="7703" max="7704" width="9.140625" customWidth="1"/>
    <col min="7706" max="7706" width="29.28515625" customWidth="1"/>
    <col min="7937" max="7937" width="11" customWidth="1"/>
    <col min="7944" max="7944" width="10" customWidth="1"/>
    <col min="7946" max="7946" width="9.7109375" customWidth="1"/>
    <col min="7948" max="7948" width="10.42578125" customWidth="1"/>
    <col min="7949" max="7957" width="9.140625" customWidth="1"/>
    <col min="7959" max="7960" width="9.140625" customWidth="1"/>
    <col min="7962" max="7962" width="29.28515625" customWidth="1"/>
    <col min="8193" max="8193" width="11" customWidth="1"/>
    <col min="8200" max="8200" width="10" customWidth="1"/>
    <col min="8202" max="8202" width="9.7109375" customWidth="1"/>
    <col min="8204" max="8204" width="10.42578125" customWidth="1"/>
    <col min="8205" max="8213" width="9.140625" customWidth="1"/>
    <col min="8215" max="8216" width="9.140625" customWidth="1"/>
    <col min="8218" max="8218" width="29.28515625" customWidth="1"/>
    <col min="8449" max="8449" width="11" customWidth="1"/>
    <col min="8456" max="8456" width="10" customWidth="1"/>
    <col min="8458" max="8458" width="9.7109375" customWidth="1"/>
    <col min="8460" max="8460" width="10.42578125" customWidth="1"/>
    <col min="8461" max="8469" width="9.140625" customWidth="1"/>
    <col min="8471" max="8472" width="9.140625" customWidth="1"/>
    <col min="8474" max="8474" width="29.28515625" customWidth="1"/>
    <col min="8705" max="8705" width="11" customWidth="1"/>
    <col min="8712" max="8712" width="10" customWidth="1"/>
    <col min="8714" max="8714" width="9.7109375" customWidth="1"/>
    <col min="8716" max="8716" width="10.42578125" customWidth="1"/>
    <col min="8717" max="8725" width="9.140625" customWidth="1"/>
    <col min="8727" max="8728" width="9.140625" customWidth="1"/>
    <col min="8730" max="8730" width="29.28515625" customWidth="1"/>
    <col min="8961" max="8961" width="11" customWidth="1"/>
    <col min="8968" max="8968" width="10" customWidth="1"/>
    <col min="8970" max="8970" width="9.7109375" customWidth="1"/>
    <col min="8972" max="8972" width="10.42578125" customWidth="1"/>
    <col min="8973" max="8981" width="9.140625" customWidth="1"/>
    <col min="8983" max="8984" width="9.140625" customWidth="1"/>
    <col min="8986" max="8986" width="29.28515625" customWidth="1"/>
    <col min="9217" max="9217" width="11" customWidth="1"/>
    <col min="9224" max="9224" width="10" customWidth="1"/>
    <col min="9226" max="9226" width="9.7109375" customWidth="1"/>
    <col min="9228" max="9228" width="10.42578125" customWidth="1"/>
    <col min="9229" max="9237" width="9.140625" customWidth="1"/>
    <col min="9239" max="9240" width="9.140625" customWidth="1"/>
    <col min="9242" max="9242" width="29.28515625" customWidth="1"/>
    <col min="9473" max="9473" width="11" customWidth="1"/>
    <col min="9480" max="9480" width="10" customWidth="1"/>
    <col min="9482" max="9482" width="9.7109375" customWidth="1"/>
    <col min="9484" max="9484" width="10.42578125" customWidth="1"/>
    <col min="9485" max="9493" width="9.140625" customWidth="1"/>
    <col min="9495" max="9496" width="9.140625" customWidth="1"/>
    <col min="9498" max="9498" width="29.28515625" customWidth="1"/>
    <col min="9729" max="9729" width="11" customWidth="1"/>
    <col min="9736" max="9736" width="10" customWidth="1"/>
    <col min="9738" max="9738" width="9.7109375" customWidth="1"/>
    <col min="9740" max="9740" width="10.42578125" customWidth="1"/>
    <col min="9741" max="9749" width="9.140625" customWidth="1"/>
    <col min="9751" max="9752" width="9.140625" customWidth="1"/>
    <col min="9754" max="9754" width="29.28515625" customWidth="1"/>
    <col min="9985" max="9985" width="11" customWidth="1"/>
    <col min="9992" max="9992" width="10" customWidth="1"/>
    <col min="9994" max="9994" width="9.7109375" customWidth="1"/>
    <col min="9996" max="9996" width="10.42578125" customWidth="1"/>
    <col min="9997" max="10005" width="9.140625" customWidth="1"/>
    <col min="10007" max="10008" width="9.140625" customWidth="1"/>
    <col min="10010" max="10010" width="29.28515625" customWidth="1"/>
    <col min="10241" max="10241" width="11" customWidth="1"/>
    <col min="10248" max="10248" width="10" customWidth="1"/>
    <col min="10250" max="10250" width="9.7109375" customWidth="1"/>
    <col min="10252" max="10252" width="10.42578125" customWidth="1"/>
    <col min="10253" max="10261" width="9.140625" customWidth="1"/>
    <col min="10263" max="10264" width="9.140625" customWidth="1"/>
    <col min="10266" max="10266" width="29.28515625" customWidth="1"/>
    <col min="10497" max="10497" width="11" customWidth="1"/>
    <col min="10504" max="10504" width="10" customWidth="1"/>
    <col min="10506" max="10506" width="9.7109375" customWidth="1"/>
    <col min="10508" max="10508" width="10.42578125" customWidth="1"/>
    <col min="10509" max="10517" width="9.140625" customWidth="1"/>
    <col min="10519" max="10520" width="9.140625" customWidth="1"/>
    <col min="10522" max="10522" width="29.28515625" customWidth="1"/>
    <col min="10753" max="10753" width="11" customWidth="1"/>
    <col min="10760" max="10760" width="10" customWidth="1"/>
    <col min="10762" max="10762" width="9.7109375" customWidth="1"/>
    <col min="10764" max="10764" width="10.42578125" customWidth="1"/>
    <col min="10765" max="10773" width="9.140625" customWidth="1"/>
    <col min="10775" max="10776" width="9.140625" customWidth="1"/>
    <col min="10778" max="10778" width="29.28515625" customWidth="1"/>
    <col min="11009" max="11009" width="11" customWidth="1"/>
    <col min="11016" max="11016" width="10" customWidth="1"/>
    <col min="11018" max="11018" width="9.7109375" customWidth="1"/>
    <col min="11020" max="11020" width="10.42578125" customWidth="1"/>
    <col min="11021" max="11029" width="9.140625" customWidth="1"/>
    <col min="11031" max="11032" width="9.140625" customWidth="1"/>
    <col min="11034" max="11034" width="29.28515625" customWidth="1"/>
    <col min="11265" max="11265" width="11" customWidth="1"/>
    <col min="11272" max="11272" width="10" customWidth="1"/>
    <col min="11274" max="11274" width="9.7109375" customWidth="1"/>
    <col min="11276" max="11276" width="10.42578125" customWidth="1"/>
    <col min="11277" max="11285" width="9.140625" customWidth="1"/>
    <col min="11287" max="11288" width="9.140625" customWidth="1"/>
    <col min="11290" max="11290" width="29.28515625" customWidth="1"/>
    <col min="11521" max="11521" width="11" customWidth="1"/>
    <col min="11528" max="11528" width="10" customWidth="1"/>
    <col min="11530" max="11530" width="9.7109375" customWidth="1"/>
    <col min="11532" max="11532" width="10.42578125" customWidth="1"/>
    <col min="11533" max="11541" width="9.140625" customWidth="1"/>
    <col min="11543" max="11544" width="9.140625" customWidth="1"/>
    <col min="11546" max="11546" width="29.28515625" customWidth="1"/>
    <col min="11777" max="11777" width="11" customWidth="1"/>
    <col min="11784" max="11784" width="10" customWidth="1"/>
    <col min="11786" max="11786" width="9.7109375" customWidth="1"/>
    <col min="11788" max="11788" width="10.42578125" customWidth="1"/>
    <col min="11789" max="11797" width="9.140625" customWidth="1"/>
    <col min="11799" max="11800" width="9.140625" customWidth="1"/>
    <col min="11802" max="11802" width="29.28515625" customWidth="1"/>
    <col min="12033" max="12033" width="11" customWidth="1"/>
    <col min="12040" max="12040" width="10" customWidth="1"/>
    <col min="12042" max="12042" width="9.7109375" customWidth="1"/>
    <col min="12044" max="12044" width="10.42578125" customWidth="1"/>
    <col min="12045" max="12053" width="9.140625" customWidth="1"/>
    <col min="12055" max="12056" width="9.140625" customWidth="1"/>
    <col min="12058" max="12058" width="29.28515625" customWidth="1"/>
    <col min="12289" max="12289" width="11" customWidth="1"/>
    <col min="12296" max="12296" width="10" customWidth="1"/>
    <col min="12298" max="12298" width="9.7109375" customWidth="1"/>
    <col min="12300" max="12300" width="10.42578125" customWidth="1"/>
    <col min="12301" max="12309" width="9.140625" customWidth="1"/>
    <col min="12311" max="12312" width="9.140625" customWidth="1"/>
    <col min="12314" max="12314" width="29.28515625" customWidth="1"/>
    <col min="12545" max="12545" width="11" customWidth="1"/>
    <col min="12552" max="12552" width="10" customWidth="1"/>
    <col min="12554" max="12554" width="9.7109375" customWidth="1"/>
    <col min="12556" max="12556" width="10.42578125" customWidth="1"/>
    <col min="12557" max="12565" width="9.140625" customWidth="1"/>
    <col min="12567" max="12568" width="9.140625" customWidth="1"/>
    <col min="12570" max="12570" width="29.28515625" customWidth="1"/>
    <col min="12801" max="12801" width="11" customWidth="1"/>
    <col min="12808" max="12808" width="10" customWidth="1"/>
    <col min="12810" max="12810" width="9.7109375" customWidth="1"/>
    <col min="12812" max="12812" width="10.42578125" customWidth="1"/>
    <col min="12813" max="12821" width="9.140625" customWidth="1"/>
    <col min="12823" max="12824" width="9.140625" customWidth="1"/>
    <col min="12826" max="12826" width="29.28515625" customWidth="1"/>
    <col min="13057" max="13057" width="11" customWidth="1"/>
    <col min="13064" max="13064" width="10" customWidth="1"/>
    <col min="13066" max="13066" width="9.7109375" customWidth="1"/>
    <col min="13068" max="13068" width="10.42578125" customWidth="1"/>
    <col min="13069" max="13077" width="9.140625" customWidth="1"/>
    <col min="13079" max="13080" width="9.140625" customWidth="1"/>
    <col min="13082" max="13082" width="29.28515625" customWidth="1"/>
    <col min="13313" max="13313" width="11" customWidth="1"/>
    <col min="13320" max="13320" width="10" customWidth="1"/>
    <col min="13322" max="13322" width="9.7109375" customWidth="1"/>
    <col min="13324" max="13324" width="10.42578125" customWidth="1"/>
    <col min="13325" max="13333" width="9.140625" customWidth="1"/>
    <col min="13335" max="13336" width="9.140625" customWidth="1"/>
    <col min="13338" max="13338" width="29.28515625" customWidth="1"/>
    <col min="13569" max="13569" width="11" customWidth="1"/>
    <col min="13576" max="13576" width="10" customWidth="1"/>
    <col min="13578" max="13578" width="9.7109375" customWidth="1"/>
    <col min="13580" max="13580" width="10.42578125" customWidth="1"/>
    <col min="13581" max="13589" width="9.140625" customWidth="1"/>
    <col min="13591" max="13592" width="9.140625" customWidth="1"/>
    <col min="13594" max="13594" width="29.28515625" customWidth="1"/>
    <col min="13825" max="13825" width="11" customWidth="1"/>
    <col min="13832" max="13832" width="10" customWidth="1"/>
    <col min="13834" max="13834" width="9.7109375" customWidth="1"/>
    <col min="13836" max="13836" width="10.42578125" customWidth="1"/>
    <col min="13837" max="13845" width="9.140625" customWidth="1"/>
    <col min="13847" max="13848" width="9.140625" customWidth="1"/>
    <col min="13850" max="13850" width="29.28515625" customWidth="1"/>
    <col min="14081" max="14081" width="11" customWidth="1"/>
    <col min="14088" max="14088" width="10" customWidth="1"/>
    <col min="14090" max="14090" width="9.7109375" customWidth="1"/>
    <col min="14092" max="14092" width="10.42578125" customWidth="1"/>
    <col min="14093" max="14101" width="9.140625" customWidth="1"/>
    <col min="14103" max="14104" width="9.140625" customWidth="1"/>
    <col min="14106" max="14106" width="29.28515625" customWidth="1"/>
    <col min="14337" max="14337" width="11" customWidth="1"/>
    <col min="14344" max="14344" width="10" customWidth="1"/>
    <col min="14346" max="14346" width="9.7109375" customWidth="1"/>
    <col min="14348" max="14348" width="10.42578125" customWidth="1"/>
    <col min="14349" max="14357" width="9.140625" customWidth="1"/>
    <col min="14359" max="14360" width="9.140625" customWidth="1"/>
    <col min="14362" max="14362" width="29.28515625" customWidth="1"/>
    <col min="14593" max="14593" width="11" customWidth="1"/>
    <col min="14600" max="14600" width="10" customWidth="1"/>
    <col min="14602" max="14602" width="9.7109375" customWidth="1"/>
    <col min="14604" max="14604" width="10.42578125" customWidth="1"/>
    <col min="14605" max="14613" width="9.140625" customWidth="1"/>
    <col min="14615" max="14616" width="9.140625" customWidth="1"/>
    <col min="14618" max="14618" width="29.28515625" customWidth="1"/>
    <col min="14849" max="14849" width="11" customWidth="1"/>
    <col min="14856" max="14856" width="10" customWidth="1"/>
    <col min="14858" max="14858" width="9.7109375" customWidth="1"/>
    <col min="14860" max="14860" width="10.42578125" customWidth="1"/>
    <col min="14861" max="14869" width="9.140625" customWidth="1"/>
    <col min="14871" max="14872" width="9.140625" customWidth="1"/>
    <col min="14874" max="14874" width="29.28515625" customWidth="1"/>
    <col min="15105" max="15105" width="11" customWidth="1"/>
    <col min="15112" max="15112" width="10" customWidth="1"/>
    <col min="15114" max="15114" width="9.7109375" customWidth="1"/>
    <col min="15116" max="15116" width="10.42578125" customWidth="1"/>
    <col min="15117" max="15125" width="9.140625" customWidth="1"/>
    <col min="15127" max="15128" width="9.140625" customWidth="1"/>
    <col min="15130" max="15130" width="29.28515625" customWidth="1"/>
    <col min="15361" max="15361" width="11" customWidth="1"/>
    <col min="15368" max="15368" width="10" customWidth="1"/>
    <col min="15370" max="15370" width="9.7109375" customWidth="1"/>
    <col min="15372" max="15372" width="10.42578125" customWidth="1"/>
    <col min="15373" max="15381" width="9.140625" customWidth="1"/>
    <col min="15383" max="15384" width="9.140625" customWidth="1"/>
    <col min="15386" max="15386" width="29.28515625" customWidth="1"/>
    <col min="15617" max="15617" width="11" customWidth="1"/>
    <col min="15624" max="15624" width="10" customWidth="1"/>
    <col min="15626" max="15626" width="9.7109375" customWidth="1"/>
    <col min="15628" max="15628" width="10.42578125" customWidth="1"/>
    <col min="15629" max="15637" width="9.140625" customWidth="1"/>
    <col min="15639" max="15640" width="9.140625" customWidth="1"/>
    <col min="15642" max="15642" width="29.28515625" customWidth="1"/>
    <col min="15873" max="15873" width="11" customWidth="1"/>
    <col min="15880" max="15880" width="10" customWidth="1"/>
    <col min="15882" max="15882" width="9.7109375" customWidth="1"/>
    <col min="15884" max="15884" width="10.42578125" customWidth="1"/>
    <col min="15885" max="15893" width="9.140625" customWidth="1"/>
    <col min="15895" max="15896" width="9.140625" customWidth="1"/>
    <col min="15898" max="15898" width="29.28515625" customWidth="1"/>
    <col min="16129" max="16129" width="11" customWidth="1"/>
    <col min="16136" max="16136" width="10" customWidth="1"/>
    <col min="16138" max="16138" width="9.7109375" customWidth="1"/>
    <col min="16140" max="16140" width="10.42578125" customWidth="1"/>
    <col min="16141" max="16149" width="9.140625" customWidth="1"/>
    <col min="16151" max="16152" width="9.140625" customWidth="1"/>
    <col min="16154" max="16154" width="29.28515625" customWidth="1"/>
  </cols>
  <sheetData>
    <row r="1" spans="1:53" ht="17.25" customHeight="1" x14ac:dyDescent="0.35">
      <c r="A1" s="134" t="s">
        <v>90</v>
      </c>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spans="1:53" ht="96" customHeight="1" x14ac:dyDescent="0.25">
      <c r="A2" s="102" t="s">
        <v>1</v>
      </c>
      <c r="B2" s="103" t="s">
        <v>2</v>
      </c>
      <c r="C2" s="100" t="s">
        <v>3</v>
      </c>
      <c r="D2" s="100" t="s">
        <v>4</v>
      </c>
      <c r="E2" s="100" t="s">
        <v>5</v>
      </c>
      <c r="F2" s="100" t="s">
        <v>6</v>
      </c>
      <c r="G2" s="100" t="s">
        <v>7</v>
      </c>
      <c r="H2" s="101" t="s">
        <v>8</v>
      </c>
      <c r="I2" s="101" t="s">
        <v>9</v>
      </c>
      <c r="J2" s="101" t="s">
        <v>10</v>
      </c>
      <c r="K2" s="101" t="s">
        <v>11</v>
      </c>
      <c r="L2" s="100" t="s">
        <v>12</v>
      </c>
      <c r="M2" s="100" t="s">
        <v>13</v>
      </c>
      <c r="N2" s="100" t="s">
        <v>14</v>
      </c>
      <c r="O2" s="5" t="s">
        <v>15</v>
      </c>
      <c r="P2" s="5" t="s">
        <v>16</v>
      </c>
      <c r="Q2" s="6" t="s">
        <v>17</v>
      </c>
      <c r="R2" s="6" t="s">
        <v>18</v>
      </c>
      <c r="S2" s="6" t="s">
        <v>19</v>
      </c>
      <c r="T2" s="6" t="s">
        <v>20</v>
      </c>
      <c r="U2" s="6" t="s">
        <v>21</v>
      </c>
      <c r="V2" s="6" t="s">
        <v>22</v>
      </c>
      <c r="W2" s="6" t="s">
        <v>23</v>
      </c>
      <c r="X2" s="6" t="s">
        <v>24</v>
      </c>
      <c r="Y2" s="6" t="s">
        <v>25</v>
      </c>
      <c r="Z2" s="100" t="s">
        <v>26</v>
      </c>
      <c r="AB2" s="7"/>
      <c r="AC2" s="7"/>
      <c r="AD2" s="7"/>
      <c r="AE2" s="7"/>
      <c r="AF2" s="7"/>
      <c r="AG2" s="7"/>
      <c r="AH2" s="7"/>
      <c r="AI2" s="7"/>
      <c r="AJ2" s="104" t="str">
        <f>CONCATENATE("Gain (dB) W_LIN @ ",B3,"GHz")</f>
        <v>Gain (dB) W_LIN @ 14.5GHz</v>
      </c>
      <c r="AS2" t="s">
        <v>94</v>
      </c>
      <c r="AU2" t="s">
        <v>95</v>
      </c>
      <c r="AV2" t="s">
        <v>96</v>
      </c>
      <c r="AW2" t="s">
        <v>93</v>
      </c>
      <c r="AX2" t="s">
        <v>94</v>
      </c>
      <c r="AZ2" t="s">
        <v>95</v>
      </c>
      <c r="BA2" t="s">
        <v>97</v>
      </c>
    </row>
    <row r="3" spans="1:53" ht="24.75" customHeight="1" x14ac:dyDescent="0.25">
      <c r="A3" s="8">
        <v>41992</v>
      </c>
      <c r="B3" s="100">
        <v>14.5</v>
      </c>
      <c r="C3" s="100" t="s">
        <v>30</v>
      </c>
      <c r="D3" s="9"/>
      <c r="E3" s="100"/>
      <c r="F3" s="102" t="s">
        <v>31</v>
      </c>
      <c r="G3" s="101"/>
      <c r="H3" s="10">
        <f t="shared" ref="H3:H21" si="0">0.001*POWER(10,G3/10)</f>
        <v>1E-3</v>
      </c>
      <c r="I3" s="102" t="s">
        <v>31</v>
      </c>
      <c r="J3" s="100"/>
      <c r="K3" s="102" t="s">
        <v>31</v>
      </c>
      <c r="L3" s="101">
        <f t="shared" ref="L3:L21" si="1">0.001*POWER(10,J3/10)</f>
        <v>1E-3</v>
      </c>
      <c r="M3" s="101"/>
      <c r="N3" s="101"/>
      <c r="O3" s="11"/>
      <c r="P3" s="12"/>
      <c r="Q3" s="13">
        <f t="shared" ref="Q3:Q21" si="2">J3-G3</f>
        <v>0</v>
      </c>
      <c r="R3" s="13"/>
      <c r="S3" s="13"/>
      <c r="T3" s="101"/>
      <c r="U3" s="101"/>
      <c r="V3" s="101">
        <f t="shared" ref="V3:V21" si="3">T3*$Z$7+S3*$Z$9+R3*$Z$11</f>
        <v>0</v>
      </c>
      <c r="W3" s="101">
        <f t="shared" ref="W3:W21" si="4">V3-L3</f>
        <v>-1E-3</v>
      </c>
      <c r="X3" s="14" t="e">
        <f t="shared" ref="X3:X21" si="5">L3/V3</f>
        <v>#DIV/0!</v>
      </c>
      <c r="Y3" s="14" t="e">
        <f t="shared" ref="Y3:Y21" si="6">(L3-H3)/V3</f>
        <v>#DIV/0!</v>
      </c>
      <c r="Z3" s="127" t="s">
        <v>32</v>
      </c>
      <c r="AA3" t="s">
        <v>33</v>
      </c>
      <c r="AB3" s="7"/>
      <c r="AC3" s="15"/>
      <c r="AD3" t="str">
        <f>CONCATENATE("Gain (dB) W_LIN_OPT @ ",B3,"GHz")</f>
        <v>Gain (dB) W_LIN_OPT @ 14.5GHz</v>
      </c>
      <c r="AG3" s="7"/>
      <c r="AH3" s="7"/>
      <c r="AI3" s="7"/>
      <c r="AJ3" s="62"/>
      <c r="AS3">
        <f>'13p75GHz_WLIN_OPT_T'!AS3</f>
        <v>0</v>
      </c>
      <c r="AU3" s="62">
        <f>AJ3-AS3</f>
        <v>0</v>
      </c>
      <c r="AV3" s="62"/>
      <c r="AX3">
        <f>'13p75GHz_WLIN_OPT_T'!AX3</f>
        <v>0</v>
      </c>
      <c r="AZ3" s="62">
        <f>AJ3-AX3</f>
        <v>0</v>
      </c>
      <c r="BA3" s="62"/>
    </row>
    <row r="4" spans="1:53" ht="24.75" customHeight="1" x14ac:dyDescent="0.25">
      <c r="A4" s="16"/>
      <c r="B4" s="100"/>
      <c r="C4" s="100"/>
      <c r="D4" s="9">
        <f>'[2]14p5GHz_WLIN'!D4</f>
        <v>45</v>
      </c>
      <c r="E4" s="9">
        <f>'[2]14p5GHz_WLIN'!E4</f>
        <v>61</v>
      </c>
      <c r="F4" s="102" t="s">
        <v>31</v>
      </c>
      <c r="G4" s="101">
        <v>19.28</v>
      </c>
      <c r="H4" s="10">
        <f t="shared" si="0"/>
        <v>8.4722741414059693E-2</v>
      </c>
      <c r="I4" s="102" t="s">
        <v>31</v>
      </c>
      <c r="J4" s="100">
        <v>46.4</v>
      </c>
      <c r="K4" s="102" t="s">
        <v>31</v>
      </c>
      <c r="L4" s="101">
        <f t="shared" si="1"/>
        <v>43.651583224016598</v>
      </c>
      <c r="M4" s="101"/>
      <c r="N4" s="101"/>
      <c r="O4" s="11"/>
      <c r="P4" s="12"/>
      <c r="Q4" s="13">
        <f t="shared" si="2"/>
        <v>27.119999999999997</v>
      </c>
      <c r="R4" s="13">
        <v>2.1</v>
      </c>
      <c r="S4" s="13">
        <v>5</v>
      </c>
      <c r="T4" s="101">
        <v>7.24</v>
      </c>
      <c r="U4" s="101">
        <v>5.0999999999999996</v>
      </c>
      <c r="V4" s="101">
        <f t="shared" si="3"/>
        <v>242.85599999999999</v>
      </c>
      <c r="W4" s="101">
        <f t="shared" si="4"/>
        <v>199.20441677598339</v>
      </c>
      <c r="X4" s="14">
        <f t="shared" si="5"/>
        <v>0.17974265912317011</v>
      </c>
      <c r="Y4" s="14">
        <f t="shared" si="6"/>
        <v>0.17939379913447695</v>
      </c>
      <c r="Z4" s="130"/>
      <c r="AA4" t="s">
        <v>34</v>
      </c>
      <c r="AB4" s="7"/>
      <c r="AC4" s="17">
        <v>-3.75</v>
      </c>
      <c r="AG4" s="7"/>
      <c r="AH4" s="7"/>
      <c r="AI4" s="7"/>
      <c r="AJ4" s="62">
        <f t="shared" ref="AJ4:AJ21" si="7">Q4+29</f>
        <v>56.12</v>
      </c>
      <c r="AS4">
        <f>'13p75GHz_WLIN_OPT_T'!AS3</f>
        <v>0</v>
      </c>
      <c r="AU4" s="62">
        <f>AJ4-AS4-3</f>
        <v>53.12</v>
      </c>
      <c r="AV4" s="62">
        <f>J4-AU4+29-3</f>
        <v>19.28</v>
      </c>
      <c r="AX4">
        <f>'13p75GHz_WLIN_OPT_T'!AX3</f>
        <v>0</v>
      </c>
      <c r="AZ4" s="62">
        <f>AJ4-AX4-3</f>
        <v>53.12</v>
      </c>
      <c r="BA4" s="62">
        <f>J4-AZ4+29-3</f>
        <v>19.28</v>
      </c>
    </row>
    <row r="5" spans="1:53" ht="24.75" customHeight="1" x14ac:dyDescent="0.25">
      <c r="A5" s="102"/>
      <c r="B5" s="100"/>
      <c r="C5" s="100"/>
      <c r="D5" s="9">
        <f>'[2]14p5GHz_WLIN'!D5</f>
        <v>43</v>
      </c>
      <c r="E5" s="9">
        <f>'[2]14p5GHz_WLIN'!E5</f>
        <v>58</v>
      </c>
      <c r="F5" s="102" t="s">
        <v>31</v>
      </c>
      <c r="G5" s="101">
        <v>18.57</v>
      </c>
      <c r="H5" s="10">
        <f t="shared" si="0"/>
        <v>7.1944897800369986E-2</v>
      </c>
      <c r="I5" s="102" t="s">
        <v>31</v>
      </c>
      <c r="J5" s="100">
        <v>46</v>
      </c>
      <c r="K5" s="102" t="s">
        <v>31</v>
      </c>
      <c r="L5" s="101">
        <f t="shared" si="1"/>
        <v>39.810717055349741</v>
      </c>
      <c r="M5" s="101"/>
      <c r="N5" s="101"/>
      <c r="O5" s="11"/>
      <c r="P5" s="12"/>
      <c r="Q5" s="13">
        <f t="shared" si="2"/>
        <v>27.43</v>
      </c>
      <c r="R5" s="13">
        <v>2.1</v>
      </c>
      <c r="S5" s="13">
        <v>4.8</v>
      </c>
      <c r="T5" s="101">
        <v>6.77</v>
      </c>
      <c r="U5" s="101">
        <v>5</v>
      </c>
      <c r="V5" s="101">
        <f t="shared" si="3"/>
        <v>229.32799999999997</v>
      </c>
      <c r="W5" s="101">
        <f t="shared" si="4"/>
        <v>189.51728294465022</v>
      </c>
      <c r="X5" s="14">
        <f t="shared" si="5"/>
        <v>0.17359728011995806</v>
      </c>
      <c r="Y5" s="14">
        <f t="shared" si="6"/>
        <v>0.17328355960697941</v>
      </c>
      <c r="Z5" s="131"/>
      <c r="AA5" t="s">
        <v>35</v>
      </c>
      <c r="AB5" s="7"/>
      <c r="AC5" s="17">
        <v>-3.75</v>
      </c>
      <c r="AG5" s="7"/>
      <c r="AH5" s="7"/>
      <c r="AI5" s="7"/>
      <c r="AJ5" s="62">
        <f t="shared" si="7"/>
        <v>56.43</v>
      </c>
      <c r="AS5">
        <f>'13p75GHz_WLIN_OPT_T'!AS4</f>
        <v>0.5</v>
      </c>
      <c r="AU5" s="62">
        <f t="shared" ref="AU5:AU21" si="8">AJ5-AS5-3</f>
        <v>52.93</v>
      </c>
      <c r="AV5" s="62">
        <f t="shared" ref="AV5:AV21" si="9">J5-AU5+29-3</f>
        <v>19.07</v>
      </c>
      <c r="AX5">
        <f>'13p75GHz_WLIN_OPT_T'!AX4</f>
        <v>1</v>
      </c>
      <c r="AZ5" s="62">
        <f t="shared" ref="AZ5:AZ21" si="10">AJ5-AX5-3</f>
        <v>52.43</v>
      </c>
      <c r="BA5" s="62">
        <f t="shared" ref="BA5:BA21" si="11">J5-AZ5+29-3</f>
        <v>19.57</v>
      </c>
    </row>
    <row r="6" spans="1:53" ht="24.75" customHeight="1" x14ac:dyDescent="0.25">
      <c r="A6" s="102"/>
      <c r="B6" s="100"/>
      <c r="C6" s="100"/>
      <c r="D6" s="9">
        <f>'[2]14p5GHz_WLIN'!D6</f>
        <v>42</v>
      </c>
      <c r="E6" s="9">
        <f>'[2]14p5GHz_WLIN'!E6</f>
        <v>55</v>
      </c>
      <c r="F6" s="102" t="s">
        <v>31</v>
      </c>
      <c r="G6" s="101">
        <v>17.21</v>
      </c>
      <c r="H6" s="10">
        <f t="shared" si="0"/>
        <v>5.2601726639070659E-2</v>
      </c>
      <c r="I6" s="102" t="s">
        <v>31</v>
      </c>
      <c r="J6" s="100">
        <f>J5-1</f>
        <v>45</v>
      </c>
      <c r="K6" s="102" t="s">
        <v>31</v>
      </c>
      <c r="L6" s="101">
        <f t="shared" si="1"/>
        <v>31.622776601683839</v>
      </c>
      <c r="M6" s="101"/>
      <c r="N6" s="101"/>
      <c r="O6" s="11"/>
      <c r="P6" s="11"/>
      <c r="Q6" s="13">
        <f t="shared" si="2"/>
        <v>27.79</v>
      </c>
      <c r="R6" s="13">
        <v>2.1</v>
      </c>
      <c r="S6" s="13">
        <v>4.5999999999999996</v>
      </c>
      <c r="T6" s="101">
        <v>6.05</v>
      </c>
      <c r="U6" s="101">
        <v>4.43</v>
      </c>
      <c r="V6" s="101">
        <f t="shared" si="3"/>
        <v>209.69999999999996</v>
      </c>
      <c r="W6" s="101">
        <f t="shared" si="4"/>
        <v>178.07722339831611</v>
      </c>
      <c r="X6" s="14">
        <f t="shared" si="5"/>
        <v>0.15080007916873556</v>
      </c>
      <c r="Y6" s="14">
        <f t="shared" si="6"/>
        <v>0.15054923640936946</v>
      </c>
      <c r="Z6" s="100" t="s">
        <v>36</v>
      </c>
      <c r="AA6" s="20" t="s">
        <v>37</v>
      </c>
      <c r="AB6" s="7"/>
      <c r="AC6" s="17">
        <v>-1.1859999999999999</v>
      </c>
      <c r="AG6" s="7"/>
      <c r="AH6" s="7"/>
      <c r="AI6" s="7"/>
      <c r="AJ6" s="62">
        <f t="shared" si="7"/>
        <v>56.79</v>
      </c>
      <c r="AS6">
        <f>'13p75GHz_WLIN_OPT_T'!AS5</f>
        <v>1</v>
      </c>
      <c r="AU6" s="62">
        <f t="shared" si="8"/>
        <v>52.79</v>
      </c>
      <c r="AV6" s="62">
        <f t="shared" si="9"/>
        <v>18.21</v>
      </c>
      <c r="AX6">
        <f>'13p75GHz_WLIN_OPT_T'!AX5</f>
        <v>1.4</v>
      </c>
      <c r="AZ6" s="62">
        <f t="shared" si="10"/>
        <v>52.39</v>
      </c>
      <c r="BA6" s="62">
        <f t="shared" si="11"/>
        <v>18.61</v>
      </c>
    </row>
    <row r="7" spans="1:53" ht="24.75" customHeight="1" x14ac:dyDescent="0.25">
      <c r="A7" s="102"/>
      <c r="B7" s="100"/>
      <c r="C7" s="100"/>
      <c r="D7" s="9">
        <f>'[2]14p5GHz_WLIN'!D7</f>
        <v>42</v>
      </c>
      <c r="E7" s="9">
        <f>'[2]14p5GHz_WLIN'!E7</f>
        <v>53</v>
      </c>
      <c r="F7" s="102" t="s">
        <v>31</v>
      </c>
      <c r="G7" s="101">
        <v>15.94</v>
      </c>
      <c r="H7" s="10">
        <f t="shared" si="0"/>
        <v>3.9264493539959984E-2</v>
      </c>
      <c r="I7" s="102" t="s">
        <v>31</v>
      </c>
      <c r="J7" s="100">
        <v>44</v>
      </c>
      <c r="K7" s="102" t="s">
        <v>31</v>
      </c>
      <c r="L7" s="101">
        <f t="shared" si="1"/>
        <v>25.118864315095859</v>
      </c>
      <c r="M7" s="101"/>
      <c r="N7" s="101"/>
      <c r="O7" s="11"/>
      <c r="P7" s="11"/>
      <c r="Q7" s="13">
        <f t="shared" si="2"/>
        <v>28.060000000000002</v>
      </c>
      <c r="R7" s="13">
        <v>2.1</v>
      </c>
      <c r="S7" s="13">
        <v>4.5999999999999996</v>
      </c>
      <c r="T7" s="19">
        <v>5.31</v>
      </c>
      <c r="U7" s="19">
        <v>3.87</v>
      </c>
      <c r="V7" s="101">
        <f t="shared" si="3"/>
        <v>191.64399999999998</v>
      </c>
      <c r="W7" s="101">
        <f t="shared" si="4"/>
        <v>166.52513568490411</v>
      </c>
      <c r="X7" s="14">
        <f t="shared" si="5"/>
        <v>0.13107044475744536</v>
      </c>
      <c r="Y7" s="14">
        <f t="shared" si="6"/>
        <v>0.13086556230070287</v>
      </c>
      <c r="Z7" s="100">
        <v>24.4</v>
      </c>
      <c r="AA7" s="20" t="s">
        <v>38</v>
      </c>
      <c r="AB7" s="7"/>
      <c r="AC7" s="17">
        <v>-0.93400000000000005</v>
      </c>
      <c r="AG7" s="7"/>
      <c r="AH7" s="7"/>
      <c r="AI7" s="7"/>
      <c r="AJ7" s="62">
        <f t="shared" si="7"/>
        <v>57.06</v>
      </c>
      <c r="AS7">
        <f>'13p75GHz_WLIN_OPT_T'!AS6</f>
        <v>1.35</v>
      </c>
      <c r="AU7" s="62">
        <f t="shared" si="8"/>
        <v>52.71</v>
      </c>
      <c r="AV7" s="62">
        <f t="shared" si="9"/>
        <v>17.29</v>
      </c>
      <c r="AX7">
        <f>'13p75GHz_WLIN_OPT_T'!AX6</f>
        <v>1.7999999999999998</v>
      </c>
      <c r="AZ7" s="62">
        <f t="shared" si="10"/>
        <v>52.260000000000005</v>
      </c>
      <c r="BA7" s="62">
        <f t="shared" si="11"/>
        <v>17.739999999999995</v>
      </c>
    </row>
    <row r="8" spans="1:53" ht="24.75" customHeight="1" x14ac:dyDescent="0.25">
      <c r="A8" s="102"/>
      <c r="B8" s="100"/>
      <c r="C8" s="100"/>
      <c r="D8" s="9">
        <f>'[2]14p5GHz_WLIN'!D8</f>
        <v>42</v>
      </c>
      <c r="E8" s="9">
        <f>'[2]14p5GHz_WLIN'!E8</f>
        <v>52</v>
      </c>
      <c r="F8" s="102" t="s">
        <v>31</v>
      </c>
      <c r="G8" s="101">
        <v>14.85</v>
      </c>
      <c r="H8" s="10">
        <f t="shared" si="0"/>
        <v>3.0549211132155134E-2</v>
      </c>
      <c r="I8" s="102" t="s">
        <v>31</v>
      </c>
      <c r="J8" s="100">
        <f t="shared" ref="J8:J18" si="12">J7-1</f>
        <v>43</v>
      </c>
      <c r="K8" s="102" t="s">
        <v>31</v>
      </c>
      <c r="L8" s="101">
        <f t="shared" si="1"/>
        <v>19.952623149688794</v>
      </c>
      <c r="M8" s="101"/>
      <c r="N8" s="101"/>
      <c r="O8" s="11"/>
      <c r="P8" s="11"/>
      <c r="Q8" s="13">
        <f t="shared" si="2"/>
        <v>28.15</v>
      </c>
      <c r="R8" s="13">
        <v>2.1</v>
      </c>
      <c r="S8" s="13">
        <v>4.5999999999999996</v>
      </c>
      <c r="T8" s="19">
        <v>4.74</v>
      </c>
      <c r="U8" s="19">
        <v>3.48</v>
      </c>
      <c r="V8" s="101">
        <f t="shared" si="3"/>
        <v>177.73599999999999</v>
      </c>
      <c r="W8" s="101">
        <f t="shared" si="4"/>
        <v>157.78337685031119</v>
      </c>
      <c r="X8" s="14">
        <f t="shared" si="5"/>
        <v>0.11225988629027768</v>
      </c>
      <c r="Y8" s="14">
        <f t="shared" si="6"/>
        <v>0.1120880065859288</v>
      </c>
      <c r="Z8" s="100" t="s">
        <v>39</v>
      </c>
      <c r="AA8" s="20" t="s">
        <v>40</v>
      </c>
      <c r="AB8" s="7"/>
      <c r="AC8" s="17">
        <v>-0.26600000000000001</v>
      </c>
      <c r="AG8" s="7"/>
      <c r="AH8" s="7"/>
      <c r="AI8" s="7"/>
      <c r="AJ8" s="62">
        <f t="shared" si="7"/>
        <v>57.15</v>
      </c>
      <c r="AS8">
        <f>'13p75GHz_WLIN_OPT_T'!AS7</f>
        <v>1.7000000000000002</v>
      </c>
      <c r="AU8" s="62">
        <f t="shared" si="8"/>
        <v>52.449999999999996</v>
      </c>
      <c r="AV8" s="62">
        <f t="shared" si="9"/>
        <v>16.550000000000004</v>
      </c>
      <c r="AX8">
        <f>'13p75GHz_WLIN_OPT_T'!AX7</f>
        <v>1.9</v>
      </c>
      <c r="AZ8" s="62">
        <f t="shared" si="10"/>
        <v>52.25</v>
      </c>
      <c r="BA8" s="62">
        <f t="shared" si="11"/>
        <v>16.75</v>
      </c>
    </row>
    <row r="9" spans="1:53" ht="24.75" customHeight="1" x14ac:dyDescent="0.25">
      <c r="A9" s="102"/>
      <c r="B9" s="100"/>
      <c r="C9" s="100"/>
      <c r="D9" s="9">
        <f>'[2]14p5GHz_WLIN'!D9</f>
        <v>41</v>
      </c>
      <c r="E9" s="9">
        <f>'[2]14p5GHz_WLIN'!E9</f>
        <v>50</v>
      </c>
      <c r="F9" s="102" t="s">
        <v>31</v>
      </c>
      <c r="G9" s="101">
        <v>13.81</v>
      </c>
      <c r="H9" s="10">
        <f t="shared" si="0"/>
        <v>2.4043628000069345E-2</v>
      </c>
      <c r="I9" s="102" t="s">
        <v>31</v>
      </c>
      <c r="J9" s="100">
        <f t="shared" si="12"/>
        <v>42</v>
      </c>
      <c r="K9" s="102" t="s">
        <v>31</v>
      </c>
      <c r="L9" s="101">
        <f t="shared" si="1"/>
        <v>15.848931924611147</v>
      </c>
      <c r="M9" s="101"/>
      <c r="N9" s="101"/>
      <c r="O9" s="11"/>
      <c r="P9" s="11"/>
      <c r="Q9" s="13">
        <f t="shared" si="2"/>
        <v>28.189999999999998</v>
      </c>
      <c r="R9" s="13">
        <v>2.1</v>
      </c>
      <c r="S9" s="13">
        <v>4.5999999999999996</v>
      </c>
      <c r="T9" s="19">
        <v>4.3099999999999996</v>
      </c>
      <c r="U9" s="19">
        <v>3.17</v>
      </c>
      <c r="V9" s="101">
        <f t="shared" si="3"/>
        <v>167.24399999999997</v>
      </c>
      <c r="W9" s="101">
        <f t="shared" si="4"/>
        <v>151.39506807538882</v>
      </c>
      <c r="X9" s="14">
        <f t="shared" si="5"/>
        <v>9.4765324463724557E-2</v>
      </c>
      <c r="Y9" s="14">
        <f t="shared" si="6"/>
        <v>9.4621560693424464E-2</v>
      </c>
      <c r="Z9" s="100">
        <v>10.3</v>
      </c>
      <c r="AB9" s="7"/>
      <c r="AC9" s="15"/>
      <c r="AG9" s="7"/>
      <c r="AH9" s="7"/>
      <c r="AI9" s="7"/>
      <c r="AJ9" s="62">
        <f t="shared" si="7"/>
        <v>57.19</v>
      </c>
      <c r="AS9">
        <f>'13p75GHz_WLIN_OPT_T'!AS8</f>
        <v>1.9000000000000001</v>
      </c>
      <c r="AU9" s="62">
        <f t="shared" si="8"/>
        <v>52.29</v>
      </c>
      <c r="AV9" s="62">
        <f t="shared" si="9"/>
        <v>15.71</v>
      </c>
      <c r="AX9">
        <f>'13p75GHz_WLIN_OPT_T'!AX8</f>
        <v>2</v>
      </c>
      <c r="AZ9" s="62">
        <f t="shared" si="10"/>
        <v>52.19</v>
      </c>
      <c r="BA9" s="62">
        <f t="shared" si="11"/>
        <v>15.810000000000002</v>
      </c>
    </row>
    <row r="10" spans="1:53" ht="24.75" customHeight="1" x14ac:dyDescent="0.25">
      <c r="A10" s="102"/>
      <c r="B10" s="100"/>
      <c r="C10" s="100"/>
      <c r="D10" s="9">
        <f>'[2]14p5GHz_WLIN'!D10</f>
        <v>40</v>
      </c>
      <c r="E10" s="9">
        <f>'[2]14p5GHz_WLIN'!E10</f>
        <v>49</v>
      </c>
      <c r="F10" s="102" t="s">
        <v>31</v>
      </c>
      <c r="G10" s="101">
        <v>12.74</v>
      </c>
      <c r="H10" s="10">
        <f t="shared" si="0"/>
        <v>1.8793168168032694E-2</v>
      </c>
      <c r="I10" s="102" t="s">
        <v>31</v>
      </c>
      <c r="J10" s="100">
        <f t="shared" si="12"/>
        <v>41</v>
      </c>
      <c r="K10" s="102" t="s">
        <v>31</v>
      </c>
      <c r="L10" s="101">
        <f t="shared" si="1"/>
        <v>12.589254117941671</v>
      </c>
      <c r="M10" s="101"/>
      <c r="N10" s="101"/>
      <c r="O10" s="11"/>
      <c r="P10" s="11"/>
      <c r="Q10" s="13">
        <f t="shared" si="2"/>
        <v>28.259999999999998</v>
      </c>
      <c r="R10" s="13">
        <v>2.1</v>
      </c>
      <c r="S10" s="13">
        <v>4.5999999999999996</v>
      </c>
      <c r="T10" s="19">
        <v>3.94</v>
      </c>
      <c r="U10" s="19">
        <v>2.88</v>
      </c>
      <c r="V10" s="101">
        <f t="shared" si="3"/>
        <v>158.21599999999998</v>
      </c>
      <c r="W10" s="101">
        <f t="shared" si="4"/>
        <v>145.62674588205832</v>
      </c>
      <c r="X10" s="14">
        <f t="shared" si="5"/>
        <v>7.9570044230303338E-2</v>
      </c>
      <c r="Y10" s="14">
        <f t="shared" si="6"/>
        <v>7.9451262513106385E-2</v>
      </c>
      <c r="Z10" s="100" t="s">
        <v>41</v>
      </c>
      <c r="AA10" t="s">
        <v>121</v>
      </c>
      <c r="AB10" s="7"/>
      <c r="AC10" s="15"/>
      <c r="AD10" s="7"/>
      <c r="AE10" s="7"/>
      <c r="AF10" s="7"/>
      <c r="AG10" s="7"/>
      <c r="AH10" s="7"/>
      <c r="AI10" s="7"/>
      <c r="AJ10" s="62">
        <f t="shared" si="7"/>
        <v>57.26</v>
      </c>
      <c r="AS10">
        <f>'13p75GHz_WLIN_OPT_T'!AS9</f>
        <v>2.1</v>
      </c>
      <c r="AU10" s="62">
        <f t="shared" si="8"/>
        <v>52.16</v>
      </c>
      <c r="AV10" s="62">
        <f t="shared" si="9"/>
        <v>14.840000000000003</v>
      </c>
      <c r="AX10">
        <f>'13p75GHz_WLIN_OPT_T'!AX9</f>
        <v>2.1</v>
      </c>
      <c r="AZ10" s="62">
        <f t="shared" si="10"/>
        <v>52.16</v>
      </c>
      <c r="BA10" s="62">
        <f t="shared" si="11"/>
        <v>14.840000000000003</v>
      </c>
    </row>
    <row r="11" spans="1:53" ht="24.75" customHeight="1" x14ac:dyDescent="0.25">
      <c r="A11" s="102"/>
      <c r="B11" s="100"/>
      <c r="C11" s="100"/>
      <c r="D11" s="9">
        <f>'[2]14p5GHz_WLIN'!D11</f>
        <v>40</v>
      </c>
      <c r="E11" s="9">
        <f>'[2]14p5GHz_WLIN'!E11</f>
        <v>47</v>
      </c>
      <c r="F11" s="102" t="s">
        <v>31</v>
      </c>
      <c r="G11" s="101">
        <v>10.31</v>
      </c>
      <c r="H11" s="10">
        <f t="shared" si="0"/>
        <v>1.0739894123412455E-2</v>
      </c>
      <c r="I11" s="102" t="s">
        <v>31</v>
      </c>
      <c r="J11" s="100">
        <f t="shared" si="12"/>
        <v>40</v>
      </c>
      <c r="K11" s="102" t="s">
        <v>31</v>
      </c>
      <c r="L11" s="101">
        <f t="shared" si="1"/>
        <v>10</v>
      </c>
      <c r="M11" s="101"/>
      <c r="N11" s="101"/>
      <c r="O11" s="11"/>
      <c r="P11" s="11"/>
      <c r="Q11" s="13">
        <f t="shared" si="2"/>
        <v>29.689999999999998</v>
      </c>
      <c r="R11" s="13">
        <v>2.1</v>
      </c>
      <c r="S11" s="13">
        <v>4.5999999999999996</v>
      </c>
      <c r="T11" s="19">
        <v>3.72</v>
      </c>
      <c r="U11" s="19">
        <v>2.71</v>
      </c>
      <c r="V11" s="101">
        <f t="shared" si="3"/>
        <v>152.84799999999998</v>
      </c>
      <c r="W11" s="101">
        <f t="shared" si="4"/>
        <v>142.84799999999998</v>
      </c>
      <c r="X11" s="14">
        <f t="shared" si="5"/>
        <v>6.5424473987229143E-2</v>
      </c>
      <c r="Y11" s="14">
        <f t="shared" si="6"/>
        <v>6.535420879485887E-2</v>
      </c>
      <c r="Z11" s="100">
        <v>7</v>
      </c>
      <c r="AA11" t="s">
        <v>105</v>
      </c>
      <c r="AB11" s="7">
        <v>0.67</v>
      </c>
      <c r="AC11" s="15" t="s">
        <v>106</v>
      </c>
      <c r="AD11" s="7">
        <v>0.41</v>
      </c>
      <c r="AE11" s="7" t="s">
        <v>107</v>
      </c>
      <c r="AF11" s="7">
        <v>1.2490000000000001</v>
      </c>
      <c r="AG11" s="7"/>
      <c r="AH11" s="7"/>
      <c r="AI11" s="7"/>
      <c r="AJ11" s="62">
        <f t="shared" si="7"/>
        <v>58.69</v>
      </c>
      <c r="AS11">
        <f>'13p75GHz_WLIN_OPT_T'!AS10</f>
        <v>3.9000000000000004</v>
      </c>
      <c r="AU11" s="62">
        <f t="shared" si="8"/>
        <v>51.79</v>
      </c>
      <c r="AV11" s="62">
        <f t="shared" si="9"/>
        <v>14.21</v>
      </c>
      <c r="AX11">
        <f>'13p75GHz_WLIN_OPT_T'!AX10</f>
        <v>3.6</v>
      </c>
      <c r="AZ11" s="62">
        <f t="shared" si="10"/>
        <v>52.089999999999996</v>
      </c>
      <c r="BA11" s="62">
        <f t="shared" si="11"/>
        <v>13.910000000000004</v>
      </c>
    </row>
    <row r="12" spans="1:53" ht="24.75" customHeight="1" x14ac:dyDescent="0.25">
      <c r="A12" s="102"/>
      <c r="B12" s="100"/>
      <c r="C12" s="100"/>
      <c r="D12" s="9">
        <f>'[2]14p5GHz_WLIN'!D12</f>
        <v>40</v>
      </c>
      <c r="E12" s="9">
        <f>'[2]14p5GHz_WLIN'!E12</f>
        <v>46</v>
      </c>
      <c r="F12" s="102" t="s">
        <v>31</v>
      </c>
      <c r="G12" s="101">
        <v>9.27</v>
      </c>
      <c r="H12" s="10">
        <f t="shared" si="0"/>
        <v>8.4527884516028984E-3</v>
      </c>
      <c r="I12" s="102" t="s">
        <v>31</v>
      </c>
      <c r="J12" s="100">
        <f t="shared" si="12"/>
        <v>39</v>
      </c>
      <c r="K12" s="102" t="s">
        <v>31</v>
      </c>
      <c r="L12" s="101">
        <f t="shared" si="1"/>
        <v>7.9432823472428158</v>
      </c>
      <c r="M12" s="101"/>
      <c r="N12" s="101"/>
      <c r="O12" s="11"/>
      <c r="P12" s="11"/>
      <c r="Q12" s="13">
        <f t="shared" si="2"/>
        <v>29.73</v>
      </c>
      <c r="R12" s="13">
        <v>2.1</v>
      </c>
      <c r="S12" s="13">
        <v>4.5999999999999996</v>
      </c>
      <c r="T12" s="19">
        <v>3.5</v>
      </c>
      <c r="U12" s="19">
        <v>2.52</v>
      </c>
      <c r="V12" s="101">
        <f t="shared" si="3"/>
        <v>147.47999999999999</v>
      </c>
      <c r="W12" s="101">
        <f t="shared" si="4"/>
        <v>139.53671765275718</v>
      </c>
      <c r="X12" s="14">
        <f t="shared" si="5"/>
        <v>5.3860064735847681E-2</v>
      </c>
      <c r="Y12" s="14">
        <f t="shared" si="6"/>
        <v>5.3802749923997924E-2</v>
      </c>
      <c r="Z12" s="141" t="s">
        <v>77</v>
      </c>
      <c r="AA12" t="s">
        <v>108</v>
      </c>
      <c r="AB12" s="7">
        <v>0</v>
      </c>
      <c r="AE12" s="105" t="s">
        <v>109</v>
      </c>
      <c r="AF12" s="7">
        <v>10.5</v>
      </c>
      <c r="AG12" s="7"/>
      <c r="AH12" s="7"/>
      <c r="AI12" s="7"/>
      <c r="AJ12" s="62">
        <f t="shared" si="7"/>
        <v>58.730000000000004</v>
      </c>
      <c r="AS12">
        <f>'13p75GHz_WLIN_OPT_T'!AS11</f>
        <v>4.2</v>
      </c>
      <c r="AU12" s="62">
        <f t="shared" si="8"/>
        <v>51.53</v>
      </c>
      <c r="AV12" s="62">
        <f t="shared" si="9"/>
        <v>13.469999999999999</v>
      </c>
      <c r="AX12">
        <f>'13p75GHz_WLIN_OPT_T'!AX11</f>
        <v>3.6</v>
      </c>
      <c r="AZ12" s="62">
        <f t="shared" si="10"/>
        <v>52.13</v>
      </c>
      <c r="BA12" s="62">
        <f t="shared" si="11"/>
        <v>12.869999999999997</v>
      </c>
    </row>
    <row r="13" spans="1:53" ht="24.75" customHeight="1" x14ac:dyDescent="0.25">
      <c r="A13" s="102"/>
      <c r="B13" s="100"/>
      <c r="C13" s="100"/>
      <c r="D13" s="9">
        <f>'[2]14p5GHz_WLIN'!D13</f>
        <v>40</v>
      </c>
      <c r="E13" s="9">
        <f>'[2]14p5GHz_WLIN'!E13</f>
        <v>45</v>
      </c>
      <c r="F13" s="102" t="s">
        <v>31</v>
      </c>
      <c r="G13" s="101">
        <v>8.27</v>
      </c>
      <c r="H13" s="10">
        <f t="shared" si="0"/>
        <v>6.7142885292595248E-3</v>
      </c>
      <c r="I13" s="102" t="s">
        <v>31</v>
      </c>
      <c r="J13" s="100">
        <f t="shared" si="12"/>
        <v>38</v>
      </c>
      <c r="K13" s="102" t="s">
        <v>31</v>
      </c>
      <c r="L13" s="101">
        <f t="shared" si="1"/>
        <v>6.3095734448019387</v>
      </c>
      <c r="M13" s="101"/>
      <c r="N13" s="101"/>
      <c r="O13" s="11"/>
      <c r="P13" s="11"/>
      <c r="Q13" s="13">
        <f t="shared" si="2"/>
        <v>29.73</v>
      </c>
      <c r="R13" s="13">
        <v>2.1</v>
      </c>
      <c r="S13" s="13">
        <v>4.5999999999999996</v>
      </c>
      <c r="T13" s="19">
        <v>3.3</v>
      </c>
      <c r="U13" s="19">
        <v>2.36</v>
      </c>
      <c r="V13" s="101">
        <f t="shared" si="3"/>
        <v>142.6</v>
      </c>
      <c r="W13" s="101">
        <f t="shared" si="4"/>
        <v>136.29042655519805</v>
      </c>
      <c r="X13" s="14">
        <f t="shared" si="5"/>
        <v>4.4246658098190318E-2</v>
      </c>
      <c r="Y13" s="14">
        <f t="shared" si="6"/>
        <v>4.4199573325895365E-2</v>
      </c>
      <c r="Z13" s="141"/>
      <c r="AA13" t="s">
        <v>110</v>
      </c>
      <c r="AB13" s="7">
        <v>3.06</v>
      </c>
      <c r="AE13" s="15" t="s">
        <v>111</v>
      </c>
      <c r="AF13" s="7">
        <v>40.08</v>
      </c>
      <c r="AG13" s="7"/>
      <c r="AH13" s="7"/>
      <c r="AI13" s="7"/>
      <c r="AJ13" s="62">
        <f t="shared" si="7"/>
        <v>58.730000000000004</v>
      </c>
      <c r="AS13">
        <f>'13p75GHz_WLIN_OPT_T'!AS12</f>
        <v>4.2</v>
      </c>
      <c r="AU13" s="62">
        <f t="shared" si="8"/>
        <v>51.53</v>
      </c>
      <c r="AV13" s="62">
        <f t="shared" si="9"/>
        <v>12.469999999999999</v>
      </c>
      <c r="AX13">
        <f>'13p75GHz_WLIN_OPT_T'!AX12</f>
        <v>3.6</v>
      </c>
      <c r="AZ13" s="62">
        <f t="shared" si="10"/>
        <v>52.13</v>
      </c>
      <c r="BA13" s="62">
        <f t="shared" si="11"/>
        <v>11.869999999999997</v>
      </c>
    </row>
    <row r="14" spans="1:53" ht="24.75" customHeight="1" x14ac:dyDescent="0.25">
      <c r="A14" s="102"/>
      <c r="B14" s="100"/>
      <c r="C14" s="100"/>
      <c r="D14" s="9">
        <f>'[2]14p5GHz_WLIN'!D14</f>
        <v>39</v>
      </c>
      <c r="E14" s="9">
        <f>'[2]14p5GHz_WLIN'!E14</f>
        <v>44</v>
      </c>
      <c r="F14" s="102" t="s">
        <v>31</v>
      </c>
      <c r="G14" s="101">
        <v>7.24</v>
      </c>
      <c r="H14" s="10">
        <f t="shared" si="0"/>
        <v>5.296634438916579E-3</v>
      </c>
      <c r="I14" s="102" t="s">
        <v>31</v>
      </c>
      <c r="J14" s="100">
        <f t="shared" si="12"/>
        <v>37</v>
      </c>
      <c r="K14" s="102" t="s">
        <v>31</v>
      </c>
      <c r="L14" s="101">
        <f t="shared" si="1"/>
        <v>5.0118723362727327</v>
      </c>
      <c r="M14" s="101"/>
      <c r="N14" s="101"/>
      <c r="O14" s="11"/>
      <c r="P14" s="11"/>
      <c r="Q14" s="13">
        <f t="shared" si="2"/>
        <v>29.759999999999998</v>
      </c>
      <c r="R14" s="13">
        <v>2.1</v>
      </c>
      <c r="S14" s="13">
        <v>4.5999999999999996</v>
      </c>
      <c r="T14" s="19">
        <v>3.15</v>
      </c>
      <c r="U14" s="19">
        <v>2.19</v>
      </c>
      <c r="V14" s="101">
        <f t="shared" si="3"/>
        <v>138.94</v>
      </c>
      <c r="W14" s="101">
        <f t="shared" si="4"/>
        <v>133.92812766372725</v>
      </c>
      <c r="X14" s="14">
        <f t="shared" si="5"/>
        <v>3.6072206249263945E-2</v>
      </c>
      <c r="Y14" s="14">
        <f t="shared" si="6"/>
        <v>3.6034084510103759E-2</v>
      </c>
      <c r="Z14" s="141"/>
      <c r="AA14" s="147" t="s">
        <v>101</v>
      </c>
      <c r="AB14" s="148"/>
      <c r="AC14" s="146" t="s">
        <v>102</v>
      </c>
      <c r="AD14" s="146"/>
      <c r="AE14" s="146"/>
      <c r="AF14" s="146"/>
      <c r="AG14" s="146"/>
      <c r="AH14" s="146"/>
      <c r="AI14" s="7"/>
      <c r="AJ14" s="62">
        <f t="shared" si="7"/>
        <v>58.76</v>
      </c>
      <c r="AS14">
        <f>'13p75GHz_WLIN_OPT_T'!AS13</f>
        <v>4.2</v>
      </c>
      <c r="AU14" s="62">
        <f t="shared" si="8"/>
        <v>51.559999999999995</v>
      </c>
      <c r="AV14" s="62">
        <f t="shared" si="9"/>
        <v>11.440000000000005</v>
      </c>
      <c r="AX14">
        <f>'13p75GHz_WLIN_OPT_T'!AX13</f>
        <v>3.6</v>
      </c>
      <c r="AZ14" s="62">
        <f t="shared" si="10"/>
        <v>52.16</v>
      </c>
      <c r="BA14" s="62">
        <f t="shared" si="11"/>
        <v>10.840000000000003</v>
      </c>
    </row>
    <row r="15" spans="1:53" ht="24.75" customHeight="1" x14ac:dyDescent="0.25">
      <c r="A15" s="102"/>
      <c r="B15" s="100"/>
      <c r="C15" s="100"/>
      <c r="D15" s="9">
        <f>'[2]14p5GHz_WLIN'!D15</f>
        <v>39</v>
      </c>
      <c r="E15" s="9">
        <f>'[2]14p5GHz_WLIN'!E15</f>
        <v>44</v>
      </c>
      <c r="F15" s="102" t="s">
        <v>31</v>
      </c>
      <c r="G15" s="101">
        <v>6.25</v>
      </c>
      <c r="H15" s="10">
        <f t="shared" si="0"/>
        <v>4.2169650342858229E-3</v>
      </c>
      <c r="I15" s="102" t="s">
        <v>31</v>
      </c>
      <c r="J15" s="100">
        <f t="shared" si="12"/>
        <v>36</v>
      </c>
      <c r="K15" s="102" t="s">
        <v>31</v>
      </c>
      <c r="L15" s="101">
        <f t="shared" si="1"/>
        <v>3.9810717055349771</v>
      </c>
      <c r="M15" s="101"/>
      <c r="N15" s="101"/>
      <c r="O15" s="11"/>
      <c r="P15" s="11"/>
      <c r="Q15" s="13">
        <f t="shared" si="2"/>
        <v>29.75</v>
      </c>
      <c r="R15" s="13">
        <v>2.1</v>
      </c>
      <c r="S15" s="13">
        <v>4.5999999999999996</v>
      </c>
      <c r="T15" s="19">
        <v>3.02</v>
      </c>
      <c r="U15" s="19">
        <v>2.08</v>
      </c>
      <c r="V15" s="101">
        <f t="shared" si="3"/>
        <v>135.768</v>
      </c>
      <c r="W15" s="101">
        <f t="shared" si="4"/>
        <v>131.78692829446501</v>
      </c>
      <c r="X15" s="14">
        <f t="shared" si="5"/>
        <v>2.9322606987913037E-2</v>
      </c>
      <c r="Y15" s="14">
        <f t="shared" si="6"/>
        <v>2.9291546907229179E-2</v>
      </c>
      <c r="Z15" s="141"/>
      <c r="AA15" s="147"/>
      <c r="AB15" s="148"/>
      <c r="AC15" s="146"/>
      <c r="AD15" s="146"/>
      <c r="AE15" s="146"/>
      <c r="AF15" s="146"/>
      <c r="AG15" s="146"/>
      <c r="AH15" s="146"/>
      <c r="AI15" s="7"/>
      <c r="AJ15" s="62">
        <f t="shared" si="7"/>
        <v>58.75</v>
      </c>
      <c r="AS15">
        <f>'13p75GHz_WLIN_OPT_T'!AS14</f>
        <v>4.2</v>
      </c>
      <c r="AU15" s="62">
        <f t="shared" si="8"/>
        <v>51.55</v>
      </c>
      <c r="AV15" s="62">
        <f t="shared" si="9"/>
        <v>10.450000000000003</v>
      </c>
      <c r="AX15">
        <f>'13p75GHz_WLIN_OPT_T'!AX14</f>
        <v>3.6</v>
      </c>
      <c r="AZ15" s="62">
        <f t="shared" si="10"/>
        <v>52.15</v>
      </c>
      <c r="BA15" s="62">
        <f t="shared" si="11"/>
        <v>9.8500000000000014</v>
      </c>
    </row>
    <row r="16" spans="1:53" ht="24.75" customHeight="1" x14ac:dyDescent="0.25">
      <c r="A16" s="102"/>
      <c r="B16" s="100"/>
      <c r="C16" s="100"/>
      <c r="D16" s="9">
        <f>'[2]14p5GHz_WLIN'!D16</f>
        <v>39</v>
      </c>
      <c r="E16" s="9">
        <f>'[2]14p5GHz_WLIN'!E16</f>
        <v>44</v>
      </c>
      <c r="F16" s="102" t="s">
        <v>31</v>
      </c>
      <c r="G16" s="101">
        <v>5.34</v>
      </c>
      <c r="H16" s="10">
        <f t="shared" si="0"/>
        <v>3.419794425137089E-3</v>
      </c>
      <c r="I16" s="102" t="s">
        <v>31</v>
      </c>
      <c r="J16" s="100">
        <f t="shared" si="12"/>
        <v>35</v>
      </c>
      <c r="K16" s="102" t="s">
        <v>31</v>
      </c>
      <c r="L16" s="101">
        <f t="shared" si="1"/>
        <v>3.1622776601683804</v>
      </c>
      <c r="M16" s="101"/>
      <c r="N16" s="101"/>
      <c r="O16" s="11"/>
      <c r="P16" s="11"/>
      <c r="Q16" s="13">
        <f t="shared" si="2"/>
        <v>29.66</v>
      </c>
      <c r="R16" s="13">
        <v>2.1</v>
      </c>
      <c r="S16" s="13">
        <v>4.5999999999999996</v>
      </c>
      <c r="T16" s="19">
        <v>2.93</v>
      </c>
      <c r="U16" s="19">
        <v>1.98</v>
      </c>
      <c r="V16" s="101">
        <f t="shared" si="3"/>
        <v>133.572</v>
      </c>
      <c r="W16" s="101">
        <f t="shared" si="4"/>
        <v>130.40972233983163</v>
      </c>
      <c r="X16" s="14">
        <f t="shared" si="5"/>
        <v>2.3674704729796516E-2</v>
      </c>
      <c r="Y16" s="14">
        <f t="shared" si="6"/>
        <v>2.3649102100314758E-2</v>
      </c>
      <c r="Z16" s="141"/>
      <c r="AA16" s="147"/>
      <c r="AB16" s="148"/>
      <c r="AC16" s="146"/>
      <c r="AD16" s="146"/>
      <c r="AE16" s="146"/>
      <c r="AF16" s="146"/>
      <c r="AG16" s="146"/>
      <c r="AH16" s="146"/>
      <c r="AI16" s="7"/>
      <c r="AJ16" s="62">
        <f t="shared" si="7"/>
        <v>58.66</v>
      </c>
      <c r="AS16">
        <f>'13p75GHz_WLIN_OPT_T'!AS15</f>
        <v>4.2</v>
      </c>
      <c r="AU16" s="62">
        <f t="shared" si="8"/>
        <v>51.459999999999994</v>
      </c>
      <c r="AV16" s="62">
        <f t="shared" si="9"/>
        <v>9.5400000000000063</v>
      </c>
      <c r="AX16">
        <f>'13p75GHz_WLIN_OPT_T'!AX15</f>
        <v>3.6</v>
      </c>
      <c r="AZ16" s="62">
        <f t="shared" si="10"/>
        <v>52.059999999999995</v>
      </c>
      <c r="BA16" s="62">
        <f t="shared" si="11"/>
        <v>8.9400000000000048</v>
      </c>
    </row>
    <row r="17" spans="1:53" ht="24.75" customHeight="1" x14ac:dyDescent="0.25">
      <c r="A17" s="102"/>
      <c r="B17" s="100"/>
      <c r="C17" s="100"/>
      <c r="D17" s="9">
        <f>'[2]14p5GHz_WLIN'!D17</f>
        <v>39</v>
      </c>
      <c r="E17" s="9">
        <f>'[2]14p5GHz_WLIN'!E17</f>
        <v>43</v>
      </c>
      <c r="F17" s="102" t="s">
        <v>31</v>
      </c>
      <c r="G17" s="101">
        <v>4.34</v>
      </c>
      <c r="H17" s="10">
        <f t="shared" si="0"/>
        <v>2.7164392688390827E-3</v>
      </c>
      <c r="I17" s="102" t="s">
        <v>31</v>
      </c>
      <c r="J17" s="100">
        <f t="shared" si="12"/>
        <v>34</v>
      </c>
      <c r="K17" s="102" t="s">
        <v>31</v>
      </c>
      <c r="L17" s="101">
        <f t="shared" si="1"/>
        <v>2.511886431509581</v>
      </c>
      <c r="M17" s="101"/>
      <c r="N17" s="101"/>
      <c r="O17" s="11"/>
      <c r="P17" s="11"/>
      <c r="Q17" s="13">
        <f t="shared" si="2"/>
        <v>29.66</v>
      </c>
      <c r="R17" s="13">
        <v>2.1</v>
      </c>
      <c r="S17" s="13">
        <v>4.5999999999999996</v>
      </c>
      <c r="T17" s="19">
        <v>2.86</v>
      </c>
      <c r="U17" s="19">
        <v>1.92</v>
      </c>
      <c r="V17" s="101">
        <f t="shared" si="3"/>
        <v>131.86399999999998</v>
      </c>
      <c r="W17" s="101">
        <f t="shared" si="4"/>
        <v>129.35211356849038</v>
      </c>
      <c r="X17" s="14">
        <f t="shared" si="5"/>
        <v>1.9049068976442256E-2</v>
      </c>
      <c r="Y17" s="14">
        <f t="shared" si="6"/>
        <v>1.9028468666510513E-2</v>
      </c>
      <c r="Z17" s="141"/>
      <c r="AA17" s="147"/>
      <c r="AB17" s="148"/>
      <c r="AC17" s="146"/>
      <c r="AD17" s="146"/>
      <c r="AE17" s="146"/>
      <c r="AF17" s="146"/>
      <c r="AG17" s="146"/>
      <c r="AH17" s="146"/>
      <c r="AI17" s="7"/>
      <c r="AJ17" s="62">
        <f t="shared" si="7"/>
        <v>58.66</v>
      </c>
      <c r="AS17">
        <f>'13p75GHz_WLIN_OPT_T'!AS16</f>
        <v>4.2</v>
      </c>
      <c r="AU17" s="62">
        <f t="shared" si="8"/>
        <v>51.459999999999994</v>
      </c>
      <c r="AV17" s="62">
        <f t="shared" si="9"/>
        <v>8.5400000000000063</v>
      </c>
      <c r="AX17">
        <f>'13p75GHz_WLIN_OPT_T'!AX16</f>
        <v>3.5</v>
      </c>
      <c r="AZ17" s="62">
        <f t="shared" si="10"/>
        <v>52.16</v>
      </c>
      <c r="BA17" s="62">
        <f t="shared" si="11"/>
        <v>7.8400000000000034</v>
      </c>
    </row>
    <row r="18" spans="1:53" ht="24.75" customHeight="1" x14ac:dyDescent="0.25">
      <c r="A18" s="102"/>
      <c r="B18" s="100"/>
      <c r="C18" s="100"/>
      <c r="D18" s="9">
        <f>'[2]14p5GHz_WLIN'!D18</f>
        <v>39</v>
      </c>
      <c r="E18" s="9">
        <f>'[2]14p5GHz_WLIN'!E18</f>
        <v>43</v>
      </c>
      <c r="F18" s="102" t="s">
        <v>31</v>
      </c>
      <c r="G18" s="101">
        <f>'[2]14p5GHz_WLIN'!G18</f>
        <v>3.46</v>
      </c>
      <c r="H18" s="10">
        <f t="shared" si="0"/>
        <v>2.2181964198002193E-3</v>
      </c>
      <c r="I18" s="102" t="s">
        <v>31</v>
      </c>
      <c r="J18" s="100">
        <f t="shared" si="12"/>
        <v>33</v>
      </c>
      <c r="K18" s="102" t="s">
        <v>31</v>
      </c>
      <c r="L18" s="101">
        <f t="shared" si="1"/>
        <v>1.9952623149688804</v>
      </c>
      <c r="M18" s="101"/>
      <c r="N18" s="101"/>
      <c r="O18" s="11"/>
      <c r="P18" s="11"/>
      <c r="Q18" s="13">
        <f t="shared" si="2"/>
        <v>29.54</v>
      </c>
      <c r="R18" s="13">
        <v>2.1</v>
      </c>
      <c r="S18" s="13">
        <v>4.5999999999999996</v>
      </c>
      <c r="T18" s="19">
        <v>2.83</v>
      </c>
      <c r="U18" s="19">
        <v>1.88</v>
      </c>
      <c r="V18" s="101">
        <f t="shared" si="3"/>
        <v>131.13199999999998</v>
      </c>
      <c r="W18" s="101">
        <f t="shared" si="4"/>
        <v>129.13673768503111</v>
      </c>
      <c r="X18" s="14">
        <f t="shared" si="5"/>
        <v>1.5215678209505543E-2</v>
      </c>
      <c r="Y18" s="14">
        <f t="shared" si="6"/>
        <v>1.5198762457287927E-2</v>
      </c>
      <c r="Z18" s="141"/>
      <c r="AA18" s="147"/>
      <c r="AB18" s="148"/>
      <c r="AC18" s="146"/>
      <c r="AD18" s="146"/>
      <c r="AE18" s="146"/>
      <c r="AF18" s="146"/>
      <c r="AG18" s="146"/>
      <c r="AH18" s="146"/>
      <c r="AI18" s="7"/>
      <c r="AJ18" s="62">
        <f t="shared" si="7"/>
        <v>58.54</v>
      </c>
      <c r="AS18">
        <f>'13p75GHz_WLIN_OPT_T'!AS17</f>
        <v>4.3</v>
      </c>
      <c r="AU18" s="62">
        <f t="shared" si="8"/>
        <v>51.24</v>
      </c>
      <c r="AV18" s="62">
        <f t="shared" si="9"/>
        <v>7.759999999999998</v>
      </c>
      <c r="AX18">
        <f>'13p75GHz_WLIN_OPT_T'!AX17</f>
        <v>3.4</v>
      </c>
      <c r="AZ18" s="62">
        <f t="shared" si="10"/>
        <v>52.14</v>
      </c>
      <c r="BA18" s="62">
        <f t="shared" si="11"/>
        <v>6.8599999999999994</v>
      </c>
    </row>
    <row r="19" spans="1:53" ht="24.75" customHeight="1" x14ac:dyDescent="0.25">
      <c r="A19" s="102"/>
      <c r="B19" s="100"/>
      <c r="C19" s="100"/>
      <c r="D19" s="9">
        <f>'[2]14p5GHz_WLIN'!D19</f>
        <v>39</v>
      </c>
      <c r="E19" s="9">
        <f>'[2]14p5GHz_WLIN'!E19</f>
        <v>43</v>
      </c>
      <c r="F19" s="102" t="s">
        <v>31</v>
      </c>
      <c r="G19" s="101">
        <v>-0.25</v>
      </c>
      <c r="H19" s="10">
        <f t="shared" si="0"/>
        <v>9.4406087628592342E-4</v>
      </c>
      <c r="I19" s="102" t="s">
        <v>31</v>
      </c>
      <c r="J19" s="100">
        <f>J18-3</f>
        <v>30</v>
      </c>
      <c r="K19" s="102" t="s">
        <v>31</v>
      </c>
      <c r="L19" s="101">
        <f t="shared" si="1"/>
        <v>1</v>
      </c>
      <c r="M19" s="101"/>
      <c r="N19" s="101"/>
      <c r="O19" s="11"/>
      <c r="P19" s="11"/>
      <c r="Q19" s="13">
        <f t="shared" si="2"/>
        <v>30.25</v>
      </c>
      <c r="R19" s="13">
        <v>2.1</v>
      </c>
      <c r="S19" s="13">
        <v>4.5999999999999996</v>
      </c>
      <c r="T19" s="19">
        <v>2.8</v>
      </c>
      <c r="U19" s="19">
        <v>1.84</v>
      </c>
      <c r="V19" s="101">
        <f t="shared" si="3"/>
        <v>130.39999999999998</v>
      </c>
      <c r="W19" s="101">
        <f t="shared" si="4"/>
        <v>129.39999999999998</v>
      </c>
      <c r="X19" s="14">
        <f t="shared" si="5"/>
        <v>7.6687116564417195E-3</v>
      </c>
      <c r="Y19" s="14">
        <f t="shared" si="6"/>
        <v>7.661471925795354E-3</v>
      </c>
      <c r="Z19" s="141"/>
      <c r="AA19" s="147"/>
      <c r="AB19" s="148"/>
      <c r="AC19" s="146"/>
      <c r="AD19" s="146"/>
      <c r="AE19" s="146"/>
      <c r="AF19" s="146"/>
      <c r="AG19" s="146"/>
      <c r="AH19" s="146"/>
      <c r="AI19" s="7"/>
      <c r="AJ19" s="62">
        <f t="shared" si="7"/>
        <v>59.25</v>
      </c>
      <c r="AS19">
        <f>'13p75GHz_WLIN_OPT_T'!AS18</f>
        <v>5.9</v>
      </c>
      <c r="AU19" s="62">
        <f t="shared" si="8"/>
        <v>50.35</v>
      </c>
      <c r="AV19" s="62">
        <f t="shared" si="9"/>
        <v>5.6499999999999986</v>
      </c>
      <c r="AX19">
        <f>'13p75GHz_WLIN_OPT_T'!AX18</f>
        <v>4.3</v>
      </c>
      <c r="AZ19" s="62">
        <f t="shared" si="10"/>
        <v>51.95</v>
      </c>
      <c r="BA19" s="62">
        <f t="shared" si="11"/>
        <v>4.0499999999999972</v>
      </c>
    </row>
    <row r="20" spans="1:53" ht="24.75" customHeight="1" x14ac:dyDescent="0.25">
      <c r="A20" s="102"/>
      <c r="B20" s="100"/>
      <c r="C20" s="100"/>
      <c r="D20" s="9">
        <f>'[2]14p5GHz_WLIN'!D20</f>
        <v>39</v>
      </c>
      <c r="E20" s="9">
        <f>'[2]14p5GHz_WLIN'!E20</f>
        <v>43</v>
      </c>
      <c r="F20" s="102" t="s">
        <v>31</v>
      </c>
      <c r="G20" s="101">
        <v>-3.26</v>
      </c>
      <c r="H20" s="10">
        <f t="shared" si="0"/>
        <v>4.7206304126359052E-4</v>
      </c>
      <c r="I20" s="102" t="s">
        <v>31</v>
      </c>
      <c r="J20" s="100">
        <f>J19-3</f>
        <v>27</v>
      </c>
      <c r="K20" s="102" t="s">
        <v>31</v>
      </c>
      <c r="L20" s="101">
        <f t="shared" si="1"/>
        <v>0.50118723362727269</v>
      </c>
      <c r="M20" s="101"/>
      <c r="N20" s="101"/>
      <c r="O20" s="11"/>
      <c r="P20" s="11"/>
      <c r="Q20" s="13">
        <f t="shared" si="2"/>
        <v>30.259999999999998</v>
      </c>
      <c r="R20" s="13">
        <v>2.1</v>
      </c>
      <c r="S20" s="13">
        <v>4.5999999999999996</v>
      </c>
      <c r="T20" s="19">
        <v>2.82</v>
      </c>
      <c r="U20" s="19">
        <v>1.84</v>
      </c>
      <c r="V20" s="101">
        <f t="shared" si="3"/>
        <v>130.88799999999998</v>
      </c>
      <c r="W20" s="101">
        <f t="shared" si="4"/>
        <v>130.38681276637271</v>
      </c>
      <c r="X20" s="14">
        <f t="shared" si="5"/>
        <v>3.829130505678693E-3</v>
      </c>
      <c r="Y20" s="14">
        <f t="shared" si="6"/>
        <v>3.825523887491666E-3</v>
      </c>
      <c r="Z20" s="141"/>
      <c r="AB20" s="7"/>
      <c r="AC20" s="15"/>
      <c r="AD20" s="7"/>
      <c r="AE20" s="7"/>
      <c r="AF20" s="7"/>
      <c r="AG20" s="7"/>
      <c r="AH20" s="7"/>
      <c r="AI20" s="7"/>
      <c r="AJ20" s="62">
        <f t="shared" si="7"/>
        <v>59.26</v>
      </c>
      <c r="AS20">
        <f>'13p75GHz_WLIN_OPT_T'!AS19</f>
        <v>5.9</v>
      </c>
      <c r="AU20" s="62">
        <f t="shared" si="8"/>
        <v>50.36</v>
      </c>
      <c r="AV20" s="62">
        <f t="shared" si="9"/>
        <v>2.6400000000000006</v>
      </c>
      <c r="AX20">
        <f>'13p75GHz_WLIN_OPT_T'!AX19</f>
        <v>4.0999999999999996</v>
      </c>
      <c r="AZ20" s="62">
        <f t="shared" si="10"/>
        <v>52.16</v>
      </c>
      <c r="BA20" s="62">
        <f t="shared" si="11"/>
        <v>0.84000000000000341</v>
      </c>
    </row>
    <row r="21" spans="1:53" ht="24.75" customHeight="1" x14ac:dyDescent="0.25">
      <c r="A21" s="102"/>
      <c r="B21" s="100"/>
      <c r="C21" s="100"/>
      <c r="D21" s="9">
        <f>'[2]14p5GHz_WLIN'!D21</f>
        <v>39</v>
      </c>
      <c r="E21" s="9">
        <f>'[2]14p5GHz_WLIN'!E21</f>
        <v>43</v>
      </c>
      <c r="F21" s="102" t="s">
        <v>31</v>
      </c>
      <c r="G21" s="101">
        <v>-6.36</v>
      </c>
      <c r="H21" s="10">
        <f t="shared" si="0"/>
        <v>2.3120647901755942E-4</v>
      </c>
      <c r="I21" s="102" t="s">
        <v>31</v>
      </c>
      <c r="J21" s="100">
        <f>J20-3</f>
        <v>24</v>
      </c>
      <c r="K21" s="102" t="s">
        <v>31</v>
      </c>
      <c r="L21" s="101">
        <f t="shared" si="1"/>
        <v>0.25118864315095807</v>
      </c>
      <c r="M21" s="101"/>
      <c r="N21" s="101"/>
      <c r="O21" s="11"/>
      <c r="P21" s="11"/>
      <c r="Q21" s="13">
        <f t="shared" si="2"/>
        <v>30.36</v>
      </c>
      <c r="R21" s="13">
        <v>2.1</v>
      </c>
      <c r="S21" s="13">
        <v>4.5999999999999996</v>
      </c>
      <c r="T21" s="19">
        <v>2.84</v>
      </c>
      <c r="U21" s="19">
        <v>1.85</v>
      </c>
      <c r="V21" s="101">
        <f t="shared" si="3"/>
        <v>131.37599999999998</v>
      </c>
      <c r="W21" s="101">
        <f t="shared" si="4"/>
        <v>131.12481135684902</v>
      </c>
      <c r="X21" s="14">
        <f t="shared" si="5"/>
        <v>1.9119827301102036E-3</v>
      </c>
      <c r="Y21" s="14">
        <f t="shared" si="6"/>
        <v>1.910222846425074E-3</v>
      </c>
      <c r="Z21" s="141"/>
      <c r="AB21" s="7"/>
      <c r="AC21" s="15"/>
      <c r="AD21" s="7"/>
      <c r="AE21" s="7"/>
      <c r="AF21" s="7"/>
      <c r="AG21" s="7"/>
      <c r="AH21" s="7"/>
      <c r="AI21" s="7"/>
      <c r="AJ21" s="62">
        <f t="shared" si="7"/>
        <v>59.36</v>
      </c>
      <c r="AS21">
        <f>'13p75GHz_WLIN_OPT_T'!AS20</f>
        <v>5.9</v>
      </c>
      <c r="AU21" s="62">
        <f t="shared" si="8"/>
        <v>50.46</v>
      </c>
      <c r="AV21" s="62">
        <f t="shared" si="9"/>
        <v>-0.46000000000000085</v>
      </c>
      <c r="AX21">
        <f>'13p75GHz_WLIN_OPT_T'!AX20</f>
        <v>4.0999999999999996</v>
      </c>
      <c r="AZ21" s="62">
        <f t="shared" si="10"/>
        <v>52.26</v>
      </c>
      <c r="BA21" s="62">
        <f t="shared" si="11"/>
        <v>-2.259999999999998</v>
      </c>
    </row>
    <row r="22" spans="1:53" ht="24.75" customHeight="1" x14ac:dyDescent="0.25">
      <c r="A22" s="21"/>
      <c r="B22" s="22"/>
      <c r="C22" s="23"/>
      <c r="D22" s="24"/>
      <c r="E22" s="23"/>
      <c r="F22" s="22"/>
      <c r="G22" s="25"/>
      <c r="H22" s="25"/>
      <c r="I22" s="22"/>
      <c r="J22" s="22"/>
      <c r="K22" s="22"/>
      <c r="L22" s="25"/>
      <c r="M22" s="26"/>
      <c r="N22" s="25"/>
      <c r="O22" s="25"/>
      <c r="P22" s="25"/>
      <c r="Q22" s="25"/>
      <c r="R22" s="25"/>
      <c r="S22" s="25"/>
      <c r="T22" s="26"/>
      <c r="U22" s="26"/>
      <c r="V22" s="25"/>
      <c r="W22" s="25"/>
      <c r="X22" s="27"/>
      <c r="Y22" s="27"/>
      <c r="Z22" s="28"/>
      <c r="AB22" s="7" t="str">
        <f>CONCATENATE("Cascade Average IMD(dBc)  W_LIN_OPT @ ",B23,"GHz")</f>
        <v>Cascade Average IMD(dBc)  W_LIN_OPT @ 14.5GHz</v>
      </c>
      <c r="AC22" s="7"/>
      <c r="AD22" s="7"/>
      <c r="AE22" s="7"/>
      <c r="AF22" s="7"/>
      <c r="AG22" s="7" t="s">
        <v>43</v>
      </c>
      <c r="AH22" s="7"/>
      <c r="AI22" s="7"/>
    </row>
    <row r="23" spans="1:53" ht="24.75" customHeight="1" x14ac:dyDescent="0.25">
      <c r="A23" s="8">
        <v>41990</v>
      </c>
      <c r="B23" s="100">
        <f>B3</f>
        <v>14.5</v>
      </c>
      <c r="C23" s="100" t="s">
        <v>30</v>
      </c>
      <c r="D23" s="29"/>
      <c r="E23" s="30"/>
      <c r="F23" s="31"/>
      <c r="G23" s="32"/>
      <c r="H23" s="33"/>
      <c r="I23" s="30"/>
      <c r="J23" s="32"/>
      <c r="K23" s="32"/>
      <c r="L23" s="33"/>
      <c r="M23" s="31"/>
      <c r="N23" s="31"/>
      <c r="O23" s="31"/>
      <c r="P23" s="34"/>
      <c r="Q23" s="31"/>
      <c r="R23" s="31"/>
      <c r="S23" s="31"/>
      <c r="T23" s="31"/>
      <c r="U23" s="31"/>
      <c r="V23" s="31"/>
      <c r="W23" s="31"/>
      <c r="X23" s="35"/>
      <c r="Y23" s="35"/>
      <c r="Z23" s="127" t="s">
        <v>44</v>
      </c>
      <c r="AB23" s="15"/>
      <c r="AC23" s="36"/>
      <c r="AD23" s="36"/>
      <c r="AE23" s="36"/>
      <c r="AF23" s="36"/>
      <c r="AG23" s="7">
        <v>-25</v>
      </c>
      <c r="AH23" s="7"/>
      <c r="AI23" s="7"/>
    </row>
    <row r="24" spans="1:53" ht="24.75" customHeight="1" x14ac:dyDescent="0.25">
      <c r="A24" s="16"/>
      <c r="B24" s="100"/>
      <c r="C24" s="100"/>
      <c r="D24" s="29"/>
      <c r="E24" s="30"/>
      <c r="F24" s="31"/>
      <c r="G24" s="32"/>
      <c r="H24" s="33"/>
      <c r="I24" s="30"/>
      <c r="J24" s="32"/>
      <c r="K24" s="32"/>
      <c r="L24" s="33"/>
      <c r="M24" s="31"/>
      <c r="N24" s="31"/>
      <c r="O24" s="31"/>
      <c r="P24" s="34"/>
      <c r="Q24" s="31"/>
      <c r="R24" s="31"/>
      <c r="S24" s="31"/>
      <c r="T24" s="31"/>
      <c r="U24" s="31"/>
      <c r="V24" s="31"/>
      <c r="W24" s="31"/>
      <c r="X24" s="35"/>
      <c r="Y24" s="35"/>
      <c r="Z24" s="128"/>
      <c r="AB24" s="15"/>
      <c r="AC24" s="36"/>
      <c r="AD24" s="36"/>
      <c r="AE24" s="36"/>
      <c r="AF24" s="36"/>
      <c r="AG24" s="7">
        <v>-25</v>
      </c>
      <c r="AH24" s="7"/>
      <c r="AI24" s="7"/>
    </row>
    <row r="25" spans="1:53" ht="24.75" customHeight="1" x14ac:dyDescent="0.25">
      <c r="A25" s="16"/>
      <c r="B25" s="100"/>
      <c r="C25" s="100"/>
      <c r="D25" s="29"/>
      <c r="E25" s="30"/>
      <c r="F25" s="31"/>
      <c r="G25" s="32"/>
      <c r="H25" s="33"/>
      <c r="I25" s="30"/>
      <c r="J25" s="32"/>
      <c r="K25" s="32"/>
      <c r="L25" s="33"/>
      <c r="M25" s="31"/>
      <c r="N25" s="31"/>
      <c r="O25" s="31"/>
      <c r="P25" s="34"/>
      <c r="Q25" s="31"/>
      <c r="R25" s="31"/>
      <c r="S25" s="31"/>
      <c r="T25" s="31"/>
      <c r="U25" s="31"/>
      <c r="V25" s="31"/>
      <c r="W25" s="31"/>
      <c r="X25" s="35"/>
      <c r="Y25" s="35"/>
      <c r="Z25" s="128"/>
      <c r="AB25" s="15"/>
      <c r="AC25" s="36"/>
      <c r="AD25" s="36"/>
      <c r="AE25" s="36"/>
      <c r="AF25" s="36"/>
      <c r="AG25" s="7">
        <v>-25</v>
      </c>
      <c r="AH25" s="7"/>
      <c r="AI25" s="7"/>
    </row>
    <row r="26" spans="1:53" ht="24.75" customHeight="1" x14ac:dyDescent="0.25">
      <c r="A26" s="102"/>
      <c r="B26" s="100"/>
      <c r="C26" s="100"/>
      <c r="D26" s="29"/>
      <c r="E26" s="30"/>
      <c r="F26" s="31"/>
      <c r="G26" s="32"/>
      <c r="H26" s="33"/>
      <c r="I26" s="30"/>
      <c r="J26" s="32"/>
      <c r="K26" s="32"/>
      <c r="L26" s="33"/>
      <c r="M26" s="31"/>
      <c r="N26" s="31"/>
      <c r="O26" s="31"/>
      <c r="P26" s="34"/>
      <c r="Q26" s="31"/>
      <c r="R26" s="31"/>
      <c r="S26" s="31"/>
      <c r="T26" s="31"/>
      <c r="U26" s="31"/>
      <c r="V26" s="31"/>
      <c r="W26" s="31"/>
      <c r="X26" s="35"/>
      <c r="Y26" s="35"/>
      <c r="Z26" s="129"/>
      <c r="AB26" s="15"/>
      <c r="AC26" s="36"/>
      <c r="AD26" s="36"/>
      <c r="AE26" s="36"/>
      <c r="AF26" s="36"/>
      <c r="AG26" s="7">
        <v>-25</v>
      </c>
      <c r="AH26" s="7"/>
      <c r="AI26" s="7"/>
    </row>
    <row r="27" spans="1:53" ht="24.75" customHeight="1" x14ac:dyDescent="0.25">
      <c r="A27" s="102"/>
      <c r="B27" s="100"/>
      <c r="C27" s="100"/>
      <c r="D27" s="9"/>
      <c r="E27" s="100"/>
      <c r="F27" s="101"/>
      <c r="G27" s="102" t="s">
        <v>31</v>
      </c>
      <c r="H27" s="10">
        <f t="shared" ref="H27:H41" si="13">0.001*POWER(10,F27/10)</f>
        <v>1E-3</v>
      </c>
      <c r="I27" s="100">
        <v>44</v>
      </c>
      <c r="J27" s="102"/>
      <c r="K27" s="102" t="s">
        <v>31</v>
      </c>
      <c r="L27" s="10">
        <f t="shared" ref="L27:L41" si="14">0.001*POWER(10,I27/10)</f>
        <v>25.118864315095859</v>
      </c>
      <c r="M27" s="101"/>
      <c r="N27" s="101"/>
      <c r="O27" s="11"/>
      <c r="P27" s="11"/>
      <c r="Q27" s="13">
        <f t="shared" ref="Q27:Q41" si="15">I27-F27</f>
        <v>44</v>
      </c>
      <c r="R27" s="13">
        <v>2.1</v>
      </c>
      <c r="S27" s="13"/>
      <c r="T27" s="101"/>
      <c r="U27" s="101"/>
      <c r="V27" s="101">
        <f t="shared" ref="V27:V41" si="16">T27*$Z$7+S27*$Z$9+R27*$Z$11</f>
        <v>14.700000000000001</v>
      </c>
      <c r="W27" s="101">
        <f>V27-L27</f>
        <v>-10.418864315095858</v>
      </c>
      <c r="X27" s="14">
        <f>0.001*POWER(10,J27/10)/V27</f>
        <v>6.802721088435374E-5</v>
      </c>
      <c r="Y27" s="14">
        <f>(0.001*POWER(10,J27/10)-H27)/V27</f>
        <v>0</v>
      </c>
      <c r="Z27" s="127" t="s">
        <v>45</v>
      </c>
      <c r="AB27" s="15" t="e">
        <f t="shared" ref="AB27:AB61" si="17">AVERAGE(O27:P27)</f>
        <v>#DIV/0!</v>
      </c>
      <c r="AC27" s="36"/>
      <c r="AD27" s="36"/>
      <c r="AE27" s="36"/>
      <c r="AF27" s="36"/>
      <c r="AG27" s="7">
        <v>-25</v>
      </c>
      <c r="AH27" s="7"/>
      <c r="AI27" s="7"/>
    </row>
    <row r="28" spans="1:53" ht="23.25" customHeight="1" x14ac:dyDescent="0.25">
      <c r="A28" s="102"/>
      <c r="B28" s="100"/>
      <c r="C28" s="100"/>
      <c r="D28" s="9"/>
      <c r="E28" s="100"/>
      <c r="F28" s="101">
        <v>14.81</v>
      </c>
      <c r="G28" s="102" t="s">
        <v>31</v>
      </c>
      <c r="H28" s="10">
        <f t="shared" si="13"/>
        <v>3.0269134281013067E-2</v>
      </c>
      <c r="I28" s="100">
        <f t="shared" ref="I28:I38" si="18">I27-1</f>
        <v>43</v>
      </c>
      <c r="J28" s="102"/>
      <c r="K28" s="102" t="s">
        <v>31</v>
      </c>
      <c r="L28" s="10">
        <f t="shared" si="14"/>
        <v>19.952623149688794</v>
      </c>
      <c r="M28" s="101"/>
      <c r="N28" s="101"/>
      <c r="O28" s="11">
        <v>-25</v>
      </c>
      <c r="P28" s="11">
        <v>-26.5</v>
      </c>
      <c r="Q28" s="13">
        <f t="shared" si="15"/>
        <v>28.189999999999998</v>
      </c>
      <c r="R28" s="13">
        <v>2.1</v>
      </c>
      <c r="S28" s="13">
        <v>4.5999999999999996</v>
      </c>
      <c r="T28" s="101">
        <v>5.6</v>
      </c>
      <c r="U28" s="101">
        <v>4.03</v>
      </c>
      <c r="V28" s="101">
        <f t="shared" si="16"/>
        <v>198.71999999999997</v>
      </c>
      <c r="W28" s="101">
        <f>V28-L28</f>
        <v>178.76737685031117</v>
      </c>
      <c r="X28" s="14">
        <f t="shared" ref="X28:X41" si="19">0.001*POWER(10,J28/10)/V28</f>
        <v>5.0322061191626419E-6</v>
      </c>
      <c r="Y28" s="14">
        <f t="shared" ref="Y28:Y41" si="20">(0.001*POWER(10,J28/10)-H28)/V28</f>
        <v>-1.4728831663150699E-4</v>
      </c>
      <c r="Z28" s="130"/>
      <c r="AB28" s="15">
        <f t="shared" si="17"/>
        <v>-25.75</v>
      </c>
      <c r="AC28" s="36"/>
      <c r="AD28" s="36"/>
      <c r="AE28" s="36"/>
      <c r="AF28" s="36"/>
      <c r="AG28" s="7">
        <v>-25</v>
      </c>
      <c r="AH28" s="7"/>
      <c r="AI28" s="7"/>
    </row>
    <row r="29" spans="1:53" ht="24" customHeight="1" x14ac:dyDescent="0.25">
      <c r="A29" s="102"/>
      <c r="B29" s="100"/>
      <c r="C29" s="100"/>
      <c r="D29" s="9"/>
      <c r="E29" s="100"/>
      <c r="F29" s="101">
        <v>13.65</v>
      </c>
      <c r="G29" s="102" t="s">
        <v>31</v>
      </c>
      <c r="H29" s="10">
        <f t="shared" si="13"/>
        <v>2.3173946499684791E-2</v>
      </c>
      <c r="I29" s="100">
        <f t="shared" si="18"/>
        <v>42</v>
      </c>
      <c r="J29" s="102"/>
      <c r="K29" s="102" t="s">
        <v>31</v>
      </c>
      <c r="L29" s="10">
        <f t="shared" si="14"/>
        <v>15.848931924611147</v>
      </c>
      <c r="M29" s="101"/>
      <c r="N29" s="101"/>
      <c r="O29" s="11">
        <v>-28</v>
      </c>
      <c r="P29" s="11">
        <v>-33.5</v>
      </c>
      <c r="Q29" s="13">
        <f t="shared" si="15"/>
        <v>28.35</v>
      </c>
      <c r="R29" s="13">
        <v>2.1</v>
      </c>
      <c r="S29" s="13">
        <v>4.5</v>
      </c>
      <c r="T29" s="101">
        <v>5.15</v>
      </c>
      <c r="U29" s="101">
        <v>3.73</v>
      </c>
      <c r="V29" s="101">
        <f t="shared" si="16"/>
        <v>186.70999999999998</v>
      </c>
      <c r="W29" s="101">
        <f>V29-L29</f>
        <v>170.86106807538883</v>
      </c>
      <c r="X29" s="14">
        <f t="shared" si="19"/>
        <v>5.3558995233249429E-6</v>
      </c>
      <c r="Y29" s="14">
        <f t="shared" si="20"/>
        <v>-1.1876142948789456E-4</v>
      </c>
      <c r="Z29" s="131"/>
      <c r="AB29" s="15">
        <f t="shared" si="17"/>
        <v>-30.75</v>
      </c>
      <c r="AC29" s="36"/>
      <c r="AD29" s="36"/>
      <c r="AE29" s="36"/>
      <c r="AF29" s="36"/>
      <c r="AG29" s="7">
        <v>-25</v>
      </c>
      <c r="AH29" s="7"/>
      <c r="AI29" s="7"/>
    </row>
    <row r="30" spans="1:53" ht="24.75" customHeight="1" x14ac:dyDescent="0.25">
      <c r="A30" s="102"/>
      <c r="B30" s="100"/>
      <c r="C30" s="100"/>
      <c r="D30" s="9"/>
      <c r="E30" s="100"/>
      <c r="F30" s="101">
        <v>12.64</v>
      </c>
      <c r="G30" s="102" t="s">
        <v>31</v>
      </c>
      <c r="H30" s="10">
        <f t="shared" si="13"/>
        <v>1.8365383433483467E-2</v>
      </c>
      <c r="I30" s="100">
        <f t="shared" si="18"/>
        <v>41</v>
      </c>
      <c r="J30" s="102"/>
      <c r="K30" s="102" t="s">
        <v>31</v>
      </c>
      <c r="L30" s="10">
        <f t="shared" si="14"/>
        <v>12.589254117941671</v>
      </c>
      <c r="M30" s="101"/>
      <c r="N30" s="101"/>
      <c r="O30" s="11">
        <v>-28</v>
      </c>
      <c r="P30" s="11">
        <v>-40</v>
      </c>
      <c r="Q30" s="13">
        <f t="shared" si="15"/>
        <v>28.36</v>
      </c>
      <c r="R30" s="13">
        <v>2.1</v>
      </c>
      <c r="S30" s="13">
        <v>4.5</v>
      </c>
      <c r="T30" s="101">
        <v>4.76</v>
      </c>
      <c r="U30" s="101">
        <v>3.46</v>
      </c>
      <c r="V30" s="101">
        <f t="shared" si="16"/>
        <v>177.19399999999999</v>
      </c>
      <c r="W30" s="101">
        <f>V30-L30</f>
        <v>164.60474588205832</v>
      </c>
      <c r="X30" s="14">
        <f t="shared" si="19"/>
        <v>5.6435319480343587E-6</v>
      </c>
      <c r="Y30" s="14">
        <f t="shared" si="20"/>
        <v>-9.8002096196730514E-5</v>
      </c>
      <c r="Z30" s="100" t="s">
        <v>46</v>
      </c>
      <c r="AB30" s="15">
        <f t="shared" si="17"/>
        <v>-34</v>
      </c>
      <c r="AC30" s="36"/>
      <c r="AD30" s="36"/>
      <c r="AE30" s="36"/>
      <c r="AF30" s="36"/>
      <c r="AG30" s="7">
        <v>-25</v>
      </c>
      <c r="AH30" s="7"/>
      <c r="AI30" s="7"/>
    </row>
    <row r="31" spans="1:53" ht="24.75" customHeight="1" x14ac:dyDescent="0.25">
      <c r="A31" s="102"/>
      <c r="B31" s="100"/>
      <c r="C31" s="100"/>
      <c r="D31" s="9">
        <v>40</v>
      </c>
      <c r="E31" s="100">
        <v>49</v>
      </c>
      <c r="F31" s="101">
        <f t="shared" ref="F31:F37" si="21">G11</f>
        <v>10.31</v>
      </c>
      <c r="G31" s="102" t="s">
        <v>31</v>
      </c>
      <c r="H31" s="10">
        <f t="shared" si="13"/>
        <v>1.0739894123412455E-2</v>
      </c>
      <c r="I31" s="100">
        <f t="shared" si="18"/>
        <v>40</v>
      </c>
      <c r="J31" s="102">
        <v>43</v>
      </c>
      <c r="K31" s="102" t="s">
        <v>31</v>
      </c>
      <c r="L31" s="10">
        <f t="shared" si="14"/>
        <v>10</v>
      </c>
      <c r="M31" s="101"/>
      <c r="N31" s="101"/>
      <c r="O31" s="11">
        <v>-32.5</v>
      </c>
      <c r="P31" s="11">
        <v>-37.5</v>
      </c>
      <c r="Q31" s="13">
        <f t="shared" si="15"/>
        <v>29.689999999999998</v>
      </c>
      <c r="R31" s="13">
        <v>2.1</v>
      </c>
      <c r="S31" s="13">
        <v>4.5</v>
      </c>
      <c r="T31" s="101">
        <v>4.42</v>
      </c>
      <c r="U31" s="101">
        <v>3.17</v>
      </c>
      <c r="V31" s="101">
        <f t="shared" si="16"/>
        <v>168.898</v>
      </c>
      <c r="W31" s="101">
        <f t="shared" ref="W31:W41" si="22">V31-L31</f>
        <v>158.898</v>
      </c>
      <c r="X31" s="14">
        <f t="shared" si="19"/>
        <v>0.11813415878038103</v>
      </c>
      <c r="Y31" s="14">
        <f t="shared" si="20"/>
        <v>0.11807057073242658</v>
      </c>
      <c r="Z31" s="39"/>
      <c r="AB31" s="15">
        <f t="shared" si="17"/>
        <v>-35</v>
      </c>
      <c r="AC31" s="36"/>
      <c r="AD31" s="36"/>
      <c r="AE31" s="36"/>
      <c r="AF31" s="36"/>
      <c r="AG31" s="7">
        <v>-25</v>
      </c>
      <c r="AH31" s="7"/>
      <c r="AI31" s="7"/>
    </row>
    <row r="32" spans="1:53" ht="24.75" customHeight="1" x14ac:dyDescent="0.25">
      <c r="A32" s="102"/>
      <c r="B32" s="100"/>
      <c r="C32" s="100"/>
      <c r="D32" s="9">
        <v>40</v>
      </c>
      <c r="E32" s="100">
        <v>47</v>
      </c>
      <c r="F32" s="101">
        <f t="shared" si="21"/>
        <v>9.27</v>
      </c>
      <c r="G32" s="102" t="s">
        <v>31</v>
      </c>
      <c r="H32" s="10">
        <f t="shared" si="13"/>
        <v>8.4527884516028984E-3</v>
      </c>
      <c r="I32" s="100">
        <f t="shared" si="18"/>
        <v>39</v>
      </c>
      <c r="J32" s="102">
        <v>42.18</v>
      </c>
      <c r="K32" s="102" t="s">
        <v>31</v>
      </c>
      <c r="L32" s="10">
        <f t="shared" si="14"/>
        <v>7.9432823472428158</v>
      </c>
      <c r="M32" s="101"/>
      <c r="N32" s="101"/>
      <c r="O32" s="11">
        <v>-34</v>
      </c>
      <c r="P32" s="11">
        <v>-49</v>
      </c>
      <c r="Q32" s="13">
        <f t="shared" si="15"/>
        <v>29.73</v>
      </c>
      <c r="R32" s="13">
        <v>2.1</v>
      </c>
      <c r="S32" s="13">
        <v>4.5</v>
      </c>
      <c r="T32" s="101">
        <v>4.1100000000000003</v>
      </c>
      <c r="U32" s="101">
        <v>2.96</v>
      </c>
      <c r="V32" s="101">
        <f t="shared" si="16"/>
        <v>161.334</v>
      </c>
      <c r="W32" s="101">
        <f t="shared" si="22"/>
        <v>153.39071765275719</v>
      </c>
      <c r="X32" s="14">
        <f t="shared" si="19"/>
        <v>0.10239390322120671</v>
      </c>
      <c r="Y32" s="14">
        <f t="shared" si="20"/>
        <v>0.10234151012085835</v>
      </c>
      <c r="Z32" s="39"/>
      <c r="AB32" s="15">
        <f t="shared" si="17"/>
        <v>-41.5</v>
      </c>
      <c r="AC32" s="36"/>
      <c r="AD32" s="36"/>
      <c r="AE32" s="36"/>
      <c r="AF32" s="36"/>
      <c r="AG32" s="7">
        <v>-25</v>
      </c>
      <c r="AH32" s="7"/>
      <c r="AI32" s="7"/>
    </row>
    <row r="33" spans="1:36" ht="24.75" customHeight="1" x14ac:dyDescent="0.25">
      <c r="A33" s="102"/>
      <c r="B33" s="100"/>
      <c r="C33" s="100"/>
      <c r="D33" s="9">
        <v>40</v>
      </c>
      <c r="E33" s="100">
        <v>46</v>
      </c>
      <c r="F33" s="101">
        <f t="shared" si="21"/>
        <v>8.27</v>
      </c>
      <c r="G33" s="102" t="s">
        <v>31</v>
      </c>
      <c r="H33" s="10">
        <f t="shared" si="13"/>
        <v>6.7142885292595248E-3</v>
      </c>
      <c r="I33" s="100">
        <f t="shared" si="18"/>
        <v>38</v>
      </c>
      <c r="J33" s="102">
        <v>41.35</v>
      </c>
      <c r="K33" s="102" t="s">
        <v>31</v>
      </c>
      <c r="L33" s="10">
        <f t="shared" si="14"/>
        <v>6.3095734448019387</v>
      </c>
      <c r="M33" s="101"/>
      <c r="N33" s="101"/>
      <c r="O33" s="11">
        <v>-34</v>
      </c>
      <c r="P33" s="11">
        <v>-46</v>
      </c>
      <c r="Q33" s="13">
        <f t="shared" si="15"/>
        <v>29.73</v>
      </c>
      <c r="R33" s="13">
        <v>2.1</v>
      </c>
      <c r="S33" s="13">
        <v>4.5</v>
      </c>
      <c r="T33" s="101">
        <v>3.82</v>
      </c>
      <c r="U33" s="101">
        <v>2.75</v>
      </c>
      <c r="V33" s="101">
        <f t="shared" si="16"/>
        <v>154.25799999999998</v>
      </c>
      <c r="W33" s="101">
        <f t="shared" si="22"/>
        <v>147.94842655519804</v>
      </c>
      <c r="X33" s="14">
        <f t="shared" si="19"/>
        <v>8.8461093530897858E-2</v>
      </c>
      <c r="Y33" s="14">
        <f t="shared" si="20"/>
        <v>8.8417567175511039E-2</v>
      </c>
      <c r="Z33" s="39"/>
      <c r="AB33" s="15">
        <f t="shared" si="17"/>
        <v>-40</v>
      </c>
      <c r="AC33" s="36"/>
      <c r="AD33" s="36"/>
      <c r="AE33" s="36"/>
      <c r="AF33" s="36"/>
      <c r="AG33" s="7">
        <v>-25</v>
      </c>
      <c r="AH33" s="7"/>
      <c r="AI33" s="7"/>
    </row>
    <row r="34" spans="1:36" ht="24.75" customHeight="1" x14ac:dyDescent="0.25">
      <c r="A34" s="102"/>
      <c r="B34" s="100"/>
      <c r="C34" s="100"/>
      <c r="D34" s="9">
        <v>39</v>
      </c>
      <c r="E34" s="100">
        <v>46</v>
      </c>
      <c r="F34" s="101">
        <f t="shared" si="21"/>
        <v>7.24</v>
      </c>
      <c r="G34" s="102" t="s">
        <v>31</v>
      </c>
      <c r="H34" s="10">
        <f t="shared" si="13"/>
        <v>5.296634438916579E-3</v>
      </c>
      <c r="I34" s="100">
        <f t="shared" si="18"/>
        <v>37</v>
      </c>
      <c r="J34" s="102">
        <v>40.299999999999997</v>
      </c>
      <c r="K34" s="102" t="s">
        <v>31</v>
      </c>
      <c r="L34" s="10">
        <f t="shared" si="14"/>
        <v>5.0118723362727327</v>
      </c>
      <c r="M34" s="101"/>
      <c r="N34" s="101"/>
      <c r="O34" s="11">
        <v>-34</v>
      </c>
      <c r="P34" s="11">
        <v>-41.5</v>
      </c>
      <c r="Q34" s="13">
        <f t="shared" si="15"/>
        <v>29.759999999999998</v>
      </c>
      <c r="R34" s="13">
        <v>2.1</v>
      </c>
      <c r="S34" s="13">
        <v>4.5</v>
      </c>
      <c r="T34" s="101">
        <v>3.58</v>
      </c>
      <c r="U34" s="101">
        <v>2.57</v>
      </c>
      <c r="V34" s="101">
        <f t="shared" si="16"/>
        <v>148.40199999999999</v>
      </c>
      <c r="W34" s="101">
        <f t="shared" si="22"/>
        <v>143.39012766372724</v>
      </c>
      <c r="X34" s="14">
        <f t="shared" si="19"/>
        <v>7.2203831837684473E-2</v>
      </c>
      <c r="Y34" s="14">
        <f t="shared" si="20"/>
        <v>7.2168140711965714E-2</v>
      </c>
      <c r="Z34" s="39"/>
      <c r="AB34" s="15">
        <f t="shared" si="17"/>
        <v>-37.75</v>
      </c>
      <c r="AC34" s="36"/>
      <c r="AD34" s="36"/>
      <c r="AE34" s="36"/>
      <c r="AF34" s="36"/>
      <c r="AG34" s="7">
        <v>-25</v>
      </c>
      <c r="AH34" s="7"/>
      <c r="AI34" s="7"/>
    </row>
    <row r="35" spans="1:36" ht="24.75" customHeight="1" x14ac:dyDescent="0.25">
      <c r="A35" s="102"/>
      <c r="B35" s="100"/>
      <c r="C35" s="100"/>
      <c r="D35" s="9">
        <v>39</v>
      </c>
      <c r="E35" s="100">
        <v>45</v>
      </c>
      <c r="F35" s="101">
        <f t="shared" si="21"/>
        <v>6.25</v>
      </c>
      <c r="G35" s="102" t="s">
        <v>31</v>
      </c>
      <c r="H35" s="10">
        <f t="shared" si="13"/>
        <v>4.2169650342858229E-3</v>
      </c>
      <c r="I35" s="100">
        <f t="shared" si="18"/>
        <v>36</v>
      </c>
      <c r="J35" s="102">
        <v>39.340000000000003</v>
      </c>
      <c r="K35" s="102" t="s">
        <v>31</v>
      </c>
      <c r="L35" s="10">
        <f t="shared" si="14"/>
        <v>3.9810717055349771</v>
      </c>
      <c r="M35" s="101"/>
      <c r="N35" s="101"/>
      <c r="O35" s="11">
        <v>-34</v>
      </c>
      <c r="P35" s="11">
        <v>-39</v>
      </c>
      <c r="Q35" s="13">
        <f t="shared" si="15"/>
        <v>29.75</v>
      </c>
      <c r="R35" s="13">
        <v>2.1</v>
      </c>
      <c r="S35" s="13">
        <v>4.5</v>
      </c>
      <c r="T35" s="101">
        <v>3.38</v>
      </c>
      <c r="U35" s="101">
        <v>2.42</v>
      </c>
      <c r="V35" s="101">
        <f t="shared" si="16"/>
        <v>143.52199999999999</v>
      </c>
      <c r="W35" s="101">
        <f t="shared" si="22"/>
        <v>139.540928294465</v>
      </c>
      <c r="X35" s="14">
        <f t="shared" si="19"/>
        <v>5.9852393466186121E-2</v>
      </c>
      <c r="Y35" s="14">
        <f t="shared" si="20"/>
        <v>5.9823011454826977E-2</v>
      </c>
      <c r="Z35" s="39"/>
      <c r="AB35" s="15">
        <f t="shared" si="17"/>
        <v>-36.5</v>
      </c>
      <c r="AC35" s="36"/>
      <c r="AD35" s="36"/>
      <c r="AE35" s="36"/>
      <c r="AF35" s="36"/>
      <c r="AG35" s="7">
        <v>-25</v>
      </c>
      <c r="AH35" s="7"/>
      <c r="AI35" s="7"/>
    </row>
    <row r="36" spans="1:36" ht="24.75" customHeight="1" x14ac:dyDescent="0.25">
      <c r="A36" s="102"/>
      <c r="B36" s="100"/>
      <c r="C36" s="100"/>
      <c r="D36" s="9">
        <v>39</v>
      </c>
      <c r="E36" s="100">
        <v>44</v>
      </c>
      <c r="F36" s="101">
        <f t="shared" si="21"/>
        <v>5.34</v>
      </c>
      <c r="G36" s="102" t="s">
        <v>31</v>
      </c>
      <c r="H36" s="10">
        <f t="shared" si="13"/>
        <v>3.419794425137089E-3</v>
      </c>
      <c r="I36" s="100">
        <f t="shared" si="18"/>
        <v>35</v>
      </c>
      <c r="J36" s="102">
        <v>38.31</v>
      </c>
      <c r="K36" s="102" t="s">
        <v>31</v>
      </c>
      <c r="L36" s="10">
        <f t="shared" si="14"/>
        <v>3.1622776601683804</v>
      </c>
      <c r="M36" s="101"/>
      <c r="N36" s="101"/>
      <c r="O36" s="11">
        <v>-34.5</v>
      </c>
      <c r="P36" s="11">
        <v>-37.5</v>
      </c>
      <c r="Q36" s="13">
        <f t="shared" si="15"/>
        <v>29.66</v>
      </c>
      <c r="R36" s="13">
        <v>2.1</v>
      </c>
      <c r="S36" s="13">
        <v>4.5</v>
      </c>
      <c r="T36" s="101">
        <v>3.21</v>
      </c>
      <c r="U36" s="101">
        <v>2.2799999999999998</v>
      </c>
      <c r="V36" s="101">
        <f t="shared" si="16"/>
        <v>139.374</v>
      </c>
      <c r="W36" s="101">
        <f t="shared" si="22"/>
        <v>136.21172233983162</v>
      </c>
      <c r="X36" s="14">
        <f t="shared" si="19"/>
        <v>4.8620367328962077E-2</v>
      </c>
      <c r="Y36" s="14">
        <f t="shared" si="20"/>
        <v>4.8595830511297823E-2</v>
      </c>
      <c r="Z36" s="39"/>
      <c r="AB36" s="15">
        <f t="shared" si="17"/>
        <v>-36</v>
      </c>
      <c r="AC36" s="36"/>
      <c r="AD36" s="36"/>
      <c r="AE36" s="36"/>
      <c r="AF36" s="36"/>
      <c r="AG36" s="7">
        <v>-25</v>
      </c>
      <c r="AH36" s="7"/>
      <c r="AI36" s="7"/>
    </row>
    <row r="37" spans="1:36" ht="24.75" customHeight="1" x14ac:dyDescent="0.25">
      <c r="A37" s="102"/>
      <c r="B37" s="100"/>
      <c r="C37" s="100"/>
      <c r="D37" s="9">
        <v>39</v>
      </c>
      <c r="E37" s="100">
        <v>44</v>
      </c>
      <c r="F37" s="101">
        <f t="shared" si="21"/>
        <v>4.34</v>
      </c>
      <c r="G37" s="102" t="s">
        <v>31</v>
      </c>
      <c r="H37" s="10">
        <f t="shared" si="13"/>
        <v>2.7164392688390827E-3</v>
      </c>
      <c r="I37" s="100">
        <f t="shared" si="18"/>
        <v>34</v>
      </c>
      <c r="J37" s="102">
        <v>37.33</v>
      </c>
      <c r="K37" s="102" t="s">
        <v>31</v>
      </c>
      <c r="L37" s="10">
        <f t="shared" si="14"/>
        <v>2.511886431509581</v>
      </c>
      <c r="M37" s="101"/>
      <c r="N37" s="101"/>
      <c r="O37" s="11">
        <v>-33</v>
      </c>
      <c r="P37" s="11">
        <v>-36.5</v>
      </c>
      <c r="Q37" s="13">
        <f t="shared" si="15"/>
        <v>29.66</v>
      </c>
      <c r="R37" s="13">
        <v>2.1</v>
      </c>
      <c r="S37" s="13">
        <v>4.5</v>
      </c>
      <c r="T37" s="101">
        <v>3.09</v>
      </c>
      <c r="U37" s="101">
        <v>2.17</v>
      </c>
      <c r="V37" s="101">
        <f t="shared" si="16"/>
        <v>136.44599999999997</v>
      </c>
      <c r="W37" s="101">
        <f t="shared" si="22"/>
        <v>133.93411356849037</v>
      </c>
      <c r="X37" s="14">
        <f t="shared" si="19"/>
        <v>3.9631379662693013E-2</v>
      </c>
      <c r="Y37" s="14">
        <f t="shared" si="20"/>
        <v>3.9611471132806907E-2</v>
      </c>
      <c r="Z37" s="39"/>
      <c r="AB37" s="15">
        <f t="shared" si="17"/>
        <v>-34.75</v>
      </c>
      <c r="AC37" s="36"/>
      <c r="AD37" s="36"/>
      <c r="AE37" s="36"/>
      <c r="AF37" s="36"/>
      <c r="AG37" s="7">
        <v>-25</v>
      </c>
      <c r="AH37" s="7"/>
      <c r="AI37" s="7"/>
    </row>
    <row r="38" spans="1:36" ht="24.75" customHeight="1" x14ac:dyDescent="0.25">
      <c r="A38" s="102"/>
      <c r="B38" s="100"/>
      <c r="C38" s="100"/>
      <c r="D38" s="9">
        <f>'[2]14p5GHz'!D38</f>
        <v>39</v>
      </c>
      <c r="E38" s="9">
        <f>'[2]14p5GHz'!E38</f>
        <v>44</v>
      </c>
      <c r="F38" s="101">
        <f>'[2]14p5GHz_WLIN'!F38</f>
        <v>3.46</v>
      </c>
      <c r="G38" s="102" t="s">
        <v>31</v>
      </c>
      <c r="H38" s="10">
        <f t="shared" si="13"/>
        <v>2.2181964198002193E-3</v>
      </c>
      <c r="I38" s="100">
        <f t="shared" si="18"/>
        <v>33</v>
      </c>
      <c r="J38" s="101">
        <f>'[2]14p5GHz_WLIN'!J38</f>
        <v>36.39</v>
      </c>
      <c r="K38" s="102" t="s">
        <v>31</v>
      </c>
      <c r="L38" s="10">
        <f t="shared" si="14"/>
        <v>1.9952623149688804</v>
      </c>
      <c r="M38" s="101"/>
      <c r="N38" s="101"/>
      <c r="O38" s="11">
        <f>'[2]14p5GHz_WLIN'!O38</f>
        <v>-33</v>
      </c>
      <c r="P38" s="11">
        <f>'[2]14p5GHz_WLIN'!P38</f>
        <v>-35</v>
      </c>
      <c r="Q38" s="13">
        <f t="shared" si="15"/>
        <v>29.54</v>
      </c>
      <c r="R38" s="13">
        <v>2.1</v>
      </c>
      <c r="S38" s="13">
        <v>4.5</v>
      </c>
      <c r="T38" s="101">
        <v>2.99</v>
      </c>
      <c r="U38" s="101">
        <v>2.08</v>
      </c>
      <c r="V38" s="101">
        <f t="shared" si="16"/>
        <v>134.006</v>
      </c>
      <c r="W38" s="101">
        <f t="shared" si="22"/>
        <v>132.01073768503113</v>
      </c>
      <c r="X38" s="14">
        <f t="shared" si="19"/>
        <v>3.2499430897539615E-2</v>
      </c>
      <c r="Y38" s="14">
        <f t="shared" si="20"/>
        <v>3.2482877934091707E-2</v>
      </c>
      <c r="Z38" s="39"/>
      <c r="AB38" s="15">
        <f t="shared" si="17"/>
        <v>-34</v>
      </c>
      <c r="AC38" s="36"/>
      <c r="AD38" s="36"/>
      <c r="AE38" s="36"/>
      <c r="AF38" s="36"/>
      <c r="AG38" s="7">
        <v>-25</v>
      </c>
      <c r="AH38" s="7"/>
      <c r="AI38" s="7"/>
    </row>
    <row r="39" spans="1:36" ht="24.75" customHeight="1" x14ac:dyDescent="0.25">
      <c r="A39" s="102"/>
      <c r="B39" s="100"/>
      <c r="C39" s="100"/>
      <c r="D39" s="9">
        <f>'[2]14p5GHz'!D39</f>
        <v>39</v>
      </c>
      <c r="E39" s="9">
        <f>'[2]14p5GHz'!E39</f>
        <v>44</v>
      </c>
      <c r="F39" s="101"/>
      <c r="G39" s="102" t="s">
        <v>31</v>
      </c>
      <c r="H39" s="10">
        <f t="shared" si="13"/>
        <v>1E-3</v>
      </c>
      <c r="I39" s="100">
        <f>I38-3</f>
        <v>30</v>
      </c>
      <c r="J39" s="102"/>
      <c r="K39" s="102" t="s">
        <v>31</v>
      </c>
      <c r="L39" s="10">
        <f t="shared" si="14"/>
        <v>1</v>
      </c>
      <c r="M39" s="101"/>
      <c r="N39" s="101"/>
      <c r="O39" s="106">
        <f>'[2]14p5GHz'!O39</f>
        <v>-36.299999999999997</v>
      </c>
      <c r="P39" s="106">
        <f>'[2]14p5GHz'!P39</f>
        <v>-37.6</v>
      </c>
      <c r="Q39" s="13">
        <f t="shared" si="15"/>
        <v>30</v>
      </c>
      <c r="R39" s="13">
        <v>2.1</v>
      </c>
      <c r="S39" s="13">
        <v>4.5999999999999996</v>
      </c>
      <c r="T39" s="101">
        <v>2.82</v>
      </c>
      <c r="U39" s="101">
        <v>1.88</v>
      </c>
      <c r="V39" s="101">
        <f t="shared" si="16"/>
        <v>130.88799999999998</v>
      </c>
      <c r="W39" s="101">
        <f t="shared" si="22"/>
        <v>129.88799999999998</v>
      </c>
      <c r="X39" s="14">
        <f t="shared" si="19"/>
        <v>7.6401197970784205E-6</v>
      </c>
      <c r="Y39" s="14">
        <f t="shared" si="20"/>
        <v>0</v>
      </c>
      <c r="Z39" s="39"/>
      <c r="AB39" s="15">
        <f t="shared" si="17"/>
        <v>-36.950000000000003</v>
      </c>
      <c r="AC39" s="36"/>
      <c r="AD39" s="36"/>
      <c r="AE39" s="36"/>
      <c r="AF39" s="36"/>
      <c r="AG39" s="7">
        <v>-25</v>
      </c>
      <c r="AH39" s="7"/>
      <c r="AI39" s="7"/>
    </row>
    <row r="40" spans="1:36" ht="24.75" customHeight="1" x14ac:dyDescent="0.25">
      <c r="A40" s="102"/>
      <c r="B40" s="100"/>
      <c r="C40" s="100"/>
      <c r="D40" s="9">
        <f>'[2]14p5GHz'!D40</f>
        <v>39</v>
      </c>
      <c r="E40" s="9">
        <f>'[2]14p5GHz'!E40</f>
        <v>44</v>
      </c>
      <c r="F40" s="101"/>
      <c r="G40" s="102" t="s">
        <v>31</v>
      </c>
      <c r="H40" s="10">
        <f t="shared" si="13"/>
        <v>1E-3</v>
      </c>
      <c r="I40" s="100">
        <f>I39-3</f>
        <v>27</v>
      </c>
      <c r="J40" s="102"/>
      <c r="K40" s="102" t="s">
        <v>31</v>
      </c>
      <c r="L40" s="10">
        <f t="shared" si="14"/>
        <v>0.50118723362727269</v>
      </c>
      <c r="M40" s="101"/>
      <c r="N40" s="101"/>
      <c r="O40" s="106">
        <f>'[2]14p5GHz'!O40</f>
        <v>-43.7</v>
      </c>
      <c r="P40" s="106">
        <f>'[2]14p5GHz'!P40</f>
        <v>-45.5</v>
      </c>
      <c r="Q40" s="13">
        <f t="shared" si="15"/>
        <v>27</v>
      </c>
      <c r="R40" s="13">
        <v>2.1</v>
      </c>
      <c r="S40" s="13">
        <v>4.5999999999999996</v>
      </c>
      <c r="T40" s="101">
        <v>2.77</v>
      </c>
      <c r="U40" s="101">
        <v>1.82</v>
      </c>
      <c r="V40" s="101">
        <f t="shared" si="16"/>
        <v>129.66799999999998</v>
      </c>
      <c r="W40" s="101">
        <f t="shared" si="22"/>
        <v>129.16681276637271</v>
      </c>
      <c r="X40" s="14">
        <f t="shared" si="19"/>
        <v>7.7120029614091382E-6</v>
      </c>
      <c r="Y40" s="14">
        <f t="shared" si="20"/>
        <v>0</v>
      </c>
      <c r="Z40" s="39"/>
      <c r="AB40" s="15">
        <f t="shared" si="17"/>
        <v>-44.6</v>
      </c>
      <c r="AC40" s="36"/>
      <c r="AD40" s="36"/>
      <c r="AE40" s="36"/>
      <c r="AF40" s="36"/>
      <c r="AG40" s="7">
        <v>-25</v>
      </c>
      <c r="AH40" s="7"/>
      <c r="AI40" s="7"/>
    </row>
    <row r="41" spans="1:36" ht="24.75" customHeight="1" x14ac:dyDescent="0.25">
      <c r="A41" s="102"/>
      <c r="B41" s="100"/>
      <c r="C41" s="100"/>
      <c r="D41" s="9">
        <f>'[2]14p5GHz'!D41</f>
        <v>40</v>
      </c>
      <c r="E41" s="9">
        <f>'[2]14p5GHz'!E41</f>
        <v>45</v>
      </c>
      <c r="F41" s="101"/>
      <c r="G41" s="102" t="s">
        <v>31</v>
      </c>
      <c r="H41" s="10">
        <f t="shared" si="13"/>
        <v>1E-3</v>
      </c>
      <c r="I41" s="100">
        <f>I40-3</f>
        <v>24</v>
      </c>
      <c r="J41" s="102"/>
      <c r="K41" s="102" t="s">
        <v>31</v>
      </c>
      <c r="L41" s="10">
        <f t="shared" si="14"/>
        <v>0.25118864315095807</v>
      </c>
      <c r="M41" s="101"/>
      <c r="N41" s="101"/>
      <c r="O41" s="106">
        <f>'[2]14p5GHz'!O41</f>
        <v>0</v>
      </c>
      <c r="P41" s="106">
        <f>'[2]14p5GHz'!P41</f>
        <v>0</v>
      </c>
      <c r="Q41" s="13">
        <f t="shared" si="15"/>
        <v>24</v>
      </c>
      <c r="R41" s="13">
        <v>2.1</v>
      </c>
      <c r="S41" s="13">
        <v>4.5999999999999996</v>
      </c>
      <c r="T41" s="101">
        <v>2.79</v>
      </c>
      <c r="U41" s="101">
        <v>1.82</v>
      </c>
      <c r="V41" s="101">
        <f t="shared" si="16"/>
        <v>130.15599999999998</v>
      </c>
      <c r="W41" s="101">
        <f t="shared" si="22"/>
        <v>129.90481135684902</v>
      </c>
      <c r="X41" s="14">
        <f t="shared" si="19"/>
        <v>7.6830879867236258E-6</v>
      </c>
      <c r="Y41" s="14">
        <f t="shared" si="20"/>
        <v>0</v>
      </c>
      <c r="Z41" s="39"/>
      <c r="AB41" s="15">
        <f t="shared" si="17"/>
        <v>0</v>
      </c>
      <c r="AC41" s="36"/>
      <c r="AD41" s="36"/>
      <c r="AE41" s="36"/>
      <c r="AF41" s="36"/>
      <c r="AG41" s="7">
        <v>-25</v>
      </c>
      <c r="AH41" s="7"/>
      <c r="AI41" s="7"/>
    </row>
    <row r="42" spans="1:36" ht="24.75" customHeight="1" x14ac:dyDescent="0.25">
      <c r="A42" s="21"/>
      <c r="B42" s="22"/>
      <c r="C42" s="23"/>
      <c r="D42" s="24"/>
      <c r="E42" s="23"/>
      <c r="F42" s="22"/>
      <c r="G42" s="25"/>
      <c r="H42" s="25"/>
      <c r="I42" s="22"/>
      <c r="J42" s="22"/>
      <c r="K42" s="22"/>
      <c r="L42" s="25"/>
      <c r="M42" s="26"/>
      <c r="N42" s="25"/>
      <c r="O42" s="43"/>
      <c r="P42" s="43"/>
      <c r="Q42" s="25"/>
      <c r="R42" s="25"/>
      <c r="S42" s="25"/>
      <c r="T42" s="26"/>
      <c r="U42" s="26"/>
      <c r="V42" s="25"/>
      <c r="W42" s="25"/>
      <c r="X42" s="27"/>
      <c r="Y42" s="27"/>
      <c r="Z42" s="28"/>
      <c r="AB42" s="7"/>
      <c r="AC42" s="36"/>
      <c r="AD42" s="36"/>
      <c r="AE42" s="36"/>
      <c r="AF42" s="36"/>
      <c r="AG42" s="7"/>
      <c r="AH42" s="7"/>
      <c r="AI42" s="7"/>
    </row>
    <row r="43" spans="1:36" ht="24.75" customHeight="1" x14ac:dyDescent="0.25">
      <c r="A43" s="8">
        <v>41991</v>
      </c>
      <c r="B43" s="100">
        <f>B23</f>
        <v>14.5</v>
      </c>
      <c r="C43" s="100" t="s">
        <v>30</v>
      </c>
      <c r="D43" s="29"/>
      <c r="E43" s="30"/>
      <c r="F43" s="31"/>
      <c r="G43" s="32"/>
      <c r="H43" s="33"/>
      <c r="I43" s="30"/>
      <c r="J43" s="32"/>
      <c r="K43" s="32"/>
      <c r="L43" s="33"/>
      <c r="M43" s="31"/>
      <c r="N43" s="31"/>
      <c r="O43" s="31"/>
      <c r="P43" s="34"/>
      <c r="Q43" s="31"/>
      <c r="R43" s="31"/>
      <c r="S43" s="31"/>
      <c r="T43" s="31"/>
      <c r="U43" s="31"/>
      <c r="V43" s="31"/>
      <c r="W43" s="31"/>
      <c r="X43" s="35"/>
      <c r="Y43" s="35"/>
      <c r="Z43" s="127" t="s">
        <v>47</v>
      </c>
      <c r="AB43" s="15"/>
      <c r="AC43" s="36"/>
      <c r="AD43" s="36"/>
      <c r="AE43" s="44"/>
      <c r="AF43" s="36"/>
      <c r="AG43" s="7"/>
      <c r="AH43" s="7"/>
      <c r="AI43" s="7"/>
    </row>
    <row r="44" spans="1:36" ht="24.75" customHeight="1" thickBot="1" x14ac:dyDescent="0.3">
      <c r="A44" s="8"/>
      <c r="B44" s="100"/>
      <c r="C44" s="100"/>
      <c r="D44" s="29"/>
      <c r="E44" s="30"/>
      <c r="F44" s="31"/>
      <c r="G44" s="32"/>
      <c r="H44" s="33"/>
      <c r="I44" s="30"/>
      <c r="J44" s="32"/>
      <c r="K44" s="32"/>
      <c r="L44" s="33"/>
      <c r="M44" s="31"/>
      <c r="N44" s="31"/>
      <c r="O44" s="31"/>
      <c r="P44" s="34"/>
      <c r="Q44" s="31"/>
      <c r="R44" s="31"/>
      <c r="S44" s="31"/>
      <c r="T44" s="31"/>
      <c r="U44" s="31"/>
      <c r="V44" s="31"/>
      <c r="W44" s="31"/>
      <c r="X44" s="35"/>
      <c r="Y44" s="35"/>
      <c r="Z44" s="128"/>
      <c r="AB44" s="15"/>
      <c r="AC44" s="36"/>
      <c r="AD44" s="36"/>
      <c r="AE44" s="44"/>
      <c r="AF44" s="36"/>
      <c r="AG44" s="7"/>
      <c r="AH44" s="7"/>
      <c r="AI44" s="7"/>
    </row>
    <row r="45" spans="1:36" ht="24.75" customHeight="1" x14ac:dyDescent="0.25">
      <c r="A45" s="16"/>
      <c r="B45" s="100"/>
      <c r="C45" s="100"/>
      <c r="D45" s="29"/>
      <c r="E45" s="30"/>
      <c r="F45" s="31"/>
      <c r="G45" s="32"/>
      <c r="H45" s="33"/>
      <c r="I45" s="30"/>
      <c r="J45" s="32"/>
      <c r="K45" s="32"/>
      <c r="L45" s="33"/>
      <c r="M45" s="31"/>
      <c r="N45" s="31"/>
      <c r="O45" s="31"/>
      <c r="P45" s="34"/>
      <c r="Q45" s="31"/>
      <c r="R45" s="31"/>
      <c r="S45" s="31"/>
      <c r="T45" s="31"/>
      <c r="U45" s="31"/>
      <c r="V45" s="31"/>
      <c r="W45" s="31"/>
      <c r="X45" s="35"/>
      <c r="Y45" s="35"/>
      <c r="Z45" s="128"/>
      <c r="AB45" s="15"/>
      <c r="AC45" s="36"/>
      <c r="AD45" s="36"/>
      <c r="AE45" s="107" t="s">
        <v>103</v>
      </c>
      <c r="AF45" s="108"/>
      <c r="AG45" s="109" t="s">
        <v>104</v>
      </c>
      <c r="AH45" s="108"/>
      <c r="AI45" s="108"/>
      <c r="AJ45" s="110"/>
    </row>
    <row r="46" spans="1:36" ht="24.75" customHeight="1" x14ac:dyDescent="0.25">
      <c r="A46" s="102"/>
      <c r="B46" s="100"/>
      <c r="C46" s="100"/>
      <c r="D46" s="29"/>
      <c r="E46" s="30"/>
      <c r="F46" s="31"/>
      <c r="G46" s="32"/>
      <c r="H46" s="33"/>
      <c r="I46" s="30"/>
      <c r="J46" s="32"/>
      <c r="K46" s="32"/>
      <c r="L46" s="33"/>
      <c r="M46" s="31"/>
      <c r="N46" s="31"/>
      <c r="O46" s="31"/>
      <c r="P46" s="34"/>
      <c r="Q46" s="31"/>
      <c r="R46" s="31"/>
      <c r="S46" s="31"/>
      <c r="T46" s="31"/>
      <c r="U46" s="31"/>
      <c r="V46" s="31"/>
      <c r="W46" s="31"/>
      <c r="X46" s="35"/>
      <c r="Y46" s="35"/>
      <c r="Z46" s="129"/>
      <c r="AB46" s="15"/>
      <c r="AC46" s="36"/>
      <c r="AD46" s="36"/>
      <c r="AE46" s="111" t="s">
        <v>105</v>
      </c>
      <c r="AF46" s="7">
        <v>0.67</v>
      </c>
      <c r="AG46" s="15" t="s">
        <v>106</v>
      </c>
      <c r="AH46" s="7">
        <v>0.41</v>
      </c>
      <c r="AI46" s="7" t="s">
        <v>107</v>
      </c>
      <c r="AJ46" s="112">
        <v>1.2490000000000001</v>
      </c>
    </row>
    <row r="47" spans="1:36" ht="24.75" customHeight="1" x14ac:dyDescent="0.25">
      <c r="A47" s="102"/>
      <c r="B47" s="100"/>
      <c r="C47" s="100"/>
      <c r="D47" s="9"/>
      <c r="E47" s="100"/>
      <c r="F47" s="101"/>
      <c r="G47" s="102" t="s">
        <v>31</v>
      </c>
      <c r="H47" s="10">
        <f t="shared" ref="H47:H61" si="23">0.001*POWER(10,F47/10)</f>
        <v>1E-3</v>
      </c>
      <c r="I47" s="100">
        <v>44</v>
      </c>
      <c r="J47" s="102" t="s">
        <v>31</v>
      </c>
      <c r="K47" s="102" t="s">
        <v>31</v>
      </c>
      <c r="L47" s="10">
        <f t="shared" ref="L47:L61" si="24">0.001*POWER(10,I47/10)</f>
        <v>25.118864315095859</v>
      </c>
      <c r="M47" s="101"/>
      <c r="N47" s="101"/>
      <c r="O47" s="11"/>
      <c r="P47" s="11"/>
      <c r="Q47" s="13">
        <f t="shared" ref="Q47:Q61" si="25">I47-F47</f>
        <v>44</v>
      </c>
      <c r="R47" s="13">
        <v>2.1</v>
      </c>
      <c r="S47" s="13"/>
      <c r="T47" s="101"/>
      <c r="U47" s="101"/>
      <c r="V47" s="101">
        <f t="shared" ref="V47:V61" si="26">T47*$Z$7+S47*$Z$9+R47*$Z$11</f>
        <v>14.700000000000001</v>
      </c>
      <c r="W47" s="31"/>
      <c r="X47" s="35"/>
      <c r="Y47" s="35"/>
      <c r="Z47" s="127" t="s">
        <v>45</v>
      </c>
      <c r="AB47" s="15" t="e">
        <f t="shared" si="17"/>
        <v>#DIV/0!</v>
      </c>
      <c r="AC47" s="36"/>
      <c r="AD47" s="36"/>
      <c r="AE47" s="111" t="s">
        <v>108</v>
      </c>
      <c r="AF47" s="7">
        <v>0</v>
      </c>
      <c r="AG47" s="7"/>
      <c r="AH47" s="7"/>
      <c r="AI47" s="105" t="s">
        <v>109</v>
      </c>
      <c r="AJ47" s="112">
        <v>10.5</v>
      </c>
    </row>
    <row r="48" spans="1:36" ht="23.25" customHeight="1" x14ac:dyDescent="0.25">
      <c r="A48" s="102"/>
      <c r="B48" s="100"/>
      <c r="C48" s="100"/>
      <c r="D48" s="9"/>
      <c r="E48" s="100"/>
      <c r="F48" s="101"/>
      <c r="G48" s="102" t="s">
        <v>31</v>
      </c>
      <c r="H48" s="10">
        <f t="shared" si="23"/>
        <v>1E-3</v>
      </c>
      <c r="I48" s="100">
        <f t="shared" ref="I48:I57" si="27">I47-1</f>
        <v>43</v>
      </c>
      <c r="J48" s="102" t="s">
        <v>31</v>
      </c>
      <c r="K48" s="102" t="s">
        <v>31</v>
      </c>
      <c r="L48" s="10">
        <f t="shared" si="24"/>
        <v>19.952623149688794</v>
      </c>
      <c r="M48" s="101"/>
      <c r="N48" s="101"/>
      <c r="O48" s="11"/>
      <c r="P48" s="11"/>
      <c r="Q48" s="13">
        <f t="shared" si="25"/>
        <v>43</v>
      </c>
      <c r="R48" s="13">
        <v>2.1</v>
      </c>
      <c r="S48" s="13"/>
      <c r="T48" s="101"/>
      <c r="U48" s="101"/>
      <c r="V48" s="101">
        <f t="shared" si="26"/>
        <v>14.700000000000001</v>
      </c>
      <c r="W48" s="31"/>
      <c r="X48" s="35"/>
      <c r="Y48" s="35"/>
      <c r="Z48" s="130"/>
      <c r="AB48" s="15" t="e">
        <f t="shared" si="17"/>
        <v>#DIV/0!</v>
      </c>
      <c r="AC48" s="36"/>
      <c r="AD48" s="36"/>
      <c r="AE48" s="111" t="s">
        <v>110</v>
      </c>
      <c r="AF48" s="7">
        <v>3.06</v>
      </c>
      <c r="AG48" s="7"/>
      <c r="AH48" s="7"/>
      <c r="AI48" s="15" t="s">
        <v>111</v>
      </c>
      <c r="AJ48" s="112">
        <v>41</v>
      </c>
    </row>
    <row r="49" spans="1:37" ht="24" customHeight="1" x14ac:dyDescent="0.25">
      <c r="A49" s="102"/>
      <c r="B49" s="100"/>
      <c r="C49" s="100"/>
      <c r="D49" s="9"/>
      <c r="E49" s="100"/>
      <c r="F49" s="101"/>
      <c r="G49" s="102" t="s">
        <v>31</v>
      </c>
      <c r="H49" s="10">
        <f t="shared" si="23"/>
        <v>1E-3</v>
      </c>
      <c r="I49" s="100">
        <f t="shared" si="27"/>
        <v>42</v>
      </c>
      <c r="J49" s="102" t="s">
        <v>31</v>
      </c>
      <c r="K49" s="102" t="s">
        <v>31</v>
      </c>
      <c r="L49" s="10">
        <f t="shared" si="24"/>
        <v>15.848931924611147</v>
      </c>
      <c r="M49" s="101"/>
      <c r="N49" s="101"/>
      <c r="O49" s="11"/>
      <c r="P49" s="11"/>
      <c r="Q49" s="13">
        <f t="shared" si="25"/>
        <v>42</v>
      </c>
      <c r="R49" s="13">
        <v>2.1</v>
      </c>
      <c r="S49" s="13"/>
      <c r="T49" s="101"/>
      <c r="U49" s="101"/>
      <c r="V49" s="101">
        <f t="shared" si="26"/>
        <v>14.700000000000001</v>
      </c>
      <c r="W49" s="31"/>
      <c r="X49" s="35"/>
      <c r="Y49" s="35"/>
      <c r="Z49" s="131"/>
      <c r="AB49" s="15" t="e">
        <f t="shared" si="17"/>
        <v>#DIV/0!</v>
      </c>
      <c r="AC49" s="36"/>
      <c r="AD49" s="36"/>
      <c r="AE49" s="113"/>
      <c r="AF49" s="36"/>
      <c r="AG49" s="7"/>
      <c r="AH49" s="7"/>
      <c r="AI49" s="7"/>
      <c r="AJ49" s="112"/>
    </row>
    <row r="50" spans="1:37" ht="24.75" customHeight="1" x14ac:dyDescent="0.25">
      <c r="A50" s="102"/>
      <c r="B50" s="100"/>
      <c r="C50" s="100"/>
      <c r="D50" s="9"/>
      <c r="E50" s="100"/>
      <c r="F50" s="101"/>
      <c r="G50" s="102" t="s">
        <v>31</v>
      </c>
      <c r="H50" s="10">
        <f t="shared" si="23"/>
        <v>1E-3</v>
      </c>
      <c r="I50" s="100">
        <f t="shared" si="27"/>
        <v>41</v>
      </c>
      <c r="J50" s="102" t="s">
        <v>31</v>
      </c>
      <c r="K50" s="102" t="s">
        <v>31</v>
      </c>
      <c r="L50" s="10">
        <f t="shared" si="24"/>
        <v>12.589254117941671</v>
      </c>
      <c r="M50" s="101"/>
      <c r="N50" s="101"/>
      <c r="O50" s="11"/>
      <c r="P50" s="11"/>
      <c r="Q50" s="13">
        <f t="shared" si="25"/>
        <v>41</v>
      </c>
      <c r="R50" s="13">
        <v>2.1</v>
      </c>
      <c r="S50" s="13"/>
      <c r="T50" s="101"/>
      <c r="U50" s="101"/>
      <c r="V50" s="101">
        <f t="shared" si="26"/>
        <v>14.700000000000001</v>
      </c>
      <c r="W50" s="31"/>
      <c r="X50" s="35"/>
      <c r="Y50" s="35"/>
      <c r="Z50" s="100" t="s">
        <v>46</v>
      </c>
      <c r="AB50" s="15" t="e">
        <f t="shared" si="17"/>
        <v>#DIV/0!</v>
      </c>
      <c r="AC50" s="36"/>
      <c r="AD50" s="36"/>
      <c r="AE50" s="111" t="s">
        <v>112</v>
      </c>
      <c r="AF50" s="7"/>
      <c r="AG50" s="15" t="s">
        <v>113</v>
      </c>
      <c r="AH50" s="7"/>
      <c r="AI50" s="7"/>
      <c r="AJ50" s="112"/>
    </row>
    <row r="51" spans="1:37" ht="24.75" customHeight="1" x14ac:dyDescent="0.25">
      <c r="A51" s="102"/>
      <c r="B51" s="100"/>
      <c r="C51" s="100"/>
      <c r="D51" s="9">
        <v>40</v>
      </c>
      <c r="E51" s="100">
        <v>49</v>
      </c>
      <c r="F51" s="101">
        <v>9.9700000000000006</v>
      </c>
      <c r="G51" s="102" t="s">
        <v>31</v>
      </c>
      <c r="H51" s="10">
        <f t="shared" si="23"/>
        <v>9.9311604842093407E-3</v>
      </c>
      <c r="I51" s="100">
        <f t="shared" si="27"/>
        <v>40</v>
      </c>
      <c r="J51" s="102" t="s">
        <v>31</v>
      </c>
      <c r="K51" s="102" t="s">
        <v>31</v>
      </c>
      <c r="L51" s="10">
        <f t="shared" si="24"/>
        <v>10</v>
      </c>
      <c r="M51" s="101"/>
      <c r="N51" s="101"/>
      <c r="O51" s="11">
        <v>-57</v>
      </c>
      <c r="P51" s="11">
        <v>-40</v>
      </c>
      <c r="Q51" s="13">
        <f t="shared" si="25"/>
        <v>30.03</v>
      </c>
      <c r="R51" s="13">
        <v>2.1</v>
      </c>
      <c r="S51" s="13">
        <v>4.5</v>
      </c>
      <c r="T51" s="101">
        <v>4.34</v>
      </c>
      <c r="U51" s="101">
        <v>3.19</v>
      </c>
      <c r="V51" s="101">
        <f t="shared" si="26"/>
        <v>166.94599999999997</v>
      </c>
      <c r="W51" s="31"/>
      <c r="X51" s="35"/>
      <c r="Y51" s="35"/>
      <c r="Z51" s="100"/>
      <c r="AB51" s="15">
        <f t="shared" si="17"/>
        <v>-48.5</v>
      </c>
      <c r="AC51" s="36"/>
      <c r="AD51" s="36"/>
      <c r="AE51" s="111" t="s">
        <v>105</v>
      </c>
      <c r="AF51" s="7">
        <v>0.46</v>
      </c>
      <c r="AG51" s="15" t="s">
        <v>106</v>
      </c>
      <c r="AH51" s="7">
        <v>0</v>
      </c>
      <c r="AI51" s="7" t="s">
        <v>107</v>
      </c>
      <c r="AJ51" s="112">
        <v>1.26</v>
      </c>
    </row>
    <row r="52" spans="1:37" ht="24.75" customHeight="1" x14ac:dyDescent="0.25">
      <c r="A52" s="102"/>
      <c r="B52" s="100"/>
      <c r="C52" s="100"/>
      <c r="D52" s="9">
        <v>40</v>
      </c>
      <c r="E52" s="100">
        <v>48</v>
      </c>
      <c r="F52" s="101">
        <v>8.9</v>
      </c>
      <c r="G52" s="102" t="s">
        <v>31</v>
      </c>
      <c r="H52" s="10">
        <f t="shared" si="23"/>
        <v>7.76247116628692E-3</v>
      </c>
      <c r="I52" s="100">
        <f t="shared" si="27"/>
        <v>39</v>
      </c>
      <c r="J52" s="102" t="s">
        <v>31</v>
      </c>
      <c r="K52" s="102" t="s">
        <v>31</v>
      </c>
      <c r="L52" s="10">
        <f t="shared" si="24"/>
        <v>7.9432823472428158</v>
      </c>
      <c r="M52" s="101"/>
      <c r="N52" s="101"/>
      <c r="O52" s="11">
        <v>-43</v>
      </c>
      <c r="P52" s="11">
        <v>-42</v>
      </c>
      <c r="Q52" s="13">
        <f t="shared" si="25"/>
        <v>30.1</v>
      </c>
      <c r="R52" s="13">
        <v>2.1</v>
      </c>
      <c r="S52" s="13">
        <v>4.5</v>
      </c>
      <c r="T52" s="101">
        <v>4.08</v>
      </c>
      <c r="U52" s="101">
        <v>2.96</v>
      </c>
      <c r="V52" s="101">
        <f t="shared" si="26"/>
        <v>160.60199999999998</v>
      </c>
      <c r="W52" s="31"/>
      <c r="X52" s="35"/>
      <c r="Y52" s="35"/>
      <c r="Z52" s="100"/>
      <c r="AB52" s="15">
        <f t="shared" si="17"/>
        <v>-42.5</v>
      </c>
      <c r="AC52" s="36"/>
      <c r="AD52" s="36"/>
      <c r="AE52" s="111" t="s">
        <v>108</v>
      </c>
      <c r="AF52" s="7">
        <v>0</v>
      </c>
      <c r="AG52" s="7"/>
      <c r="AH52" s="7"/>
      <c r="AI52" s="105" t="s">
        <v>109</v>
      </c>
      <c r="AJ52" s="112"/>
      <c r="AK52" s="7"/>
    </row>
    <row r="53" spans="1:37" ht="24.75" customHeight="1" x14ac:dyDescent="0.25">
      <c r="A53" s="102"/>
      <c r="B53" s="100"/>
      <c r="C53" s="100"/>
      <c r="D53" s="9">
        <v>39</v>
      </c>
      <c r="E53" s="100">
        <v>46</v>
      </c>
      <c r="F53" s="101">
        <v>7.89</v>
      </c>
      <c r="G53" s="102" t="s">
        <v>31</v>
      </c>
      <c r="H53" s="10">
        <f t="shared" si="23"/>
        <v>6.1517687270986818E-3</v>
      </c>
      <c r="I53" s="100">
        <f t="shared" si="27"/>
        <v>38</v>
      </c>
      <c r="J53" s="102" t="s">
        <v>31</v>
      </c>
      <c r="K53" s="102" t="s">
        <v>31</v>
      </c>
      <c r="L53" s="10">
        <f t="shared" si="24"/>
        <v>6.3095734448019387</v>
      </c>
      <c r="M53" s="101"/>
      <c r="N53" s="101"/>
      <c r="O53" s="11">
        <v>-38</v>
      </c>
      <c r="P53" s="11">
        <v>-39</v>
      </c>
      <c r="Q53" s="13">
        <f t="shared" si="25"/>
        <v>30.11</v>
      </c>
      <c r="R53" s="13">
        <v>2.1</v>
      </c>
      <c r="S53" s="13">
        <v>4.5</v>
      </c>
      <c r="T53" s="101">
        <v>3.76</v>
      </c>
      <c r="U53" s="101">
        <v>2.71</v>
      </c>
      <c r="V53" s="101">
        <f t="shared" si="26"/>
        <v>152.79399999999998</v>
      </c>
      <c r="W53" s="31"/>
      <c r="X53" s="35"/>
      <c r="Y53" s="35"/>
      <c r="Z53" s="100"/>
      <c r="AB53" s="15">
        <f t="shared" si="17"/>
        <v>-38.5</v>
      </c>
      <c r="AC53" s="36"/>
      <c r="AD53" s="36"/>
      <c r="AE53" s="111" t="s">
        <v>110</v>
      </c>
      <c r="AF53" s="7">
        <v>3.06</v>
      </c>
      <c r="AG53" s="7"/>
      <c r="AH53" s="7"/>
      <c r="AI53" s="15" t="s">
        <v>111</v>
      </c>
      <c r="AJ53" s="112"/>
      <c r="AK53" s="7"/>
    </row>
    <row r="54" spans="1:37" ht="24.75" customHeight="1" x14ac:dyDescent="0.25">
      <c r="A54" s="102"/>
      <c r="B54" s="100"/>
      <c r="C54" s="100"/>
      <c r="D54" s="9">
        <v>39</v>
      </c>
      <c r="E54" s="100">
        <v>45</v>
      </c>
      <c r="F54" s="101">
        <v>6.96</v>
      </c>
      <c r="G54" s="102" t="s">
        <v>31</v>
      </c>
      <c r="H54" s="10">
        <f t="shared" si="23"/>
        <v>4.9659232145033609E-3</v>
      </c>
      <c r="I54" s="100">
        <f t="shared" si="27"/>
        <v>37</v>
      </c>
      <c r="J54" s="102" t="s">
        <v>31</v>
      </c>
      <c r="K54" s="102" t="s">
        <v>31</v>
      </c>
      <c r="L54" s="10">
        <f t="shared" si="24"/>
        <v>5.0118723362727327</v>
      </c>
      <c r="M54" s="101"/>
      <c r="N54" s="101"/>
      <c r="O54" s="11">
        <v>-37</v>
      </c>
      <c r="P54" s="11">
        <v>-37.5</v>
      </c>
      <c r="Q54" s="13">
        <f t="shared" si="25"/>
        <v>30.04</v>
      </c>
      <c r="R54" s="13">
        <v>2.1</v>
      </c>
      <c r="S54" s="13">
        <v>4.5</v>
      </c>
      <c r="T54" s="101">
        <v>3.53</v>
      </c>
      <c r="U54" s="101">
        <v>2.54</v>
      </c>
      <c r="V54" s="101">
        <f t="shared" si="26"/>
        <v>147.18199999999999</v>
      </c>
      <c r="W54" s="31"/>
      <c r="X54" s="35"/>
      <c r="Y54" s="35"/>
      <c r="Z54" s="100"/>
      <c r="AB54" s="15">
        <f t="shared" si="17"/>
        <v>-37.25</v>
      </c>
      <c r="AC54" s="36"/>
      <c r="AD54" s="36"/>
      <c r="AE54" s="113"/>
      <c r="AF54" s="36"/>
      <c r="AG54" s="7"/>
      <c r="AH54" s="7"/>
      <c r="AI54" s="7"/>
      <c r="AJ54" s="112"/>
      <c r="AK54" s="7"/>
    </row>
    <row r="55" spans="1:37" ht="24.75" customHeight="1" x14ac:dyDescent="0.25">
      <c r="A55" s="102"/>
      <c r="B55" s="100"/>
      <c r="C55" s="100"/>
      <c r="D55" s="9">
        <v>39</v>
      </c>
      <c r="E55" s="100">
        <v>45</v>
      </c>
      <c r="F55" s="101">
        <v>5.91</v>
      </c>
      <c r="G55" s="102" t="s">
        <v>31</v>
      </c>
      <c r="H55" s="10">
        <f t="shared" si="23"/>
        <v>3.8994198667654341E-3</v>
      </c>
      <c r="I55" s="100">
        <f t="shared" si="27"/>
        <v>36</v>
      </c>
      <c r="J55" s="102" t="s">
        <v>31</v>
      </c>
      <c r="K55" s="102" t="s">
        <v>31</v>
      </c>
      <c r="L55" s="10">
        <f t="shared" si="24"/>
        <v>3.9810717055349771</v>
      </c>
      <c r="M55" s="101"/>
      <c r="N55" s="101"/>
      <c r="O55" s="11">
        <v>-36</v>
      </c>
      <c r="P55" s="11">
        <v>-36</v>
      </c>
      <c r="Q55" s="13">
        <f t="shared" si="25"/>
        <v>30.09</v>
      </c>
      <c r="R55" s="13">
        <v>2.1</v>
      </c>
      <c r="S55" s="13">
        <v>4.5</v>
      </c>
      <c r="T55" s="101">
        <v>3.31</v>
      </c>
      <c r="U55" s="101">
        <v>2.31</v>
      </c>
      <c r="V55" s="101">
        <f t="shared" si="26"/>
        <v>141.81399999999999</v>
      </c>
      <c r="W55" s="31"/>
      <c r="X55" s="35"/>
      <c r="Y55" s="35"/>
      <c r="Z55" s="100"/>
      <c r="AB55" s="15">
        <f t="shared" si="17"/>
        <v>-36</v>
      </c>
      <c r="AC55" s="36"/>
      <c r="AD55" s="36"/>
      <c r="AE55" s="111" t="s">
        <v>114</v>
      </c>
      <c r="AF55" s="7"/>
      <c r="AG55" s="15" t="s">
        <v>115</v>
      </c>
      <c r="AH55" s="7"/>
      <c r="AI55" s="7"/>
      <c r="AJ55" s="112"/>
      <c r="AK55" s="7"/>
    </row>
    <row r="56" spans="1:37" ht="24.75" customHeight="1" x14ac:dyDescent="0.25">
      <c r="A56" s="102"/>
      <c r="B56" s="100"/>
      <c r="C56" s="100"/>
      <c r="D56" s="9">
        <v>39</v>
      </c>
      <c r="E56" s="100">
        <v>44</v>
      </c>
      <c r="F56" s="101">
        <v>5</v>
      </c>
      <c r="G56" s="102" t="s">
        <v>31</v>
      </c>
      <c r="H56" s="10">
        <f t="shared" si="23"/>
        <v>3.1622776601683794E-3</v>
      </c>
      <c r="I56" s="100">
        <f t="shared" si="27"/>
        <v>35</v>
      </c>
      <c r="J56" s="102" t="s">
        <v>31</v>
      </c>
      <c r="K56" s="102" t="s">
        <v>31</v>
      </c>
      <c r="L56" s="10">
        <f t="shared" si="24"/>
        <v>3.1622776601683804</v>
      </c>
      <c r="M56" s="101"/>
      <c r="N56" s="101"/>
      <c r="O56" s="11">
        <v>-35.5</v>
      </c>
      <c r="P56" s="11">
        <v>-35</v>
      </c>
      <c r="Q56" s="13">
        <f t="shared" si="25"/>
        <v>30</v>
      </c>
      <c r="R56" s="13">
        <v>2.1</v>
      </c>
      <c r="S56" s="13">
        <v>4.5</v>
      </c>
      <c r="T56" s="101">
        <v>3.18</v>
      </c>
      <c r="U56" s="101">
        <v>2.25</v>
      </c>
      <c r="V56" s="101">
        <f t="shared" si="26"/>
        <v>138.642</v>
      </c>
      <c r="W56" s="31"/>
      <c r="X56" s="35"/>
      <c r="Y56" s="35"/>
      <c r="Z56" s="100"/>
      <c r="AB56" s="15">
        <f t="shared" si="17"/>
        <v>-35.25</v>
      </c>
      <c r="AC56" s="36"/>
      <c r="AD56" s="36"/>
      <c r="AE56" s="111" t="s">
        <v>105</v>
      </c>
      <c r="AF56" s="7">
        <v>0</v>
      </c>
      <c r="AG56" s="15" t="s">
        <v>106</v>
      </c>
      <c r="AH56" s="7">
        <v>0</v>
      </c>
      <c r="AI56" s="7" t="s">
        <v>107</v>
      </c>
      <c r="AJ56" s="112">
        <v>1.02</v>
      </c>
      <c r="AK56" s="7"/>
    </row>
    <row r="57" spans="1:37" ht="24.75" customHeight="1" x14ac:dyDescent="0.25">
      <c r="A57" s="102"/>
      <c r="B57" s="100"/>
      <c r="C57" s="100"/>
      <c r="D57" s="9">
        <v>39</v>
      </c>
      <c r="E57" s="100">
        <v>43</v>
      </c>
      <c r="F57" s="101">
        <v>3.84</v>
      </c>
      <c r="G57" s="102" t="s">
        <v>31</v>
      </c>
      <c r="H57" s="10">
        <f t="shared" si="23"/>
        <v>2.4210290467361786E-3</v>
      </c>
      <c r="I57" s="100">
        <f t="shared" si="27"/>
        <v>34</v>
      </c>
      <c r="J57" s="102" t="s">
        <v>31</v>
      </c>
      <c r="K57" s="102" t="s">
        <v>31</v>
      </c>
      <c r="L57" s="10">
        <f t="shared" si="24"/>
        <v>2.511886431509581</v>
      </c>
      <c r="M57" s="101"/>
      <c r="N57" s="101"/>
      <c r="O57" s="11">
        <v>-35</v>
      </c>
      <c r="P57" s="11">
        <v>-34.5</v>
      </c>
      <c r="Q57" s="13">
        <f t="shared" si="25"/>
        <v>30.16</v>
      </c>
      <c r="R57" s="13">
        <v>2.1</v>
      </c>
      <c r="S57" s="13">
        <v>4.5</v>
      </c>
      <c r="T57" s="101">
        <v>3.04</v>
      </c>
      <c r="U57" s="101">
        <v>2.11</v>
      </c>
      <c r="V57" s="101">
        <f t="shared" si="26"/>
        <v>135.226</v>
      </c>
      <c r="W57" s="31"/>
      <c r="X57" s="35"/>
      <c r="Y57" s="35"/>
      <c r="Z57" s="100"/>
      <c r="AB57" s="15">
        <f t="shared" si="17"/>
        <v>-34.75</v>
      </c>
      <c r="AC57" s="36"/>
      <c r="AD57" s="36"/>
      <c r="AE57" s="111" t="s">
        <v>108</v>
      </c>
      <c r="AF57" s="7">
        <v>0</v>
      </c>
      <c r="AG57" s="7"/>
      <c r="AH57" s="7"/>
      <c r="AI57" s="105" t="s">
        <v>109</v>
      </c>
      <c r="AJ57" s="112"/>
      <c r="AK57" s="7"/>
    </row>
    <row r="58" spans="1:37" ht="24.75" customHeight="1" thickBot="1" x14ac:dyDescent="0.3">
      <c r="A58" s="102"/>
      <c r="B58" s="100"/>
      <c r="C58" s="100"/>
      <c r="D58" s="9">
        <f>'[2]14p5GHz'!D58</f>
        <v>40</v>
      </c>
      <c r="E58" s="9">
        <f>'[2]14p5GHz'!E58</f>
        <v>44</v>
      </c>
      <c r="F58" s="101">
        <f>'[2]14p5GHz_WLIN'!F58</f>
        <v>3.02</v>
      </c>
      <c r="G58" s="102" t="s">
        <v>31</v>
      </c>
      <c r="H58" s="10">
        <f t="shared" si="23"/>
        <v>2.0044720273651616E-3</v>
      </c>
      <c r="I58" s="101">
        <f>'[2]14p5GHz_WLIN'!I58</f>
        <v>33</v>
      </c>
      <c r="J58" s="102" t="s">
        <v>31</v>
      </c>
      <c r="K58" s="102" t="s">
        <v>31</v>
      </c>
      <c r="L58" s="10">
        <f t="shared" si="24"/>
        <v>1.9952623149688804</v>
      </c>
      <c r="M58" s="101"/>
      <c r="N58" s="101"/>
      <c r="O58" s="11">
        <f>'[2]14p5GHz_WLIN'!O58</f>
        <v>-33</v>
      </c>
      <c r="P58" s="11">
        <f>'[2]14p5GHz_WLIN'!P58</f>
        <v>-33</v>
      </c>
      <c r="Q58" s="13">
        <f t="shared" si="25"/>
        <v>29.98</v>
      </c>
      <c r="R58" s="13">
        <v>2.1</v>
      </c>
      <c r="S58" s="13">
        <v>4.5</v>
      </c>
      <c r="T58" s="101">
        <v>2.96</v>
      </c>
      <c r="U58" s="101">
        <v>2.04</v>
      </c>
      <c r="V58" s="101">
        <f t="shared" si="26"/>
        <v>133.27399999999997</v>
      </c>
      <c r="W58" s="31"/>
      <c r="X58" s="35"/>
      <c r="Y58" s="35"/>
      <c r="Z58" s="100"/>
      <c r="AB58" s="15">
        <f t="shared" si="17"/>
        <v>-33</v>
      </c>
      <c r="AC58" s="36"/>
      <c r="AD58" s="36"/>
      <c r="AE58" s="114" t="s">
        <v>110</v>
      </c>
      <c r="AF58" s="115">
        <v>3.06</v>
      </c>
      <c r="AG58" s="115"/>
      <c r="AH58" s="115"/>
      <c r="AI58" s="116" t="s">
        <v>111</v>
      </c>
      <c r="AJ58" s="117"/>
      <c r="AK58" s="7"/>
    </row>
    <row r="59" spans="1:37" ht="24.75" customHeight="1" x14ac:dyDescent="0.25">
      <c r="A59" s="102"/>
      <c r="B59" s="100"/>
      <c r="C59" s="100"/>
      <c r="D59" s="9">
        <f>'[2]14p5GHz'!D59</f>
        <v>40</v>
      </c>
      <c r="E59" s="9">
        <f>'[2]14p5GHz'!E59</f>
        <v>44</v>
      </c>
      <c r="F59" s="101"/>
      <c r="G59" s="102" t="s">
        <v>31</v>
      </c>
      <c r="H59" s="10">
        <f t="shared" si="23"/>
        <v>1E-3</v>
      </c>
      <c r="I59" s="100">
        <f>I58-3</f>
        <v>30</v>
      </c>
      <c r="J59" s="102" t="s">
        <v>31</v>
      </c>
      <c r="K59" s="102" t="s">
        <v>31</v>
      </c>
      <c r="L59" s="10">
        <f t="shared" si="24"/>
        <v>1</v>
      </c>
      <c r="M59" s="101"/>
      <c r="N59" s="101"/>
      <c r="O59" s="106">
        <f>'[2]14p5GHz'!O59</f>
        <v>-36.700000000000003</v>
      </c>
      <c r="P59" s="106">
        <f>'[2]14p5GHz'!P59</f>
        <v>-37</v>
      </c>
      <c r="Q59" s="13">
        <f t="shared" si="25"/>
        <v>30</v>
      </c>
      <c r="R59" s="13">
        <v>2.1</v>
      </c>
      <c r="S59" s="13">
        <v>4.5</v>
      </c>
      <c r="T59" s="101">
        <v>2.81</v>
      </c>
      <c r="U59" s="101">
        <v>1.87</v>
      </c>
      <c r="V59" s="101">
        <f t="shared" si="26"/>
        <v>129.61399999999998</v>
      </c>
      <c r="W59" s="31"/>
      <c r="X59" s="35"/>
      <c r="Y59" s="35"/>
      <c r="Z59" s="100"/>
      <c r="AB59" s="15">
        <f t="shared" si="17"/>
        <v>-36.85</v>
      </c>
      <c r="AC59" s="36"/>
      <c r="AD59" s="36"/>
      <c r="AE59" s="44"/>
      <c r="AF59" s="36"/>
      <c r="AG59" s="7"/>
      <c r="AH59" s="7"/>
      <c r="AI59" s="7"/>
      <c r="AJ59" s="7"/>
      <c r="AK59" s="7"/>
    </row>
    <row r="60" spans="1:37" ht="24.75" customHeight="1" x14ac:dyDescent="0.25">
      <c r="A60" s="102"/>
      <c r="B60" s="100"/>
      <c r="C60" s="100"/>
      <c r="D60" s="9">
        <f>'[2]14p5GHz'!D60</f>
        <v>40</v>
      </c>
      <c r="E60" s="9">
        <f>'[2]14p5GHz'!E60</f>
        <v>44</v>
      </c>
      <c r="F60" s="101"/>
      <c r="G60" s="102" t="s">
        <v>31</v>
      </c>
      <c r="H60" s="10">
        <f t="shared" si="23"/>
        <v>1E-3</v>
      </c>
      <c r="I60" s="100">
        <f>I59-3</f>
        <v>27</v>
      </c>
      <c r="J60" s="102" t="s">
        <v>31</v>
      </c>
      <c r="K60" s="102" t="s">
        <v>31</v>
      </c>
      <c r="L60" s="10">
        <f t="shared" si="24"/>
        <v>0.50118723362727269</v>
      </c>
      <c r="M60" s="101"/>
      <c r="N60" s="101"/>
      <c r="O60" s="106">
        <f>'[2]14p5GHz'!O60</f>
        <v>-44.6</v>
      </c>
      <c r="P60" s="106">
        <f>'[2]14p5GHz'!P60</f>
        <v>-44.6</v>
      </c>
      <c r="Q60" s="13">
        <f t="shared" si="25"/>
        <v>27</v>
      </c>
      <c r="R60" s="13">
        <v>2.1</v>
      </c>
      <c r="S60" s="13">
        <v>4.5</v>
      </c>
      <c r="T60" s="101">
        <v>2.78</v>
      </c>
      <c r="U60" s="101">
        <v>1.83</v>
      </c>
      <c r="V60" s="101">
        <f t="shared" si="26"/>
        <v>128.88199999999998</v>
      </c>
      <c r="W60" s="31"/>
      <c r="X60" s="35"/>
      <c r="Y60" s="35"/>
      <c r="Z60" s="100"/>
      <c r="AB60" s="15">
        <f t="shared" si="17"/>
        <v>-44.6</v>
      </c>
      <c r="AC60" s="36"/>
      <c r="AD60" s="36"/>
      <c r="AE60" s="44"/>
      <c r="AF60" s="36"/>
      <c r="AG60" s="7"/>
      <c r="AH60" s="7"/>
      <c r="AI60" s="7"/>
      <c r="AJ60" s="7"/>
      <c r="AK60" s="7"/>
    </row>
    <row r="61" spans="1:37" ht="24.75" customHeight="1" x14ac:dyDescent="0.25">
      <c r="A61" s="102"/>
      <c r="B61" s="100"/>
      <c r="C61" s="100"/>
      <c r="D61" s="9">
        <f>'[2]14p5GHz'!D61</f>
        <v>40</v>
      </c>
      <c r="E61" s="9">
        <f>'[2]14p5GHz'!E61</f>
        <v>45</v>
      </c>
      <c r="F61" s="101"/>
      <c r="G61" s="102" t="s">
        <v>31</v>
      </c>
      <c r="H61" s="10">
        <f t="shared" si="23"/>
        <v>1E-3</v>
      </c>
      <c r="I61" s="100">
        <f>I60-3</f>
        <v>24</v>
      </c>
      <c r="J61" s="102" t="s">
        <v>31</v>
      </c>
      <c r="K61" s="102" t="s">
        <v>31</v>
      </c>
      <c r="L61" s="10">
        <f t="shared" si="24"/>
        <v>0.25118864315095807</v>
      </c>
      <c r="M61" s="101"/>
      <c r="N61" s="101"/>
      <c r="O61" s="106">
        <f>'[2]14p5GHz'!O61</f>
        <v>-50.7</v>
      </c>
      <c r="P61" s="106">
        <f>'[2]14p5GHz'!P61</f>
        <v>-51</v>
      </c>
      <c r="Q61" s="13">
        <f t="shared" si="25"/>
        <v>24</v>
      </c>
      <c r="R61" s="13">
        <v>2.1</v>
      </c>
      <c r="S61" s="13">
        <v>4.5999999999999996</v>
      </c>
      <c r="T61" s="101">
        <v>2.82</v>
      </c>
      <c r="U61" s="101">
        <v>1.84</v>
      </c>
      <c r="V61" s="101">
        <f t="shared" si="26"/>
        <v>130.88799999999998</v>
      </c>
      <c r="W61" s="31"/>
      <c r="X61" s="35"/>
      <c r="Y61" s="35"/>
      <c r="Z61" s="100"/>
      <c r="AB61" s="15">
        <f t="shared" si="17"/>
        <v>-50.85</v>
      </c>
      <c r="AC61" s="36"/>
      <c r="AD61" s="36"/>
      <c r="AE61" s="44"/>
      <c r="AF61" s="36"/>
      <c r="AG61" s="7"/>
      <c r="AH61" s="7"/>
      <c r="AI61" s="7"/>
      <c r="AJ61" s="7"/>
      <c r="AK61" s="7"/>
    </row>
    <row r="62" spans="1:37" ht="24.75" customHeight="1" x14ac:dyDescent="0.25">
      <c r="A62" s="21"/>
      <c r="B62" s="22"/>
      <c r="C62" s="23"/>
      <c r="D62" s="24"/>
      <c r="E62" s="23"/>
      <c r="F62" s="22"/>
      <c r="G62" s="25"/>
      <c r="H62" s="25"/>
      <c r="I62" s="22"/>
      <c r="J62" s="22"/>
      <c r="K62" s="22"/>
      <c r="L62" s="25"/>
      <c r="M62" s="26"/>
      <c r="N62" s="25"/>
      <c r="O62" s="43"/>
      <c r="P62" s="43"/>
      <c r="Q62" s="25"/>
      <c r="R62" s="25"/>
      <c r="S62" s="25"/>
      <c r="T62" s="26"/>
      <c r="U62" s="26"/>
      <c r="V62" s="25"/>
      <c r="W62" s="25"/>
      <c r="X62" s="27"/>
      <c r="Y62" s="27"/>
      <c r="Z62" s="28"/>
      <c r="AB62" s="7" t="str">
        <f>CONCATENATE("Cascade Average SRG(dBc) W_LIN_OPT @ ",B63,"GHz")</f>
        <v>Cascade Average SRG(dBc) W_LIN_OPT @ 14.5GHz</v>
      </c>
      <c r="AC62" s="36"/>
      <c r="AD62" s="36"/>
      <c r="AE62" s="36"/>
      <c r="AF62" s="36"/>
      <c r="AG62" s="7" t="s">
        <v>48</v>
      </c>
      <c r="AH62" s="7"/>
      <c r="AI62" s="7"/>
      <c r="AJ62" s="7"/>
      <c r="AK62" s="7"/>
    </row>
    <row r="63" spans="1:37" ht="24.75" customHeight="1" x14ac:dyDescent="0.25">
      <c r="A63" s="8">
        <v>41990</v>
      </c>
      <c r="B63" s="100">
        <f>B43</f>
        <v>14.5</v>
      </c>
      <c r="C63" s="100" t="s">
        <v>30</v>
      </c>
      <c r="D63" s="9"/>
      <c r="E63" s="9"/>
      <c r="F63" s="102" t="s">
        <v>31</v>
      </c>
      <c r="G63" s="100"/>
      <c r="H63" s="101">
        <f>0.001*POWER(10,G63/10)</f>
        <v>1E-3</v>
      </c>
      <c r="I63" s="102" t="s">
        <v>31</v>
      </c>
      <c r="J63" s="100">
        <v>46.5</v>
      </c>
      <c r="K63" s="102" t="s">
        <v>31</v>
      </c>
      <c r="L63" s="101">
        <f>0.001*POWER(10,J63/10)</f>
        <v>44.668359215096388</v>
      </c>
      <c r="M63" s="101"/>
      <c r="N63" s="101"/>
      <c r="O63" s="11"/>
      <c r="P63" s="12"/>
      <c r="Q63" s="13">
        <f>J63-G63</f>
        <v>46.5</v>
      </c>
      <c r="R63" s="13">
        <v>2.1</v>
      </c>
      <c r="S63" s="13"/>
      <c r="T63" s="101"/>
      <c r="U63" s="101"/>
      <c r="V63" s="101">
        <f>T63*$Z$7+S63*$Z$9+R63*$Z$11</f>
        <v>14.700000000000001</v>
      </c>
      <c r="W63" s="101">
        <f t="shared" ref="W63:W77" si="28">V63-L63</f>
        <v>-29.968359215096385</v>
      </c>
      <c r="X63" s="14">
        <f t="shared" ref="X63:X77" si="29">L63/V63</f>
        <v>3.0386638921834277</v>
      </c>
      <c r="Y63" s="14">
        <f t="shared" ref="Y63:Y77" si="30">(L63-H63)/V63</f>
        <v>3.0385958649725433</v>
      </c>
      <c r="Z63" s="127" t="s">
        <v>49</v>
      </c>
      <c r="AB63" s="15" t="e">
        <f>AVERAGE(M63:N63)</f>
        <v>#DIV/0!</v>
      </c>
      <c r="AC63" s="7"/>
      <c r="AD63" s="36"/>
      <c r="AE63" s="36"/>
      <c r="AF63" s="7"/>
      <c r="AG63" s="7">
        <v>-30</v>
      </c>
      <c r="AH63" s="15"/>
      <c r="AI63" s="45"/>
      <c r="AJ63" s="7"/>
      <c r="AK63" s="7"/>
    </row>
    <row r="64" spans="1:37" ht="24.75" customHeight="1" x14ac:dyDescent="0.25">
      <c r="A64" s="16"/>
      <c r="B64" s="100"/>
      <c r="C64" s="100"/>
      <c r="D64" s="9"/>
      <c r="E64" s="9"/>
      <c r="F64" s="102" t="s">
        <v>31</v>
      </c>
      <c r="G64" s="100"/>
      <c r="H64" s="101">
        <f t="shared" ref="H64:H77" si="31">0.001*POWER(10,G64/10)</f>
        <v>1E-3</v>
      </c>
      <c r="I64" s="102" t="s">
        <v>31</v>
      </c>
      <c r="J64" s="100">
        <v>46</v>
      </c>
      <c r="K64" s="102" t="s">
        <v>31</v>
      </c>
      <c r="L64" s="101">
        <f t="shared" ref="L64:L77" si="32">0.001*POWER(10,J64/10)</f>
        <v>39.810717055349741</v>
      </c>
      <c r="M64" s="101"/>
      <c r="N64" s="101"/>
      <c r="O64" s="11"/>
      <c r="P64" s="12"/>
      <c r="Q64" s="13">
        <f t="shared" ref="Q64:Q77" si="33">J64-G64</f>
        <v>46</v>
      </c>
      <c r="R64" s="13">
        <v>2.1</v>
      </c>
      <c r="S64" s="13"/>
      <c r="T64" s="101"/>
      <c r="U64" s="101"/>
      <c r="V64" s="101">
        <f t="shared" ref="V64:V77" si="34">T64*$Z$7+S64*$Z$9+R64*$Z$11</f>
        <v>14.700000000000001</v>
      </c>
      <c r="W64" s="101">
        <f t="shared" si="28"/>
        <v>-25.110717055349738</v>
      </c>
      <c r="X64" s="14">
        <f t="shared" si="29"/>
        <v>2.7082120445816149</v>
      </c>
      <c r="Y64" s="14">
        <f t="shared" si="30"/>
        <v>2.7081440173707305</v>
      </c>
      <c r="Z64" s="128"/>
      <c r="AB64" s="15" t="e">
        <f>AVERAGE(M64:N64)</f>
        <v>#DIV/0!</v>
      </c>
      <c r="AC64" s="7"/>
      <c r="AD64" s="36"/>
      <c r="AE64" s="36"/>
      <c r="AF64" s="7"/>
      <c r="AG64" s="7">
        <f>AG63</f>
        <v>-30</v>
      </c>
      <c r="AH64" s="15"/>
      <c r="AI64" s="45"/>
      <c r="AJ64" s="7"/>
      <c r="AK64" s="7"/>
    </row>
    <row r="65" spans="1:37" ht="24.75" customHeight="1" x14ac:dyDescent="0.25">
      <c r="A65" s="102"/>
      <c r="B65" s="100"/>
      <c r="C65" s="100"/>
      <c r="D65" s="9"/>
      <c r="E65" s="9"/>
      <c r="F65" s="102" t="s">
        <v>31</v>
      </c>
      <c r="G65" s="100">
        <v>17.95</v>
      </c>
      <c r="H65" s="101">
        <f t="shared" si="31"/>
        <v>6.2373483548241966E-2</v>
      </c>
      <c r="I65" s="102" t="s">
        <v>31</v>
      </c>
      <c r="J65" s="100">
        <f t="shared" ref="J65:J74" si="35">J64-1</f>
        <v>45</v>
      </c>
      <c r="K65" s="102" t="s">
        <v>31</v>
      </c>
      <c r="L65" s="101">
        <f t="shared" si="32"/>
        <v>31.622776601683839</v>
      </c>
      <c r="M65" s="101">
        <v>-34.5</v>
      </c>
      <c r="N65" s="101">
        <v>-35.6</v>
      </c>
      <c r="O65" s="11"/>
      <c r="P65" s="12"/>
      <c r="Q65" s="13">
        <f t="shared" si="33"/>
        <v>27.05</v>
      </c>
      <c r="R65" s="13">
        <v>2.1</v>
      </c>
      <c r="S65" s="13">
        <v>4.5999999999999996</v>
      </c>
      <c r="T65" s="101">
        <v>5.72</v>
      </c>
      <c r="U65" s="101">
        <v>4.17</v>
      </c>
      <c r="V65" s="101">
        <f t="shared" si="34"/>
        <v>201.64799999999997</v>
      </c>
      <c r="W65" s="101">
        <f t="shared" si="28"/>
        <v>170.02522339831614</v>
      </c>
      <c r="X65" s="14">
        <f t="shared" si="29"/>
        <v>0.15682167242761566</v>
      </c>
      <c r="Y65" s="14">
        <f t="shared" si="30"/>
        <v>0.15651235379540387</v>
      </c>
      <c r="Z65" s="129"/>
      <c r="AB65" s="15">
        <f>AVERAGE(M65:N65)</f>
        <v>-35.049999999999997</v>
      </c>
      <c r="AC65" s="7"/>
      <c r="AD65" s="36"/>
      <c r="AE65" s="36"/>
      <c r="AF65" s="7"/>
      <c r="AG65" s="7">
        <f t="shared" ref="AG65:AG70" si="36">AG64</f>
        <v>-30</v>
      </c>
      <c r="AH65" s="15"/>
      <c r="AI65" s="45"/>
      <c r="AJ65" s="7"/>
      <c r="AK65" s="7"/>
    </row>
    <row r="66" spans="1:37" ht="24.75" customHeight="1" x14ac:dyDescent="0.25">
      <c r="A66" s="102"/>
      <c r="B66" s="100"/>
      <c r="C66" s="100"/>
      <c r="D66" s="9"/>
      <c r="E66" s="9"/>
      <c r="F66" s="102" t="s">
        <v>31</v>
      </c>
      <c r="G66" s="100">
        <v>16.899999999999999</v>
      </c>
      <c r="H66" s="101">
        <f t="shared" si="31"/>
        <v>4.8977881936844631E-2</v>
      </c>
      <c r="I66" s="102" t="s">
        <v>31</v>
      </c>
      <c r="J66" s="100">
        <f t="shared" si="35"/>
        <v>44</v>
      </c>
      <c r="K66" s="102" t="s">
        <v>31</v>
      </c>
      <c r="L66" s="101">
        <f t="shared" si="32"/>
        <v>25.118864315095859</v>
      </c>
      <c r="M66" s="101">
        <v>-35</v>
      </c>
      <c r="N66" s="101">
        <v>-37.799999999999997</v>
      </c>
      <c r="O66" s="11"/>
      <c r="P66" s="11"/>
      <c r="Q66" s="13">
        <f t="shared" si="33"/>
        <v>27.1</v>
      </c>
      <c r="R66" s="13">
        <v>2.1</v>
      </c>
      <c r="S66" s="13">
        <v>4.5999999999999996</v>
      </c>
      <c r="T66" s="101">
        <v>5</v>
      </c>
      <c r="U66" s="101">
        <v>3.67</v>
      </c>
      <c r="V66" s="101">
        <f t="shared" si="34"/>
        <v>184.07999999999998</v>
      </c>
      <c r="W66" s="101">
        <f t="shared" si="28"/>
        <v>158.96113568490412</v>
      </c>
      <c r="X66" s="14">
        <f t="shared" si="29"/>
        <v>0.13645623813068156</v>
      </c>
      <c r="Y66" s="14">
        <f t="shared" si="30"/>
        <v>0.13619016967165914</v>
      </c>
      <c r="Z66" s="127" t="s">
        <v>45</v>
      </c>
      <c r="AB66" s="15">
        <f t="shared" ref="AB66:AB77" si="37">AVERAGE(M66:N66)</f>
        <v>-36.4</v>
      </c>
      <c r="AC66" s="7"/>
      <c r="AD66" s="36"/>
      <c r="AE66" s="36"/>
      <c r="AF66" s="7"/>
      <c r="AG66" s="7">
        <f t="shared" si="36"/>
        <v>-30</v>
      </c>
      <c r="AH66" s="15"/>
      <c r="AI66" s="45"/>
      <c r="AJ66" s="7"/>
      <c r="AK66" s="7"/>
    </row>
    <row r="67" spans="1:37" ht="23.25" customHeight="1" x14ac:dyDescent="0.25">
      <c r="A67" s="102"/>
      <c r="B67" s="100"/>
      <c r="C67" s="100"/>
      <c r="D67" s="9">
        <v>41</v>
      </c>
      <c r="E67" s="9">
        <v>50</v>
      </c>
      <c r="F67" s="102" t="s">
        <v>31</v>
      </c>
      <c r="G67" s="100">
        <v>13.32</v>
      </c>
      <c r="H67" s="101">
        <f t="shared" si="31"/>
        <v>2.1478304741305344E-2</v>
      </c>
      <c r="I67" s="102" t="s">
        <v>31</v>
      </c>
      <c r="J67" s="100">
        <f t="shared" si="35"/>
        <v>43</v>
      </c>
      <c r="K67" s="102" t="s">
        <v>31</v>
      </c>
      <c r="L67" s="101">
        <f t="shared" si="32"/>
        <v>19.952623149688794</v>
      </c>
      <c r="M67" s="101">
        <v>-37</v>
      </c>
      <c r="N67" s="101">
        <v>-40</v>
      </c>
      <c r="O67" s="11"/>
      <c r="P67" s="11"/>
      <c r="Q67" s="13">
        <f t="shared" si="33"/>
        <v>29.68</v>
      </c>
      <c r="R67" s="13">
        <v>2.1</v>
      </c>
      <c r="S67" s="13">
        <v>4.5999999999999996</v>
      </c>
      <c r="T67" s="101">
        <v>4.6900000000000004</v>
      </c>
      <c r="U67" s="101">
        <v>3.48</v>
      </c>
      <c r="V67" s="101">
        <f t="shared" si="34"/>
        <v>176.51599999999999</v>
      </c>
      <c r="W67" s="101">
        <f t="shared" si="28"/>
        <v>156.56337685031119</v>
      </c>
      <c r="X67" s="14">
        <f t="shared" si="29"/>
        <v>0.11303577664171403</v>
      </c>
      <c r="Y67" s="14">
        <f t="shared" si="30"/>
        <v>0.1129140975602636</v>
      </c>
      <c r="Z67" s="130"/>
      <c r="AB67" s="15">
        <f t="shared" si="37"/>
        <v>-38.5</v>
      </c>
      <c r="AC67" s="7"/>
      <c r="AD67" s="36"/>
      <c r="AE67" s="36"/>
      <c r="AF67" s="7"/>
      <c r="AG67" s="7">
        <f t="shared" si="36"/>
        <v>-30</v>
      </c>
      <c r="AH67" s="15"/>
      <c r="AI67" s="45"/>
      <c r="AJ67" s="7"/>
      <c r="AK67" s="7"/>
    </row>
    <row r="68" spans="1:37" ht="24" customHeight="1" x14ac:dyDescent="0.25">
      <c r="A68" s="102"/>
      <c r="B68" s="100"/>
      <c r="C68" s="100"/>
      <c r="D68" s="9">
        <v>40</v>
      </c>
      <c r="E68" s="9">
        <v>48</v>
      </c>
      <c r="F68" s="102" t="s">
        <v>31</v>
      </c>
      <c r="G68" s="100">
        <v>12.13</v>
      </c>
      <c r="H68" s="101">
        <f t="shared" si="31"/>
        <v>1.6330519478943348E-2</v>
      </c>
      <c r="I68" s="102" t="s">
        <v>31</v>
      </c>
      <c r="J68" s="100">
        <f t="shared" si="35"/>
        <v>42</v>
      </c>
      <c r="K68" s="102" t="s">
        <v>31</v>
      </c>
      <c r="L68" s="101">
        <f t="shared" si="32"/>
        <v>15.848931924611147</v>
      </c>
      <c r="M68" s="101">
        <v>-38</v>
      </c>
      <c r="N68" s="101">
        <v>-40</v>
      </c>
      <c r="O68" s="11"/>
      <c r="P68" s="11"/>
      <c r="Q68" s="13">
        <f t="shared" si="33"/>
        <v>29.869999999999997</v>
      </c>
      <c r="R68" s="13">
        <v>2.1</v>
      </c>
      <c r="S68" s="13">
        <v>4.5999999999999996</v>
      </c>
      <c r="T68" s="101">
        <v>4.25</v>
      </c>
      <c r="U68" s="101">
        <v>3.1</v>
      </c>
      <c r="V68" s="101">
        <f t="shared" si="34"/>
        <v>165.77999999999997</v>
      </c>
      <c r="W68" s="101">
        <f t="shared" si="28"/>
        <v>149.93106807538882</v>
      </c>
      <c r="X68" s="14">
        <f t="shared" si="29"/>
        <v>9.5602195226270656E-2</v>
      </c>
      <c r="Y68" s="14">
        <f t="shared" si="30"/>
        <v>9.5503688051225763E-2</v>
      </c>
      <c r="Z68" s="131"/>
      <c r="AB68" s="15">
        <f t="shared" si="37"/>
        <v>-39</v>
      </c>
      <c r="AC68" s="36"/>
      <c r="AD68" s="36"/>
      <c r="AE68" s="7"/>
      <c r="AF68" s="7"/>
      <c r="AG68" s="7">
        <f t="shared" si="36"/>
        <v>-30</v>
      </c>
      <c r="AH68" s="15"/>
      <c r="AI68" s="45"/>
      <c r="AJ68" s="7"/>
      <c r="AK68" s="7"/>
    </row>
    <row r="69" spans="1:37" ht="24.75" customHeight="1" x14ac:dyDescent="0.25">
      <c r="A69" s="102"/>
      <c r="B69" s="100"/>
      <c r="C69" s="100"/>
      <c r="D69" s="9">
        <v>40</v>
      </c>
      <c r="E69" s="9">
        <v>47</v>
      </c>
      <c r="F69" s="102" t="s">
        <v>31</v>
      </c>
      <c r="G69" s="100">
        <v>11.09</v>
      </c>
      <c r="H69" s="101">
        <f t="shared" si="31"/>
        <v>1.2852866599436158E-2</v>
      </c>
      <c r="I69" s="102" t="s">
        <v>31</v>
      </c>
      <c r="J69" s="100">
        <f t="shared" si="35"/>
        <v>41</v>
      </c>
      <c r="K69" s="102" t="s">
        <v>31</v>
      </c>
      <c r="L69" s="101">
        <f t="shared" si="32"/>
        <v>12.589254117941671</v>
      </c>
      <c r="M69" s="101">
        <v>-38</v>
      </c>
      <c r="N69" s="101">
        <v>-40</v>
      </c>
      <c r="O69" s="11"/>
      <c r="P69" s="11"/>
      <c r="Q69" s="13">
        <f t="shared" si="33"/>
        <v>29.91</v>
      </c>
      <c r="R69" s="13">
        <v>2.1</v>
      </c>
      <c r="S69" s="13">
        <v>4.5999999999999996</v>
      </c>
      <c r="T69" s="101">
        <v>3.91</v>
      </c>
      <c r="U69" s="101">
        <v>2.84</v>
      </c>
      <c r="V69" s="101">
        <f t="shared" si="34"/>
        <v>157.48399999999998</v>
      </c>
      <c r="W69" s="101">
        <f t="shared" si="28"/>
        <v>144.89474588205832</v>
      </c>
      <c r="X69" s="14">
        <f t="shared" si="29"/>
        <v>7.9939893055432129E-2</v>
      </c>
      <c r="Y69" s="14">
        <f t="shared" si="30"/>
        <v>7.9858279262288459E-2</v>
      </c>
      <c r="Z69" s="136" t="s">
        <v>50</v>
      </c>
      <c r="AB69" s="15">
        <f t="shared" si="37"/>
        <v>-39</v>
      </c>
      <c r="AC69" s="36"/>
      <c r="AD69" s="36"/>
      <c r="AE69" s="7"/>
      <c r="AF69" s="7"/>
      <c r="AG69" s="7">
        <f t="shared" si="36"/>
        <v>-30</v>
      </c>
      <c r="AH69" s="15"/>
      <c r="AI69" s="45"/>
      <c r="AJ69" s="7"/>
      <c r="AK69" s="7"/>
    </row>
    <row r="70" spans="1:37" ht="24.75" customHeight="1" x14ac:dyDescent="0.25">
      <c r="A70" s="102"/>
      <c r="B70" s="100"/>
      <c r="C70" s="100"/>
      <c r="D70" s="9">
        <v>40</v>
      </c>
      <c r="E70" s="9">
        <v>45</v>
      </c>
      <c r="F70" s="102" t="s">
        <v>31</v>
      </c>
      <c r="G70" s="100">
        <v>9.91</v>
      </c>
      <c r="H70" s="101">
        <f t="shared" si="31"/>
        <v>9.7948998540869914E-3</v>
      </c>
      <c r="I70" s="102" t="s">
        <v>31</v>
      </c>
      <c r="J70" s="100">
        <f t="shared" si="35"/>
        <v>40</v>
      </c>
      <c r="K70" s="102" t="s">
        <v>31</v>
      </c>
      <c r="L70" s="101">
        <f t="shared" si="32"/>
        <v>10</v>
      </c>
      <c r="M70" s="101">
        <v>-38.6</v>
      </c>
      <c r="N70" s="101">
        <v>-39</v>
      </c>
      <c r="O70" s="11"/>
      <c r="P70" s="11"/>
      <c r="Q70" s="13">
        <f t="shared" si="33"/>
        <v>30.09</v>
      </c>
      <c r="R70" s="13">
        <v>2.1</v>
      </c>
      <c r="S70" s="13">
        <v>4.5999999999999996</v>
      </c>
      <c r="T70" s="101">
        <v>3.57</v>
      </c>
      <c r="U70" s="101">
        <v>2.57</v>
      </c>
      <c r="V70" s="101">
        <f t="shared" si="34"/>
        <v>149.18799999999999</v>
      </c>
      <c r="W70" s="101">
        <f t="shared" si="28"/>
        <v>139.18799999999999</v>
      </c>
      <c r="X70" s="14">
        <f t="shared" si="29"/>
        <v>6.702951980052016E-2</v>
      </c>
      <c r="Y70" s="14">
        <f t="shared" si="30"/>
        <v>6.6963865057148783E-2</v>
      </c>
      <c r="Z70" s="137"/>
      <c r="AB70" s="15">
        <f t="shared" si="37"/>
        <v>-38.799999999999997</v>
      </c>
      <c r="AC70" s="36"/>
      <c r="AD70" s="36"/>
      <c r="AE70" s="7"/>
      <c r="AF70" s="36"/>
      <c r="AG70" s="7">
        <f t="shared" si="36"/>
        <v>-30</v>
      </c>
      <c r="AH70" s="15"/>
      <c r="AI70" s="45"/>
      <c r="AJ70" s="7"/>
      <c r="AK70" s="7"/>
    </row>
    <row r="71" spans="1:37" ht="24.75" customHeight="1" x14ac:dyDescent="0.25">
      <c r="A71" s="102"/>
      <c r="B71" s="100"/>
      <c r="C71" s="100"/>
      <c r="D71" s="9">
        <v>39</v>
      </c>
      <c r="E71" s="9">
        <v>44</v>
      </c>
      <c r="F71" s="102" t="s">
        <v>31</v>
      </c>
      <c r="G71" s="100">
        <v>8.89</v>
      </c>
      <c r="H71" s="101">
        <f t="shared" si="31"/>
        <v>7.7446179780251891E-3</v>
      </c>
      <c r="I71" s="102" t="s">
        <v>31</v>
      </c>
      <c r="J71" s="100">
        <f t="shared" si="35"/>
        <v>39</v>
      </c>
      <c r="K71" s="102" t="s">
        <v>31</v>
      </c>
      <c r="L71" s="101">
        <f t="shared" si="32"/>
        <v>7.9432823472428158</v>
      </c>
      <c r="M71" s="101">
        <v>-42</v>
      </c>
      <c r="N71" s="101">
        <v>-44</v>
      </c>
      <c r="O71" s="11"/>
      <c r="P71" s="11"/>
      <c r="Q71" s="13">
        <f t="shared" si="33"/>
        <v>30.11</v>
      </c>
      <c r="R71" s="13">
        <v>2.1</v>
      </c>
      <c r="S71" s="13">
        <v>4.5999999999999996</v>
      </c>
      <c r="T71" s="101">
        <v>3.36</v>
      </c>
      <c r="U71" s="101">
        <v>2.4</v>
      </c>
      <c r="V71" s="101">
        <f t="shared" si="34"/>
        <v>144.06399999999999</v>
      </c>
      <c r="W71" s="101">
        <f t="shared" si="28"/>
        <v>136.12071765275718</v>
      </c>
      <c r="X71" s="14">
        <f t="shared" si="29"/>
        <v>5.5137177554717462E-2</v>
      </c>
      <c r="Y71" s="14">
        <f t="shared" si="30"/>
        <v>5.5083419377948625E-2</v>
      </c>
      <c r="Z71" s="137"/>
      <c r="AB71" s="15">
        <f t="shared" si="37"/>
        <v>-43</v>
      </c>
      <c r="AC71" s="36"/>
      <c r="AD71" s="36"/>
      <c r="AE71" s="7"/>
      <c r="AF71" s="36"/>
      <c r="AG71" s="7">
        <f>AG69</f>
        <v>-30</v>
      </c>
      <c r="AH71" s="15"/>
      <c r="AI71" s="45"/>
      <c r="AJ71" s="7"/>
      <c r="AK71" s="7"/>
    </row>
    <row r="72" spans="1:37" ht="24.75" customHeight="1" x14ac:dyDescent="0.25">
      <c r="A72" s="102"/>
      <c r="B72" s="100"/>
      <c r="C72" s="100"/>
      <c r="D72" s="9">
        <v>39</v>
      </c>
      <c r="E72" s="9">
        <v>43</v>
      </c>
      <c r="F72" s="102" t="s">
        <v>31</v>
      </c>
      <c r="G72" s="100">
        <v>8.01</v>
      </c>
      <c r="H72" s="101">
        <f t="shared" si="31"/>
        <v>6.3241185137621943E-3</v>
      </c>
      <c r="I72" s="102" t="s">
        <v>31</v>
      </c>
      <c r="J72" s="100">
        <f t="shared" si="35"/>
        <v>38</v>
      </c>
      <c r="K72" s="102" t="s">
        <v>31</v>
      </c>
      <c r="L72" s="101">
        <f t="shared" si="32"/>
        <v>6.3095734448019387</v>
      </c>
      <c r="M72" s="101">
        <v>-39.5</v>
      </c>
      <c r="N72" s="101">
        <v>-39.5</v>
      </c>
      <c r="O72" s="11"/>
      <c r="P72" s="11"/>
      <c r="Q72" s="13">
        <f t="shared" si="33"/>
        <v>29.990000000000002</v>
      </c>
      <c r="R72" s="13">
        <v>2.1</v>
      </c>
      <c r="S72" s="13">
        <v>4.5999999999999996</v>
      </c>
      <c r="T72" s="101">
        <v>3.2</v>
      </c>
      <c r="U72" s="101">
        <v>2.27</v>
      </c>
      <c r="V72" s="101">
        <f t="shared" si="34"/>
        <v>140.16</v>
      </c>
      <c r="W72" s="101">
        <f t="shared" si="28"/>
        <v>133.85042655519806</v>
      </c>
      <c r="X72" s="14">
        <f t="shared" si="29"/>
        <v>4.5016933824214747E-2</v>
      </c>
      <c r="Y72" s="14">
        <f t="shared" si="30"/>
        <v>4.4971813115640524E-2</v>
      </c>
      <c r="Z72" s="137"/>
      <c r="AB72" s="15">
        <f t="shared" si="37"/>
        <v>-39.5</v>
      </c>
      <c r="AC72" s="36"/>
      <c r="AD72" s="36"/>
      <c r="AE72" s="7"/>
      <c r="AF72" s="36"/>
      <c r="AG72" s="7">
        <f>AG69</f>
        <v>-30</v>
      </c>
      <c r="AH72" s="15"/>
      <c r="AI72" s="45"/>
      <c r="AJ72" s="7"/>
      <c r="AK72" s="7"/>
    </row>
    <row r="73" spans="1:37" ht="24.75" customHeight="1" x14ac:dyDescent="0.25">
      <c r="A73" s="102"/>
      <c r="B73" s="100"/>
      <c r="C73" s="100"/>
      <c r="D73" s="9">
        <v>38</v>
      </c>
      <c r="E73" s="9">
        <v>43</v>
      </c>
      <c r="F73" s="102" t="s">
        <v>31</v>
      </c>
      <c r="G73" s="100">
        <v>7.02</v>
      </c>
      <c r="H73" s="101">
        <f t="shared" si="31"/>
        <v>5.0350060878790485E-3</v>
      </c>
      <c r="I73" s="102" t="s">
        <v>31</v>
      </c>
      <c r="J73" s="100">
        <f t="shared" si="35"/>
        <v>37</v>
      </c>
      <c r="K73" s="102" t="s">
        <v>31</v>
      </c>
      <c r="L73" s="101">
        <f t="shared" si="32"/>
        <v>5.0118723362727327</v>
      </c>
      <c r="M73" s="101">
        <v>-39</v>
      </c>
      <c r="N73" s="101">
        <v>-43</v>
      </c>
      <c r="O73" s="11"/>
      <c r="P73" s="11"/>
      <c r="Q73" s="13">
        <f t="shared" si="33"/>
        <v>29.98</v>
      </c>
      <c r="R73" s="13">
        <v>2.1</v>
      </c>
      <c r="S73" s="13">
        <v>4.5999999999999996</v>
      </c>
      <c r="T73" s="101">
        <v>3.05</v>
      </c>
      <c r="U73" s="101">
        <v>2.13</v>
      </c>
      <c r="V73" s="101">
        <f t="shared" si="34"/>
        <v>136.49999999999997</v>
      </c>
      <c r="W73" s="101">
        <f t="shared" si="28"/>
        <v>131.48812766372723</v>
      </c>
      <c r="X73" s="14">
        <f t="shared" si="29"/>
        <v>3.6717013452547499E-2</v>
      </c>
      <c r="Y73" s="14">
        <f t="shared" si="30"/>
        <v>3.6680126961061203E-2</v>
      </c>
      <c r="Z73" s="137"/>
      <c r="AB73" s="15">
        <f t="shared" si="37"/>
        <v>-41</v>
      </c>
      <c r="AC73" s="36"/>
      <c r="AD73" s="36"/>
      <c r="AE73" s="7"/>
      <c r="AF73" s="36"/>
      <c r="AG73" s="7">
        <f>AG69</f>
        <v>-30</v>
      </c>
      <c r="AH73" s="15"/>
      <c r="AI73" s="45"/>
      <c r="AJ73" s="7"/>
      <c r="AK73" s="7"/>
    </row>
    <row r="74" spans="1:37" ht="24.75" customHeight="1" x14ac:dyDescent="0.25">
      <c r="A74" s="102"/>
      <c r="B74" s="100"/>
      <c r="C74" s="100"/>
      <c r="D74" s="9">
        <f>'[2]14p5GHz'!D74</f>
        <v>36</v>
      </c>
      <c r="E74" s="9">
        <f>'[2]14p5GHz'!E74</f>
        <v>41</v>
      </c>
      <c r="F74" s="102" t="s">
        <v>31</v>
      </c>
      <c r="G74" s="100">
        <f>'[2]14p5GHz_WLIN'!G74</f>
        <v>6.04</v>
      </c>
      <c r="H74" s="101">
        <f t="shared" si="31"/>
        <v>4.0179081084894003E-3</v>
      </c>
      <c r="I74" s="102" t="s">
        <v>31</v>
      </c>
      <c r="J74" s="100">
        <f t="shared" si="35"/>
        <v>36</v>
      </c>
      <c r="K74" s="102" t="s">
        <v>31</v>
      </c>
      <c r="L74" s="101">
        <f t="shared" si="32"/>
        <v>3.9810717055349771</v>
      </c>
      <c r="M74" s="100">
        <f>'[2]14p5GHz_WLIN'!M74</f>
        <v>-39.5</v>
      </c>
      <c r="N74" s="100">
        <f>'[2]14p5GHz_WLIN'!N74</f>
        <v>-40.6</v>
      </c>
      <c r="O74" s="11"/>
      <c r="P74" s="11"/>
      <c r="Q74" s="13">
        <f t="shared" si="33"/>
        <v>29.96</v>
      </c>
      <c r="R74" s="13">
        <v>2.1</v>
      </c>
      <c r="S74" s="13">
        <v>4.5999999999999996</v>
      </c>
      <c r="T74" s="101">
        <v>2.95</v>
      </c>
      <c r="U74" s="101">
        <v>2.02</v>
      </c>
      <c r="V74" s="101">
        <f t="shared" si="34"/>
        <v>134.06</v>
      </c>
      <c r="W74" s="101">
        <f t="shared" si="28"/>
        <v>130.07892829446502</v>
      </c>
      <c r="X74" s="14">
        <f t="shared" si="29"/>
        <v>2.9696193536737112E-2</v>
      </c>
      <c r="Y74" s="14">
        <f t="shared" si="30"/>
        <v>2.9666222567704667E-2</v>
      </c>
      <c r="Z74" s="137"/>
      <c r="AB74" s="15">
        <f t="shared" si="37"/>
        <v>-40.049999999999997</v>
      </c>
      <c r="AC74" s="36"/>
      <c r="AD74" s="36"/>
      <c r="AE74" s="7"/>
      <c r="AF74" s="36"/>
      <c r="AG74" s="7">
        <f>AG69</f>
        <v>-30</v>
      </c>
      <c r="AH74" s="15"/>
      <c r="AI74" s="45"/>
      <c r="AJ74" s="7"/>
      <c r="AK74" s="7"/>
    </row>
    <row r="75" spans="1:37" ht="24.75" customHeight="1" x14ac:dyDescent="0.25">
      <c r="A75" s="102"/>
      <c r="B75" s="100"/>
      <c r="C75" s="100"/>
      <c r="D75" s="9">
        <f>'[2]14p5GHz'!D75</f>
        <v>36</v>
      </c>
      <c r="E75" s="9">
        <f>'[2]14p5GHz'!E75</f>
        <v>40</v>
      </c>
      <c r="F75" s="102" t="s">
        <v>31</v>
      </c>
      <c r="G75" s="100"/>
      <c r="H75" s="101">
        <f t="shared" si="31"/>
        <v>1E-3</v>
      </c>
      <c r="I75" s="102" t="s">
        <v>31</v>
      </c>
      <c r="J75" s="100">
        <f>J74-3</f>
        <v>33</v>
      </c>
      <c r="K75" s="102" t="s">
        <v>31</v>
      </c>
      <c r="L75" s="101">
        <f t="shared" si="32"/>
        <v>1.9952623149688804</v>
      </c>
      <c r="M75" s="9">
        <f>'[2]14p5GHz'!M75</f>
        <v>-42</v>
      </c>
      <c r="N75" s="9">
        <f>'[2]14p5GHz'!N75</f>
        <v>-42</v>
      </c>
      <c r="O75" s="11"/>
      <c r="P75" s="11"/>
      <c r="Q75" s="13">
        <f t="shared" si="33"/>
        <v>33</v>
      </c>
      <c r="R75" s="13">
        <v>2.1</v>
      </c>
      <c r="S75" s="13">
        <v>4.5999999999999996</v>
      </c>
      <c r="T75" s="101">
        <v>2.81</v>
      </c>
      <c r="U75" s="101">
        <v>1.86</v>
      </c>
      <c r="V75" s="101">
        <f t="shared" si="34"/>
        <v>130.64399999999998</v>
      </c>
      <c r="W75" s="101">
        <f t="shared" si="28"/>
        <v>128.64873768503111</v>
      </c>
      <c r="X75" s="14">
        <f t="shared" si="29"/>
        <v>1.5272513969021774E-2</v>
      </c>
      <c r="Y75" s="14">
        <f t="shared" si="30"/>
        <v>1.5264859579995108E-2</v>
      </c>
      <c r="Z75" s="137"/>
      <c r="AB75" s="15">
        <f t="shared" si="37"/>
        <v>-42</v>
      </c>
      <c r="AC75" s="36"/>
      <c r="AD75" s="36"/>
      <c r="AE75" s="7"/>
      <c r="AF75" s="36"/>
      <c r="AG75" s="7">
        <f>AG69</f>
        <v>-30</v>
      </c>
      <c r="AH75" s="15"/>
      <c r="AI75" s="45"/>
      <c r="AJ75" s="7"/>
      <c r="AK75" s="7"/>
    </row>
    <row r="76" spans="1:37" ht="24.75" customHeight="1" x14ac:dyDescent="0.25">
      <c r="A76" s="102"/>
      <c r="B76" s="100"/>
      <c r="C76" s="100"/>
      <c r="D76" s="9">
        <f>'[2]14p5GHz'!D76</f>
        <v>36</v>
      </c>
      <c r="E76" s="9">
        <f>'[2]14p5GHz'!E76</f>
        <v>40</v>
      </c>
      <c r="F76" s="102" t="s">
        <v>31</v>
      </c>
      <c r="G76" s="100"/>
      <c r="H76" s="101">
        <f t="shared" si="31"/>
        <v>1E-3</v>
      </c>
      <c r="I76" s="102" t="s">
        <v>31</v>
      </c>
      <c r="J76" s="100">
        <f>J75-3</f>
        <v>30</v>
      </c>
      <c r="K76" s="102" t="s">
        <v>31</v>
      </c>
      <c r="L76" s="101">
        <f t="shared" si="32"/>
        <v>1</v>
      </c>
      <c r="M76" s="9">
        <f>'[2]14p5GHz'!M76</f>
        <v>0</v>
      </c>
      <c r="N76" s="9">
        <f>'[2]14p5GHz'!N76</f>
        <v>0</v>
      </c>
      <c r="O76" s="11"/>
      <c r="P76" s="11"/>
      <c r="Q76" s="13">
        <f t="shared" si="33"/>
        <v>30</v>
      </c>
      <c r="R76" s="13">
        <v>2.1</v>
      </c>
      <c r="S76" s="13">
        <v>4.5999999999999996</v>
      </c>
      <c r="T76" s="101">
        <v>2.8</v>
      </c>
      <c r="U76" s="101">
        <v>1.83</v>
      </c>
      <c r="V76" s="101">
        <f t="shared" si="34"/>
        <v>130.39999999999998</v>
      </c>
      <c r="W76" s="101">
        <f t="shared" si="28"/>
        <v>129.39999999999998</v>
      </c>
      <c r="X76" s="14">
        <f t="shared" si="29"/>
        <v>7.6687116564417195E-3</v>
      </c>
      <c r="Y76" s="14">
        <f t="shared" si="30"/>
        <v>7.6610429447852776E-3</v>
      </c>
      <c r="Z76" s="137"/>
      <c r="AB76" s="15">
        <f t="shared" si="37"/>
        <v>0</v>
      </c>
      <c r="AC76" s="36"/>
      <c r="AD76" s="36"/>
      <c r="AE76" s="7"/>
      <c r="AF76" s="36"/>
      <c r="AG76" s="7">
        <f>AG69</f>
        <v>-30</v>
      </c>
      <c r="AH76" s="15"/>
      <c r="AI76" s="45"/>
      <c r="AJ76" s="7"/>
      <c r="AK76" s="7"/>
    </row>
    <row r="77" spans="1:37" ht="24.75" customHeight="1" x14ac:dyDescent="0.25">
      <c r="A77" s="102"/>
      <c r="B77" s="100"/>
      <c r="C77" s="100"/>
      <c r="D77" s="9">
        <f>'[2]14p5GHz'!D77</f>
        <v>36</v>
      </c>
      <c r="E77" s="9">
        <f>'[2]14p5GHz'!E77</f>
        <v>39</v>
      </c>
      <c r="F77" s="102" t="s">
        <v>31</v>
      </c>
      <c r="G77" s="100"/>
      <c r="H77" s="101">
        <f t="shared" si="31"/>
        <v>1E-3</v>
      </c>
      <c r="I77" s="102" t="s">
        <v>31</v>
      </c>
      <c r="J77" s="100">
        <f>J76-3</f>
        <v>27</v>
      </c>
      <c r="K77" s="102" t="s">
        <v>31</v>
      </c>
      <c r="L77" s="101">
        <f t="shared" si="32"/>
        <v>0.50118723362727269</v>
      </c>
      <c r="M77" s="9">
        <f>'[2]14p5GHz'!M77</f>
        <v>0</v>
      </c>
      <c r="N77" s="9">
        <f>'[2]14p5GHz'!N77</f>
        <v>0</v>
      </c>
      <c r="O77" s="11"/>
      <c r="P77" s="11"/>
      <c r="Q77" s="13">
        <f t="shared" si="33"/>
        <v>27</v>
      </c>
      <c r="R77" s="13">
        <v>2.1</v>
      </c>
      <c r="S77" s="13">
        <v>4.5999999999999996</v>
      </c>
      <c r="T77" s="101">
        <v>2.86</v>
      </c>
      <c r="U77" s="101">
        <v>1.87</v>
      </c>
      <c r="V77" s="101">
        <f t="shared" si="34"/>
        <v>131.86399999999998</v>
      </c>
      <c r="W77" s="101">
        <f t="shared" si="28"/>
        <v>131.36281276637271</v>
      </c>
      <c r="X77" s="14">
        <f t="shared" si="29"/>
        <v>3.8007889463938056E-3</v>
      </c>
      <c r="Y77" s="14">
        <f t="shared" si="30"/>
        <v>3.7932053754419159E-3</v>
      </c>
      <c r="Z77" s="138"/>
      <c r="AB77" s="15">
        <f t="shared" si="37"/>
        <v>0</v>
      </c>
      <c r="AC77" s="36"/>
      <c r="AD77" s="36"/>
      <c r="AE77" s="7"/>
      <c r="AF77" s="36"/>
      <c r="AG77" s="7">
        <f>AG70</f>
        <v>-30</v>
      </c>
      <c r="AH77" s="15"/>
      <c r="AI77" s="45"/>
      <c r="AJ77" s="7"/>
      <c r="AK77" s="7"/>
    </row>
    <row r="78" spans="1:37" ht="24.75" customHeight="1" x14ac:dyDescent="0.25">
      <c r="A78" s="21"/>
      <c r="B78" s="22"/>
      <c r="C78" s="23"/>
      <c r="D78" s="24"/>
      <c r="E78" s="23"/>
      <c r="F78" s="22"/>
      <c r="G78" s="25"/>
      <c r="H78" s="25"/>
      <c r="I78" s="22"/>
      <c r="J78" s="22"/>
      <c r="K78" s="22"/>
      <c r="L78" s="25"/>
      <c r="M78" s="26"/>
      <c r="N78" s="25"/>
      <c r="O78" s="25"/>
      <c r="P78" s="25"/>
      <c r="Q78" s="25"/>
      <c r="R78" s="25"/>
      <c r="S78" s="25"/>
      <c r="T78" s="26"/>
      <c r="U78" s="26"/>
      <c r="V78" s="25"/>
      <c r="W78" s="25"/>
      <c r="X78" s="27"/>
      <c r="Y78" s="27"/>
      <c r="Z78" s="28"/>
      <c r="AB78" s="7" t="str">
        <f>CONCATENATE("50W Toshiba Cascade Average IMD(dBc)  W_LIN_OPT @ ",B79,"GHz")</f>
        <v>50W Toshiba Cascade Average IMD(dBc)  W_LIN_OPT @ 14.5GHz</v>
      </c>
      <c r="AC78" s="36"/>
      <c r="AD78" s="36"/>
      <c r="AE78" s="7"/>
      <c r="AF78" s="36"/>
      <c r="AG78" s="7"/>
      <c r="AH78" s="7" t="s">
        <v>105</v>
      </c>
      <c r="AI78" s="7" t="s">
        <v>106</v>
      </c>
      <c r="AJ78" s="7" t="s">
        <v>116</v>
      </c>
      <c r="AK78" s="7"/>
    </row>
    <row r="79" spans="1:37" ht="24.75" customHeight="1" x14ac:dyDescent="0.25">
      <c r="A79" s="8">
        <v>42024</v>
      </c>
      <c r="B79" s="100">
        <f>B63</f>
        <v>14.5</v>
      </c>
      <c r="C79" s="100" t="s">
        <v>30</v>
      </c>
      <c r="D79" s="9"/>
      <c r="E79" s="9"/>
      <c r="F79" s="102">
        <v>16.28</v>
      </c>
      <c r="G79" s="102" t="s">
        <v>31</v>
      </c>
      <c r="H79" s="10">
        <f>0.001*POWER(10,F79/10)</f>
        <v>4.2461956394631323E-2</v>
      </c>
      <c r="I79" s="102">
        <v>42</v>
      </c>
      <c r="J79" s="102" t="s">
        <v>31</v>
      </c>
      <c r="K79" s="102" t="s">
        <v>31</v>
      </c>
      <c r="L79" s="101">
        <f>0.001*POWER(10,I79/10)</f>
        <v>15.848931924611147</v>
      </c>
      <c r="M79" s="101"/>
      <c r="N79" s="101"/>
      <c r="O79" s="11">
        <v>-33</v>
      </c>
      <c r="P79" s="11">
        <v>-27</v>
      </c>
      <c r="Q79" s="13">
        <f>I79-F79</f>
        <v>25.72</v>
      </c>
      <c r="R79" s="13"/>
      <c r="S79" s="13"/>
      <c r="T79" s="101"/>
      <c r="U79" s="101"/>
      <c r="V79" s="101">
        <f t="shared" ref="V79:V87" si="38">T79*$Z$7+S79*$Z$9+R79*$Z$11</f>
        <v>0</v>
      </c>
      <c r="W79" s="101">
        <f t="shared" ref="W79:W87" si="39">V79-L79</f>
        <v>-15.848931924611147</v>
      </c>
      <c r="X79" s="14" t="e">
        <f t="shared" ref="X79:X87" si="40">L79/V79</f>
        <v>#DIV/0!</v>
      </c>
      <c r="Y79" s="14" t="e">
        <f t="shared" ref="Y79:Y87" si="41">(L79-H79)/V79</f>
        <v>#DIV/0!</v>
      </c>
      <c r="Z79" s="127" t="s">
        <v>44</v>
      </c>
      <c r="AB79" s="15">
        <f>AVERAGE(O79:P79)</f>
        <v>-30</v>
      </c>
      <c r="AC79" s="36"/>
      <c r="AD79" s="36"/>
      <c r="AE79" s="7"/>
      <c r="AF79" s="36"/>
      <c r="AG79" s="7"/>
      <c r="AH79" s="7">
        <v>0</v>
      </c>
      <c r="AI79" s="7">
        <v>0</v>
      </c>
      <c r="AJ79" s="7">
        <v>1.32</v>
      </c>
      <c r="AK79" s="7"/>
    </row>
    <row r="80" spans="1:37" ht="24.75" customHeight="1" x14ac:dyDescent="0.25">
      <c r="A80" s="16"/>
      <c r="B80" s="100"/>
      <c r="C80" s="100"/>
      <c r="D80" s="9"/>
      <c r="E80" s="9"/>
      <c r="F80" s="102">
        <v>15.35</v>
      </c>
      <c r="G80" s="102" t="s">
        <v>31</v>
      </c>
      <c r="H80" s="10">
        <f t="shared" ref="H80:H87" si="42">0.001*POWER(10,F80/10)</f>
        <v>3.4276778654645033E-2</v>
      </c>
      <c r="I80" s="102">
        <f>I79-1</f>
        <v>41</v>
      </c>
      <c r="J80" s="102" t="s">
        <v>31</v>
      </c>
      <c r="K80" s="102" t="s">
        <v>31</v>
      </c>
      <c r="L80" s="101">
        <f t="shared" ref="L80:L87" si="43">0.001*POWER(10,I80/10)</f>
        <v>12.589254117941671</v>
      </c>
      <c r="M80" s="101"/>
      <c r="N80" s="101"/>
      <c r="O80" s="11">
        <v>-40</v>
      </c>
      <c r="P80" s="11">
        <v>-30</v>
      </c>
      <c r="Q80" s="13">
        <f t="shared" ref="Q80:Q87" si="44">I80-F80</f>
        <v>25.65</v>
      </c>
      <c r="R80" s="13"/>
      <c r="S80" s="13"/>
      <c r="T80" s="101"/>
      <c r="U80" s="101"/>
      <c r="V80" s="101">
        <f t="shared" si="38"/>
        <v>0</v>
      </c>
      <c r="W80" s="101">
        <f t="shared" si="39"/>
        <v>-12.589254117941671</v>
      </c>
      <c r="X80" s="14" t="e">
        <f t="shared" si="40"/>
        <v>#DIV/0!</v>
      </c>
      <c r="Y80" s="14" t="e">
        <f t="shared" si="41"/>
        <v>#DIV/0!</v>
      </c>
      <c r="Z80" s="128"/>
      <c r="AB80" s="15">
        <f t="shared" ref="AB80:AB87" si="45">AVERAGE(O80:P80)</f>
        <v>-35</v>
      </c>
      <c r="AC80" s="44"/>
      <c r="AD80" s="36"/>
      <c r="AE80" s="7"/>
      <c r="AF80" s="36"/>
      <c r="AG80" s="7"/>
      <c r="AH80" s="7">
        <v>0</v>
      </c>
      <c r="AI80" s="7">
        <v>0</v>
      </c>
      <c r="AJ80" s="7">
        <v>1.32</v>
      </c>
      <c r="AK80" s="7"/>
    </row>
    <row r="81" spans="1:37" ht="24.75" customHeight="1" x14ac:dyDescent="0.25">
      <c r="A81" s="102"/>
      <c r="B81" s="100"/>
      <c r="C81" s="100"/>
      <c r="D81" s="9"/>
      <c r="E81" s="9"/>
      <c r="F81" s="102">
        <v>13.41</v>
      </c>
      <c r="G81" s="102" t="s">
        <v>31</v>
      </c>
      <c r="H81" s="10">
        <f t="shared" si="42"/>
        <v>2.1928049353504495E-2</v>
      </c>
      <c r="I81" s="102">
        <f>I80-1</f>
        <v>40</v>
      </c>
      <c r="J81" s="102" t="s">
        <v>31</v>
      </c>
      <c r="K81" s="102" t="s">
        <v>31</v>
      </c>
      <c r="L81" s="101">
        <f t="shared" si="43"/>
        <v>10</v>
      </c>
      <c r="M81" s="101"/>
      <c r="N81" s="101"/>
      <c r="O81" s="11">
        <v>-38</v>
      </c>
      <c r="P81" s="11">
        <v>-36</v>
      </c>
      <c r="Q81" s="13">
        <f t="shared" si="44"/>
        <v>26.59</v>
      </c>
      <c r="R81" s="13"/>
      <c r="S81" s="13"/>
      <c r="T81" s="101"/>
      <c r="U81" s="101"/>
      <c r="V81" s="101">
        <f t="shared" si="38"/>
        <v>0</v>
      </c>
      <c r="W81" s="101">
        <f t="shared" si="39"/>
        <v>-10</v>
      </c>
      <c r="X81" s="14" t="e">
        <f t="shared" si="40"/>
        <v>#DIV/0!</v>
      </c>
      <c r="Y81" s="14" t="e">
        <f t="shared" si="41"/>
        <v>#DIV/0!</v>
      </c>
      <c r="Z81" s="129"/>
      <c r="AB81" s="15">
        <f t="shared" si="45"/>
        <v>-37</v>
      </c>
      <c r="AC81" s="7"/>
      <c r="AD81" s="36"/>
      <c r="AE81" s="36"/>
      <c r="AF81" s="36"/>
      <c r="AG81" s="7"/>
      <c r="AH81" s="7">
        <v>0.28999999999999998</v>
      </c>
      <c r="AI81" s="7">
        <v>0</v>
      </c>
      <c r="AJ81" s="7">
        <v>1.32</v>
      </c>
      <c r="AK81" s="7"/>
    </row>
    <row r="82" spans="1:37" ht="24.75" customHeight="1" x14ac:dyDescent="0.25">
      <c r="A82" s="102"/>
      <c r="B82" s="100"/>
      <c r="C82" s="100"/>
      <c r="D82" s="9"/>
      <c r="E82" s="9"/>
      <c r="F82" s="102">
        <v>10.82</v>
      </c>
      <c r="G82" s="102" t="s">
        <v>31</v>
      </c>
      <c r="H82" s="10">
        <f t="shared" si="42"/>
        <v>1.2078138351067807E-2</v>
      </c>
      <c r="I82" s="102">
        <f>I81-1</f>
        <v>39</v>
      </c>
      <c r="J82" s="102" t="s">
        <v>31</v>
      </c>
      <c r="K82" s="102" t="s">
        <v>31</v>
      </c>
      <c r="L82" s="101">
        <f t="shared" si="43"/>
        <v>7.9432823472428158</v>
      </c>
      <c r="M82" s="101"/>
      <c r="N82" s="101"/>
      <c r="O82" s="11">
        <v>-40</v>
      </c>
      <c r="P82" s="11">
        <v>-40</v>
      </c>
      <c r="Q82" s="13">
        <f t="shared" si="44"/>
        <v>28.18</v>
      </c>
      <c r="R82" s="13"/>
      <c r="S82" s="13"/>
      <c r="T82" s="101"/>
      <c r="U82" s="101"/>
      <c r="V82" s="101">
        <f t="shared" si="38"/>
        <v>0</v>
      </c>
      <c r="W82" s="101">
        <f t="shared" si="39"/>
        <v>-7.9432823472428158</v>
      </c>
      <c r="X82" s="14" t="e">
        <f t="shared" si="40"/>
        <v>#DIV/0!</v>
      </c>
      <c r="Y82" s="14" t="e">
        <f t="shared" si="41"/>
        <v>#DIV/0!</v>
      </c>
      <c r="Z82" s="136" t="s">
        <v>45</v>
      </c>
      <c r="AB82" s="15">
        <f t="shared" si="45"/>
        <v>-40</v>
      </c>
      <c r="AC82" s="7"/>
      <c r="AD82" s="36"/>
      <c r="AE82" s="36"/>
      <c r="AF82" s="36"/>
      <c r="AH82" s="20">
        <v>0.56000000000000005</v>
      </c>
      <c r="AI82">
        <v>0.15</v>
      </c>
      <c r="AJ82" s="20">
        <v>1.32</v>
      </c>
    </row>
    <row r="83" spans="1:37" ht="23.25" customHeight="1" x14ac:dyDescent="0.25">
      <c r="A83" s="102"/>
      <c r="B83" s="100"/>
      <c r="C83" s="100"/>
      <c r="D83" s="9"/>
      <c r="E83" s="9"/>
      <c r="F83" s="102">
        <v>9.76</v>
      </c>
      <c r="G83" s="102" t="s">
        <v>31</v>
      </c>
      <c r="H83" s="10">
        <f t="shared" si="42"/>
        <v>9.4623716136579324E-3</v>
      </c>
      <c r="I83" s="102">
        <f>I82-1</f>
        <v>38</v>
      </c>
      <c r="J83" s="102" t="s">
        <v>31</v>
      </c>
      <c r="K83" s="102" t="s">
        <v>31</v>
      </c>
      <c r="L83" s="101">
        <f t="shared" si="43"/>
        <v>6.3095734448019387</v>
      </c>
      <c r="M83" s="101"/>
      <c r="N83" s="101"/>
      <c r="O83" s="11">
        <v>-41</v>
      </c>
      <c r="P83" s="11">
        <v>-45</v>
      </c>
      <c r="Q83" s="13">
        <f t="shared" si="44"/>
        <v>28.240000000000002</v>
      </c>
      <c r="R83" s="13"/>
      <c r="S83" s="13"/>
      <c r="T83" s="101"/>
      <c r="U83" s="101"/>
      <c r="V83" s="101">
        <f t="shared" si="38"/>
        <v>0</v>
      </c>
      <c r="W83" s="101">
        <f t="shared" si="39"/>
        <v>-6.3095734448019387</v>
      </c>
      <c r="X83" s="14" t="e">
        <f t="shared" si="40"/>
        <v>#DIV/0!</v>
      </c>
      <c r="Y83" s="14" t="e">
        <f t="shared" si="41"/>
        <v>#DIV/0!</v>
      </c>
      <c r="Z83" s="138"/>
      <c r="AB83" s="15">
        <f t="shared" si="45"/>
        <v>-43</v>
      </c>
      <c r="AC83" s="7"/>
      <c r="AD83" s="36"/>
      <c r="AE83" s="36"/>
      <c r="AF83" s="36"/>
      <c r="AH83" s="20">
        <v>0.63</v>
      </c>
      <c r="AI83">
        <v>0.23</v>
      </c>
      <c r="AJ83" s="20">
        <v>1.34</v>
      </c>
    </row>
    <row r="84" spans="1:37" ht="24" customHeight="1" x14ac:dyDescent="0.25">
      <c r="A84" s="102"/>
      <c r="B84" s="100"/>
      <c r="C84" s="100"/>
      <c r="D84" s="9"/>
      <c r="E84" s="9"/>
      <c r="F84" s="102">
        <v>6.64</v>
      </c>
      <c r="G84" s="102" t="s">
        <v>31</v>
      </c>
      <c r="H84" s="10">
        <f t="shared" si="42"/>
        <v>4.6131757456037937E-3</v>
      </c>
      <c r="I84" s="102">
        <f>I83-1</f>
        <v>37</v>
      </c>
      <c r="J84" s="102" t="s">
        <v>31</v>
      </c>
      <c r="K84" s="102" t="s">
        <v>31</v>
      </c>
      <c r="L84" s="101">
        <f t="shared" si="43"/>
        <v>5.0118723362727327</v>
      </c>
      <c r="M84" s="101"/>
      <c r="N84" s="101"/>
      <c r="O84" s="11">
        <v>-46</v>
      </c>
      <c r="P84" s="11">
        <v>-46</v>
      </c>
      <c r="Q84" s="13">
        <f t="shared" si="44"/>
        <v>30.36</v>
      </c>
      <c r="R84" s="13"/>
      <c r="S84" s="13"/>
      <c r="T84" s="101"/>
      <c r="U84" s="101"/>
      <c r="V84" s="101">
        <f t="shared" si="38"/>
        <v>0</v>
      </c>
      <c r="W84" s="101">
        <f t="shared" si="39"/>
        <v>-5.0118723362727327</v>
      </c>
      <c r="X84" s="14" t="e">
        <f t="shared" si="40"/>
        <v>#DIV/0!</v>
      </c>
      <c r="Y84" s="14" t="e">
        <f t="shared" si="41"/>
        <v>#DIV/0!</v>
      </c>
      <c r="Z84" s="137" t="s">
        <v>117</v>
      </c>
      <c r="AB84" s="15">
        <f t="shared" si="45"/>
        <v>-46</v>
      </c>
      <c r="AC84" s="7"/>
      <c r="AD84" s="36"/>
      <c r="AE84" s="36"/>
      <c r="AF84" s="36"/>
      <c r="AH84" s="20">
        <v>0.67</v>
      </c>
      <c r="AI84">
        <v>0.28999999999999998</v>
      </c>
      <c r="AJ84" s="20">
        <v>1.36</v>
      </c>
    </row>
    <row r="85" spans="1:37" ht="24.75" customHeight="1" x14ac:dyDescent="0.25">
      <c r="A85" s="102"/>
      <c r="B85" s="100"/>
      <c r="C85" s="100"/>
      <c r="D85" s="9"/>
      <c r="E85" s="9"/>
      <c r="F85" s="102">
        <v>5.63</v>
      </c>
      <c r="G85" s="102" t="s">
        <v>31</v>
      </c>
      <c r="H85" s="10">
        <f t="shared" si="42"/>
        <v>3.6559479161312495E-3</v>
      </c>
      <c r="I85" s="102">
        <f>I84-4</f>
        <v>33</v>
      </c>
      <c r="J85" s="102" t="s">
        <v>31</v>
      </c>
      <c r="K85" s="102" t="s">
        <v>31</v>
      </c>
      <c r="L85" s="101">
        <f t="shared" si="43"/>
        <v>1.9952623149688804</v>
      </c>
      <c r="M85" s="101"/>
      <c r="N85" s="101"/>
      <c r="O85" s="11">
        <v>-45</v>
      </c>
      <c r="P85" s="11">
        <v>-44</v>
      </c>
      <c r="Q85" s="13">
        <f t="shared" si="44"/>
        <v>27.37</v>
      </c>
      <c r="R85" s="13"/>
      <c r="S85" s="13"/>
      <c r="T85" s="101"/>
      <c r="U85" s="101"/>
      <c r="V85" s="101">
        <f t="shared" si="38"/>
        <v>0</v>
      </c>
      <c r="W85" s="101">
        <f t="shared" si="39"/>
        <v>-1.9952623149688804</v>
      </c>
      <c r="X85" s="14" t="e">
        <f t="shared" si="40"/>
        <v>#DIV/0!</v>
      </c>
      <c r="Y85" s="14" t="e">
        <f t="shared" si="41"/>
        <v>#DIV/0!</v>
      </c>
      <c r="Z85" s="137"/>
      <c r="AB85" s="15">
        <f t="shared" si="45"/>
        <v>-44.5</v>
      </c>
      <c r="AC85" s="7"/>
      <c r="AD85" s="36"/>
      <c r="AE85" s="36"/>
      <c r="AF85" s="36"/>
      <c r="AH85" s="20">
        <v>0.68</v>
      </c>
      <c r="AI85">
        <v>0.41</v>
      </c>
      <c r="AJ85" s="20">
        <v>1.36</v>
      </c>
    </row>
    <row r="86" spans="1:37" ht="24.75" customHeight="1" x14ac:dyDescent="0.25">
      <c r="A86" s="102"/>
      <c r="B86" s="100"/>
      <c r="C86" s="100"/>
      <c r="D86" s="9"/>
      <c r="E86" s="9"/>
      <c r="F86" s="102">
        <v>2.9</v>
      </c>
      <c r="G86" s="102" t="s">
        <v>31</v>
      </c>
      <c r="H86" s="10">
        <f t="shared" si="42"/>
        <v>1.9498445997580454E-3</v>
      </c>
      <c r="I86" s="102">
        <f>I85-3</f>
        <v>30</v>
      </c>
      <c r="J86" s="102" t="s">
        <v>31</v>
      </c>
      <c r="K86" s="102" t="s">
        <v>31</v>
      </c>
      <c r="L86" s="101">
        <f t="shared" si="43"/>
        <v>1</v>
      </c>
      <c r="M86" s="46"/>
      <c r="N86" s="46"/>
      <c r="O86" s="11">
        <v>-47</v>
      </c>
      <c r="P86" s="11">
        <v>-47</v>
      </c>
      <c r="Q86" s="13">
        <f t="shared" si="44"/>
        <v>27.1</v>
      </c>
      <c r="R86" s="13"/>
      <c r="S86" s="13"/>
      <c r="T86" s="101"/>
      <c r="U86" s="101"/>
      <c r="V86" s="101">
        <f t="shared" si="38"/>
        <v>0</v>
      </c>
      <c r="W86" s="101">
        <f t="shared" si="39"/>
        <v>-1</v>
      </c>
      <c r="X86" s="14" t="e">
        <f t="shared" si="40"/>
        <v>#DIV/0!</v>
      </c>
      <c r="Y86" s="14" t="e">
        <f t="shared" si="41"/>
        <v>#DIV/0!</v>
      </c>
      <c r="Z86" s="136"/>
      <c r="AB86" s="15">
        <f t="shared" si="45"/>
        <v>-47</v>
      </c>
      <c r="AC86" s="7"/>
      <c r="AD86" s="36"/>
      <c r="AE86" s="36"/>
      <c r="AF86" s="36"/>
      <c r="AH86" s="20">
        <v>0.71</v>
      </c>
      <c r="AI86">
        <v>0.46</v>
      </c>
      <c r="AJ86" s="20">
        <v>1.36</v>
      </c>
    </row>
    <row r="87" spans="1:37" ht="24.75" customHeight="1" x14ac:dyDescent="0.25">
      <c r="A87" s="102"/>
      <c r="B87" s="100"/>
      <c r="C87" s="100"/>
      <c r="D87" s="9"/>
      <c r="E87" s="9"/>
      <c r="F87" s="102"/>
      <c r="G87" s="102" t="s">
        <v>31</v>
      </c>
      <c r="H87" s="10">
        <f t="shared" si="42"/>
        <v>1E-3</v>
      </c>
      <c r="I87" s="102"/>
      <c r="J87" s="102" t="s">
        <v>31</v>
      </c>
      <c r="K87" s="102" t="s">
        <v>31</v>
      </c>
      <c r="L87" s="101">
        <f t="shared" si="43"/>
        <v>1E-3</v>
      </c>
      <c r="M87" s="46"/>
      <c r="N87" s="46"/>
      <c r="O87" s="11"/>
      <c r="P87" s="11"/>
      <c r="Q87" s="13">
        <f t="shared" si="44"/>
        <v>0</v>
      </c>
      <c r="R87" s="13"/>
      <c r="S87" s="13"/>
      <c r="T87" s="101"/>
      <c r="U87" s="101"/>
      <c r="V87" s="101">
        <f t="shared" si="38"/>
        <v>0</v>
      </c>
      <c r="W87" s="101">
        <f t="shared" si="39"/>
        <v>-1E-3</v>
      </c>
      <c r="X87" s="14" t="e">
        <f t="shared" si="40"/>
        <v>#DIV/0!</v>
      </c>
      <c r="Y87" s="14" t="e">
        <f t="shared" si="41"/>
        <v>#DIV/0!</v>
      </c>
      <c r="Z87" s="138"/>
      <c r="AB87" s="15" t="e">
        <f t="shared" si="45"/>
        <v>#DIV/0!</v>
      </c>
      <c r="AC87" s="7"/>
      <c r="AD87" s="36"/>
      <c r="AE87" s="36"/>
      <c r="AF87" s="36"/>
    </row>
    <row r="88" spans="1:37" ht="24.75" customHeight="1" x14ac:dyDescent="0.25">
      <c r="A88" s="21"/>
      <c r="B88" s="22"/>
      <c r="C88" s="23"/>
      <c r="D88" s="24"/>
      <c r="E88" s="23"/>
      <c r="F88" s="22"/>
      <c r="G88" s="23"/>
      <c r="H88" s="25"/>
      <c r="I88" s="22"/>
      <c r="J88" s="22"/>
      <c r="K88" s="22"/>
      <c r="L88" s="25"/>
      <c r="M88" s="26"/>
      <c r="N88" s="25"/>
      <c r="O88" s="43"/>
      <c r="P88" s="43"/>
      <c r="Q88" s="25"/>
      <c r="R88" s="25"/>
      <c r="S88" s="25"/>
      <c r="T88" s="47"/>
      <c r="U88" s="47"/>
      <c r="V88" s="25"/>
      <c r="W88" s="25"/>
      <c r="X88" s="27"/>
      <c r="Y88" s="27"/>
      <c r="Z88" s="28"/>
      <c r="AB88" s="7" t="str">
        <f>CONCATENATE("Cascade Average SRG(dBc) W_LIN_OPT_2 @ ",B89,"GHz")</f>
        <v>Cascade Average SRG(dBc) W_LIN_OPT_2 @ 14.5GHz</v>
      </c>
      <c r="AC88" s="7"/>
      <c r="AD88" s="36"/>
      <c r="AE88" s="36"/>
      <c r="AF88" s="36"/>
      <c r="AG88" s="7"/>
      <c r="AH88" s="7" t="s">
        <v>105</v>
      </c>
      <c r="AI88" s="7" t="s">
        <v>106</v>
      </c>
      <c r="AJ88" s="7" t="s">
        <v>116</v>
      </c>
    </row>
    <row r="89" spans="1:37" ht="24.75" customHeight="1" x14ac:dyDescent="0.25">
      <c r="A89" s="8">
        <v>42024</v>
      </c>
      <c r="B89" s="100">
        <f>B79</f>
        <v>14.5</v>
      </c>
      <c r="C89" s="100" t="s">
        <v>30</v>
      </c>
      <c r="D89" s="9"/>
      <c r="E89" s="9"/>
      <c r="F89" s="102" t="s">
        <v>31</v>
      </c>
      <c r="G89" s="100"/>
      <c r="H89" s="101">
        <f t="shared" ref="H89:H96" si="46">0.001*POWER(10,G89/10)</f>
        <v>1E-3</v>
      </c>
      <c r="I89" s="102" t="s">
        <v>31</v>
      </c>
      <c r="J89" s="100">
        <v>46</v>
      </c>
      <c r="K89" s="102" t="s">
        <v>31</v>
      </c>
      <c r="L89" s="101">
        <f t="shared" ref="L89:L96" si="47">0.001*POWER(10,J89/10)</f>
        <v>39.810717055349741</v>
      </c>
      <c r="M89" s="101"/>
      <c r="N89" s="101"/>
      <c r="O89" s="11"/>
      <c r="P89" s="11"/>
      <c r="Q89" s="13">
        <f t="shared" ref="Q89:Q96" si="48">J89-G89</f>
        <v>46</v>
      </c>
      <c r="R89" s="13"/>
      <c r="S89" s="13"/>
      <c r="T89" s="101"/>
      <c r="U89" s="101"/>
      <c r="V89" s="101">
        <f t="shared" ref="V89:V97" si="49">T89*$Z$7+S89*$Z$9+R89*$Z$11</f>
        <v>0</v>
      </c>
      <c r="W89" s="101">
        <f t="shared" ref="W89:W97" si="50">V89-L89</f>
        <v>-39.810717055349741</v>
      </c>
      <c r="X89" s="14" t="e">
        <f t="shared" ref="X89:X97" si="51">L89/V89</f>
        <v>#DIV/0!</v>
      </c>
      <c r="Y89" s="14" t="e">
        <f t="shared" ref="Y89:Y97" si="52">(L89-H89)/V89</f>
        <v>#DIV/0!</v>
      </c>
      <c r="Z89" s="127" t="s">
        <v>51</v>
      </c>
      <c r="AB89" s="15" t="e">
        <f t="shared" ref="AB89:AB97" si="53">AVERAGE(M89:N89)</f>
        <v>#DIV/0!</v>
      </c>
      <c r="AC89" s="36"/>
      <c r="AD89" s="36"/>
      <c r="AE89" s="7"/>
      <c r="AF89" s="36"/>
      <c r="AG89" s="7"/>
      <c r="AH89" s="7"/>
      <c r="AI89" s="7"/>
      <c r="AJ89" s="7"/>
      <c r="AK89" s="7"/>
    </row>
    <row r="90" spans="1:37" ht="24.75" customHeight="1" x14ac:dyDescent="0.25">
      <c r="A90" s="16"/>
      <c r="B90" s="100"/>
      <c r="C90" s="100"/>
      <c r="D90" s="9"/>
      <c r="E90" s="9"/>
      <c r="F90" s="102" t="s">
        <v>31</v>
      </c>
      <c r="G90" s="100">
        <v>19.39</v>
      </c>
      <c r="H90" s="101">
        <f t="shared" si="46"/>
        <v>8.6896042928630207E-2</v>
      </c>
      <c r="I90" s="102" t="s">
        <v>31</v>
      </c>
      <c r="J90" s="100">
        <f t="shared" ref="J90:J95" si="54">J89-1</f>
        <v>45</v>
      </c>
      <c r="K90" s="102" t="s">
        <v>31</v>
      </c>
      <c r="L90" s="101">
        <f t="shared" si="47"/>
        <v>31.622776601683839</v>
      </c>
      <c r="M90" s="101">
        <v>-36</v>
      </c>
      <c r="N90" s="101">
        <v>-34</v>
      </c>
      <c r="O90" s="11"/>
      <c r="P90" s="11"/>
      <c r="Q90" s="13">
        <f t="shared" si="48"/>
        <v>25.61</v>
      </c>
      <c r="R90" s="13"/>
      <c r="S90" s="13"/>
      <c r="T90" s="101"/>
      <c r="U90" s="101"/>
      <c r="V90" s="101">
        <f t="shared" si="49"/>
        <v>0</v>
      </c>
      <c r="W90" s="101">
        <f t="shared" si="50"/>
        <v>-31.622776601683839</v>
      </c>
      <c r="X90" s="14" t="e">
        <f t="shared" si="51"/>
        <v>#DIV/0!</v>
      </c>
      <c r="Y90" s="14" t="e">
        <f t="shared" si="52"/>
        <v>#DIV/0!</v>
      </c>
      <c r="Z90" s="128"/>
      <c r="AB90" s="15">
        <f t="shared" si="53"/>
        <v>-35</v>
      </c>
      <c r="AC90" s="44"/>
      <c r="AD90" s="36"/>
      <c r="AE90" s="7"/>
      <c r="AF90" s="36"/>
      <c r="AG90" s="7"/>
      <c r="AH90" s="7">
        <v>0</v>
      </c>
      <c r="AI90" s="7">
        <v>0</v>
      </c>
      <c r="AJ90" s="7">
        <v>1.32</v>
      </c>
      <c r="AK90" s="7"/>
    </row>
    <row r="91" spans="1:37" ht="24.75" customHeight="1" x14ac:dyDescent="0.25">
      <c r="A91" s="102"/>
      <c r="B91" s="100"/>
      <c r="C91" s="100"/>
      <c r="D91" s="9"/>
      <c r="E91" s="9"/>
      <c r="F91" s="102" t="s">
        <v>31</v>
      </c>
      <c r="G91" s="100">
        <v>20.399999999999999</v>
      </c>
      <c r="H91" s="101">
        <f t="shared" si="46"/>
        <v>0.1096478196143186</v>
      </c>
      <c r="I91" s="102" t="s">
        <v>31</v>
      </c>
      <c r="J91" s="100">
        <f t="shared" si="54"/>
        <v>44</v>
      </c>
      <c r="K91" s="102" t="s">
        <v>31</v>
      </c>
      <c r="L91" s="101">
        <f t="shared" si="47"/>
        <v>25.118864315095859</v>
      </c>
      <c r="M91" s="101">
        <v>-38</v>
      </c>
      <c r="N91" s="101">
        <v>-35</v>
      </c>
      <c r="O91" s="11"/>
      <c r="P91" s="11"/>
      <c r="Q91" s="13">
        <f t="shared" si="48"/>
        <v>23.6</v>
      </c>
      <c r="R91" s="13"/>
      <c r="S91" s="13"/>
      <c r="T91" s="101"/>
      <c r="U91" s="101"/>
      <c r="V91" s="101">
        <f t="shared" si="49"/>
        <v>0</v>
      </c>
      <c r="W91" s="101">
        <f t="shared" si="50"/>
        <v>-25.118864315095859</v>
      </c>
      <c r="X91" s="14" t="e">
        <f t="shared" si="51"/>
        <v>#DIV/0!</v>
      </c>
      <c r="Y91" s="14" t="e">
        <f t="shared" si="52"/>
        <v>#DIV/0!</v>
      </c>
      <c r="Z91" s="129"/>
      <c r="AB91" s="15">
        <f t="shared" si="53"/>
        <v>-36.5</v>
      </c>
      <c r="AC91" s="7"/>
      <c r="AD91" s="36"/>
      <c r="AE91" s="36"/>
      <c r="AF91" s="36"/>
      <c r="AG91" s="7"/>
      <c r="AH91" s="7">
        <v>0.28000000000000003</v>
      </c>
      <c r="AI91" s="7">
        <v>0.08</v>
      </c>
      <c r="AJ91" s="7">
        <v>1.49</v>
      </c>
      <c r="AK91" s="7"/>
    </row>
    <row r="92" spans="1:37" ht="24.75" customHeight="1" x14ac:dyDescent="0.25">
      <c r="A92" s="102"/>
      <c r="B92" s="100"/>
      <c r="C92" s="100"/>
      <c r="D92" s="9"/>
      <c r="E92" s="9"/>
      <c r="F92" s="102" t="s">
        <v>31</v>
      </c>
      <c r="G92" s="100">
        <v>19.32</v>
      </c>
      <c r="H92" s="101">
        <f t="shared" si="46"/>
        <v>8.5506671288468311E-2</v>
      </c>
      <c r="I92" s="102" t="s">
        <v>31</v>
      </c>
      <c r="J92" s="100">
        <f t="shared" si="54"/>
        <v>43</v>
      </c>
      <c r="K92" s="102" t="s">
        <v>31</v>
      </c>
      <c r="L92" s="101">
        <f t="shared" si="47"/>
        <v>19.952623149688794</v>
      </c>
      <c r="M92" s="101">
        <v>-39</v>
      </c>
      <c r="N92" s="101">
        <v>-36.299999999999997</v>
      </c>
      <c r="O92" s="11"/>
      <c r="P92" s="11"/>
      <c r="Q92" s="13">
        <f t="shared" si="48"/>
        <v>23.68</v>
      </c>
      <c r="R92" s="13"/>
      <c r="S92" s="13"/>
      <c r="T92" s="101"/>
      <c r="U92" s="101"/>
      <c r="V92" s="101">
        <f t="shared" si="49"/>
        <v>0</v>
      </c>
      <c r="W92" s="101">
        <f t="shared" si="50"/>
        <v>-19.952623149688794</v>
      </c>
      <c r="X92" s="14" t="e">
        <f t="shared" si="51"/>
        <v>#DIV/0!</v>
      </c>
      <c r="Y92" s="14" t="e">
        <f t="shared" si="52"/>
        <v>#DIV/0!</v>
      </c>
      <c r="Z92" s="136" t="s">
        <v>45</v>
      </c>
      <c r="AB92" s="15">
        <f t="shared" si="53"/>
        <v>-37.65</v>
      </c>
      <c r="AC92" s="7"/>
      <c r="AD92" s="36"/>
      <c r="AE92" s="36"/>
      <c r="AF92" s="36"/>
      <c r="AH92">
        <v>0.35</v>
      </c>
      <c r="AI92">
        <v>0</v>
      </c>
      <c r="AJ92">
        <v>1.49</v>
      </c>
    </row>
    <row r="93" spans="1:37" ht="23.25" customHeight="1" x14ac:dyDescent="0.25">
      <c r="A93" s="102"/>
      <c r="B93" s="100"/>
      <c r="C93" s="100"/>
      <c r="D93" s="9"/>
      <c r="E93" s="9"/>
      <c r="F93" s="102" t="s">
        <v>31</v>
      </c>
      <c r="G93" s="100">
        <v>17.559999999999999</v>
      </c>
      <c r="H93" s="101">
        <f t="shared" si="46"/>
        <v>5.7016427228074748E-2</v>
      </c>
      <c r="I93" s="102" t="s">
        <v>31</v>
      </c>
      <c r="J93" s="100">
        <f t="shared" si="54"/>
        <v>42</v>
      </c>
      <c r="K93" s="102" t="s">
        <v>31</v>
      </c>
      <c r="L93" s="101">
        <f t="shared" si="47"/>
        <v>15.848931924611147</v>
      </c>
      <c r="M93" s="101">
        <v>-40</v>
      </c>
      <c r="N93" s="101">
        <v>-37.1</v>
      </c>
      <c r="O93" s="11"/>
      <c r="P93" s="11"/>
      <c r="Q93" s="13">
        <f t="shared" si="48"/>
        <v>24.44</v>
      </c>
      <c r="R93" s="13"/>
      <c r="S93" s="13"/>
      <c r="T93" s="101"/>
      <c r="U93" s="101"/>
      <c r="V93" s="101">
        <f t="shared" si="49"/>
        <v>0</v>
      </c>
      <c r="W93" s="101">
        <f t="shared" si="50"/>
        <v>-15.848931924611147</v>
      </c>
      <c r="X93" s="14" t="e">
        <f t="shared" si="51"/>
        <v>#DIV/0!</v>
      </c>
      <c r="Y93" s="14" t="e">
        <f t="shared" si="52"/>
        <v>#DIV/0!</v>
      </c>
      <c r="Z93" s="138"/>
      <c r="AB93" s="15">
        <f t="shared" si="53"/>
        <v>-38.549999999999997</v>
      </c>
      <c r="AC93" s="7"/>
      <c r="AD93" s="36"/>
      <c r="AE93" s="36"/>
      <c r="AF93" s="36"/>
      <c r="AH93">
        <v>0.52</v>
      </c>
      <c r="AI93">
        <v>0.16</v>
      </c>
      <c r="AJ93">
        <v>1.49</v>
      </c>
    </row>
    <row r="94" spans="1:37" ht="24" customHeight="1" x14ac:dyDescent="0.25">
      <c r="A94" s="102"/>
      <c r="B94" s="100"/>
      <c r="C94" s="100"/>
      <c r="D94" s="9"/>
      <c r="E94" s="9"/>
      <c r="F94" s="102" t="s">
        <v>31</v>
      </c>
      <c r="G94" s="100">
        <v>15.94</v>
      </c>
      <c r="H94" s="101">
        <f t="shared" si="46"/>
        <v>3.9264493539959984E-2</v>
      </c>
      <c r="I94" s="102" t="s">
        <v>31</v>
      </c>
      <c r="J94" s="100">
        <f t="shared" si="54"/>
        <v>41</v>
      </c>
      <c r="K94" s="102" t="s">
        <v>31</v>
      </c>
      <c r="L94" s="101">
        <f t="shared" si="47"/>
        <v>12.589254117941671</v>
      </c>
      <c r="M94" s="101">
        <v>-39</v>
      </c>
      <c r="N94" s="101">
        <v>-37</v>
      </c>
      <c r="O94" s="11"/>
      <c r="P94" s="11"/>
      <c r="Q94" s="13">
        <f t="shared" si="48"/>
        <v>25.060000000000002</v>
      </c>
      <c r="R94" s="13"/>
      <c r="S94" s="13"/>
      <c r="T94" s="101"/>
      <c r="U94" s="101"/>
      <c r="V94" s="101">
        <f t="shared" si="49"/>
        <v>0</v>
      </c>
      <c r="W94" s="101">
        <f t="shared" si="50"/>
        <v>-12.589254117941671</v>
      </c>
      <c r="X94" s="14" t="e">
        <f t="shared" si="51"/>
        <v>#DIV/0!</v>
      </c>
      <c r="Y94" s="14" t="e">
        <f t="shared" si="52"/>
        <v>#DIV/0!</v>
      </c>
      <c r="Z94" s="137" t="s">
        <v>117</v>
      </c>
      <c r="AB94" s="15">
        <f t="shared" si="53"/>
        <v>-38</v>
      </c>
      <c r="AC94" s="7"/>
      <c r="AD94" s="36"/>
      <c r="AE94" s="36"/>
      <c r="AF94" s="36"/>
      <c r="AH94">
        <v>0.59</v>
      </c>
      <c r="AI94">
        <v>0.33</v>
      </c>
      <c r="AJ94">
        <v>1.49</v>
      </c>
    </row>
    <row r="95" spans="1:37" ht="24.75" customHeight="1" x14ac:dyDescent="0.25">
      <c r="A95" s="102"/>
      <c r="B95" s="100"/>
      <c r="C95" s="100"/>
      <c r="D95" s="9"/>
      <c r="E95" s="9"/>
      <c r="F95" s="102" t="s">
        <v>31</v>
      </c>
      <c r="G95" s="100">
        <v>14.32</v>
      </c>
      <c r="H95" s="101">
        <f t="shared" si="46"/>
        <v>2.7039583641088442E-2</v>
      </c>
      <c r="I95" s="102" t="s">
        <v>31</v>
      </c>
      <c r="J95" s="100">
        <f t="shared" si="54"/>
        <v>40</v>
      </c>
      <c r="K95" s="102" t="s">
        <v>31</v>
      </c>
      <c r="L95" s="101">
        <f t="shared" si="47"/>
        <v>10</v>
      </c>
      <c r="M95" s="101">
        <v>-39</v>
      </c>
      <c r="N95" s="101">
        <v>-37</v>
      </c>
      <c r="O95" s="11"/>
      <c r="P95" s="11"/>
      <c r="Q95" s="13">
        <f t="shared" si="48"/>
        <v>25.68</v>
      </c>
      <c r="R95" s="13"/>
      <c r="S95" s="13"/>
      <c r="T95" s="101"/>
      <c r="U95" s="101"/>
      <c r="V95" s="101">
        <f t="shared" si="49"/>
        <v>0</v>
      </c>
      <c r="W95" s="101">
        <f t="shared" si="50"/>
        <v>-10</v>
      </c>
      <c r="X95" s="14" t="e">
        <f t="shared" si="51"/>
        <v>#DIV/0!</v>
      </c>
      <c r="Y95" s="14" t="e">
        <f t="shared" si="52"/>
        <v>#DIV/0!</v>
      </c>
      <c r="Z95" s="137"/>
      <c r="AB95" s="15">
        <f t="shared" si="53"/>
        <v>-38</v>
      </c>
      <c r="AC95" s="7"/>
      <c r="AD95" s="36"/>
      <c r="AE95" s="36"/>
      <c r="AF95" s="36"/>
      <c r="AH95">
        <v>0.62</v>
      </c>
      <c r="AI95">
        <v>0.28000000000000003</v>
      </c>
      <c r="AJ95">
        <v>1.47</v>
      </c>
    </row>
    <row r="96" spans="1:37" ht="24.75" customHeight="1" x14ac:dyDescent="0.25">
      <c r="A96" s="102"/>
      <c r="B96" s="100"/>
      <c r="C96" s="100"/>
      <c r="D96" s="9"/>
      <c r="E96" s="9"/>
      <c r="F96" s="102" t="s">
        <v>31</v>
      </c>
      <c r="G96" s="101"/>
      <c r="H96" s="101">
        <f t="shared" si="46"/>
        <v>1E-3</v>
      </c>
      <c r="I96" s="102" t="s">
        <v>31</v>
      </c>
      <c r="J96" s="103"/>
      <c r="K96" s="102" t="s">
        <v>31</v>
      </c>
      <c r="L96" s="101">
        <f t="shared" si="47"/>
        <v>1E-3</v>
      </c>
      <c r="M96" s="46"/>
      <c r="N96" s="46"/>
      <c r="O96" s="11"/>
      <c r="P96" s="11"/>
      <c r="Q96" s="13">
        <f t="shared" si="48"/>
        <v>0</v>
      </c>
      <c r="R96" s="13"/>
      <c r="S96" s="13"/>
      <c r="T96" s="101"/>
      <c r="U96" s="101"/>
      <c r="V96" s="101">
        <f t="shared" si="49"/>
        <v>0</v>
      </c>
      <c r="W96" s="101">
        <f t="shared" si="50"/>
        <v>-1E-3</v>
      </c>
      <c r="X96" s="14" t="e">
        <f t="shared" si="51"/>
        <v>#DIV/0!</v>
      </c>
      <c r="Y96" s="14" t="e">
        <f t="shared" si="52"/>
        <v>#DIV/0!</v>
      </c>
      <c r="Z96" s="136" t="s">
        <v>118</v>
      </c>
      <c r="AB96" s="15" t="e">
        <f t="shared" si="53"/>
        <v>#DIV/0!</v>
      </c>
      <c r="AC96" s="7"/>
      <c r="AD96" s="36"/>
      <c r="AE96" s="36"/>
      <c r="AF96" s="36"/>
    </row>
    <row r="97" spans="1:37" ht="24.75" customHeight="1" x14ac:dyDescent="0.25">
      <c r="A97" s="102"/>
      <c r="B97" s="100"/>
      <c r="C97" s="100"/>
      <c r="D97" s="9"/>
      <c r="E97" s="9"/>
      <c r="F97" s="102" t="s">
        <v>31</v>
      </c>
      <c r="G97" s="101"/>
      <c r="H97" s="101">
        <f>0.001*POWER(10,G97/10)</f>
        <v>1E-3</v>
      </c>
      <c r="I97" s="102" t="s">
        <v>31</v>
      </c>
      <c r="J97" s="103"/>
      <c r="K97" s="102" t="s">
        <v>31</v>
      </c>
      <c r="L97" s="101">
        <f>0.001*POWER(10,J97/10)</f>
        <v>1E-3</v>
      </c>
      <c r="M97" s="46"/>
      <c r="N97" s="46"/>
      <c r="O97" s="11"/>
      <c r="P97" s="11"/>
      <c r="Q97" s="13">
        <f>J97-G97</f>
        <v>0</v>
      </c>
      <c r="R97" s="13"/>
      <c r="S97" s="13"/>
      <c r="T97" s="101"/>
      <c r="U97" s="101"/>
      <c r="V97" s="101">
        <f t="shared" si="49"/>
        <v>0</v>
      </c>
      <c r="W97" s="101">
        <f t="shared" si="50"/>
        <v>-1E-3</v>
      </c>
      <c r="X97" s="14" t="e">
        <f t="shared" si="51"/>
        <v>#DIV/0!</v>
      </c>
      <c r="Y97" s="14" t="e">
        <f t="shared" si="52"/>
        <v>#DIV/0!</v>
      </c>
      <c r="Z97" s="138"/>
      <c r="AB97" s="15" t="e">
        <f t="shared" si="53"/>
        <v>#DIV/0!</v>
      </c>
      <c r="AC97" s="7"/>
      <c r="AD97" s="36"/>
      <c r="AE97" s="36"/>
      <c r="AF97" s="36"/>
    </row>
    <row r="98" spans="1:37" ht="24.75" customHeight="1" x14ac:dyDescent="0.25">
      <c r="A98" s="21"/>
      <c r="B98" s="22"/>
      <c r="C98" s="23"/>
      <c r="D98" s="24"/>
      <c r="E98" s="23"/>
      <c r="F98" s="22"/>
      <c r="G98" s="23"/>
      <c r="H98" s="25"/>
      <c r="I98" s="22"/>
      <c r="J98" s="22"/>
      <c r="K98" s="22"/>
      <c r="L98" s="25"/>
      <c r="M98" s="26"/>
      <c r="N98" s="25"/>
      <c r="O98" s="43"/>
      <c r="P98" s="43"/>
      <c r="Q98" s="25"/>
      <c r="R98" s="25"/>
      <c r="S98" s="25"/>
      <c r="T98" s="47"/>
      <c r="U98" s="47"/>
      <c r="V98" s="25"/>
      <c r="W98" s="25"/>
      <c r="X98" s="27"/>
      <c r="Y98" s="27"/>
      <c r="Z98" s="28"/>
      <c r="AB98" s="7"/>
      <c r="AC98" s="7"/>
      <c r="AD98" s="36"/>
      <c r="AE98" s="36"/>
      <c r="AF98" s="36"/>
      <c r="AG98" s="7"/>
      <c r="AH98" s="7" t="s">
        <v>105</v>
      </c>
      <c r="AI98" s="7" t="s">
        <v>106</v>
      </c>
      <c r="AJ98" s="7" t="s">
        <v>116</v>
      </c>
    </row>
    <row r="99" spans="1:37" ht="24.75" customHeight="1" x14ac:dyDescent="0.25">
      <c r="A99" s="8">
        <v>42024</v>
      </c>
      <c r="B99" s="100">
        <f>B89</f>
        <v>14.5</v>
      </c>
      <c r="C99" s="100" t="s">
        <v>30</v>
      </c>
      <c r="D99" s="9"/>
      <c r="E99" s="9"/>
      <c r="F99" s="102" t="s">
        <v>31</v>
      </c>
      <c r="G99" s="100"/>
      <c r="H99" s="101">
        <f t="shared" ref="H99:H106" si="55">0.001*POWER(10,G99/10)</f>
        <v>1E-3</v>
      </c>
      <c r="I99" s="102" t="s">
        <v>31</v>
      </c>
      <c r="J99" s="100">
        <v>46</v>
      </c>
      <c r="K99" s="102" t="s">
        <v>31</v>
      </c>
      <c r="L99" s="101">
        <f t="shared" ref="L99:L106" si="56">0.001*POWER(10,J99/10)</f>
        <v>39.810717055349741</v>
      </c>
      <c r="M99" s="101"/>
      <c r="N99" s="101"/>
      <c r="O99" s="11"/>
      <c r="P99" s="11"/>
      <c r="Q99" s="13">
        <f t="shared" ref="Q99:Q106" si="57">J99-G99</f>
        <v>46</v>
      </c>
      <c r="R99" s="13"/>
      <c r="S99" s="13"/>
      <c r="T99" s="101"/>
      <c r="U99" s="101"/>
      <c r="V99" s="101">
        <f t="shared" ref="V99:V107" si="58">T99*$Z$7+S99*$Z$9+R99*$Z$11</f>
        <v>0</v>
      </c>
      <c r="W99" s="101">
        <f t="shared" ref="W99:W107" si="59">V99-L99</f>
        <v>-39.810717055349741</v>
      </c>
      <c r="X99" s="14" t="e">
        <f t="shared" ref="X99:X107" si="60">L99/V99</f>
        <v>#DIV/0!</v>
      </c>
      <c r="Y99" s="14" t="e">
        <f t="shared" ref="Y99:Y107" si="61">(L99-H99)/V99</f>
        <v>#DIV/0!</v>
      </c>
      <c r="Z99" s="127" t="s">
        <v>119</v>
      </c>
      <c r="AB99" s="15" t="e">
        <f t="shared" ref="AB99:AB107" si="62">AVERAGE(M99:N99)</f>
        <v>#DIV/0!</v>
      </c>
      <c r="AC99" s="7"/>
      <c r="AD99" s="36"/>
      <c r="AE99" s="36"/>
      <c r="AF99" s="36"/>
      <c r="AG99" s="7"/>
      <c r="AH99" s="7"/>
    </row>
    <row r="100" spans="1:37" ht="24.75" customHeight="1" x14ac:dyDescent="0.25">
      <c r="A100" s="16"/>
      <c r="B100" s="100"/>
      <c r="C100" s="100"/>
      <c r="D100" s="9"/>
      <c r="E100" s="9"/>
      <c r="F100" s="102" t="s">
        <v>31</v>
      </c>
      <c r="G100" s="100">
        <v>19.39</v>
      </c>
      <c r="H100" s="101">
        <f t="shared" si="55"/>
        <v>8.6896042928630207E-2</v>
      </c>
      <c r="I100" s="102" t="s">
        <v>31</v>
      </c>
      <c r="J100" s="100">
        <f t="shared" ref="J100:J105" si="63">J99-1</f>
        <v>45</v>
      </c>
      <c r="K100" s="102" t="s">
        <v>31</v>
      </c>
      <c r="L100" s="101">
        <f t="shared" si="56"/>
        <v>31.622776601683839</v>
      </c>
      <c r="M100" s="101">
        <v>-33</v>
      </c>
      <c r="N100" s="101">
        <v>-31.8</v>
      </c>
      <c r="O100" s="11"/>
      <c r="P100" s="11"/>
      <c r="Q100" s="13">
        <f t="shared" si="57"/>
        <v>25.61</v>
      </c>
      <c r="R100" s="13"/>
      <c r="S100" s="13"/>
      <c r="T100" s="101"/>
      <c r="U100" s="101"/>
      <c r="V100" s="101">
        <f t="shared" si="58"/>
        <v>0</v>
      </c>
      <c r="W100" s="101">
        <f t="shared" si="59"/>
        <v>-31.622776601683839</v>
      </c>
      <c r="X100" s="14" t="e">
        <f t="shared" si="60"/>
        <v>#DIV/0!</v>
      </c>
      <c r="Y100" s="14" t="e">
        <f t="shared" si="61"/>
        <v>#DIV/0!</v>
      </c>
      <c r="Z100" s="128"/>
      <c r="AB100" s="15">
        <f t="shared" si="62"/>
        <v>-32.4</v>
      </c>
      <c r="AC100" s="7"/>
      <c r="AD100" s="36"/>
      <c r="AE100" s="36"/>
      <c r="AF100" s="36"/>
      <c r="AG100" s="7"/>
      <c r="AH100" s="7">
        <v>0</v>
      </c>
      <c r="AI100" s="7">
        <v>0</v>
      </c>
      <c r="AJ100" s="7">
        <v>1.32</v>
      </c>
    </row>
    <row r="101" spans="1:37" ht="24.75" customHeight="1" x14ac:dyDescent="0.25">
      <c r="A101" s="102"/>
      <c r="B101" s="100"/>
      <c r="C101" s="100"/>
      <c r="D101" s="9"/>
      <c r="E101" s="9"/>
      <c r="F101" s="102" t="s">
        <v>31</v>
      </c>
      <c r="G101" s="100">
        <v>20.399999999999999</v>
      </c>
      <c r="H101" s="101">
        <f t="shared" si="55"/>
        <v>0.1096478196143186</v>
      </c>
      <c r="I101" s="102" t="s">
        <v>31</v>
      </c>
      <c r="J101" s="100">
        <f t="shared" si="63"/>
        <v>44</v>
      </c>
      <c r="K101" s="102" t="s">
        <v>31</v>
      </c>
      <c r="L101" s="101">
        <f t="shared" si="56"/>
        <v>25.118864315095859</v>
      </c>
      <c r="M101" s="101">
        <v>-35</v>
      </c>
      <c r="N101" s="101">
        <v>-32</v>
      </c>
      <c r="O101" s="11"/>
      <c r="P101" s="11"/>
      <c r="Q101" s="13">
        <f t="shared" si="57"/>
        <v>23.6</v>
      </c>
      <c r="R101" s="13"/>
      <c r="S101" s="13"/>
      <c r="T101" s="101"/>
      <c r="U101" s="101"/>
      <c r="V101" s="101">
        <f t="shared" si="58"/>
        <v>0</v>
      </c>
      <c r="W101" s="101">
        <f t="shared" si="59"/>
        <v>-25.118864315095859</v>
      </c>
      <c r="X101" s="14" t="e">
        <f t="shared" si="60"/>
        <v>#DIV/0!</v>
      </c>
      <c r="Y101" s="14" t="e">
        <f t="shared" si="61"/>
        <v>#DIV/0!</v>
      </c>
      <c r="Z101" s="129"/>
      <c r="AB101" s="15">
        <f t="shared" si="62"/>
        <v>-33.5</v>
      </c>
      <c r="AC101" s="7"/>
      <c r="AD101" s="36"/>
      <c r="AE101" s="36"/>
      <c r="AF101" s="36"/>
      <c r="AH101" s="7">
        <v>0.28000000000000003</v>
      </c>
      <c r="AI101" s="7">
        <v>0.08</v>
      </c>
      <c r="AJ101" s="7">
        <v>1.49</v>
      </c>
    </row>
    <row r="102" spans="1:37" ht="24.75" customHeight="1" x14ac:dyDescent="0.25">
      <c r="A102" s="102"/>
      <c r="B102" s="100"/>
      <c r="C102" s="100"/>
      <c r="D102" s="9"/>
      <c r="E102" s="9"/>
      <c r="F102" s="102" t="s">
        <v>31</v>
      </c>
      <c r="G102" s="100">
        <v>19.32</v>
      </c>
      <c r="H102" s="101">
        <f t="shared" si="55"/>
        <v>8.5506671288468311E-2</v>
      </c>
      <c r="I102" s="102" t="s">
        <v>31</v>
      </c>
      <c r="J102" s="100">
        <f t="shared" si="63"/>
        <v>43</v>
      </c>
      <c r="K102" s="102" t="s">
        <v>31</v>
      </c>
      <c r="L102" s="101">
        <f t="shared" si="56"/>
        <v>19.952623149688794</v>
      </c>
      <c r="M102" s="101">
        <v>-35.299999999999997</v>
      </c>
      <c r="N102" s="101">
        <v>-33</v>
      </c>
      <c r="O102" s="11"/>
      <c r="P102" s="11"/>
      <c r="Q102" s="13">
        <f t="shared" si="57"/>
        <v>23.68</v>
      </c>
      <c r="R102" s="13"/>
      <c r="S102" s="13"/>
      <c r="T102" s="101"/>
      <c r="U102" s="101"/>
      <c r="V102" s="101">
        <f t="shared" si="58"/>
        <v>0</v>
      </c>
      <c r="W102" s="101">
        <f t="shared" si="59"/>
        <v>-19.952623149688794</v>
      </c>
      <c r="X102" s="14" t="e">
        <f t="shared" si="60"/>
        <v>#DIV/0!</v>
      </c>
      <c r="Y102" s="14" t="e">
        <f t="shared" si="61"/>
        <v>#DIV/0!</v>
      </c>
      <c r="Z102" s="136" t="s">
        <v>45</v>
      </c>
      <c r="AB102" s="15">
        <f t="shared" si="62"/>
        <v>-34.15</v>
      </c>
      <c r="AC102" s="7"/>
      <c r="AD102" s="36"/>
      <c r="AE102" s="36"/>
      <c r="AF102" s="36"/>
      <c r="AH102">
        <v>0.35</v>
      </c>
      <c r="AI102">
        <v>0</v>
      </c>
      <c r="AJ102">
        <v>1.49</v>
      </c>
    </row>
    <row r="103" spans="1:37" ht="23.25" customHeight="1" x14ac:dyDescent="0.25">
      <c r="A103" s="102"/>
      <c r="B103" s="100"/>
      <c r="C103" s="100"/>
      <c r="D103" s="9"/>
      <c r="E103" s="9"/>
      <c r="F103" s="102" t="s">
        <v>31</v>
      </c>
      <c r="G103" s="100">
        <v>17.559999999999999</v>
      </c>
      <c r="H103" s="101">
        <f t="shared" si="55"/>
        <v>5.7016427228074748E-2</v>
      </c>
      <c r="I103" s="102" t="s">
        <v>31</v>
      </c>
      <c r="J103" s="100">
        <f t="shared" si="63"/>
        <v>42</v>
      </c>
      <c r="K103" s="102" t="s">
        <v>31</v>
      </c>
      <c r="L103" s="101">
        <f t="shared" si="56"/>
        <v>15.848931924611147</v>
      </c>
      <c r="M103" s="101">
        <v>-36</v>
      </c>
      <c r="N103" s="101">
        <v>-33</v>
      </c>
      <c r="O103" s="11"/>
      <c r="P103" s="11"/>
      <c r="Q103" s="13">
        <f t="shared" si="57"/>
        <v>24.44</v>
      </c>
      <c r="R103" s="13"/>
      <c r="S103" s="13"/>
      <c r="T103" s="101"/>
      <c r="U103" s="101"/>
      <c r="V103" s="101">
        <f t="shared" si="58"/>
        <v>0</v>
      </c>
      <c r="W103" s="101">
        <f t="shared" si="59"/>
        <v>-15.848931924611147</v>
      </c>
      <c r="X103" s="14" t="e">
        <f t="shared" si="60"/>
        <v>#DIV/0!</v>
      </c>
      <c r="Y103" s="14" t="e">
        <f t="shared" si="61"/>
        <v>#DIV/0!</v>
      </c>
      <c r="Z103" s="138"/>
      <c r="AB103" s="15">
        <f t="shared" si="62"/>
        <v>-34.5</v>
      </c>
      <c r="AC103" s="7"/>
      <c r="AD103" s="36"/>
      <c r="AE103" s="36"/>
      <c r="AF103" s="36"/>
      <c r="AH103">
        <v>0.52</v>
      </c>
      <c r="AI103">
        <v>0.16</v>
      </c>
      <c r="AJ103">
        <v>1.49</v>
      </c>
    </row>
    <row r="104" spans="1:37" ht="24" customHeight="1" x14ac:dyDescent="0.25">
      <c r="A104" s="102"/>
      <c r="B104" s="100"/>
      <c r="C104" s="100"/>
      <c r="D104" s="9"/>
      <c r="E104" s="9"/>
      <c r="F104" s="102" t="s">
        <v>31</v>
      </c>
      <c r="G104" s="100">
        <v>15.94</v>
      </c>
      <c r="H104" s="101">
        <f t="shared" si="55"/>
        <v>3.9264493539959984E-2</v>
      </c>
      <c r="I104" s="102" t="s">
        <v>31</v>
      </c>
      <c r="J104" s="100">
        <f t="shared" si="63"/>
        <v>41</v>
      </c>
      <c r="K104" s="102" t="s">
        <v>31</v>
      </c>
      <c r="L104" s="101">
        <f t="shared" si="56"/>
        <v>12.589254117941671</v>
      </c>
      <c r="M104" s="101">
        <v>-35.799999999999997</v>
      </c>
      <c r="N104" s="101">
        <v>-33</v>
      </c>
      <c r="O104" s="11"/>
      <c r="P104" s="11"/>
      <c r="Q104" s="13">
        <f t="shared" si="57"/>
        <v>25.060000000000002</v>
      </c>
      <c r="R104" s="13"/>
      <c r="S104" s="13"/>
      <c r="T104" s="101"/>
      <c r="U104" s="101"/>
      <c r="V104" s="101">
        <f t="shared" si="58"/>
        <v>0</v>
      </c>
      <c r="W104" s="101">
        <f t="shared" si="59"/>
        <v>-12.589254117941671</v>
      </c>
      <c r="X104" s="14" t="e">
        <f t="shared" si="60"/>
        <v>#DIV/0!</v>
      </c>
      <c r="Y104" s="14" t="e">
        <f t="shared" si="61"/>
        <v>#DIV/0!</v>
      </c>
      <c r="Z104" s="137" t="s">
        <v>117</v>
      </c>
      <c r="AB104" s="15">
        <f t="shared" si="62"/>
        <v>-34.4</v>
      </c>
      <c r="AC104" s="7"/>
      <c r="AD104" s="36"/>
      <c r="AE104" s="36"/>
      <c r="AF104" s="36"/>
      <c r="AH104">
        <v>0.59</v>
      </c>
      <c r="AI104">
        <v>0.33</v>
      </c>
      <c r="AJ104">
        <v>1.49</v>
      </c>
    </row>
    <row r="105" spans="1:37" ht="24.75" customHeight="1" x14ac:dyDescent="0.25">
      <c r="A105" s="102"/>
      <c r="B105" s="100"/>
      <c r="C105" s="100"/>
      <c r="D105" s="9"/>
      <c r="E105" s="9"/>
      <c r="F105" s="102" t="s">
        <v>31</v>
      </c>
      <c r="G105" s="100">
        <v>14.32</v>
      </c>
      <c r="H105" s="101">
        <f t="shared" si="55"/>
        <v>2.7039583641088442E-2</v>
      </c>
      <c r="I105" s="102" t="s">
        <v>31</v>
      </c>
      <c r="J105" s="100">
        <f t="shared" si="63"/>
        <v>40</v>
      </c>
      <c r="K105" s="102" t="s">
        <v>31</v>
      </c>
      <c r="L105" s="101">
        <f t="shared" si="56"/>
        <v>10</v>
      </c>
      <c r="M105" s="101">
        <v>-34</v>
      </c>
      <c r="N105" s="101">
        <v>-32.5</v>
      </c>
      <c r="O105" s="11"/>
      <c r="P105" s="11"/>
      <c r="Q105" s="13">
        <f t="shared" si="57"/>
        <v>25.68</v>
      </c>
      <c r="R105" s="13"/>
      <c r="S105" s="13"/>
      <c r="T105" s="101"/>
      <c r="U105" s="101"/>
      <c r="V105" s="101">
        <f t="shared" si="58"/>
        <v>0</v>
      </c>
      <c r="W105" s="101">
        <f t="shared" si="59"/>
        <v>-10</v>
      </c>
      <c r="X105" s="14" t="e">
        <f t="shared" si="60"/>
        <v>#DIV/0!</v>
      </c>
      <c r="Y105" s="14" t="e">
        <f t="shared" si="61"/>
        <v>#DIV/0!</v>
      </c>
      <c r="Z105" s="137"/>
      <c r="AB105" s="15">
        <f t="shared" si="62"/>
        <v>-33.25</v>
      </c>
      <c r="AC105" s="7"/>
      <c r="AD105" s="36"/>
      <c r="AE105" s="36"/>
      <c r="AF105" s="36"/>
      <c r="AH105">
        <v>0.62</v>
      </c>
      <c r="AI105">
        <v>0.28000000000000003</v>
      </c>
      <c r="AJ105">
        <v>1.47</v>
      </c>
    </row>
    <row r="106" spans="1:37" ht="24.75" customHeight="1" x14ac:dyDescent="0.25">
      <c r="A106" s="102"/>
      <c r="B106" s="100"/>
      <c r="C106" s="100"/>
      <c r="D106" s="9"/>
      <c r="E106" s="9"/>
      <c r="F106" s="102" t="s">
        <v>31</v>
      </c>
      <c r="G106" s="101"/>
      <c r="H106" s="101">
        <f t="shared" si="55"/>
        <v>1E-3</v>
      </c>
      <c r="I106" s="102" t="s">
        <v>31</v>
      </c>
      <c r="J106" s="103"/>
      <c r="K106" s="102" t="s">
        <v>31</v>
      </c>
      <c r="L106" s="101">
        <f t="shared" si="56"/>
        <v>1E-3</v>
      </c>
      <c r="M106" s="46"/>
      <c r="N106" s="46"/>
      <c r="O106" s="11"/>
      <c r="P106" s="11"/>
      <c r="Q106" s="13">
        <f t="shared" si="57"/>
        <v>0</v>
      </c>
      <c r="R106" s="13"/>
      <c r="S106" s="13"/>
      <c r="T106" s="101"/>
      <c r="U106" s="101"/>
      <c r="V106" s="101">
        <f t="shared" si="58"/>
        <v>0</v>
      </c>
      <c r="W106" s="101">
        <f t="shared" si="59"/>
        <v>-1E-3</v>
      </c>
      <c r="X106" s="14" t="e">
        <f t="shared" si="60"/>
        <v>#DIV/0!</v>
      </c>
      <c r="Y106" s="14" t="e">
        <f t="shared" si="61"/>
        <v>#DIV/0!</v>
      </c>
      <c r="Z106" s="136" t="s">
        <v>118</v>
      </c>
      <c r="AB106" s="15" t="e">
        <f t="shared" si="62"/>
        <v>#DIV/0!</v>
      </c>
      <c r="AC106" s="7"/>
      <c r="AD106" s="36"/>
      <c r="AE106" s="36"/>
      <c r="AF106" s="36"/>
    </row>
    <row r="107" spans="1:37" ht="24.75" customHeight="1" x14ac:dyDescent="0.25">
      <c r="A107" s="102"/>
      <c r="B107" s="100"/>
      <c r="C107" s="100"/>
      <c r="D107" s="9"/>
      <c r="E107" s="9"/>
      <c r="F107" s="102" t="s">
        <v>31</v>
      </c>
      <c r="G107" s="101"/>
      <c r="H107" s="101">
        <f>0.001*POWER(10,G107/10)</f>
        <v>1E-3</v>
      </c>
      <c r="I107" s="102" t="s">
        <v>31</v>
      </c>
      <c r="J107" s="103"/>
      <c r="K107" s="102" t="s">
        <v>31</v>
      </c>
      <c r="L107" s="101">
        <f>0.001*POWER(10,J107/10)</f>
        <v>1E-3</v>
      </c>
      <c r="M107" s="46"/>
      <c r="N107" s="46"/>
      <c r="O107" s="11"/>
      <c r="P107" s="11"/>
      <c r="Q107" s="13">
        <f>J107-G107</f>
        <v>0</v>
      </c>
      <c r="R107" s="13"/>
      <c r="S107" s="13"/>
      <c r="T107" s="101"/>
      <c r="U107" s="101"/>
      <c r="V107" s="101">
        <f t="shared" si="58"/>
        <v>0</v>
      </c>
      <c r="W107" s="101">
        <f t="shared" si="59"/>
        <v>-1E-3</v>
      </c>
      <c r="X107" s="14" t="e">
        <f t="shared" si="60"/>
        <v>#DIV/0!</v>
      </c>
      <c r="Y107" s="14" t="e">
        <f t="shared" si="61"/>
        <v>#DIV/0!</v>
      </c>
      <c r="Z107" s="138"/>
      <c r="AB107" s="15" t="e">
        <f t="shared" si="62"/>
        <v>#DIV/0!</v>
      </c>
      <c r="AC107" s="7"/>
      <c r="AD107" s="36"/>
      <c r="AE107" s="36"/>
      <c r="AF107" s="36"/>
    </row>
    <row r="108" spans="1:37" ht="24.75" customHeight="1" x14ac:dyDescent="0.25">
      <c r="A108" s="21"/>
      <c r="B108" s="22"/>
      <c r="C108" s="23"/>
      <c r="D108" s="24"/>
      <c r="E108" s="23"/>
      <c r="F108" s="22"/>
      <c r="G108" s="25"/>
      <c r="H108" s="25"/>
      <c r="I108" s="22"/>
      <c r="J108" s="22"/>
      <c r="K108" s="22"/>
      <c r="L108" s="25"/>
      <c r="M108" s="26"/>
      <c r="N108" s="25"/>
      <c r="O108" s="25"/>
      <c r="P108" s="25"/>
      <c r="Q108" s="25"/>
      <c r="R108" s="25"/>
      <c r="S108" s="25"/>
      <c r="T108" s="26"/>
      <c r="U108" s="26"/>
      <c r="V108" s="25"/>
      <c r="W108" s="25"/>
      <c r="X108" s="27"/>
      <c r="Y108" s="27"/>
      <c r="Z108" s="28"/>
      <c r="AB108" s="7"/>
      <c r="AC108" s="36"/>
      <c r="AD108" s="36"/>
      <c r="AE108" s="7"/>
      <c r="AF108" s="36"/>
      <c r="AG108" s="7"/>
      <c r="AH108" s="7" t="s">
        <v>105</v>
      </c>
      <c r="AI108" s="7" t="s">
        <v>106</v>
      </c>
      <c r="AJ108" s="7" t="s">
        <v>116</v>
      </c>
      <c r="AK108" s="7"/>
    </row>
    <row r="109" spans="1:37" ht="24.75" customHeight="1" x14ac:dyDescent="0.25">
      <c r="A109" s="8">
        <v>42026</v>
      </c>
      <c r="B109" s="100">
        <f>B99</f>
        <v>14.5</v>
      </c>
      <c r="C109" s="100" t="s">
        <v>30</v>
      </c>
      <c r="D109" s="9"/>
      <c r="E109" s="9"/>
      <c r="F109" s="102" t="s">
        <v>31</v>
      </c>
      <c r="G109" s="100">
        <v>25.36</v>
      </c>
      <c r="H109" s="101">
        <f t="shared" ref="H109:H116" si="64">0.001*POWER(10,G109/10)</f>
        <v>0.34355794789987476</v>
      </c>
      <c r="I109" s="102" t="s">
        <v>31</v>
      </c>
      <c r="J109" s="100">
        <v>46</v>
      </c>
      <c r="K109" s="102" t="s">
        <v>31</v>
      </c>
      <c r="L109" s="101">
        <f t="shared" ref="L109:L116" si="65">0.001*POWER(10,J109/10)</f>
        <v>39.810717055349741</v>
      </c>
      <c r="M109" s="101">
        <v>-37</v>
      </c>
      <c r="N109" s="101">
        <v>-35</v>
      </c>
      <c r="O109" s="11"/>
      <c r="P109" s="11"/>
      <c r="Q109" s="13">
        <f t="shared" ref="Q109:Q116" si="66">J109-G109</f>
        <v>20.64</v>
      </c>
      <c r="R109" s="13"/>
      <c r="S109" s="13"/>
      <c r="T109" s="101"/>
      <c r="U109" s="101"/>
      <c r="V109" s="101">
        <f t="shared" ref="V109:V117" si="67">T109*$Z$7+S109*$Z$9+R109*$Z$11</f>
        <v>0</v>
      </c>
      <c r="W109" s="101">
        <f t="shared" ref="W109:W117" si="68">V109-L109</f>
        <v>-39.810717055349741</v>
      </c>
      <c r="X109" s="14" t="e">
        <f t="shared" ref="X109:X117" si="69">L109/V109</f>
        <v>#DIV/0!</v>
      </c>
      <c r="Y109" s="14" t="e">
        <f t="shared" ref="Y109:Y117" si="70">(L109-H109)/V109</f>
        <v>#DIV/0!</v>
      </c>
      <c r="Z109" s="127" t="s">
        <v>51</v>
      </c>
      <c r="AB109" s="15">
        <f t="shared" ref="AB109:AB117" si="71">AVERAGE(M109:N109)</f>
        <v>-36</v>
      </c>
      <c r="AC109" s="36"/>
      <c r="AD109" s="36"/>
      <c r="AE109" s="7"/>
      <c r="AF109" s="36"/>
      <c r="AG109" s="7"/>
      <c r="AH109" s="7">
        <v>0.7</v>
      </c>
      <c r="AI109" s="7">
        <v>0</v>
      </c>
      <c r="AJ109" s="7">
        <v>1.61</v>
      </c>
      <c r="AK109" s="7"/>
    </row>
    <row r="110" spans="1:37" ht="24.75" customHeight="1" x14ac:dyDescent="0.25">
      <c r="A110" s="16"/>
      <c r="B110" s="100"/>
      <c r="C110" s="100"/>
      <c r="D110" s="9"/>
      <c r="E110" s="9"/>
      <c r="F110" s="102" t="s">
        <v>31</v>
      </c>
      <c r="G110" s="100">
        <v>23.81</v>
      </c>
      <c r="H110" s="101">
        <f t="shared" si="64"/>
        <v>0.24043628000069339</v>
      </c>
      <c r="I110" s="102" t="s">
        <v>31</v>
      </c>
      <c r="J110" s="100">
        <f t="shared" ref="J110:J115" si="72">J109-1</f>
        <v>45</v>
      </c>
      <c r="K110" s="102" t="s">
        <v>31</v>
      </c>
      <c r="L110" s="101">
        <f t="shared" si="65"/>
        <v>31.622776601683839</v>
      </c>
      <c r="M110" s="101">
        <v>-39.5</v>
      </c>
      <c r="N110" s="101">
        <v>-37.5</v>
      </c>
      <c r="O110" s="11"/>
      <c r="P110" s="11"/>
      <c r="Q110" s="13">
        <f t="shared" si="66"/>
        <v>21.19</v>
      </c>
      <c r="R110" s="13"/>
      <c r="S110" s="13"/>
      <c r="T110" s="101"/>
      <c r="U110" s="101"/>
      <c r="V110" s="101">
        <f t="shared" si="67"/>
        <v>0</v>
      </c>
      <c r="W110" s="101">
        <f t="shared" si="68"/>
        <v>-31.622776601683839</v>
      </c>
      <c r="X110" s="14" t="e">
        <f t="shared" si="69"/>
        <v>#DIV/0!</v>
      </c>
      <c r="Y110" s="14" t="e">
        <f t="shared" si="70"/>
        <v>#DIV/0!</v>
      </c>
      <c r="Z110" s="128"/>
      <c r="AB110" s="15">
        <f t="shared" si="71"/>
        <v>-38.5</v>
      </c>
      <c r="AC110" s="44"/>
      <c r="AD110" s="36"/>
      <c r="AE110" s="7"/>
      <c r="AF110" s="36"/>
      <c r="AG110" s="7"/>
      <c r="AH110" s="7">
        <v>0.7</v>
      </c>
      <c r="AI110" s="7">
        <v>0</v>
      </c>
      <c r="AJ110" s="7">
        <v>1.61</v>
      </c>
      <c r="AK110" s="7"/>
    </row>
    <row r="111" spans="1:37" ht="24.75" customHeight="1" x14ac:dyDescent="0.25">
      <c r="A111" s="102"/>
      <c r="B111" s="100"/>
      <c r="C111" s="100"/>
      <c r="D111" s="9"/>
      <c r="E111" s="9"/>
      <c r="F111" s="102" t="s">
        <v>31</v>
      </c>
      <c r="G111" s="100">
        <v>22.45</v>
      </c>
      <c r="H111" s="101">
        <f t="shared" si="64"/>
        <v>0.1757923613958694</v>
      </c>
      <c r="I111" s="102" t="s">
        <v>31</v>
      </c>
      <c r="J111" s="100">
        <f t="shared" si="72"/>
        <v>44</v>
      </c>
      <c r="K111" s="102" t="s">
        <v>31</v>
      </c>
      <c r="L111" s="101">
        <f t="shared" si="65"/>
        <v>25.118864315095859</v>
      </c>
      <c r="M111" s="101">
        <v>-39.6</v>
      </c>
      <c r="N111" s="101">
        <v>-37.5</v>
      </c>
      <c r="O111" s="11"/>
      <c r="P111" s="11"/>
      <c r="Q111" s="13">
        <f t="shared" si="66"/>
        <v>21.55</v>
      </c>
      <c r="R111" s="13"/>
      <c r="S111" s="13"/>
      <c r="T111" s="101"/>
      <c r="U111" s="101"/>
      <c r="V111" s="101">
        <f t="shared" si="67"/>
        <v>0</v>
      </c>
      <c r="W111" s="101">
        <f t="shared" si="68"/>
        <v>-25.118864315095859</v>
      </c>
      <c r="X111" s="14" t="e">
        <f t="shared" si="69"/>
        <v>#DIV/0!</v>
      </c>
      <c r="Y111" s="14" t="e">
        <f t="shared" si="70"/>
        <v>#DIV/0!</v>
      </c>
      <c r="Z111" s="129"/>
      <c r="AB111" s="15">
        <f t="shared" si="71"/>
        <v>-38.549999999999997</v>
      </c>
      <c r="AC111" s="7"/>
      <c r="AD111" s="36"/>
      <c r="AE111" s="36"/>
      <c r="AF111" s="36"/>
      <c r="AG111" s="7"/>
      <c r="AH111" s="7">
        <v>0.7</v>
      </c>
      <c r="AI111" s="7">
        <v>0</v>
      </c>
      <c r="AJ111" s="7">
        <v>1.62</v>
      </c>
      <c r="AK111" s="7"/>
    </row>
    <row r="112" spans="1:37" ht="24.75" customHeight="1" x14ac:dyDescent="0.25">
      <c r="A112" s="102"/>
      <c r="B112" s="100"/>
      <c r="C112" s="100"/>
      <c r="D112" s="9"/>
      <c r="E112" s="9"/>
      <c r="F112" s="102" t="s">
        <v>31</v>
      </c>
      <c r="G112" s="100">
        <v>19.72</v>
      </c>
      <c r="H112" s="101">
        <f t="shared" si="64"/>
        <v>9.3756200692588054E-2</v>
      </c>
      <c r="I112" s="102" t="s">
        <v>31</v>
      </c>
      <c r="J112" s="100">
        <f t="shared" si="72"/>
        <v>43</v>
      </c>
      <c r="K112" s="102" t="s">
        <v>31</v>
      </c>
      <c r="L112" s="101">
        <f t="shared" si="65"/>
        <v>19.952623149688794</v>
      </c>
      <c r="M112" s="101">
        <v>-40</v>
      </c>
      <c r="N112" s="101">
        <v>-37.5</v>
      </c>
      <c r="O112" s="11"/>
      <c r="P112" s="11"/>
      <c r="Q112" s="13">
        <f t="shared" si="66"/>
        <v>23.28</v>
      </c>
      <c r="R112" s="13"/>
      <c r="S112" s="13"/>
      <c r="T112" s="101"/>
      <c r="U112" s="101"/>
      <c r="V112" s="101">
        <f t="shared" si="67"/>
        <v>0</v>
      </c>
      <c r="W112" s="101">
        <f t="shared" si="68"/>
        <v>-19.952623149688794</v>
      </c>
      <c r="X112" s="14" t="e">
        <f t="shared" si="69"/>
        <v>#DIV/0!</v>
      </c>
      <c r="Y112" s="14" t="e">
        <f t="shared" si="70"/>
        <v>#DIV/0!</v>
      </c>
      <c r="Z112" s="136" t="s">
        <v>45</v>
      </c>
      <c r="AB112" s="15">
        <f t="shared" si="71"/>
        <v>-38.75</v>
      </c>
      <c r="AC112" s="7"/>
      <c r="AD112" s="36"/>
      <c r="AE112" s="36"/>
      <c r="AF112" s="36"/>
      <c r="AH112" s="20">
        <v>0.66</v>
      </c>
      <c r="AI112" s="20">
        <v>0</v>
      </c>
      <c r="AJ112" s="20">
        <v>1.53</v>
      </c>
    </row>
    <row r="113" spans="1:36" ht="23.25" customHeight="1" x14ac:dyDescent="0.25">
      <c r="A113" s="102"/>
      <c r="B113" s="100"/>
      <c r="C113" s="100"/>
      <c r="D113" s="9"/>
      <c r="E113" s="9"/>
      <c r="F113" s="102" t="s">
        <v>31</v>
      </c>
      <c r="G113" s="100">
        <v>18.23</v>
      </c>
      <c r="H113" s="101">
        <f t="shared" si="64"/>
        <v>6.6527315620174179E-2</v>
      </c>
      <c r="I113" s="102" t="s">
        <v>31</v>
      </c>
      <c r="J113" s="100">
        <f t="shared" si="72"/>
        <v>42</v>
      </c>
      <c r="K113" s="102" t="s">
        <v>31</v>
      </c>
      <c r="L113" s="101">
        <f t="shared" si="65"/>
        <v>15.848931924611147</v>
      </c>
      <c r="M113" s="101">
        <v>-39.5</v>
      </c>
      <c r="N113" s="101">
        <v>-37.799999999999997</v>
      </c>
      <c r="O113" s="11"/>
      <c r="P113" s="11"/>
      <c r="Q113" s="13">
        <f t="shared" si="66"/>
        <v>23.77</v>
      </c>
      <c r="R113" s="13"/>
      <c r="S113" s="13"/>
      <c r="T113" s="101"/>
      <c r="U113" s="101"/>
      <c r="V113" s="101">
        <f t="shared" si="67"/>
        <v>0</v>
      </c>
      <c r="W113" s="101">
        <f t="shared" si="68"/>
        <v>-15.848931924611147</v>
      </c>
      <c r="X113" s="14" t="e">
        <f t="shared" si="69"/>
        <v>#DIV/0!</v>
      </c>
      <c r="Y113" s="14" t="e">
        <f t="shared" si="70"/>
        <v>#DIV/0!</v>
      </c>
      <c r="Z113" s="138"/>
      <c r="AB113" s="15">
        <f t="shared" si="71"/>
        <v>-38.65</v>
      </c>
      <c r="AC113" s="7"/>
      <c r="AD113" s="36"/>
      <c r="AE113" s="36"/>
      <c r="AF113" s="36"/>
      <c r="AH113" s="20">
        <v>0.52</v>
      </c>
      <c r="AI113" s="20">
        <v>0</v>
      </c>
      <c r="AJ113" s="20">
        <v>1.49</v>
      </c>
    </row>
    <row r="114" spans="1:36" ht="24" customHeight="1" x14ac:dyDescent="0.25">
      <c r="A114" s="102"/>
      <c r="B114" s="100"/>
      <c r="C114" s="100"/>
      <c r="D114" s="9"/>
      <c r="E114" s="9"/>
      <c r="F114" s="102" t="s">
        <v>31</v>
      </c>
      <c r="G114" s="100">
        <v>16.91</v>
      </c>
      <c r="H114" s="101">
        <f t="shared" si="64"/>
        <v>4.9090787615260333E-2</v>
      </c>
      <c r="I114" s="102" t="s">
        <v>31</v>
      </c>
      <c r="J114" s="100">
        <f t="shared" si="72"/>
        <v>41</v>
      </c>
      <c r="K114" s="102" t="s">
        <v>31</v>
      </c>
      <c r="L114" s="101">
        <f t="shared" si="65"/>
        <v>12.589254117941671</v>
      </c>
      <c r="M114" s="101">
        <v>-41</v>
      </c>
      <c r="N114" s="101">
        <v>-39.5</v>
      </c>
      <c r="O114" s="11"/>
      <c r="P114" s="11"/>
      <c r="Q114" s="13">
        <f t="shared" si="66"/>
        <v>24.09</v>
      </c>
      <c r="R114" s="13"/>
      <c r="S114" s="13"/>
      <c r="T114" s="101"/>
      <c r="U114" s="101"/>
      <c r="V114" s="101">
        <f t="shared" si="67"/>
        <v>0</v>
      </c>
      <c r="W114" s="101">
        <f t="shared" si="68"/>
        <v>-12.589254117941671</v>
      </c>
      <c r="X114" s="14" t="e">
        <f t="shared" si="69"/>
        <v>#DIV/0!</v>
      </c>
      <c r="Y114" s="14" t="e">
        <f t="shared" si="70"/>
        <v>#DIV/0!</v>
      </c>
      <c r="Z114" s="137" t="s">
        <v>117</v>
      </c>
      <c r="AB114" s="15">
        <f t="shared" si="71"/>
        <v>-40.25</v>
      </c>
      <c r="AC114" s="7"/>
      <c r="AD114" s="36"/>
      <c r="AE114" s="36"/>
      <c r="AF114" s="36"/>
      <c r="AH114" s="20">
        <v>0.54</v>
      </c>
      <c r="AI114" s="20">
        <v>0</v>
      </c>
      <c r="AJ114" s="20">
        <v>1.49</v>
      </c>
    </row>
    <row r="115" spans="1:36" ht="24.75" customHeight="1" x14ac:dyDescent="0.25">
      <c r="A115" s="102"/>
      <c r="B115" s="100"/>
      <c r="C115" s="100"/>
      <c r="D115" s="9"/>
      <c r="E115" s="9"/>
      <c r="F115" s="102" t="s">
        <v>31</v>
      </c>
      <c r="G115" s="100">
        <v>15.2</v>
      </c>
      <c r="H115" s="101">
        <f t="shared" si="64"/>
        <v>3.3113112148259127E-2</v>
      </c>
      <c r="I115" s="102" t="s">
        <v>31</v>
      </c>
      <c r="J115" s="100">
        <f t="shared" si="72"/>
        <v>40</v>
      </c>
      <c r="K115" s="102" t="s">
        <v>31</v>
      </c>
      <c r="L115" s="101">
        <f t="shared" si="65"/>
        <v>10</v>
      </c>
      <c r="M115" s="101">
        <v>-41.2</v>
      </c>
      <c r="N115" s="101">
        <v>-41</v>
      </c>
      <c r="O115" s="11"/>
      <c r="P115" s="11"/>
      <c r="Q115" s="13">
        <f t="shared" si="66"/>
        <v>24.8</v>
      </c>
      <c r="R115" s="13"/>
      <c r="S115" s="13"/>
      <c r="T115" s="101"/>
      <c r="U115" s="101"/>
      <c r="V115" s="101">
        <f t="shared" si="67"/>
        <v>0</v>
      </c>
      <c r="W115" s="101">
        <f t="shared" si="68"/>
        <v>-10</v>
      </c>
      <c r="X115" s="14" t="e">
        <f t="shared" si="69"/>
        <v>#DIV/0!</v>
      </c>
      <c r="Y115" s="14" t="e">
        <f t="shared" si="70"/>
        <v>#DIV/0!</v>
      </c>
      <c r="Z115" s="137"/>
      <c r="AB115" s="15">
        <f t="shared" si="71"/>
        <v>-41.1</v>
      </c>
      <c r="AC115" s="7"/>
      <c r="AD115" s="36"/>
      <c r="AE115" s="36"/>
      <c r="AF115" s="36"/>
      <c r="AH115" s="20">
        <v>0.62</v>
      </c>
      <c r="AI115" s="20">
        <v>0</v>
      </c>
      <c r="AJ115" s="20">
        <v>1.47</v>
      </c>
    </row>
    <row r="116" spans="1:36" ht="24.75" customHeight="1" x14ac:dyDescent="0.25">
      <c r="A116" s="102"/>
      <c r="B116" s="100"/>
      <c r="C116" s="100"/>
      <c r="D116" s="9"/>
      <c r="E116" s="9"/>
      <c r="F116" s="102" t="s">
        <v>31</v>
      </c>
      <c r="G116" s="101"/>
      <c r="H116" s="101">
        <f t="shared" si="64"/>
        <v>1E-3</v>
      </c>
      <c r="I116" s="102" t="s">
        <v>31</v>
      </c>
      <c r="J116" s="103"/>
      <c r="K116" s="102" t="s">
        <v>31</v>
      </c>
      <c r="L116" s="101">
        <f t="shared" si="65"/>
        <v>1E-3</v>
      </c>
      <c r="M116" s="46"/>
      <c r="N116" s="46"/>
      <c r="O116" s="11"/>
      <c r="P116" s="11"/>
      <c r="Q116" s="13">
        <f t="shared" si="66"/>
        <v>0</v>
      </c>
      <c r="R116" s="13"/>
      <c r="S116" s="13"/>
      <c r="T116" s="101"/>
      <c r="U116" s="101"/>
      <c r="V116" s="101">
        <f t="shared" si="67"/>
        <v>0</v>
      </c>
      <c r="W116" s="101">
        <f t="shared" si="68"/>
        <v>-1E-3</v>
      </c>
      <c r="X116" s="14" t="e">
        <f t="shared" si="69"/>
        <v>#DIV/0!</v>
      </c>
      <c r="Y116" s="14" t="e">
        <f t="shared" si="70"/>
        <v>#DIV/0!</v>
      </c>
      <c r="Z116" s="136" t="s">
        <v>120</v>
      </c>
      <c r="AB116" s="15" t="e">
        <f t="shared" si="71"/>
        <v>#DIV/0!</v>
      </c>
      <c r="AC116" s="7"/>
      <c r="AD116" s="36"/>
      <c r="AE116" s="36"/>
      <c r="AF116" s="36"/>
    </row>
    <row r="117" spans="1:36" ht="24.75" customHeight="1" x14ac:dyDescent="0.25">
      <c r="A117" s="102"/>
      <c r="B117" s="100"/>
      <c r="C117" s="100"/>
      <c r="D117" s="9"/>
      <c r="E117" s="9"/>
      <c r="F117" s="102" t="s">
        <v>31</v>
      </c>
      <c r="G117" s="101"/>
      <c r="H117" s="101">
        <f>0.001*POWER(10,G117/10)</f>
        <v>1E-3</v>
      </c>
      <c r="I117" s="102" t="s">
        <v>31</v>
      </c>
      <c r="J117" s="103"/>
      <c r="K117" s="102" t="s">
        <v>31</v>
      </c>
      <c r="L117" s="101">
        <f>0.001*POWER(10,J117/10)</f>
        <v>1E-3</v>
      </c>
      <c r="M117" s="46"/>
      <c r="N117" s="46"/>
      <c r="O117" s="11"/>
      <c r="P117" s="11"/>
      <c r="Q117" s="13">
        <f>J117-G117</f>
        <v>0</v>
      </c>
      <c r="R117" s="13"/>
      <c r="S117" s="13"/>
      <c r="T117" s="101"/>
      <c r="U117" s="101"/>
      <c r="V117" s="101">
        <f t="shared" si="67"/>
        <v>0</v>
      </c>
      <c r="W117" s="101">
        <f t="shared" si="68"/>
        <v>-1E-3</v>
      </c>
      <c r="X117" s="14" t="e">
        <f t="shared" si="69"/>
        <v>#DIV/0!</v>
      </c>
      <c r="Y117" s="14" t="e">
        <f t="shared" si="70"/>
        <v>#DIV/0!</v>
      </c>
      <c r="Z117" s="138"/>
      <c r="AB117" s="15" t="e">
        <f t="shared" si="71"/>
        <v>#DIV/0!</v>
      </c>
      <c r="AC117" s="7"/>
      <c r="AD117" s="36"/>
      <c r="AE117" s="36"/>
      <c r="AF117" s="36"/>
    </row>
    <row r="118" spans="1:36" ht="24.75" customHeight="1" x14ac:dyDescent="0.25">
      <c r="A118" s="21"/>
      <c r="B118" s="22"/>
      <c r="C118" s="23"/>
      <c r="D118" s="24"/>
      <c r="E118" s="23"/>
      <c r="F118" s="22"/>
      <c r="G118" s="23"/>
      <c r="H118" s="25"/>
      <c r="I118" s="22"/>
      <c r="J118" s="22"/>
      <c r="K118" s="22"/>
      <c r="L118" s="25"/>
      <c r="M118" s="26"/>
      <c r="N118" s="25"/>
      <c r="O118" s="43"/>
      <c r="P118" s="43"/>
      <c r="Q118" s="25"/>
      <c r="R118" s="25"/>
      <c r="S118" s="25"/>
      <c r="T118" s="47"/>
      <c r="U118" s="47"/>
      <c r="V118" s="25"/>
      <c r="W118" s="25"/>
      <c r="X118" s="27"/>
      <c r="Y118" s="27"/>
      <c r="Z118" s="28"/>
      <c r="AB118" s="7"/>
      <c r="AC118" s="7"/>
      <c r="AD118" s="36"/>
      <c r="AE118" s="36"/>
      <c r="AF118" s="36"/>
      <c r="AG118" s="7"/>
      <c r="AH118" s="7" t="s">
        <v>105</v>
      </c>
      <c r="AI118" s="7" t="s">
        <v>106</v>
      </c>
      <c r="AJ118" s="7" t="s">
        <v>116</v>
      </c>
    </row>
    <row r="119" spans="1:36" ht="24.75" customHeight="1" x14ac:dyDescent="0.25">
      <c r="A119" s="8">
        <v>42026</v>
      </c>
      <c r="B119" s="100">
        <f>B109</f>
        <v>14.5</v>
      </c>
      <c r="C119" s="100" t="s">
        <v>30</v>
      </c>
      <c r="D119" s="9"/>
      <c r="E119" s="9"/>
      <c r="F119" s="102" t="s">
        <v>31</v>
      </c>
      <c r="G119" s="100">
        <v>25.36</v>
      </c>
      <c r="H119" s="101">
        <f t="shared" ref="H119:H126" si="73">0.001*POWER(10,G119/10)</f>
        <v>0.34355794789987476</v>
      </c>
      <c r="I119" s="102" t="s">
        <v>31</v>
      </c>
      <c r="J119" s="100">
        <v>46</v>
      </c>
      <c r="K119" s="102" t="s">
        <v>31</v>
      </c>
      <c r="L119" s="101">
        <f t="shared" ref="L119:L126" si="74">0.001*POWER(10,J119/10)</f>
        <v>39.810717055349741</v>
      </c>
      <c r="M119" s="101">
        <v>-35.5</v>
      </c>
      <c r="N119" s="101">
        <v>-33.5</v>
      </c>
      <c r="O119" s="11"/>
      <c r="P119" s="11"/>
      <c r="Q119" s="13">
        <f t="shared" ref="Q119:Q126" si="75">J119-G119</f>
        <v>20.64</v>
      </c>
      <c r="R119" s="13"/>
      <c r="S119" s="13"/>
      <c r="T119" s="101"/>
      <c r="U119" s="101"/>
      <c r="V119" s="101">
        <f t="shared" ref="V119:V127" si="76">T119*$Z$7+S119*$Z$9+R119*$Z$11</f>
        <v>0</v>
      </c>
      <c r="W119" s="101">
        <f t="shared" ref="W119:W127" si="77">V119-L119</f>
        <v>-39.810717055349741</v>
      </c>
      <c r="X119" s="14" t="e">
        <f t="shared" ref="X119:X127" si="78">L119/V119</f>
        <v>#DIV/0!</v>
      </c>
      <c r="Y119" s="14" t="e">
        <f t="shared" ref="Y119:Y127" si="79">(L119-H119)/V119</f>
        <v>#DIV/0!</v>
      </c>
      <c r="Z119" s="127" t="s">
        <v>119</v>
      </c>
      <c r="AB119" s="15">
        <f t="shared" ref="AB119:AB127" si="80">AVERAGE(M119:N119)</f>
        <v>-34.5</v>
      </c>
      <c r="AC119" s="7"/>
      <c r="AD119" s="36"/>
      <c r="AE119" s="36"/>
      <c r="AF119" s="36"/>
      <c r="AG119" s="7"/>
      <c r="AH119" s="7">
        <v>0.7</v>
      </c>
      <c r="AI119" s="7">
        <v>0</v>
      </c>
      <c r="AJ119" s="7">
        <v>1.61</v>
      </c>
    </row>
    <row r="120" spans="1:36" ht="24.75" customHeight="1" x14ac:dyDescent="0.25">
      <c r="A120" s="16"/>
      <c r="B120" s="100"/>
      <c r="C120" s="100"/>
      <c r="D120" s="9"/>
      <c r="E120" s="9"/>
      <c r="F120" s="102" t="s">
        <v>31</v>
      </c>
      <c r="G120" s="100">
        <v>23.81</v>
      </c>
      <c r="H120" s="101">
        <f t="shared" si="73"/>
        <v>0.24043628000069339</v>
      </c>
      <c r="I120" s="102" t="s">
        <v>31</v>
      </c>
      <c r="J120" s="100">
        <f t="shared" ref="J120:J125" si="81">J119-1</f>
        <v>45</v>
      </c>
      <c r="K120" s="102" t="s">
        <v>31</v>
      </c>
      <c r="L120" s="101">
        <f t="shared" si="74"/>
        <v>31.622776601683839</v>
      </c>
      <c r="M120" s="101">
        <v>-37.6</v>
      </c>
      <c r="N120" s="101">
        <v>-34.5</v>
      </c>
      <c r="O120" s="11"/>
      <c r="P120" s="11"/>
      <c r="Q120" s="13">
        <f t="shared" si="75"/>
        <v>21.19</v>
      </c>
      <c r="R120" s="13"/>
      <c r="S120" s="13"/>
      <c r="T120" s="101"/>
      <c r="U120" s="101"/>
      <c r="V120" s="101">
        <f t="shared" si="76"/>
        <v>0</v>
      </c>
      <c r="W120" s="101">
        <f t="shared" si="77"/>
        <v>-31.622776601683839</v>
      </c>
      <c r="X120" s="14" t="e">
        <f t="shared" si="78"/>
        <v>#DIV/0!</v>
      </c>
      <c r="Y120" s="14" t="e">
        <f t="shared" si="79"/>
        <v>#DIV/0!</v>
      </c>
      <c r="Z120" s="128"/>
      <c r="AB120" s="15">
        <f t="shared" si="80"/>
        <v>-36.049999999999997</v>
      </c>
      <c r="AC120" s="7"/>
      <c r="AD120" s="36"/>
      <c r="AE120" s="36"/>
      <c r="AF120" s="36"/>
      <c r="AG120" s="7"/>
      <c r="AH120" s="7">
        <v>0.7</v>
      </c>
      <c r="AI120" s="7">
        <v>0</v>
      </c>
      <c r="AJ120" s="7">
        <v>1.61</v>
      </c>
    </row>
    <row r="121" spans="1:36" ht="24.75" customHeight="1" x14ac:dyDescent="0.25">
      <c r="A121" s="102"/>
      <c r="B121" s="100"/>
      <c r="C121" s="100"/>
      <c r="D121" s="9"/>
      <c r="E121" s="9"/>
      <c r="F121" s="102" t="s">
        <v>31</v>
      </c>
      <c r="G121" s="100">
        <v>22.45</v>
      </c>
      <c r="H121" s="101">
        <f t="shared" si="73"/>
        <v>0.1757923613958694</v>
      </c>
      <c r="I121" s="102" t="s">
        <v>31</v>
      </c>
      <c r="J121" s="100">
        <f t="shared" si="81"/>
        <v>44</v>
      </c>
      <c r="K121" s="102" t="s">
        <v>31</v>
      </c>
      <c r="L121" s="101">
        <f t="shared" si="74"/>
        <v>25.118864315095859</v>
      </c>
      <c r="M121" s="101">
        <v>-40.6</v>
      </c>
      <c r="N121" s="101">
        <v>-36</v>
      </c>
      <c r="O121" s="11"/>
      <c r="P121" s="11"/>
      <c r="Q121" s="13">
        <f t="shared" si="75"/>
        <v>21.55</v>
      </c>
      <c r="R121" s="13"/>
      <c r="S121" s="13"/>
      <c r="T121" s="101"/>
      <c r="U121" s="101"/>
      <c r="V121" s="101">
        <f t="shared" si="76"/>
        <v>0</v>
      </c>
      <c r="W121" s="101">
        <f t="shared" si="77"/>
        <v>-25.118864315095859</v>
      </c>
      <c r="X121" s="14" t="e">
        <f t="shared" si="78"/>
        <v>#DIV/0!</v>
      </c>
      <c r="Y121" s="14" t="e">
        <f t="shared" si="79"/>
        <v>#DIV/0!</v>
      </c>
      <c r="Z121" s="129"/>
      <c r="AB121" s="15">
        <f t="shared" si="80"/>
        <v>-38.299999999999997</v>
      </c>
      <c r="AC121" s="7"/>
      <c r="AD121" s="36"/>
      <c r="AE121" s="36"/>
      <c r="AF121" s="36"/>
      <c r="AH121" s="7">
        <v>0.7</v>
      </c>
      <c r="AI121" s="7">
        <v>0</v>
      </c>
      <c r="AJ121" s="7">
        <v>1.62</v>
      </c>
    </row>
    <row r="122" spans="1:36" ht="24.75" customHeight="1" x14ac:dyDescent="0.25">
      <c r="A122" s="102"/>
      <c r="B122" s="100"/>
      <c r="C122" s="100"/>
      <c r="D122" s="9"/>
      <c r="E122" s="9"/>
      <c r="F122" s="102" t="s">
        <v>31</v>
      </c>
      <c r="G122" s="100">
        <v>19.72</v>
      </c>
      <c r="H122" s="101">
        <f t="shared" si="73"/>
        <v>9.3756200692588054E-2</v>
      </c>
      <c r="I122" s="102" t="s">
        <v>31</v>
      </c>
      <c r="J122" s="100">
        <f t="shared" si="81"/>
        <v>43</v>
      </c>
      <c r="K122" s="102" t="s">
        <v>31</v>
      </c>
      <c r="L122" s="101">
        <f t="shared" si="74"/>
        <v>19.952623149688794</v>
      </c>
      <c r="M122" s="101">
        <v>-40</v>
      </c>
      <c r="N122" s="101">
        <v>-35.5</v>
      </c>
      <c r="O122" s="11"/>
      <c r="P122" s="11"/>
      <c r="Q122" s="13">
        <f t="shared" si="75"/>
        <v>23.28</v>
      </c>
      <c r="R122" s="13"/>
      <c r="S122" s="13"/>
      <c r="T122" s="101"/>
      <c r="U122" s="101"/>
      <c r="V122" s="101">
        <f t="shared" si="76"/>
        <v>0</v>
      </c>
      <c r="W122" s="101">
        <f t="shared" si="77"/>
        <v>-19.952623149688794</v>
      </c>
      <c r="X122" s="14" t="e">
        <f t="shared" si="78"/>
        <v>#DIV/0!</v>
      </c>
      <c r="Y122" s="14" t="e">
        <f t="shared" si="79"/>
        <v>#DIV/0!</v>
      </c>
      <c r="Z122" s="136" t="s">
        <v>45</v>
      </c>
      <c r="AB122" s="15">
        <f t="shared" si="80"/>
        <v>-37.75</v>
      </c>
      <c r="AC122" s="7"/>
      <c r="AD122" s="36"/>
      <c r="AE122" s="36"/>
      <c r="AF122" s="36"/>
      <c r="AH122" s="20">
        <v>0.66</v>
      </c>
      <c r="AI122" s="20">
        <v>0</v>
      </c>
      <c r="AJ122" s="20">
        <v>1.53</v>
      </c>
    </row>
    <row r="123" spans="1:36" ht="23.25" customHeight="1" x14ac:dyDescent="0.25">
      <c r="A123" s="102"/>
      <c r="B123" s="100"/>
      <c r="C123" s="100"/>
      <c r="D123" s="9"/>
      <c r="E123" s="9"/>
      <c r="F123" s="102" t="s">
        <v>31</v>
      </c>
      <c r="G123" s="100">
        <v>18.23</v>
      </c>
      <c r="H123" s="101">
        <f t="shared" si="73"/>
        <v>6.6527315620174179E-2</v>
      </c>
      <c r="I123" s="102" t="s">
        <v>31</v>
      </c>
      <c r="J123" s="100">
        <f t="shared" si="81"/>
        <v>42</v>
      </c>
      <c r="K123" s="102" t="s">
        <v>31</v>
      </c>
      <c r="L123" s="101">
        <f t="shared" si="74"/>
        <v>15.848931924611147</v>
      </c>
      <c r="M123" s="101">
        <v>-39.5</v>
      </c>
      <c r="N123" s="101">
        <v>-36.799999999999997</v>
      </c>
      <c r="O123" s="11"/>
      <c r="P123" s="11"/>
      <c r="Q123" s="13">
        <f t="shared" si="75"/>
        <v>23.77</v>
      </c>
      <c r="R123" s="13"/>
      <c r="S123" s="13"/>
      <c r="T123" s="101"/>
      <c r="U123" s="101"/>
      <c r="V123" s="101">
        <f t="shared" si="76"/>
        <v>0</v>
      </c>
      <c r="W123" s="101">
        <f t="shared" si="77"/>
        <v>-15.848931924611147</v>
      </c>
      <c r="X123" s="14" t="e">
        <f t="shared" si="78"/>
        <v>#DIV/0!</v>
      </c>
      <c r="Y123" s="14" t="e">
        <f t="shared" si="79"/>
        <v>#DIV/0!</v>
      </c>
      <c r="Z123" s="138"/>
      <c r="AB123" s="15">
        <f t="shared" si="80"/>
        <v>-38.15</v>
      </c>
      <c r="AC123" s="7"/>
      <c r="AD123" s="36"/>
      <c r="AE123" s="36"/>
      <c r="AF123" s="36"/>
      <c r="AH123" s="20">
        <v>0.52</v>
      </c>
      <c r="AI123" s="20">
        <v>0</v>
      </c>
      <c r="AJ123" s="20">
        <v>1.49</v>
      </c>
    </row>
    <row r="124" spans="1:36" ht="24" customHeight="1" x14ac:dyDescent="0.25">
      <c r="A124" s="102"/>
      <c r="B124" s="100"/>
      <c r="C124" s="100"/>
      <c r="D124" s="9"/>
      <c r="E124" s="9"/>
      <c r="F124" s="102" t="s">
        <v>31</v>
      </c>
      <c r="G124" s="100">
        <v>16.91</v>
      </c>
      <c r="H124" s="101">
        <f t="shared" si="73"/>
        <v>4.9090787615260333E-2</v>
      </c>
      <c r="I124" s="102" t="s">
        <v>31</v>
      </c>
      <c r="J124" s="100">
        <f t="shared" si="81"/>
        <v>41</v>
      </c>
      <c r="K124" s="102" t="s">
        <v>31</v>
      </c>
      <c r="L124" s="101">
        <f t="shared" si="74"/>
        <v>12.589254117941671</v>
      </c>
      <c r="M124" s="101">
        <v>-39.799999999999997</v>
      </c>
      <c r="N124" s="101">
        <v>-37.5</v>
      </c>
      <c r="O124" s="11"/>
      <c r="P124" s="11"/>
      <c r="Q124" s="13">
        <f t="shared" si="75"/>
        <v>24.09</v>
      </c>
      <c r="R124" s="13"/>
      <c r="S124" s="13"/>
      <c r="T124" s="101"/>
      <c r="U124" s="101"/>
      <c r="V124" s="101">
        <f t="shared" si="76"/>
        <v>0</v>
      </c>
      <c r="W124" s="101">
        <f t="shared" si="77"/>
        <v>-12.589254117941671</v>
      </c>
      <c r="X124" s="14" t="e">
        <f t="shared" si="78"/>
        <v>#DIV/0!</v>
      </c>
      <c r="Y124" s="14" t="e">
        <f t="shared" si="79"/>
        <v>#DIV/0!</v>
      </c>
      <c r="Z124" s="137" t="s">
        <v>117</v>
      </c>
      <c r="AB124" s="15">
        <f t="shared" si="80"/>
        <v>-38.65</v>
      </c>
      <c r="AC124" s="7"/>
      <c r="AD124" s="36"/>
      <c r="AE124" s="36"/>
      <c r="AF124" s="36"/>
      <c r="AH124" s="20">
        <v>0.54</v>
      </c>
      <c r="AI124" s="20">
        <v>0</v>
      </c>
      <c r="AJ124" s="20">
        <v>1.49</v>
      </c>
    </row>
    <row r="125" spans="1:36" ht="24.75" customHeight="1" x14ac:dyDescent="0.25">
      <c r="A125" s="102"/>
      <c r="B125" s="100"/>
      <c r="C125" s="100"/>
      <c r="D125" s="9"/>
      <c r="E125" s="9"/>
      <c r="F125" s="102" t="s">
        <v>31</v>
      </c>
      <c r="G125" s="100">
        <v>15.2</v>
      </c>
      <c r="H125" s="101">
        <f t="shared" si="73"/>
        <v>3.3113112148259127E-2</v>
      </c>
      <c r="I125" s="102" t="s">
        <v>31</v>
      </c>
      <c r="J125" s="100">
        <f t="shared" si="81"/>
        <v>40</v>
      </c>
      <c r="K125" s="102" t="s">
        <v>31</v>
      </c>
      <c r="L125" s="101">
        <f t="shared" si="74"/>
        <v>10</v>
      </c>
      <c r="M125" s="101">
        <v>-38.5</v>
      </c>
      <c r="N125" s="101">
        <v>-38</v>
      </c>
      <c r="O125" s="11"/>
      <c r="P125" s="11"/>
      <c r="Q125" s="13">
        <f t="shared" si="75"/>
        <v>24.8</v>
      </c>
      <c r="R125" s="13"/>
      <c r="S125" s="13"/>
      <c r="T125" s="101"/>
      <c r="U125" s="101"/>
      <c r="V125" s="101">
        <f t="shared" si="76"/>
        <v>0</v>
      </c>
      <c r="W125" s="101">
        <f t="shared" si="77"/>
        <v>-10</v>
      </c>
      <c r="X125" s="14" t="e">
        <f t="shared" si="78"/>
        <v>#DIV/0!</v>
      </c>
      <c r="Y125" s="14" t="e">
        <f t="shared" si="79"/>
        <v>#DIV/0!</v>
      </c>
      <c r="Z125" s="137"/>
      <c r="AB125" s="15">
        <f t="shared" si="80"/>
        <v>-38.25</v>
      </c>
      <c r="AC125" s="7"/>
      <c r="AD125" s="36"/>
      <c r="AE125" s="36"/>
      <c r="AF125" s="36"/>
      <c r="AH125" s="20">
        <v>0.62</v>
      </c>
      <c r="AI125" s="20">
        <v>0</v>
      </c>
      <c r="AJ125" s="20">
        <v>1.47</v>
      </c>
    </row>
    <row r="126" spans="1:36" ht="24.75" customHeight="1" x14ac:dyDescent="0.25">
      <c r="A126" s="102"/>
      <c r="B126" s="100"/>
      <c r="C126" s="100"/>
      <c r="D126" s="9"/>
      <c r="E126" s="9"/>
      <c r="F126" s="102" t="s">
        <v>31</v>
      </c>
      <c r="G126" s="101"/>
      <c r="H126" s="101">
        <f t="shared" si="73"/>
        <v>1E-3</v>
      </c>
      <c r="I126" s="102" t="s">
        <v>31</v>
      </c>
      <c r="J126" s="103"/>
      <c r="K126" s="102" t="s">
        <v>31</v>
      </c>
      <c r="L126" s="101">
        <f t="shared" si="74"/>
        <v>1E-3</v>
      </c>
      <c r="M126" s="46"/>
      <c r="N126" s="46"/>
      <c r="O126" s="11"/>
      <c r="P126" s="11"/>
      <c r="Q126" s="13">
        <f t="shared" si="75"/>
        <v>0</v>
      </c>
      <c r="R126" s="13"/>
      <c r="S126" s="13"/>
      <c r="T126" s="101"/>
      <c r="U126" s="101"/>
      <c r="V126" s="101">
        <f t="shared" si="76"/>
        <v>0</v>
      </c>
      <c r="W126" s="101">
        <f t="shared" si="77"/>
        <v>-1E-3</v>
      </c>
      <c r="X126" s="14" t="e">
        <f t="shared" si="78"/>
        <v>#DIV/0!</v>
      </c>
      <c r="Y126" s="14" t="e">
        <f t="shared" si="79"/>
        <v>#DIV/0!</v>
      </c>
      <c r="Z126" s="136" t="s">
        <v>120</v>
      </c>
      <c r="AB126" s="15" t="e">
        <f t="shared" si="80"/>
        <v>#DIV/0!</v>
      </c>
      <c r="AC126" s="7"/>
      <c r="AD126" s="36"/>
      <c r="AE126" s="36"/>
      <c r="AF126" s="36"/>
    </row>
    <row r="127" spans="1:36" ht="24.75" customHeight="1" x14ac:dyDescent="0.25">
      <c r="A127" s="102"/>
      <c r="B127" s="100"/>
      <c r="C127" s="100"/>
      <c r="D127" s="9"/>
      <c r="E127" s="9"/>
      <c r="F127" s="102" t="s">
        <v>31</v>
      </c>
      <c r="G127" s="101"/>
      <c r="H127" s="101">
        <f>0.001*POWER(10,G127/10)</f>
        <v>1E-3</v>
      </c>
      <c r="I127" s="102" t="s">
        <v>31</v>
      </c>
      <c r="J127" s="103"/>
      <c r="K127" s="102" t="s">
        <v>31</v>
      </c>
      <c r="L127" s="101">
        <f>0.001*POWER(10,J127/10)</f>
        <v>1E-3</v>
      </c>
      <c r="M127" s="46"/>
      <c r="N127" s="46"/>
      <c r="O127" s="11"/>
      <c r="P127" s="11"/>
      <c r="Q127" s="13">
        <f>J127-G127</f>
        <v>0</v>
      </c>
      <c r="R127" s="13"/>
      <c r="S127" s="13"/>
      <c r="T127" s="101"/>
      <c r="U127" s="101"/>
      <c r="V127" s="101">
        <f t="shared" si="76"/>
        <v>0</v>
      </c>
      <c r="W127" s="101">
        <f t="shared" si="77"/>
        <v>-1E-3</v>
      </c>
      <c r="X127" s="14" t="e">
        <f t="shared" si="78"/>
        <v>#DIV/0!</v>
      </c>
      <c r="Y127" s="14" t="e">
        <f t="shared" si="79"/>
        <v>#DIV/0!</v>
      </c>
      <c r="Z127" s="138"/>
      <c r="AB127" s="15" t="e">
        <f t="shared" si="80"/>
        <v>#DIV/0!</v>
      </c>
      <c r="AC127" s="7"/>
      <c r="AD127" s="36"/>
      <c r="AE127" s="36"/>
      <c r="AF127" s="36"/>
    </row>
    <row r="128" spans="1:36" ht="24.75" customHeight="1" x14ac:dyDescent="0.25">
      <c r="A128" s="49"/>
      <c r="B128" s="50"/>
      <c r="C128" s="51"/>
      <c r="D128" s="52"/>
      <c r="E128" s="53"/>
      <c r="F128" s="54"/>
      <c r="G128" s="54"/>
      <c r="H128" s="54"/>
      <c r="I128" s="54"/>
      <c r="J128" s="54"/>
      <c r="K128" s="54"/>
      <c r="L128" s="55"/>
      <c r="M128" s="56"/>
      <c r="N128" s="54"/>
      <c r="O128" s="54"/>
      <c r="P128" s="54"/>
      <c r="Q128" s="54"/>
      <c r="R128" s="54"/>
      <c r="S128" s="54"/>
      <c r="T128" s="56"/>
      <c r="U128" s="56"/>
      <c r="V128" s="43"/>
      <c r="W128" s="43"/>
      <c r="X128" s="57"/>
      <c r="Y128" s="57"/>
      <c r="Z128" s="58"/>
    </row>
    <row r="129" spans="1:25" x14ac:dyDescent="0.25">
      <c r="C129" s="59"/>
      <c r="D129" s="60"/>
      <c r="E129" s="59"/>
      <c r="I129" s="7"/>
      <c r="J129" s="7"/>
      <c r="K129" s="7"/>
      <c r="L129" s="15"/>
      <c r="M129" s="61"/>
      <c r="N129" s="7"/>
      <c r="O129" s="7"/>
      <c r="P129" s="7"/>
      <c r="Q129" s="7"/>
      <c r="R129" s="7"/>
      <c r="S129" s="7"/>
      <c r="T129" s="61"/>
      <c r="U129" s="61"/>
      <c r="V129" s="62"/>
      <c r="W129" s="62"/>
      <c r="X129" s="63"/>
      <c r="Y129" s="63"/>
    </row>
    <row r="130" spans="1:25" x14ac:dyDescent="0.25">
      <c r="C130" s="59"/>
      <c r="D130" s="60"/>
      <c r="E130" s="59"/>
      <c r="I130" s="144" t="s">
        <v>54</v>
      </c>
      <c r="J130" s="144"/>
      <c r="K130" s="144"/>
      <c r="L130" s="144"/>
      <c r="M130" s="144"/>
      <c r="N130" s="144"/>
      <c r="O130" s="144"/>
      <c r="P130" s="144"/>
      <c r="Q130" s="144"/>
      <c r="R130" s="40"/>
      <c r="S130" s="40"/>
      <c r="T130" s="64"/>
      <c r="U130" s="64"/>
      <c r="V130" s="62"/>
      <c r="W130" s="62"/>
      <c r="X130" s="63"/>
      <c r="Y130" s="63"/>
    </row>
    <row r="131" spans="1:25" ht="15" customHeight="1" x14ac:dyDescent="0.25">
      <c r="A131" t="s">
        <v>55</v>
      </c>
      <c r="C131" s="59"/>
      <c r="D131" s="60"/>
      <c r="E131" s="59"/>
      <c r="I131" s="145" t="s">
        <v>2</v>
      </c>
      <c r="J131" s="143" t="s">
        <v>56</v>
      </c>
      <c r="K131" s="143" t="s">
        <v>57</v>
      </c>
      <c r="L131" s="143" t="s">
        <v>58</v>
      </c>
      <c r="M131" s="143" t="s">
        <v>59</v>
      </c>
      <c r="N131" s="101"/>
      <c r="O131" s="142" t="s">
        <v>60</v>
      </c>
      <c r="P131" s="143" t="s">
        <v>61</v>
      </c>
      <c r="Q131" s="143" t="s">
        <v>62</v>
      </c>
      <c r="R131" s="65"/>
      <c r="S131" s="65"/>
      <c r="T131" s="7"/>
      <c r="U131" s="7"/>
      <c r="V131" s="62"/>
      <c r="W131" s="62"/>
      <c r="X131" s="63"/>
      <c r="Y131" s="63"/>
    </row>
    <row r="132" spans="1:25" x14ac:dyDescent="0.25">
      <c r="A132" t="s">
        <v>63</v>
      </c>
      <c r="C132" s="59"/>
      <c r="D132" s="60"/>
      <c r="E132" s="59"/>
      <c r="I132" s="142"/>
      <c r="J132" s="143"/>
      <c r="K132" s="143"/>
      <c r="L132" s="143"/>
      <c r="M132" s="143"/>
      <c r="N132" s="101"/>
      <c r="O132" s="142"/>
      <c r="P132" s="143"/>
      <c r="Q132" s="143"/>
      <c r="R132" s="65"/>
      <c r="S132" s="65"/>
      <c r="T132" s="7"/>
      <c r="U132" s="7"/>
      <c r="V132" s="62"/>
      <c r="W132" s="62"/>
      <c r="X132" s="63"/>
      <c r="Y132" s="63"/>
    </row>
    <row r="133" spans="1:25" x14ac:dyDescent="0.25">
      <c r="A133" t="s">
        <v>64</v>
      </c>
      <c r="C133" s="59"/>
      <c r="D133" s="60"/>
      <c r="E133" s="59"/>
      <c r="I133" s="66">
        <v>13.75</v>
      </c>
      <c r="J133" s="66"/>
      <c r="K133" s="66"/>
      <c r="L133" s="67"/>
      <c r="M133" s="19">
        <f>J133-K133-L133</f>
        <v>0</v>
      </c>
      <c r="N133" s="68"/>
      <c r="O133" s="69"/>
      <c r="P133" s="68"/>
      <c r="Q133" s="67"/>
      <c r="R133" s="70"/>
      <c r="S133" s="70"/>
      <c r="T133" s="7"/>
      <c r="U133" s="7"/>
      <c r="V133" s="62"/>
      <c r="W133" s="62"/>
      <c r="X133" s="63"/>
      <c r="Y133" s="63"/>
    </row>
    <row r="134" spans="1:25" x14ac:dyDescent="0.25">
      <c r="A134" t="s">
        <v>65</v>
      </c>
      <c r="C134" s="59"/>
      <c r="D134" s="60"/>
      <c r="E134" s="59"/>
      <c r="I134" s="66">
        <v>14</v>
      </c>
      <c r="J134" s="66"/>
      <c r="K134" s="66"/>
      <c r="L134" s="67"/>
      <c r="M134" s="19">
        <f>J134-K134-L134</f>
        <v>0</v>
      </c>
      <c r="N134" s="68"/>
      <c r="O134" s="69"/>
      <c r="P134" s="68"/>
      <c r="Q134" s="67"/>
      <c r="R134" s="70"/>
      <c r="S134" s="70"/>
      <c r="T134" s="7"/>
      <c r="U134" s="7"/>
      <c r="V134" s="62"/>
      <c r="W134" s="62"/>
      <c r="X134" s="63"/>
      <c r="Y134" s="63"/>
    </row>
    <row r="135" spans="1:25" x14ac:dyDescent="0.25">
      <c r="A135" t="s">
        <v>66</v>
      </c>
      <c r="C135" s="59"/>
      <c r="D135" s="60"/>
      <c r="E135" s="59"/>
      <c r="I135" s="66">
        <v>14.25</v>
      </c>
      <c r="J135" s="66"/>
      <c r="K135" s="66"/>
      <c r="L135" s="67"/>
      <c r="M135" s="19">
        <f>J135-K135-L135</f>
        <v>0</v>
      </c>
      <c r="N135" s="68"/>
      <c r="O135" s="66"/>
      <c r="P135" s="68"/>
      <c r="Q135" s="67"/>
      <c r="R135" s="70"/>
      <c r="S135" s="70"/>
      <c r="T135" s="7"/>
      <c r="U135" s="7"/>
      <c r="V135" s="62"/>
      <c r="W135" s="62"/>
      <c r="X135" s="63"/>
      <c r="Y135" s="63"/>
    </row>
    <row r="136" spans="1:25" x14ac:dyDescent="0.25">
      <c r="A136" t="s">
        <v>67</v>
      </c>
      <c r="I136" s="66">
        <v>14.5</v>
      </c>
      <c r="J136" s="66"/>
      <c r="K136" s="66"/>
      <c r="L136" s="67"/>
      <c r="M136" s="19">
        <f>J136-K136-L136</f>
        <v>0</v>
      </c>
      <c r="N136" s="68"/>
      <c r="O136" s="68"/>
      <c r="P136" s="68"/>
      <c r="Q136" s="67"/>
      <c r="R136" s="70"/>
      <c r="S136" s="70"/>
      <c r="T136" s="7"/>
      <c r="U136" s="7"/>
    </row>
    <row r="137" spans="1:25" x14ac:dyDescent="0.25">
      <c r="A137" t="s">
        <v>68</v>
      </c>
      <c r="I137" s="7"/>
      <c r="J137" s="7"/>
      <c r="K137" s="7"/>
      <c r="L137" s="7"/>
      <c r="M137" s="7"/>
      <c r="N137" s="7"/>
      <c r="O137" s="7"/>
      <c r="P137" s="7"/>
      <c r="Q137" s="7"/>
      <c r="R137" s="7"/>
      <c r="S137" s="7"/>
      <c r="T137" s="7"/>
      <c r="U137" s="7"/>
    </row>
    <row r="138" spans="1:25" x14ac:dyDescent="0.25">
      <c r="A138" t="s">
        <v>69</v>
      </c>
      <c r="I138" s="7" t="s">
        <v>70</v>
      </c>
      <c r="J138" s="7"/>
      <c r="K138" s="7"/>
      <c r="L138" s="7"/>
      <c r="M138" s="7"/>
      <c r="N138" s="7"/>
      <c r="O138" s="7"/>
      <c r="P138" s="7"/>
      <c r="Q138" s="7"/>
      <c r="R138" s="7"/>
      <c r="S138" s="7"/>
      <c r="T138" s="7"/>
      <c r="U138" s="7"/>
    </row>
    <row r="139" spans="1:25" x14ac:dyDescent="0.25">
      <c r="A139" t="s">
        <v>71</v>
      </c>
    </row>
    <row r="140" spans="1:25" x14ac:dyDescent="0.25">
      <c r="A140" t="s">
        <v>72</v>
      </c>
    </row>
    <row r="141" spans="1:25" x14ac:dyDescent="0.25">
      <c r="A141" t="s">
        <v>73</v>
      </c>
    </row>
  </sheetData>
  <mergeCells count="41">
    <mergeCell ref="A1:Z1"/>
    <mergeCell ref="Z3:Z5"/>
    <mergeCell ref="Z12:Z21"/>
    <mergeCell ref="AA14:AB19"/>
    <mergeCell ref="AC14:AH19"/>
    <mergeCell ref="Z92:Z93"/>
    <mergeCell ref="Z27:Z29"/>
    <mergeCell ref="Z43:Z46"/>
    <mergeCell ref="Z47:Z49"/>
    <mergeCell ref="Z63:Z65"/>
    <mergeCell ref="Z66:Z68"/>
    <mergeCell ref="Z69:Z77"/>
    <mergeCell ref="Z79:Z81"/>
    <mergeCell ref="Z82:Z83"/>
    <mergeCell ref="Z84:Z85"/>
    <mergeCell ref="Z86:Z87"/>
    <mergeCell ref="Z89:Z91"/>
    <mergeCell ref="Z23:Z26"/>
    <mergeCell ref="Z122:Z123"/>
    <mergeCell ref="Z94:Z95"/>
    <mergeCell ref="Z96:Z97"/>
    <mergeCell ref="Z99:Z101"/>
    <mergeCell ref="Z102:Z103"/>
    <mergeCell ref="Z104:Z105"/>
    <mergeCell ref="Z106:Z107"/>
    <mergeCell ref="Z109:Z111"/>
    <mergeCell ref="Z112:Z113"/>
    <mergeCell ref="Z114:Z115"/>
    <mergeCell ref="Z116:Z117"/>
    <mergeCell ref="Z119:Z121"/>
    <mergeCell ref="Q131:Q132"/>
    <mergeCell ref="Z124:Z125"/>
    <mergeCell ref="Z126:Z127"/>
    <mergeCell ref="I130:Q130"/>
    <mergeCell ref="I131:I132"/>
    <mergeCell ref="J131:J132"/>
    <mergeCell ref="K131:K132"/>
    <mergeCell ref="L131:L132"/>
    <mergeCell ref="M131:M132"/>
    <mergeCell ref="O131:O132"/>
    <mergeCell ref="P131:P132"/>
  </mergeCells>
  <hyperlinks>
    <hyperlink ref="AE12" r:id="rId1"/>
    <hyperlink ref="AI47" r:id="rId2"/>
    <hyperlink ref="AI52" r:id="rId3"/>
    <hyperlink ref="AI57" r:id="rId4"/>
  </hyperlinks>
  <pageMargins left="0.7" right="0.7" top="0.75" bottom="0.75" header="0.3" footer="0.3"/>
  <pageSetup paperSize="17" scale="34"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Charts</vt:lpstr>
      </vt:variant>
      <vt:variant>
        <vt:i4>10</vt:i4>
      </vt:variant>
    </vt:vector>
  </HeadingPairs>
  <TitlesOfParts>
    <vt:vector size="26" baseType="lpstr">
      <vt:lpstr>13p75GHz_60WS</vt:lpstr>
      <vt:lpstr>14GHz_60WS</vt:lpstr>
      <vt:lpstr>14p25GHz_60WS</vt:lpstr>
      <vt:lpstr>14p5GHz_60WS</vt:lpstr>
      <vt:lpstr>13p75GHz_50WT</vt:lpstr>
      <vt:lpstr>14GHz_50WT</vt:lpstr>
      <vt:lpstr>14p25GHz_50WT</vt:lpstr>
      <vt:lpstr>14p5GHz_50WT</vt:lpstr>
      <vt:lpstr>13p75GHz_WLIN_S</vt:lpstr>
      <vt:lpstr>14GHz_WLIN_S</vt:lpstr>
      <vt:lpstr>14p25GHz_WLIN_S</vt:lpstr>
      <vt:lpstr>14p5GHz_WLIN_S</vt:lpstr>
      <vt:lpstr>13p75GHz_WLIN_OPT_T</vt:lpstr>
      <vt:lpstr>14GHz_WLIN_OPT_T</vt:lpstr>
      <vt:lpstr>14p25GHz_WLIN_OPT_T</vt:lpstr>
      <vt:lpstr>14p5GHz_WLIN_OPT_T</vt:lpstr>
      <vt:lpstr>Gain_Comp</vt:lpstr>
      <vt:lpstr>1MHz_IMD#_Comparison</vt:lpstr>
      <vt:lpstr>10MHz_IMD#_Comparison</vt:lpstr>
      <vt:lpstr>10p24_SRG#_Comparison</vt:lpstr>
      <vt:lpstr>PAE_Comparison</vt:lpstr>
      <vt:lpstr>Pdiss_Comparison</vt:lpstr>
      <vt:lpstr>DC_Power_Comparison</vt:lpstr>
      <vt:lpstr>Output_Flange_Temp_Comparison</vt:lpstr>
      <vt:lpstr>Driver_Flange_Temp_Comparison</vt:lpstr>
      <vt:lpstr>10MHz_IMD#_LIN_OPR_Comparison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2015-06-19T23:51:17Z</dcterms:modified>
</cp:coreProperties>
</file>