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all6045_ox_ac_uk/Documents/Engineering/formula student/Drive shaft calculations/"/>
    </mc:Choice>
  </mc:AlternateContent>
  <xr:revisionPtr revIDLastSave="9" documentId="8_{6D7E0597-019F-47A4-B7D1-2AD31BD707ED}" xr6:coauthVersionLast="47" xr6:coauthVersionMax="47" xr10:uidLastSave="{D16A48E1-395B-49B6-B07D-25B23F213445}"/>
  <bookViews>
    <workbookView xWindow="-108" yWindow="-108" windowWidth="23256" windowHeight="12816" activeTab="1" xr2:uid="{CA02D60B-092E-42AF-8674-5BC8BE1EC471}"/>
  </bookViews>
  <sheets>
    <sheet name="Chain sizes" sheetId="1" r:id="rId1"/>
    <sheet name="Bearing Calculations" sheetId="5" r:id="rId2"/>
    <sheet name="Chain catalogu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C13" i="5"/>
  <c r="D13" i="5" s="1"/>
  <c r="E12" i="5"/>
  <c r="C12" i="5"/>
  <c r="D12" i="5" s="1"/>
  <c r="E11" i="5"/>
  <c r="C11" i="5"/>
  <c r="D11" i="5" s="1"/>
  <c r="E10" i="5"/>
  <c r="C10" i="5"/>
  <c r="D10" i="5" s="1"/>
  <c r="E9" i="5"/>
  <c r="C9" i="5"/>
  <c r="D9" i="5" s="1"/>
  <c r="E8" i="5"/>
  <c r="D8" i="5"/>
  <c r="C8" i="5"/>
  <c r="D8" i="1"/>
  <c r="C13" i="1"/>
  <c r="D13" i="1" s="1"/>
  <c r="F22" i="2" s="1"/>
  <c r="G22" i="2" s="1"/>
  <c r="H22" i="2" s="1"/>
  <c r="E9" i="2"/>
  <c r="E8" i="2"/>
  <c r="E13" i="2"/>
  <c r="E20" i="2"/>
  <c r="C2" i="2"/>
  <c r="C9" i="1"/>
  <c r="D9" i="1" s="1"/>
  <c r="C10" i="1"/>
  <c r="D10" i="1" s="1"/>
  <c r="F11" i="2" s="1"/>
  <c r="G11" i="2" s="1"/>
  <c r="H11" i="2" s="1"/>
  <c r="C11" i="1"/>
  <c r="D11" i="1" s="1"/>
  <c r="F7" i="2" s="1"/>
  <c r="G7" i="2" s="1"/>
  <c r="H7" i="2" s="1"/>
  <c r="C12" i="1"/>
  <c r="D12" i="1" s="1"/>
  <c r="F9" i="2" s="1"/>
  <c r="C8" i="1"/>
  <c r="F23" i="2" l="1"/>
  <c r="G23" i="2" s="1"/>
  <c r="H23" i="2" s="1"/>
  <c r="F24" i="2"/>
  <c r="G24" i="2" s="1"/>
  <c r="H24" i="2" s="1"/>
  <c r="E11" i="1"/>
  <c r="E13" i="1"/>
  <c r="F6" i="2"/>
  <c r="G6" i="2" s="1"/>
  <c r="H6" i="2" s="1"/>
  <c r="F17" i="2"/>
  <c r="G17" i="2" s="1"/>
  <c r="H17" i="2" s="1"/>
  <c r="F21" i="2"/>
  <c r="G21" i="2" s="1"/>
  <c r="H21" i="2" s="1"/>
  <c r="F8" i="2"/>
  <c r="G8" i="2" s="1"/>
  <c r="H8" i="2" s="1"/>
  <c r="F14" i="2"/>
  <c r="G14" i="2" s="1"/>
  <c r="H14" i="2" s="1"/>
  <c r="F15" i="2"/>
  <c r="G15" i="2" s="1"/>
  <c r="H15" i="2" s="1"/>
  <c r="F18" i="2"/>
  <c r="G18" i="2" s="1"/>
  <c r="H18" i="2" s="1"/>
  <c r="E10" i="1"/>
  <c r="E9" i="1"/>
  <c r="F13" i="2"/>
  <c r="G13" i="2" s="1"/>
  <c r="H13" i="2" s="1"/>
  <c r="F12" i="2"/>
  <c r="G12" i="2" s="1"/>
  <c r="H12" i="2" s="1"/>
  <c r="F10" i="2"/>
  <c r="G10" i="2" s="1"/>
  <c r="H10" i="2" s="1"/>
  <c r="F19" i="2"/>
  <c r="G19" i="2" s="1"/>
  <c r="H19" i="2" s="1"/>
  <c r="F20" i="2"/>
  <c r="G20" i="2" s="1"/>
  <c r="H20" i="2" s="1"/>
  <c r="F16" i="2"/>
  <c r="G16" i="2" s="1"/>
  <c r="H16" i="2" s="1"/>
  <c r="G9" i="2"/>
  <c r="H9" i="2" s="1"/>
  <c r="E8" i="1"/>
  <c r="E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Soepadmo</author>
  </authors>
  <commentList>
    <comment ref="H5" authorId="0" shapeId="0" xr:uid="{34955BE7-E917-406B-A751-A3A737ADAEB2}">
      <text>
        <r>
          <rPr>
            <sz val="9"/>
            <color indexed="81"/>
            <rFont val="Tahoma"/>
            <family val="2"/>
          </rPr>
          <t>rule of thumb: impulse = 2 x static load</t>
        </r>
      </text>
    </comment>
  </commentList>
</comments>
</file>

<file path=xl/sharedStrings.xml><?xml version="1.0" encoding="utf-8"?>
<sst xmlns="http://schemas.openxmlformats.org/spreadsheetml/2006/main" count="102" uniqueCount="56">
  <si>
    <t>Motor peak torque (YASA P400RS 12T @ 450A)</t>
  </si>
  <si>
    <t>Nm</t>
  </si>
  <si>
    <t>Smallest driving sprocket</t>
  </si>
  <si>
    <t>teeth</t>
  </si>
  <si>
    <t>Gear ratio</t>
  </si>
  <si>
    <t>:1</t>
  </si>
  <si>
    <t>(irrelevant for chain sizing)</t>
  </si>
  <si>
    <t>Smallest driven sprocket</t>
  </si>
  <si>
    <t>CHAIN SIZE COMPARISON</t>
  </si>
  <si>
    <t>Common chain sizes</t>
  </si>
  <si>
    <t>Pitch (mm)</t>
  </si>
  <si>
    <t>Min driving sprocket PD (mm)</t>
  </si>
  <si>
    <t>Max force on chain (kN)*</t>
  </si>
  <si>
    <t>Driven sprocket PD (mm)</t>
  </si>
  <si>
    <t>Remarks</t>
  </si>
  <si>
    <t>#35</t>
  </si>
  <si>
    <t>#420</t>
  </si>
  <si>
    <t>#520</t>
  </si>
  <si>
    <t>#525</t>
  </si>
  <si>
    <t>same as #520 but wider</t>
  </si>
  <si>
    <t>#530</t>
  </si>
  <si>
    <t>same as #520 but even wider</t>
  </si>
  <si>
    <t>#428</t>
  </si>
  <si>
    <t>same as #420 but wider</t>
  </si>
  <si>
    <t>*= peak torque / (PD/2)</t>
  </si>
  <si>
    <t>1 lbf =</t>
  </si>
  <si>
    <t>kN</t>
  </si>
  <si>
    <t>CHAIN CATALOGUE</t>
  </si>
  <si>
    <t>Product name</t>
  </si>
  <si>
    <t>Chain size</t>
  </si>
  <si>
    <t>Tensile strength (lbf)</t>
  </si>
  <si>
    <t>Tensile strength (kN)</t>
  </si>
  <si>
    <t>Max force on chain for this size (kN)</t>
  </si>
  <si>
    <t>Safety factor</t>
  </si>
  <si>
    <t>Approx safety factor after impulse</t>
  </si>
  <si>
    <t>Price (GBP)</t>
  </si>
  <si>
    <t>#links for quoted price</t>
  </si>
  <si>
    <t>RK 525ZXW</t>
  </si>
  <si>
    <t>JT 525 Z3</t>
  </si>
  <si>
    <t>DID 525VX3</t>
  </si>
  <si>
    <t>DID 530VX3</t>
  </si>
  <si>
    <t>RK 520ZXW</t>
  </si>
  <si>
    <t>JT 520 Z3</t>
  </si>
  <si>
    <t>RK 525XSO</t>
  </si>
  <si>
    <t>DID 520VX3</t>
  </si>
  <si>
    <t>RK 520XSO</t>
  </si>
  <si>
    <t>RK 520XRE</t>
  </si>
  <si>
    <t>RK 520MXU</t>
  </si>
  <si>
    <t>RK 520H</t>
  </si>
  <si>
    <t>RK 520EXW</t>
  </si>
  <si>
    <t>RK 525H</t>
  </si>
  <si>
    <t>DID 520</t>
  </si>
  <si>
    <t>RK 520</t>
  </si>
  <si>
    <t>JT 428 X1R</t>
  </si>
  <si>
    <t>RK 420MRU, 420MXZ4</t>
  </si>
  <si>
    <t>JT 420 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</si>
</sst>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009EB-925F-43FC-837C-600C231846DF}" name="Table1" displayName="Table1" ref="A7:F13" totalsRowShown="0" headerRowDxfId="13">
  <autoFilter ref="A7:F13" xr:uid="{D4A009EB-925F-43FC-837C-600C231846DF}"/>
  <tableColumns count="6">
    <tableColumn id="1" xr3:uid="{573D4E4E-9209-4FC7-A08E-620B12475AF7}" name="Common chain sizes"/>
    <tableColumn id="2" xr3:uid="{74124D30-B51F-4937-BC42-771187FEA2EB}" name="Pitch (mm)"/>
    <tableColumn id="3" xr3:uid="{D020DF92-5417-4030-A4B2-FF9C52D7C4D7}" name="Min driving sprocket PD (mm)" dataDxfId="12">
      <calculatedColumnFormula>B8/SIN(RADIANS(180/$C$2))</calculatedColumnFormula>
    </tableColumn>
    <tableColumn id="4" xr3:uid="{EC20D134-4DE8-4DCD-8411-B0001568DF53}" name="Max force on chain (kN)*" dataDxfId="11">
      <calculatedColumnFormula>2*$C$1/C8</calculatedColumnFormula>
    </tableColumn>
    <tableColumn id="5" xr3:uid="{1D71F016-A4A7-4652-8444-1D287245FC54}" name="Driven sprocket PD (mm)" dataDxfId="10">
      <calculatedColumnFormula>B8/SIN(RADIANS(180/$C$4))</calculatedColumnFormula>
    </tableColumn>
    <tableColumn id="6" xr3:uid="{6F279BB0-4C1A-4FBD-838E-2E444BF341A1}" name="Remark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71753-0642-4669-87CA-087F1DCFD6B1}" name="Table15" displayName="Table15" ref="A7:F13" totalsRowShown="0" headerRowDxfId="4">
  <autoFilter ref="A7:F13" xr:uid="{D4A009EB-925F-43FC-837C-600C231846DF}"/>
  <tableColumns count="6">
    <tableColumn id="1" xr3:uid="{87281C76-9E55-46C6-87C3-348740B98741}" name="Common chain sizes"/>
    <tableColumn id="2" xr3:uid="{49F9FC89-E6B1-465F-A3EE-C3FD9698548A}" name="Pitch (mm)"/>
    <tableColumn id="3" xr3:uid="{B01350B7-6D0A-44B0-8D57-824F0E543F23}" name="Min driving sprocket PD (mm)" dataDxfId="3">
      <calculatedColumnFormula>B8/SIN(RADIANS(180/$C$2))</calculatedColumnFormula>
    </tableColumn>
    <tableColumn id="4" xr3:uid="{7FFBCD6B-F2FB-4D68-97CF-D330D5F56EFA}" name="Max force on chain (kN)*" dataDxfId="2">
      <calculatedColumnFormula>2*$C$1/C8</calculatedColumnFormula>
    </tableColumn>
    <tableColumn id="5" xr3:uid="{2713D11B-2B3D-40AC-BDC3-AD32D4EFD8BF}" name="Driven sprocket PD (mm)" dataDxfId="1">
      <calculatedColumnFormula>B8/SIN(RADIANS(180/$C$4))</calculatedColumnFormula>
    </tableColumn>
    <tableColumn id="6" xr3:uid="{74A11060-7827-4E08-B733-7F72FCE82A96}" name="Remark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9E629-5281-4933-B682-6CF6B31A1DCB}" name="Table2" displayName="Table2" ref="B5:J24" totalsRowShown="0" headerRowDxfId="8">
  <autoFilter ref="B5:J24" xr:uid="{0D19E629-5281-4933-B682-6CF6B31A1DCB}"/>
  <sortState xmlns:xlrd2="http://schemas.microsoft.com/office/spreadsheetml/2017/richdata2" ref="B6:J24">
    <sortCondition descending="1" ref="H5:H24"/>
  </sortState>
  <tableColumns count="9">
    <tableColumn id="1" xr3:uid="{95C85340-663D-4EB8-929D-74D8FECB865E}" name="Product name"/>
    <tableColumn id="2" xr3:uid="{5882BBF6-F214-4E48-884B-5BB974C3D14F}" name="Chain size"/>
    <tableColumn id="3" xr3:uid="{5D1F1A8B-8CC3-4DFA-9339-EE914AE28D89}" name="Tensile strength (lbf)"/>
    <tableColumn id="4" xr3:uid="{C548CAAA-CF35-4F03-B522-247B08D0C399}" name="Tensile strength (kN)"/>
    <tableColumn id="5" xr3:uid="{BABB5EC4-A0A3-4FBE-8C13-100BAD58D6FF}" name="Max force on chain for this size (kN)" dataDxfId="7">
      <calculatedColumnFormula>_xlfn.XLOOKUP(C6,Table1[Common chain sizes],Table1[Max force on chain (kN)*])</calculatedColumnFormula>
    </tableColumn>
    <tableColumn id="6" xr3:uid="{ED965F74-3F77-45B0-9565-3C9A8BE8EF31}" name="Safety factor" dataDxfId="6">
      <calculatedColumnFormula>E6/F6</calculatedColumnFormula>
    </tableColumn>
    <tableColumn id="9" xr3:uid="{70FD3CEA-4AC6-4E4A-8675-EB271835D5C7}" name="Approx safety factor after impulse" dataDxfId="5">
      <calculatedColumnFormula>Table2[[#This Row],[Safety factor]]/2</calculatedColumnFormula>
    </tableColumn>
    <tableColumn id="7" xr3:uid="{1121A72D-55A7-41C5-9190-22ADC5115750}" name="Price (GBP)"/>
    <tableColumn id="8" xr3:uid="{8EDA9812-C041-442D-B913-9C6CC6F5BE0E}" name="#links for quoted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96AB-A6B6-47D1-8AD7-35315C7059EA}">
  <dimension ref="A1:F14"/>
  <sheetViews>
    <sheetView workbookViewId="0">
      <selection activeCell="F20" sqref="F20"/>
    </sheetView>
  </sheetViews>
  <sheetFormatPr defaultRowHeight="14.4" x14ac:dyDescent="0.3"/>
  <cols>
    <col min="1" max="1" width="10.33203125" customWidth="1"/>
    <col min="2" max="2" width="8.33203125" customWidth="1"/>
    <col min="3" max="3" width="13.44140625" customWidth="1"/>
    <col min="4" max="4" width="12.88671875" customWidth="1"/>
    <col min="5" max="5" width="11.88671875" customWidth="1"/>
    <col min="6" max="6" width="24.109375" bestFit="1" customWidth="1"/>
  </cols>
  <sheetData>
    <row r="1" spans="1:6" x14ac:dyDescent="0.3">
      <c r="A1" t="s">
        <v>0</v>
      </c>
      <c r="C1" s="3">
        <v>250</v>
      </c>
      <c r="D1" t="s">
        <v>1</v>
      </c>
    </row>
    <row r="2" spans="1:6" x14ac:dyDescent="0.3">
      <c r="A2" t="s">
        <v>2</v>
      </c>
      <c r="C2" s="3">
        <v>10</v>
      </c>
      <c r="D2" t="s">
        <v>3</v>
      </c>
    </row>
    <row r="3" spans="1:6" x14ac:dyDescent="0.3">
      <c r="A3" t="s">
        <v>4</v>
      </c>
      <c r="C3" s="3">
        <v>4.0999999999999996</v>
      </c>
      <c r="D3" t="s">
        <v>5</v>
      </c>
      <c r="E3" t="s">
        <v>6</v>
      </c>
    </row>
    <row r="4" spans="1:6" x14ac:dyDescent="0.3">
      <c r="A4" t="s">
        <v>7</v>
      </c>
      <c r="C4">
        <v>41</v>
      </c>
      <c r="D4" t="s">
        <v>3</v>
      </c>
    </row>
    <row r="6" spans="1:6" x14ac:dyDescent="0.3">
      <c r="A6" s="7" t="s">
        <v>8</v>
      </c>
      <c r="B6" s="7"/>
      <c r="C6" s="7"/>
      <c r="D6" s="7"/>
      <c r="E6" s="7"/>
      <c r="F6" s="7"/>
    </row>
    <row r="7" spans="1:6" ht="43.2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x14ac:dyDescent="0.3">
      <c r="A8" t="s">
        <v>15</v>
      </c>
      <c r="B8">
        <v>9.5250000000000004</v>
      </c>
      <c r="C8" s="1">
        <f>B8/SIN(RADIANS(180/$C$2))</f>
        <v>30.823547485685502</v>
      </c>
      <c r="D8" s="1">
        <f>2*$C$1/C8</f>
        <v>16.221364534117971</v>
      </c>
      <c r="E8" s="1">
        <f>B8/SIN(RADIANS(180/$C$4))</f>
        <v>124.42969261038768</v>
      </c>
      <c r="F8" s="1"/>
    </row>
    <row r="9" spans="1:6" x14ac:dyDescent="0.3">
      <c r="A9" t="s">
        <v>16</v>
      </c>
      <c r="B9">
        <v>12.7</v>
      </c>
      <c r="C9" s="1">
        <f t="shared" ref="C9:C12" si="0">B9/SIN(RADIANS(180/$C$2))</f>
        <v>41.098063314247334</v>
      </c>
      <c r="D9" s="1">
        <f t="shared" ref="D9:D12" si="1">2*$C$1/C9</f>
        <v>12.166023400588481</v>
      </c>
      <c r="E9" s="1">
        <f t="shared" ref="E9:E12" si="2">B9/SIN(RADIANS(180/$C$4))</f>
        <v>165.90625681385021</v>
      </c>
      <c r="F9" s="1"/>
    </row>
    <row r="10" spans="1:6" x14ac:dyDescent="0.3">
      <c r="A10" t="s">
        <v>17</v>
      </c>
      <c r="B10">
        <v>15.875</v>
      </c>
      <c r="C10" s="1">
        <f t="shared" si="0"/>
        <v>51.372579142809165</v>
      </c>
      <c r="D10" s="1">
        <f t="shared" si="1"/>
        <v>9.7328187204707834</v>
      </c>
      <c r="E10" s="1">
        <f t="shared" si="2"/>
        <v>207.38282101731278</v>
      </c>
      <c r="F10" s="1"/>
    </row>
    <row r="11" spans="1:6" x14ac:dyDescent="0.3">
      <c r="A11" t="s">
        <v>18</v>
      </c>
      <c r="B11">
        <v>15.875</v>
      </c>
      <c r="C11" s="1">
        <f t="shared" si="0"/>
        <v>51.372579142809165</v>
      </c>
      <c r="D11" s="1">
        <f t="shared" si="1"/>
        <v>9.7328187204707834</v>
      </c>
      <c r="E11" s="1">
        <f t="shared" si="2"/>
        <v>207.38282101731278</v>
      </c>
      <c r="F11" s="1" t="s">
        <v>19</v>
      </c>
    </row>
    <row r="12" spans="1:6" x14ac:dyDescent="0.3">
      <c r="A12" t="s">
        <v>20</v>
      </c>
      <c r="B12">
        <v>15.875</v>
      </c>
      <c r="C12" s="1">
        <f t="shared" si="0"/>
        <v>51.372579142809165</v>
      </c>
      <c r="D12" s="1">
        <f t="shared" si="1"/>
        <v>9.7328187204707834</v>
      </c>
      <c r="E12" s="1">
        <f t="shared" si="2"/>
        <v>207.38282101731278</v>
      </c>
      <c r="F12" s="1" t="s">
        <v>21</v>
      </c>
    </row>
    <row r="13" spans="1:6" x14ac:dyDescent="0.3">
      <c r="A13" t="s">
        <v>22</v>
      </c>
      <c r="B13">
        <v>12.7</v>
      </c>
      <c r="C13" s="1">
        <f>B13/SIN(RADIANS(180/$C$2))</f>
        <v>41.098063314247334</v>
      </c>
      <c r="D13" s="1">
        <f>2*$C$1/C13</f>
        <v>12.166023400588481</v>
      </c>
      <c r="E13" s="1">
        <f>B13/SIN(RADIANS(180/$C$4))</f>
        <v>165.90625681385021</v>
      </c>
      <c r="F13" s="1" t="s">
        <v>23</v>
      </c>
    </row>
    <row r="14" spans="1:6" x14ac:dyDescent="0.3">
      <c r="D14" t="s">
        <v>24</v>
      </c>
    </row>
  </sheetData>
  <mergeCells count="1">
    <mergeCell ref="A6:F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EFB3-3433-4107-A76C-0B2279317A97}">
  <dimension ref="A1:F14"/>
  <sheetViews>
    <sheetView tabSelected="1" workbookViewId="0">
      <selection activeCell="H8" sqref="H8"/>
    </sheetView>
  </sheetViews>
  <sheetFormatPr defaultRowHeight="14.4" x14ac:dyDescent="0.3"/>
  <cols>
    <col min="1" max="1" width="10.33203125" customWidth="1"/>
    <col min="2" max="2" width="8.33203125" customWidth="1"/>
    <col min="3" max="3" width="13.44140625" customWidth="1"/>
    <col min="4" max="4" width="12.88671875" customWidth="1"/>
    <col min="5" max="5" width="11.88671875" customWidth="1"/>
    <col min="6" max="6" width="24.109375" bestFit="1" customWidth="1"/>
  </cols>
  <sheetData>
    <row r="1" spans="1:6" x14ac:dyDescent="0.3">
      <c r="A1" t="s">
        <v>0</v>
      </c>
      <c r="C1" s="3">
        <v>250</v>
      </c>
      <c r="D1" t="s">
        <v>1</v>
      </c>
    </row>
    <row r="2" spans="1:6" x14ac:dyDescent="0.3">
      <c r="A2" t="s">
        <v>2</v>
      </c>
      <c r="C2" s="3">
        <v>10</v>
      </c>
      <c r="D2" t="s">
        <v>3</v>
      </c>
    </row>
    <row r="3" spans="1:6" x14ac:dyDescent="0.3">
      <c r="A3" t="s">
        <v>4</v>
      </c>
      <c r="C3" s="3">
        <v>4.0999999999999996</v>
      </c>
      <c r="D3" t="s">
        <v>5</v>
      </c>
      <c r="E3" t="s">
        <v>6</v>
      </c>
    </row>
    <row r="4" spans="1:6" x14ac:dyDescent="0.3">
      <c r="A4" t="s">
        <v>7</v>
      </c>
      <c r="C4">
        <v>41</v>
      </c>
      <c r="D4" t="s">
        <v>3</v>
      </c>
    </row>
    <row r="6" spans="1:6" x14ac:dyDescent="0.3">
      <c r="A6" s="7" t="s">
        <v>8</v>
      </c>
      <c r="B6" s="7"/>
      <c r="C6" s="7"/>
      <c r="D6" s="7"/>
      <c r="E6" s="7"/>
      <c r="F6" s="7"/>
    </row>
    <row r="7" spans="1:6" ht="43.2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x14ac:dyDescent="0.3">
      <c r="A8" t="s">
        <v>15</v>
      </c>
      <c r="B8">
        <v>9.5250000000000004</v>
      </c>
      <c r="C8" s="1">
        <f>B8/SIN(RADIANS(180/$C$2))</f>
        <v>30.823547485685502</v>
      </c>
      <c r="D8" s="1">
        <f>2*$C$1/C8</f>
        <v>16.221364534117971</v>
      </c>
      <c r="E8" s="1">
        <f>B8/SIN(RADIANS(180/$C$4))</f>
        <v>124.42969261038768</v>
      </c>
      <c r="F8" s="1"/>
    </row>
    <row r="9" spans="1:6" x14ac:dyDescent="0.3">
      <c r="A9" t="s">
        <v>16</v>
      </c>
      <c r="B9">
        <v>12.7</v>
      </c>
      <c r="C9" s="1">
        <f t="shared" ref="C9:C12" si="0">B9/SIN(RADIANS(180/$C$2))</f>
        <v>41.098063314247334</v>
      </c>
      <c r="D9" s="1">
        <f t="shared" ref="D9:D12" si="1">2*$C$1/C9</f>
        <v>12.166023400588481</v>
      </c>
      <c r="E9" s="1">
        <f t="shared" ref="E9:E12" si="2">B9/SIN(RADIANS(180/$C$4))</f>
        <v>165.90625681385021</v>
      </c>
      <c r="F9" s="1"/>
    </row>
    <row r="10" spans="1:6" x14ac:dyDescent="0.3">
      <c r="A10" t="s">
        <v>17</v>
      </c>
      <c r="B10">
        <v>15.875</v>
      </c>
      <c r="C10" s="1">
        <f t="shared" si="0"/>
        <v>51.372579142809165</v>
      </c>
      <c r="D10" s="1">
        <f t="shared" si="1"/>
        <v>9.7328187204707834</v>
      </c>
      <c r="E10" s="1">
        <f t="shared" si="2"/>
        <v>207.38282101731278</v>
      </c>
      <c r="F10" s="1"/>
    </row>
    <row r="11" spans="1:6" x14ac:dyDescent="0.3">
      <c r="A11" t="s">
        <v>18</v>
      </c>
      <c r="B11">
        <v>15.875</v>
      </c>
      <c r="C11" s="1">
        <f t="shared" si="0"/>
        <v>51.372579142809165</v>
      </c>
      <c r="D11" s="1">
        <f t="shared" si="1"/>
        <v>9.7328187204707834</v>
      </c>
      <c r="E11" s="1">
        <f t="shared" si="2"/>
        <v>207.38282101731278</v>
      </c>
      <c r="F11" s="1" t="s">
        <v>19</v>
      </c>
    </row>
    <row r="12" spans="1:6" x14ac:dyDescent="0.3">
      <c r="A12" t="s">
        <v>20</v>
      </c>
      <c r="B12">
        <v>15.875</v>
      </c>
      <c r="C12" s="1">
        <f t="shared" si="0"/>
        <v>51.372579142809165</v>
      </c>
      <c r="D12" s="1">
        <f t="shared" si="1"/>
        <v>9.7328187204707834</v>
      </c>
      <c r="E12" s="1">
        <f t="shared" si="2"/>
        <v>207.38282101731278</v>
      </c>
      <c r="F12" s="1" t="s">
        <v>21</v>
      </c>
    </row>
    <row r="13" spans="1:6" x14ac:dyDescent="0.3">
      <c r="A13" t="s">
        <v>22</v>
      </c>
      <c r="B13">
        <v>12.7</v>
      </c>
      <c r="C13" s="1">
        <f>B13/SIN(RADIANS(180/$C$2))</f>
        <v>41.098063314247334</v>
      </c>
      <c r="D13" s="1">
        <f>2*$C$1/C13</f>
        <v>12.166023400588481</v>
      </c>
      <c r="E13" s="1">
        <f>B13/SIN(RADIANS(180/$C$4))</f>
        <v>165.90625681385021</v>
      </c>
      <c r="F13" s="1" t="s">
        <v>23</v>
      </c>
    </row>
    <row r="14" spans="1:6" x14ac:dyDescent="0.3">
      <c r="D14" t="s">
        <v>24</v>
      </c>
    </row>
  </sheetData>
  <mergeCells count="1">
    <mergeCell ref="A6:F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79D6-7573-4F1B-BCA2-D54C6DBE804C}">
  <dimension ref="B2:J24"/>
  <sheetViews>
    <sheetView topLeftCell="A4" zoomScale="117" workbookViewId="0">
      <selection activeCell="C6" sqref="C6"/>
    </sheetView>
  </sheetViews>
  <sheetFormatPr defaultRowHeight="14.4" x14ac:dyDescent="0.3"/>
  <cols>
    <col min="2" max="2" width="11.6640625" customWidth="1"/>
    <col min="3" max="3" width="7" customWidth="1"/>
    <col min="4" max="4" width="9.5546875" customWidth="1"/>
    <col min="5" max="5" width="8.6640625" customWidth="1"/>
    <col min="6" max="6" width="11.33203125" customWidth="1"/>
    <col min="7" max="7" width="8.33203125" customWidth="1"/>
    <col min="8" max="8" width="12.6640625" customWidth="1"/>
  </cols>
  <sheetData>
    <row r="2" spans="2:10" x14ac:dyDescent="0.3">
      <c r="B2" t="s">
        <v>25</v>
      </c>
      <c r="C2">
        <f>1/224.8</f>
        <v>4.4483985765124551E-3</v>
      </c>
      <c r="D2" t="s">
        <v>26</v>
      </c>
    </row>
    <row r="4" spans="2:10" x14ac:dyDescent="0.3">
      <c r="B4" s="7" t="s">
        <v>27</v>
      </c>
      <c r="C4" s="7"/>
      <c r="D4" s="7"/>
      <c r="E4" s="7"/>
      <c r="F4" s="7"/>
      <c r="G4" s="7"/>
      <c r="H4" s="7"/>
      <c r="I4" s="7"/>
      <c r="J4" s="7"/>
    </row>
    <row r="5" spans="2:10" ht="41.4" customHeight="1" x14ac:dyDescent="0.3"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2:10" x14ac:dyDescent="0.3">
      <c r="B6" t="s">
        <v>37</v>
      </c>
      <c r="C6" t="s">
        <v>18</v>
      </c>
      <c r="E6">
        <v>46.4</v>
      </c>
      <c r="F6" s="1">
        <f>_xlfn.XLOOKUP(C6,Table1[Common chain sizes],Table1[Max force on chain (kN)*])</f>
        <v>9.7328187204707834</v>
      </c>
      <c r="G6" s="1">
        <f t="shared" ref="G6:G24" si="0">E6/F6</f>
        <v>4.7673753444526907</v>
      </c>
      <c r="H6" s="1">
        <f>Table2[[#This Row],[Safety factor]]/2</f>
        <v>2.3836876722263454</v>
      </c>
      <c r="I6">
        <v>108.46</v>
      </c>
      <c r="J6">
        <v>94</v>
      </c>
    </row>
    <row r="7" spans="2:10" x14ac:dyDescent="0.3">
      <c r="B7" s="5" t="s">
        <v>38</v>
      </c>
      <c r="C7" s="5" t="s">
        <v>18</v>
      </c>
      <c r="D7" s="5"/>
      <c r="E7" s="5">
        <v>46</v>
      </c>
      <c r="F7" s="6">
        <f>_xlfn.XLOOKUP(C7,Table1[Common chain sizes],Table1[Max force on chain (kN)*])</f>
        <v>9.7328187204707834</v>
      </c>
      <c r="G7" s="6">
        <f t="shared" si="0"/>
        <v>4.7262772811384437</v>
      </c>
      <c r="H7" s="6">
        <f>Table2[[#This Row],[Safety factor]]/2</f>
        <v>2.3631386405692218</v>
      </c>
      <c r="I7" s="5">
        <v>57.86</v>
      </c>
      <c r="J7" s="5">
        <v>94</v>
      </c>
    </row>
    <row r="8" spans="2:10" x14ac:dyDescent="0.3">
      <c r="B8" t="s">
        <v>39</v>
      </c>
      <c r="C8" t="s">
        <v>18</v>
      </c>
      <c r="D8">
        <v>9980</v>
      </c>
      <c r="E8" s="4">
        <f>D8*$C$2</f>
        <v>44.395017793594299</v>
      </c>
      <c r="F8" s="1">
        <f>_xlfn.XLOOKUP(C8,Table1[Common chain sizes],Table1[Max force on chain (kN)*])</f>
        <v>9.7328187204707834</v>
      </c>
      <c r="G8" s="1">
        <f t="shared" si="0"/>
        <v>4.5613731302956886</v>
      </c>
      <c r="H8" s="1">
        <f>Table2[[#This Row],[Safety factor]]/2</f>
        <v>2.2806865651478443</v>
      </c>
      <c r="I8">
        <v>85.68</v>
      </c>
      <c r="J8">
        <v>100</v>
      </c>
    </row>
    <row r="9" spans="2:10" x14ac:dyDescent="0.3">
      <c r="B9" t="s">
        <v>40</v>
      </c>
      <c r="C9" t="s">
        <v>20</v>
      </c>
      <c r="D9">
        <v>9980</v>
      </c>
      <c r="E9" s="4">
        <f>D9*$C$2</f>
        <v>44.395017793594299</v>
      </c>
      <c r="F9" s="1">
        <f>_xlfn.XLOOKUP(C9,Table1[Common chain sizes],Table1[Max force on chain (kN)*])</f>
        <v>9.7328187204707834</v>
      </c>
      <c r="G9" s="1">
        <f t="shared" si="0"/>
        <v>4.5613731302956886</v>
      </c>
      <c r="H9" s="1">
        <f>Table2[[#This Row],[Safety factor]]/2</f>
        <v>2.2806865651478443</v>
      </c>
      <c r="I9">
        <v>89.86</v>
      </c>
      <c r="J9">
        <v>96</v>
      </c>
    </row>
    <row r="10" spans="2:10" x14ac:dyDescent="0.3">
      <c r="B10" t="s">
        <v>41</v>
      </c>
      <c r="C10" t="s">
        <v>17</v>
      </c>
      <c r="E10">
        <v>42</v>
      </c>
      <c r="F10" s="1">
        <f>_xlfn.XLOOKUP(C10,Table1[Common chain sizes],Table1[Max force on chain (kN)*])</f>
        <v>9.7328187204707834</v>
      </c>
      <c r="G10" s="1">
        <f t="shared" si="0"/>
        <v>4.3152966479959707</v>
      </c>
      <c r="H10" s="1">
        <f>Table2[[#This Row],[Safety factor]]/2</f>
        <v>2.1576483239979853</v>
      </c>
      <c r="I10">
        <v>108.46</v>
      </c>
      <c r="J10">
        <v>94</v>
      </c>
    </row>
    <row r="11" spans="2:10" x14ac:dyDescent="0.3">
      <c r="B11" t="s">
        <v>42</v>
      </c>
      <c r="C11" t="s">
        <v>17</v>
      </c>
      <c r="E11">
        <v>41.6</v>
      </c>
      <c r="F11" s="1">
        <f>_xlfn.XLOOKUP(C11,Table1[Common chain sizes],Table1[Max force on chain (kN)*])</f>
        <v>9.7328187204707834</v>
      </c>
      <c r="G11" s="1">
        <f t="shared" si="0"/>
        <v>4.2741985846817228</v>
      </c>
      <c r="H11" s="1">
        <f>Table2[[#This Row],[Safety factor]]/2</f>
        <v>2.1370992923408614</v>
      </c>
      <c r="I11">
        <v>53.14</v>
      </c>
      <c r="J11">
        <v>104</v>
      </c>
    </row>
    <row r="12" spans="2:10" x14ac:dyDescent="0.3">
      <c r="B12" t="s">
        <v>43</v>
      </c>
      <c r="C12" t="s">
        <v>18</v>
      </c>
      <c r="E12">
        <v>37.200000000000003</v>
      </c>
      <c r="F12" s="1">
        <f>_xlfn.XLOOKUP(C12,Table1[Common chain sizes],Table1[Max force on chain (kN)*])</f>
        <v>9.7328187204707834</v>
      </c>
      <c r="G12" s="1">
        <f t="shared" si="0"/>
        <v>3.8221198882250027</v>
      </c>
      <c r="H12" s="1">
        <f>Table2[[#This Row],[Safety factor]]/2</f>
        <v>1.9110599441125014</v>
      </c>
      <c r="I12">
        <v>77.86</v>
      </c>
      <c r="J12">
        <v>104</v>
      </c>
    </row>
    <row r="13" spans="2:10" x14ac:dyDescent="0.3">
      <c r="B13" t="s">
        <v>44</v>
      </c>
      <c r="C13" t="s">
        <v>17</v>
      </c>
      <c r="D13">
        <v>8210</v>
      </c>
      <c r="E13" s="4">
        <f>D13*$C$2</f>
        <v>36.521352313167256</v>
      </c>
      <c r="F13" s="1">
        <f>_xlfn.XLOOKUP(C13,Table1[Common chain sizes],Table1[Max force on chain (kN)*])</f>
        <v>9.7328187204707834</v>
      </c>
      <c r="G13" s="1">
        <f t="shared" si="0"/>
        <v>3.7523921242212031</v>
      </c>
      <c r="H13" s="1">
        <f>Table2[[#This Row],[Safety factor]]/2</f>
        <v>1.8761960621106015</v>
      </c>
      <c r="I13">
        <v>42.45</v>
      </c>
      <c r="J13">
        <v>36</v>
      </c>
    </row>
    <row r="14" spans="2:10" x14ac:dyDescent="0.3">
      <c r="B14" t="s">
        <v>45</v>
      </c>
      <c r="C14" t="s">
        <v>17</v>
      </c>
      <c r="E14">
        <v>36.5</v>
      </c>
      <c r="F14" s="1">
        <f>_xlfn.XLOOKUP(C14,Table1[Common chain sizes],Table1[Max force on chain (kN)*])</f>
        <v>9.7328187204707834</v>
      </c>
      <c r="G14" s="1">
        <f t="shared" si="0"/>
        <v>3.7501982774250693</v>
      </c>
      <c r="H14" s="1">
        <f>Table2[[#This Row],[Safety factor]]/2</f>
        <v>1.8750991387125346</v>
      </c>
      <c r="I14">
        <v>59.23</v>
      </c>
      <c r="J14">
        <v>92</v>
      </c>
    </row>
    <row r="15" spans="2:10" x14ac:dyDescent="0.3">
      <c r="B15" t="s">
        <v>46</v>
      </c>
      <c r="C15" t="s">
        <v>17</v>
      </c>
      <c r="E15">
        <v>36.5</v>
      </c>
      <c r="F15" s="1">
        <f>_xlfn.XLOOKUP(C15,Table1[Common chain sizes],Table1[Max force on chain (kN)*])</f>
        <v>9.7328187204707834</v>
      </c>
      <c r="G15" s="1">
        <f t="shared" si="0"/>
        <v>3.7501982774250693</v>
      </c>
      <c r="H15" s="1">
        <f>Table2[[#This Row],[Safety factor]]/2</f>
        <v>1.8750991387125346</v>
      </c>
    </row>
    <row r="16" spans="2:10" x14ac:dyDescent="0.3">
      <c r="B16" t="s">
        <v>47</v>
      </c>
      <c r="C16" t="s">
        <v>17</v>
      </c>
      <c r="E16">
        <v>35.6</v>
      </c>
      <c r="F16" s="1">
        <f>_xlfn.XLOOKUP(C16,Table1[Common chain sizes],Table1[Max force on chain (kN)*])</f>
        <v>9.7328187204707834</v>
      </c>
      <c r="G16" s="1">
        <f t="shared" si="0"/>
        <v>3.6577276349680132</v>
      </c>
      <c r="H16" s="1">
        <f>Table2[[#This Row],[Safety factor]]/2</f>
        <v>1.8288638174840066</v>
      </c>
    </row>
    <row r="17" spans="2:10" x14ac:dyDescent="0.3">
      <c r="B17" t="s">
        <v>48</v>
      </c>
      <c r="C17" t="s">
        <v>17</v>
      </c>
      <c r="E17">
        <v>34.299999999999997</v>
      </c>
      <c r="F17" s="1">
        <f>_xlfn.XLOOKUP(C17,Table1[Common chain sizes],Table1[Max force on chain (kN)*])</f>
        <v>9.7328187204707834</v>
      </c>
      <c r="G17" s="1">
        <f t="shared" si="0"/>
        <v>3.5241589291967088</v>
      </c>
      <c r="H17" s="1">
        <f>Table2[[#This Row],[Safety factor]]/2</f>
        <v>1.7620794645983544</v>
      </c>
      <c r="I17">
        <v>23.57</v>
      </c>
      <c r="J17">
        <v>94</v>
      </c>
    </row>
    <row r="18" spans="2:10" x14ac:dyDescent="0.3">
      <c r="B18" t="s">
        <v>49</v>
      </c>
      <c r="C18" t="s">
        <v>17</v>
      </c>
      <c r="E18">
        <v>34.299999999999997</v>
      </c>
      <c r="F18" s="1">
        <f>_xlfn.XLOOKUP(C18,Table1[Common chain sizes],Table1[Max force on chain (kN)*])</f>
        <v>9.7328187204707834</v>
      </c>
      <c r="G18" s="1">
        <f t="shared" si="0"/>
        <v>3.5241589291967088</v>
      </c>
      <c r="H18" s="1">
        <f>Table2[[#This Row],[Safety factor]]/2</f>
        <v>1.7620794645983544</v>
      </c>
    </row>
    <row r="19" spans="2:10" x14ac:dyDescent="0.3">
      <c r="B19" t="s">
        <v>50</v>
      </c>
      <c r="C19" t="s">
        <v>18</v>
      </c>
      <c r="E19">
        <v>34.299999999999997</v>
      </c>
      <c r="F19" s="1">
        <f>_xlfn.XLOOKUP(C19,Table1[Common chain sizes],Table1[Max force on chain (kN)*])</f>
        <v>9.7328187204707834</v>
      </c>
      <c r="G19" s="1">
        <f t="shared" si="0"/>
        <v>3.5241589291967088</v>
      </c>
      <c r="H19" s="1">
        <f>Table2[[#This Row],[Safety factor]]/2</f>
        <v>1.7620794645983544</v>
      </c>
      <c r="I19">
        <v>25.39</v>
      </c>
      <c r="J19">
        <v>114</v>
      </c>
    </row>
    <row r="20" spans="2:10" x14ac:dyDescent="0.3">
      <c r="B20" t="s">
        <v>51</v>
      </c>
      <c r="C20" t="s">
        <v>17</v>
      </c>
      <c r="D20">
        <v>6700</v>
      </c>
      <c r="E20" s="4">
        <f>D20*$C$2</f>
        <v>29.80427046263345</v>
      </c>
      <c r="F20" s="1">
        <f>_xlfn.XLOOKUP(C20,Table1[Common chain sizes],Table1[Max force on chain (kN)*])</f>
        <v>9.7328187204707834</v>
      </c>
      <c r="G20" s="1">
        <f t="shared" si="0"/>
        <v>3.0622444862706533</v>
      </c>
      <c r="H20" s="1">
        <f>Table2[[#This Row],[Safety factor]]/2</f>
        <v>1.5311222431353266</v>
      </c>
      <c r="I20">
        <v>10.95</v>
      </c>
      <c r="J20">
        <v>36</v>
      </c>
    </row>
    <row r="21" spans="2:10" x14ac:dyDescent="0.3">
      <c r="B21" t="s">
        <v>52</v>
      </c>
      <c r="C21" t="s">
        <v>17</v>
      </c>
      <c r="E21">
        <v>29.4</v>
      </c>
      <c r="F21" s="1">
        <f>_xlfn.XLOOKUP(C21,Table1[Common chain sizes],Table1[Max force on chain (kN)*])</f>
        <v>9.7328187204707834</v>
      </c>
      <c r="G21" s="1">
        <f t="shared" si="0"/>
        <v>3.0207076535971789</v>
      </c>
      <c r="H21" s="1">
        <f>Table2[[#This Row],[Safety factor]]/2</f>
        <v>1.5103538267985894</v>
      </c>
      <c r="I21">
        <v>20.38</v>
      </c>
      <c r="J21">
        <v>94</v>
      </c>
    </row>
    <row r="22" spans="2:10" x14ac:dyDescent="0.3">
      <c r="B22" t="s">
        <v>53</v>
      </c>
      <c r="C22" t="s">
        <v>22</v>
      </c>
      <c r="E22">
        <v>27.5</v>
      </c>
      <c r="F22" s="1">
        <f>_xlfn.XLOOKUP(C22,Table1[Common chain sizes],Table1[Max force on chain (kN)*])</f>
        <v>12.166023400588481</v>
      </c>
      <c r="G22" s="1">
        <f t="shared" si="0"/>
        <v>2.2603934822836034</v>
      </c>
      <c r="H22" s="1">
        <f>Table2[[#This Row],[Safety factor]]/2</f>
        <v>1.1301967411418017</v>
      </c>
    </row>
    <row r="23" spans="2:10" x14ac:dyDescent="0.3">
      <c r="B23" t="s">
        <v>54</v>
      </c>
      <c r="C23" t="s">
        <v>16</v>
      </c>
      <c r="E23">
        <v>22.2</v>
      </c>
      <c r="F23" s="1">
        <f>_xlfn.XLOOKUP(C23,Table1[Common chain sizes],Table1[Max force on chain (kN)*])</f>
        <v>12.166023400588481</v>
      </c>
      <c r="G23" s="1">
        <f t="shared" si="0"/>
        <v>1.8247540111525815</v>
      </c>
      <c r="H23" s="1">
        <f>Table2[[#This Row],[Safety factor]]/2</f>
        <v>0.91237700557629076</v>
      </c>
    </row>
    <row r="24" spans="2:10" x14ac:dyDescent="0.3">
      <c r="B24" t="s">
        <v>55</v>
      </c>
      <c r="C24" t="s">
        <v>16</v>
      </c>
      <c r="E24">
        <v>19.600000000000001</v>
      </c>
      <c r="F24" s="1">
        <f>_xlfn.XLOOKUP(C24,Table1[Common chain sizes],Table1[Max force on chain (kN)*])</f>
        <v>12.166023400588481</v>
      </c>
      <c r="G24" s="1">
        <f t="shared" si="0"/>
        <v>1.6110440819184955</v>
      </c>
      <c r="H24" s="1">
        <f>Table2[[#This Row],[Safety factor]]/2</f>
        <v>0.80552204095924773</v>
      </c>
    </row>
  </sheetData>
  <mergeCells count="1">
    <mergeCell ref="B4:J4"/>
  </mergeCells>
  <phoneticPr fontId="3" type="noConversion"/>
  <conditionalFormatting sqref="H6:H24">
    <cfRule type="iconSet" priority="1">
      <iconSet iconSet="4TrafficLights">
        <cfvo type="percent" val="0"/>
        <cfvo type="num" val="1"/>
        <cfvo type="num" val="2"/>
        <cfvo type="num" val="2.5"/>
      </iconSet>
    </cfRule>
  </conditionalFormatting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D3A0A8CAADE46AFAF4305A52DCF01" ma:contentTypeVersion="20" ma:contentTypeDescription="Create a new document." ma:contentTypeScope="" ma:versionID="4a017c20e672d4f07140b3497a61d4f7">
  <xsd:schema xmlns:xsd="http://www.w3.org/2001/XMLSchema" xmlns:xs="http://www.w3.org/2001/XMLSchema" xmlns:p="http://schemas.microsoft.com/office/2006/metadata/properties" xmlns:ns2="7e999a73-417f-4f19-8cf7-c0ef2654ad50" xmlns:ns3="ddfb2595-56e8-4a1c-969f-9285bd759dec" targetNamespace="http://schemas.microsoft.com/office/2006/metadata/properties" ma:root="true" ma:fieldsID="926039a34b6e946a63668cecd5ed949f" ns2:_="" ns3:_="">
    <xsd:import namespace="7e999a73-417f-4f19-8cf7-c0ef2654ad50"/>
    <xsd:import namespace="ddfb2595-56e8-4a1c-969f-9285bd759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99a73-417f-4f19-8cf7-c0ef2654a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b2595-56e8-4a1c-969f-9285bd759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a826ed-6c13-4718-882d-e1ebc3aa8421}" ma:internalName="TaxCatchAll" ma:showField="CatchAllData" ma:web="ddfb2595-56e8-4a1c-969f-9285bd759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b2595-56e8-4a1c-969f-9285bd759dec" xsi:nil="true"/>
    <lcf76f155ced4ddcb4097134ff3c332f xmlns="7e999a73-417f-4f19-8cf7-c0ef2654ad50">
      <Terms xmlns="http://schemas.microsoft.com/office/infopath/2007/PartnerControls"/>
    </lcf76f155ced4ddcb4097134ff3c332f>
    <_Flow_SignoffStatus xmlns="7e999a73-417f-4f19-8cf7-c0ef2654ad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6E959-2DD4-424B-AD0B-4D79C1790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99a73-417f-4f19-8cf7-c0ef2654ad50"/>
    <ds:schemaRef ds:uri="ddfb2595-56e8-4a1c-969f-9285bd759d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50D026-A9B8-451F-976B-81EE44646109}">
  <ds:schemaRefs>
    <ds:schemaRef ds:uri="http://schemas.microsoft.com/office/2006/metadata/properties"/>
    <ds:schemaRef ds:uri="http://schemas.microsoft.com/office/infopath/2007/PartnerControls"/>
    <ds:schemaRef ds:uri="ddfb2595-56e8-4a1c-969f-9285bd759dec"/>
    <ds:schemaRef ds:uri="7e999a73-417f-4f19-8cf7-c0ef2654ad50"/>
  </ds:schemaRefs>
</ds:datastoreItem>
</file>

<file path=customXml/itemProps3.xml><?xml version="1.0" encoding="utf-8"?>
<ds:datastoreItem xmlns:ds="http://schemas.openxmlformats.org/officeDocument/2006/customXml" ds:itemID="{D025B7FE-A7BB-4236-AFE0-2E1959A443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 sizes</vt:lpstr>
      <vt:lpstr>Bearing Calculations</vt:lpstr>
      <vt:lpstr>Chain catalogue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Soepadmo</dc:creator>
  <cp:keywords/>
  <dc:description/>
  <cp:lastModifiedBy>Daniel Collins</cp:lastModifiedBy>
  <cp:revision/>
  <dcterms:created xsi:type="dcterms:W3CDTF">2025-05-14T15:38:10Z</dcterms:created>
  <dcterms:modified xsi:type="dcterms:W3CDTF">2025-09-04T13:09:54Z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0x010100BDED3A0A8CAADE46AFAF4305A52DCF01</vt:lpwstr>
  </property>
  <property fmtid="{D5CDD505-2E9C-101B-9397-08002B2CF9AE}" pid="3" name="MediaServiceImageTags">
    <vt:lpwstr/>
  </property>
</Properties>
</file>