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13" activeTab="1"/>
  </bookViews>
  <sheets>
    <sheet name="Sheet1" sheetId="1" r:id="rId1"/>
    <sheet name="市盈率ttm相对估值法" sheetId="2" r:id="rId2"/>
    <sheet name="资本配置" sheetId="10" r:id="rId3"/>
    <sheet name="复利计算" sheetId="3" r:id="rId4"/>
    <sheet name="报表计算公式" sheetId="4" r:id="rId5"/>
    <sheet name="复合增长率计算公式" sheetId="5" r:id="rId6"/>
    <sheet name="现金股利贴现模型" sheetId="6" r:id="rId7"/>
    <sheet name="自由现金流贴现模型" sheetId="7" r:id="rId8"/>
    <sheet name="Sheet2" sheetId="8" r:id="rId9"/>
    <sheet name="Sheet3" sheetId="9" r:id="rId10"/>
  </sheets>
  <definedNames>
    <definedName name="_xlnm._FilterDatabase" localSheetId="1" hidden="1">市盈率ttm相对估值法!$A$6:$Q$65</definedName>
  </definedNames>
  <calcPr calcId="152511"/>
</workbook>
</file>

<file path=xl/calcChain.xml><?xml version="1.0" encoding="utf-8"?>
<calcChain xmlns="http://schemas.openxmlformats.org/spreadsheetml/2006/main">
  <c r="G6" i="10" l="1"/>
  <c r="F6" i="10"/>
  <c r="E6" i="10"/>
  <c r="D6" i="10"/>
  <c r="C6" i="10"/>
  <c r="B6" i="10"/>
  <c r="B98" i="9" l="1"/>
  <c r="D60" i="9"/>
  <c r="D58" i="9"/>
  <c r="D57" i="9"/>
  <c r="I12" i="2" l="1"/>
  <c r="H12" i="2"/>
  <c r="J12" i="2"/>
  <c r="O12" i="2"/>
  <c r="L12" i="2"/>
  <c r="M12" i="2"/>
  <c r="N12" i="2"/>
  <c r="K12" i="2"/>
  <c r="N50" i="2"/>
  <c r="M50" i="2"/>
  <c r="M7" i="2"/>
  <c r="N7" i="2"/>
  <c r="L7" i="2"/>
  <c r="L50" i="2"/>
  <c r="J7" i="2"/>
  <c r="O7" i="2" s="1"/>
  <c r="J50" i="2"/>
  <c r="O50" i="2" s="1"/>
  <c r="I7" i="2"/>
  <c r="I50" i="2"/>
  <c r="H7" i="2"/>
  <c r="H50" i="2"/>
  <c r="K50" i="2"/>
  <c r="K7" i="2"/>
  <c r="I18" i="2"/>
  <c r="H18" i="2"/>
  <c r="J18" i="2"/>
  <c r="O18" i="2"/>
  <c r="L18" i="2"/>
  <c r="M18" i="2"/>
  <c r="N18" i="2"/>
  <c r="K18" i="2"/>
  <c r="I10" i="2"/>
  <c r="H10" i="2"/>
  <c r="K10" i="2"/>
  <c r="J10" i="2"/>
  <c r="O10" i="2"/>
  <c r="L10" i="2"/>
  <c r="M10" i="2"/>
  <c r="N10" i="2"/>
  <c r="O16" i="2"/>
  <c r="N16" i="2"/>
  <c r="M16" i="2"/>
  <c r="L16" i="2"/>
  <c r="K16" i="2"/>
  <c r="J16" i="2"/>
  <c r="I16" i="2"/>
  <c r="H16" i="2"/>
  <c r="I55" i="2" l="1"/>
  <c r="H55" i="2"/>
  <c r="J55" i="2"/>
  <c r="O55" i="2" s="1"/>
  <c r="L55" i="2"/>
  <c r="M55" i="2"/>
  <c r="N55" i="2"/>
  <c r="K55" i="2"/>
  <c r="I32" i="2"/>
  <c r="H32" i="2"/>
  <c r="J32" i="2"/>
  <c r="O32" i="2" s="1"/>
  <c r="L32" i="2"/>
  <c r="M32" i="2"/>
  <c r="N32" i="2"/>
  <c r="K32" i="2"/>
  <c r="I36" i="2"/>
  <c r="H36" i="2"/>
  <c r="J36" i="2"/>
  <c r="O36" i="2"/>
  <c r="L36" i="2"/>
  <c r="M36" i="2"/>
  <c r="N36" i="2"/>
  <c r="K36" i="2"/>
  <c r="I60" i="2"/>
  <c r="H60" i="2"/>
  <c r="J60" i="2"/>
  <c r="O60" i="2"/>
  <c r="L60" i="2"/>
  <c r="M60" i="2"/>
  <c r="N60" i="2"/>
  <c r="K60" i="2"/>
  <c r="I53" i="2"/>
  <c r="H53" i="2"/>
  <c r="J53" i="2"/>
  <c r="O53" i="2"/>
  <c r="L53" i="2"/>
  <c r="M53" i="2"/>
  <c r="N53" i="2"/>
  <c r="K53" i="2"/>
  <c r="I37" i="2"/>
  <c r="H37" i="2"/>
  <c r="J37" i="2"/>
  <c r="O37" i="2"/>
  <c r="L37" i="2"/>
  <c r="M37" i="2"/>
  <c r="N37" i="2"/>
  <c r="K37" i="2"/>
  <c r="I57" i="2"/>
  <c r="H57" i="2"/>
  <c r="J57" i="2"/>
  <c r="O57" i="2"/>
  <c r="L57" i="2"/>
  <c r="M57" i="2"/>
  <c r="N57" i="2"/>
  <c r="K57" i="2"/>
  <c r="I56" i="2"/>
  <c r="H56" i="2"/>
  <c r="J56" i="2"/>
  <c r="O56" i="2"/>
  <c r="L56" i="2"/>
  <c r="M56" i="2"/>
  <c r="N56" i="2"/>
  <c r="K56" i="2"/>
  <c r="I28" i="2"/>
  <c r="H28" i="2"/>
  <c r="J28" i="2"/>
  <c r="O28" i="2"/>
  <c r="L28" i="2"/>
  <c r="M28" i="2"/>
  <c r="N28" i="2"/>
  <c r="K28" i="2"/>
  <c r="I39" i="2"/>
  <c r="H39" i="2"/>
  <c r="J39" i="2"/>
  <c r="O39" i="2" s="1"/>
  <c r="L39" i="2"/>
  <c r="M39" i="2"/>
  <c r="N39" i="2"/>
  <c r="K39" i="2"/>
  <c r="I49" i="2"/>
  <c r="H49" i="2"/>
  <c r="J49" i="2"/>
  <c r="O49" i="2" s="1"/>
  <c r="L49" i="2"/>
  <c r="M49" i="2"/>
  <c r="N49" i="2"/>
  <c r="K49" i="2"/>
  <c r="I40" i="2" l="1"/>
  <c r="H40" i="2"/>
  <c r="J40" i="2"/>
  <c r="O40" i="2" s="1"/>
  <c r="L40" i="2"/>
  <c r="M40" i="2"/>
  <c r="N40" i="2"/>
  <c r="K40" i="2"/>
  <c r="I63" i="2"/>
  <c r="H63" i="2"/>
  <c r="J63" i="2"/>
  <c r="O63" i="2" s="1"/>
  <c r="L63" i="2"/>
  <c r="M63" i="2"/>
  <c r="N63" i="2"/>
  <c r="K63" i="2"/>
  <c r="I34" i="2"/>
  <c r="H34" i="2"/>
  <c r="J34" i="2"/>
  <c r="O34" i="2" s="1"/>
  <c r="L34" i="2"/>
  <c r="M34" i="2"/>
  <c r="N34" i="2"/>
  <c r="K34" i="2"/>
  <c r="I29" i="2"/>
  <c r="H29" i="2"/>
  <c r="J29" i="2"/>
  <c r="O29" i="2" s="1"/>
  <c r="L29" i="2"/>
  <c r="M29" i="2"/>
  <c r="N29" i="2"/>
  <c r="K29" i="2"/>
  <c r="I59" i="2"/>
  <c r="H59" i="2"/>
  <c r="J59" i="2"/>
  <c r="O59" i="2" s="1"/>
  <c r="L59" i="2"/>
  <c r="M59" i="2"/>
  <c r="N59" i="2"/>
  <c r="K59" i="2"/>
  <c r="I69" i="2"/>
  <c r="H69" i="2"/>
  <c r="J69" i="2"/>
  <c r="O69" i="2" s="1"/>
  <c r="L69" i="2"/>
  <c r="M69" i="2"/>
  <c r="N69" i="2"/>
  <c r="K69" i="2"/>
  <c r="I31" i="2"/>
  <c r="H31" i="2"/>
  <c r="J31" i="2"/>
  <c r="O31" i="2" s="1"/>
  <c r="L31" i="2"/>
  <c r="M31" i="2"/>
  <c r="N31" i="2"/>
  <c r="K31" i="2"/>
  <c r="I47" i="2"/>
  <c r="H47" i="2"/>
  <c r="J47" i="2"/>
  <c r="O47" i="2" s="1"/>
  <c r="L47" i="2"/>
  <c r="M47" i="2"/>
  <c r="N47" i="2"/>
  <c r="K47" i="2"/>
  <c r="I35" i="2"/>
  <c r="H35" i="2"/>
  <c r="J35" i="2"/>
  <c r="O35" i="2" s="1"/>
  <c r="L35" i="2"/>
  <c r="M35" i="2"/>
  <c r="N35" i="2"/>
  <c r="K35" i="2"/>
  <c r="I42" i="2"/>
  <c r="H42" i="2"/>
  <c r="J42" i="2"/>
  <c r="O42" i="2" s="1"/>
  <c r="L42" i="2"/>
  <c r="M42" i="2"/>
  <c r="N42" i="2"/>
  <c r="K42" i="2"/>
  <c r="I51" i="2"/>
  <c r="H51" i="2"/>
  <c r="J51" i="2"/>
  <c r="O51" i="2" s="1"/>
  <c r="L51" i="2"/>
  <c r="M51" i="2"/>
  <c r="N51" i="2"/>
  <c r="K51" i="2"/>
  <c r="I52" i="2"/>
  <c r="H52" i="2"/>
  <c r="J52" i="2"/>
  <c r="O52" i="2" s="1"/>
  <c r="L52" i="2"/>
  <c r="M52" i="2"/>
  <c r="N52" i="2"/>
  <c r="K52" i="2"/>
  <c r="I25" i="2"/>
  <c r="H25" i="2"/>
  <c r="J25" i="2"/>
  <c r="O25" i="2" s="1"/>
  <c r="L25" i="2"/>
  <c r="M25" i="2"/>
  <c r="N25" i="2"/>
  <c r="K25" i="2"/>
  <c r="I64" i="2" l="1"/>
  <c r="H64" i="2"/>
  <c r="J64" i="2"/>
  <c r="O64" i="2" s="1"/>
  <c r="L64" i="2"/>
  <c r="M64" i="2"/>
  <c r="N64" i="2"/>
  <c r="K64" i="2"/>
  <c r="C18" i="7"/>
  <c r="C14" i="7"/>
  <c r="C13" i="7"/>
  <c r="C7" i="7"/>
  <c r="C3" i="6"/>
  <c r="B3" i="6"/>
  <c r="H4" i="5"/>
  <c r="B4" i="5"/>
  <c r="I46" i="2" l="1"/>
  <c r="H46" i="2"/>
  <c r="J46" i="2"/>
  <c r="O46" i="2" s="1"/>
  <c r="L46" i="2"/>
  <c r="M46" i="2"/>
  <c r="N46" i="2"/>
  <c r="K46" i="2"/>
  <c r="I24" i="2"/>
  <c r="H24" i="2"/>
  <c r="J24" i="2"/>
  <c r="O24" i="2" s="1"/>
  <c r="L24" i="2"/>
  <c r="M24" i="2"/>
  <c r="N24" i="2"/>
  <c r="K24" i="2"/>
  <c r="I70" i="2"/>
  <c r="H70" i="2"/>
  <c r="J70" i="2"/>
  <c r="O70" i="2" s="1"/>
  <c r="L70" i="2"/>
  <c r="M70" i="2"/>
  <c r="N70" i="2"/>
  <c r="K70" i="2"/>
  <c r="I44" i="2"/>
  <c r="H44" i="2"/>
  <c r="J44" i="2"/>
  <c r="O44" i="2" s="1"/>
  <c r="L44" i="2"/>
  <c r="M44" i="2"/>
  <c r="N44" i="2"/>
  <c r="K44" i="2"/>
  <c r="I26" i="2"/>
  <c r="H26" i="2"/>
  <c r="J26" i="2"/>
  <c r="O26" i="2" s="1"/>
  <c r="L26" i="2"/>
  <c r="M26" i="2"/>
  <c r="N26" i="2"/>
  <c r="K26" i="2"/>
  <c r="I58" i="2"/>
  <c r="H58" i="2"/>
  <c r="J58" i="2"/>
  <c r="O58" i="2" s="1"/>
  <c r="L58" i="2"/>
  <c r="M58" i="2"/>
  <c r="N58" i="2"/>
  <c r="K58" i="2"/>
  <c r="I11" i="2"/>
  <c r="H11" i="2"/>
  <c r="J11" i="2"/>
  <c r="O11" i="2" s="1"/>
  <c r="L11" i="2"/>
  <c r="M11" i="2"/>
  <c r="N11" i="2"/>
  <c r="K11" i="2"/>
  <c r="I33" i="2"/>
  <c r="I67" i="2"/>
  <c r="H67" i="2"/>
  <c r="J67" i="2"/>
  <c r="O67" i="2" s="1"/>
  <c r="L67" i="2"/>
  <c r="M67" i="2"/>
  <c r="N67" i="2"/>
  <c r="K67" i="2"/>
  <c r="I54" i="2"/>
  <c r="H54" i="2"/>
  <c r="J54" i="2"/>
  <c r="O54" i="2" s="1"/>
  <c r="L54" i="2"/>
  <c r="M54" i="2"/>
  <c r="N54" i="2"/>
  <c r="K54" i="2"/>
  <c r="I30" i="2"/>
  <c r="H30" i="2"/>
  <c r="J30" i="2"/>
  <c r="O30" i="2" s="1"/>
  <c r="L30" i="2"/>
  <c r="M30" i="2"/>
  <c r="N30" i="2"/>
  <c r="K30" i="2"/>
  <c r="B4" i="4"/>
  <c r="I27" i="2"/>
  <c r="H27" i="2"/>
  <c r="J27" i="2"/>
  <c r="O27" i="2" s="1"/>
  <c r="L27" i="2"/>
  <c r="M27" i="2"/>
  <c r="N27" i="2"/>
  <c r="K27" i="2"/>
  <c r="I62" i="2" l="1"/>
  <c r="H62" i="2"/>
  <c r="J62" i="2"/>
  <c r="O62" i="2" s="1"/>
  <c r="L62" i="2"/>
  <c r="M62" i="2"/>
  <c r="N62" i="2"/>
  <c r="K62" i="2"/>
  <c r="I65" i="2"/>
  <c r="H65" i="2"/>
  <c r="J65" i="2"/>
  <c r="O65" i="2" s="1"/>
  <c r="L65" i="2"/>
  <c r="M65" i="2"/>
  <c r="N65" i="2"/>
  <c r="K65" i="2"/>
  <c r="I9" i="2"/>
  <c r="H9" i="2"/>
  <c r="K9" i="2"/>
  <c r="J9" i="2"/>
  <c r="O9" i="2" s="1"/>
  <c r="L9" i="2"/>
  <c r="M9" i="2"/>
  <c r="N9" i="2"/>
  <c r="H66" i="2"/>
  <c r="I66" i="2"/>
  <c r="J66" i="2"/>
  <c r="O66" i="2" s="1"/>
  <c r="K66" i="2"/>
  <c r="L66" i="2"/>
  <c r="M66" i="2"/>
  <c r="N66" i="2"/>
  <c r="I8" i="2"/>
  <c r="H8" i="2"/>
  <c r="J8" i="2"/>
  <c r="O8" i="2" s="1"/>
  <c r="L8" i="2"/>
  <c r="M8" i="2"/>
  <c r="N8" i="2"/>
  <c r="K8" i="2"/>
  <c r="I38" i="2"/>
  <c r="H38" i="2"/>
  <c r="J38" i="2"/>
  <c r="O38" i="2" s="1"/>
  <c r="L38" i="2"/>
  <c r="M38" i="2"/>
  <c r="N38" i="2"/>
  <c r="K38" i="2"/>
  <c r="I45" i="2"/>
  <c r="H45" i="2"/>
  <c r="J45" i="2"/>
  <c r="O45" i="2" s="1"/>
  <c r="L45" i="2"/>
  <c r="M45" i="2"/>
  <c r="N45" i="2"/>
  <c r="K45" i="2"/>
  <c r="K68" i="2"/>
  <c r="H68" i="2"/>
  <c r="I68" i="2"/>
  <c r="J68" i="2"/>
  <c r="O68" i="2" s="1"/>
  <c r="L68" i="2"/>
  <c r="M68" i="2"/>
  <c r="N68" i="2"/>
  <c r="L5" i="3" l="1"/>
  <c r="L6" i="3"/>
  <c r="L7" i="3"/>
  <c r="L8" i="3"/>
  <c r="L9" i="3"/>
  <c r="L10" i="3"/>
  <c r="L11" i="3"/>
  <c r="K5" i="3"/>
  <c r="K6" i="3"/>
  <c r="K7" i="3"/>
  <c r="K8" i="3"/>
  <c r="K9" i="3"/>
  <c r="K10" i="3"/>
  <c r="K11" i="3"/>
  <c r="J5" i="3"/>
  <c r="J6" i="3"/>
  <c r="J7" i="3"/>
  <c r="J8" i="3"/>
  <c r="J9" i="3"/>
  <c r="J10" i="3"/>
  <c r="J11" i="3"/>
  <c r="I5" i="3"/>
  <c r="I6" i="3"/>
  <c r="I7" i="3"/>
  <c r="I8" i="3"/>
  <c r="I9" i="3"/>
  <c r="I10" i="3"/>
  <c r="I11" i="3"/>
  <c r="H5" i="3"/>
  <c r="H6" i="3"/>
  <c r="H7" i="3"/>
  <c r="H8" i="3"/>
  <c r="H9" i="3"/>
  <c r="H10" i="3"/>
  <c r="H11" i="3"/>
  <c r="I4" i="3"/>
  <c r="J4" i="3"/>
  <c r="K4" i="3"/>
  <c r="L4" i="3"/>
  <c r="H4" i="3"/>
  <c r="I41" i="2"/>
  <c r="H41" i="2"/>
  <c r="J41" i="2"/>
  <c r="O41" i="2" s="1"/>
  <c r="L41" i="2"/>
  <c r="M41" i="2"/>
  <c r="N41" i="2"/>
  <c r="K41" i="2"/>
  <c r="G4" i="3" l="1"/>
  <c r="G5" i="3"/>
  <c r="G6" i="3"/>
  <c r="G7" i="3"/>
  <c r="G8" i="3"/>
  <c r="G9" i="3"/>
  <c r="G10" i="3"/>
  <c r="G11" i="3"/>
  <c r="F5" i="3"/>
  <c r="F6" i="3"/>
  <c r="F7" i="3"/>
  <c r="F8" i="3"/>
  <c r="F9" i="3"/>
  <c r="F10" i="3"/>
  <c r="F11" i="3"/>
  <c r="E5" i="3"/>
  <c r="E6" i="3"/>
  <c r="E7" i="3"/>
  <c r="E8" i="3"/>
  <c r="E9" i="3"/>
  <c r="E10" i="3"/>
  <c r="E11" i="3"/>
  <c r="D6" i="3"/>
  <c r="D7" i="3"/>
  <c r="D8" i="3"/>
  <c r="D9" i="3"/>
  <c r="D10" i="3"/>
  <c r="D11" i="3"/>
  <c r="C6" i="3"/>
  <c r="C7" i="3"/>
  <c r="C8" i="3"/>
  <c r="C9" i="3"/>
  <c r="C10" i="3"/>
  <c r="C11" i="3"/>
  <c r="C5" i="3"/>
  <c r="D5" i="3"/>
  <c r="C4" i="3"/>
  <c r="D4" i="3"/>
  <c r="E4" i="3"/>
  <c r="F4" i="3"/>
  <c r="B5" i="3"/>
  <c r="B6" i="3"/>
  <c r="B7" i="3"/>
  <c r="B8" i="3"/>
  <c r="B9" i="3"/>
  <c r="B10" i="3"/>
  <c r="B11" i="3"/>
  <c r="B4" i="3"/>
  <c r="K14" i="2" l="1"/>
  <c r="J14" i="2"/>
  <c r="O14" i="2" s="1"/>
  <c r="I14" i="2"/>
  <c r="H14" i="2"/>
  <c r="L14" i="2"/>
  <c r="M14" i="2"/>
  <c r="N14" i="2"/>
  <c r="I48" i="2"/>
  <c r="H48" i="2"/>
  <c r="J48" i="2"/>
  <c r="O48" i="2" s="1"/>
  <c r="L48" i="2"/>
  <c r="M48" i="2"/>
  <c r="N48" i="2"/>
  <c r="K48" i="2"/>
  <c r="N61" i="2" l="1"/>
  <c r="N22" i="2"/>
  <c r="N43" i="2"/>
  <c r="N19" i="2"/>
  <c r="N20" i="2"/>
  <c r="N13" i="2"/>
  <c r="N17" i="2"/>
  <c r="N15" i="2"/>
  <c r="N33" i="2"/>
  <c r="N21" i="2"/>
  <c r="N23" i="2"/>
  <c r="M61" i="2"/>
  <c r="M22" i="2"/>
  <c r="M43" i="2"/>
  <c r="M19" i="2"/>
  <c r="M20" i="2"/>
  <c r="M13" i="2"/>
  <c r="M17" i="2"/>
  <c r="M15" i="2"/>
  <c r="M33" i="2"/>
  <c r="M21" i="2"/>
  <c r="L61" i="2"/>
  <c r="L22" i="2"/>
  <c r="L43" i="2"/>
  <c r="L19" i="2"/>
  <c r="L20" i="2"/>
  <c r="L13" i="2"/>
  <c r="L17" i="2"/>
  <c r="L15" i="2"/>
  <c r="L33" i="2"/>
  <c r="L21" i="2"/>
  <c r="M23" i="2"/>
  <c r="L23" i="2"/>
  <c r="K61" i="2"/>
  <c r="K22" i="2"/>
  <c r="K43" i="2"/>
  <c r="K19" i="2"/>
  <c r="K20" i="2"/>
  <c r="K13" i="2"/>
  <c r="K17" i="2"/>
  <c r="K15" i="2"/>
  <c r="K33" i="2"/>
  <c r="K21" i="2"/>
  <c r="J61" i="2"/>
  <c r="O61" i="2" s="1"/>
  <c r="J22" i="2"/>
  <c r="O22" i="2" s="1"/>
  <c r="J43" i="2"/>
  <c r="O43" i="2" s="1"/>
  <c r="J19" i="2"/>
  <c r="O19" i="2" s="1"/>
  <c r="J20" i="2"/>
  <c r="O20" i="2" s="1"/>
  <c r="J13" i="2"/>
  <c r="O13" i="2" s="1"/>
  <c r="J17" i="2"/>
  <c r="O17" i="2" s="1"/>
  <c r="J15" i="2"/>
  <c r="O15" i="2" s="1"/>
  <c r="J33" i="2"/>
  <c r="O33" i="2" s="1"/>
  <c r="J21" i="2"/>
  <c r="O21" i="2" s="1"/>
  <c r="K23" i="2"/>
  <c r="J23" i="2"/>
  <c r="O23" i="2" s="1"/>
  <c r="I61" i="2"/>
  <c r="I22" i="2"/>
  <c r="I43" i="2"/>
  <c r="I19" i="2"/>
  <c r="I20" i="2"/>
  <c r="I13" i="2"/>
  <c r="I17" i="2"/>
  <c r="I15" i="2"/>
  <c r="I21" i="2"/>
  <c r="H61" i="2"/>
  <c r="H22" i="2"/>
  <c r="H43" i="2"/>
  <c r="H19" i="2"/>
  <c r="H20" i="2"/>
  <c r="H13" i="2"/>
  <c r="H17" i="2"/>
  <c r="H15" i="2"/>
  <c r="H33" i="2"/>
  <c r="H21" i="2"/>
  <c r="I23" i="2"/>
  <c r="H23" i="2"/>
  <c r="B4" i="2"/>
  <c r="N17" i="1"/>
  <c r="O17" i="1"/>
  <c r="M17" i="1"/>
  <c r="C17" i="1"/>
  <c r="B17" i="1"/>
  <c r="F17" i="1"/>
  <c r="G17" i="1"/>
  <c r="H17" i="1"/>
  <c r="N16" i="1"/>
  <c r="O16" i="1"/>
  <c r="M16" i="1"/>
  <c r="C16" i="1"/>
  <c r="B16" i="1"/>
  <c r="F16" i="1"/>
  <c r="G16" i="1"/>
  <c r="H16" i="1"/>
  <c r="B15" i="1"/>
  <c r="C15" i="1"/>
  <c r="O15" i="1"/>
  <c r="F15" i="1"/>
  <c r="G15" i="1"/>
  <c r="H15" i="1"/>
  <c r="M15" i="1"/>
  <c r="N15" i="1"/>
  <c r="F14" i="1"/>
  <c r="N14" i="1"/>
  <c r="O14" i="1"/>
  <c r="M14" i="1"/>
  <c r="C14" i="1"/>
  <c r="B14" i="1"/>
  <c r="G14" i="1"/>
  <c r="H14" i="1"/>
  <c r="O7" i="1"/>
  <c r="O8" i="1"/>
  <c r="O9" i="1"/>
  <c r="O10" i="1"/>
  <c r="O11" i="1"/>
  <c r="O12" i="1"/>
  <c r="O13" i="1"/>
  <c r="F13" i="1"/>
  <c r="N13" i="1"/>
  <c r="M13" i="1"/>
  <c r="C13" i="1"/>
  <c r="B13" i="1"/>
  <c r="G13" i="1"/>
  <c r="H13" i="1"/>
  <c r="H7" i="1"/>
  <c r="H8" i="1"/>
  <c r="H9" i="1"/>
  <c r="H10" i="1"/>
  <c r="G7" i="1"/>
  <c r="G8" i="1"/>
  <c r="G9" i="1"/>
  <c r="G10" i="1"/>
  <c r="H12" i="1"/>
  <c r="H11" i="1"/>
  <c r="G12" i="1"/>
  <c r="F12" i="1"/>
  <c r="G11" i="1"/>
  <c r="F11" i="1"/>
  <c r="N12" i="1"/>
  <c r="M12" i="1"/>
  <c r="C12" i="1"/>
  <c r="B12" i="1"/>
  <c r="N11" i="1"/>
  <c r="M11" i="1"/>
  <c r="B11" i="1"/>
  <c r="C11" i="1"/>
  <c r="C10" i="1"/>
  <c r="B10" i="1"/>
  <c r="F10" i="1"/>
  <c r="N10" i="1"/>
  <c r="M10" i="1"/>
  <c r="B9" i="1"/>
  <c r="B8" i="1"/>
  <c r="C9" i="1"/>
  <c r="C8" i="1"/>
  <c r="F9" i="1"/>
  <c r="N9" i="1"/>
  <c r="M9" i="1"/>
  <c r="N8" i="1"/>
  <c r="M8" i="1"/>
  <c r="F8" i="1"/>
  <c r="N7" i="1"/>
  <c r="M7" i="1"/>
  <c r="C7" i="1"/>
  <c r="B7" i="1"/>
  <c r="F7" i="1"/>
  <c r="J4" i="1"/>
  <c r="B4" i="1"/>
  <c r="J3" i="1"/>
  <c r="J2" i="1"/>
  <c r="E3" i="1" l="1"/>
  <c r="E2" i="1"/>
  <c r="C3" i="1"/>
  <c r="C2" i="1"/>
</calcChain>
</file>

<file path=xl/comments1.xml><?xml version="1.0" encoding="utf-8"?>
<comments xmlns="http://schemas.openxmlformats.org/spreadsheetml/2006/main">
  <authors>
    <author>作者</author>
  </authors>
  <commentList>
    <comment ref="O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以现在的价格买入可以获得的年度收益率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r表示资本成本率，或者说预期的收益率。也即是贴现率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公司加权平均资本成本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公司加权平均资本成本</t>
        </r>
      </text>
    </comment>
  </commentList>
</comments>
</file>

<file path=xl/sharedStrings.xml><?xml version="1.0" encoding="utf-8"?>
<sst xmlns="http://schemas.openxmlformats.org/spreadsheetml/2006/main" count="421" uniqueCount="281">
  <si>
    <t>股市整体市盈率</t>
    <phoneticPr fontId="1" type="noConversion"/>
  </si>
  <si>
    <t>利率</t>
    <phoneticPr fontId="1" type="noConversion"/>
  </si>
  <si>
    <t>一年期银行存款利率</t>
    <phoneticPr fontId="1" type="noConversion"/>
  </si>
  <si>
    <t>一年期银行贷款利率</t>
    <phoneticPr fontId="1" type="noConversion"/>
  </si>
  <si>
    <t>市净率相对估值法</t>
  </si>
  <si>
    <t>市销率相对估值法</t>
  </si>
  <si>
    <t xml:space="preserve"> 市盈率相对估值法（净利润 * 市盈率）</t>
    <phoneticPr fontId="1" type="noConversion"/>
  </si>
  <si>
    <t>每股收益</t>
    <phoneticPr fontId="1" type="noConversion"/>
  </si>
  <si>
    <t>股息率估值法（股息率/一年期银行利率）</t>
    <phoneticPr fontId="1" type="noConversion"/>
  </si>
  <si>
    <t>股息率</t>
    <phoneticPr fontId="1" type="noConversion"/>
  </si>
  <si>
    <t>估值</t>
    <phoneticPr fontId="1" type="noConversion"/>
  </si>
  <si>
    <t>浙江龙盛2018</t>
    <phoneticPr fontId="1" type="noConversion"/>
  </si>
  <si>
    <t>每股收益</t>
    <phoneticPr fontId="1" type="noConversion"/>
  </si>
  <si>
    <t>平均值</t>
    <phoneticPr fontId="1" type="noConversion"/>
  </si>
  <si>
    <t>浙江龙盛</t>
    <phoneticPr fontId="1" type="noConversion"/>
  </si>
  <si>
    <t>市盈率</t>
    <phoneticPr fontId="1" type="noConversion"/>
  </si>
  <si>
    <t>市净率</t>
    <phoneticPr fontId="1" type="noConversion"/>
  </si>
  <si>
    <t>价格</t>
    <phoneticPr fontId="1" type="noConversion"/>
  </si>
  <si>
    <t>价值小端（股息率估值法）</t>
    <phoneticPr fontId="1" type="noConversion"/>
  </si>
  <si>
    <t>价值大端（股息率估值法）</t>
    <phoneticPr fontId="1" type="noConversion"/>
  </si>
  <si>
    <t>价值均值（股息率估值法）</t>
    <phoneticPr fontId="1" type="noConversion"/>
  </si>
  <si>
    <t>毛利率</t>
    <phoneticPr fontId="1" type="noConversion"/>
  </si>
  <si>
    <t>每股净资产</t>
    <phoneticPr fontId="1" type="noConversion"/>
  </si>
  <si>
    <t>高估市盈率</t>
    <phoneticPr fontId="1" type="noConversion"/>
  </si>
  <si>
    <t>低估市盈率</t>
    <phoneticPr fontId="1" type="noConversion"/>
  </si>
  <si>
    <t>价格高估</t>
    <phoneticPr fontId="1" type="noConversion"/>
  </si>
  <si>
    <t>价格低估</t>
    <phoneticPr fontId="1" type="noConversion"/>
  </si>
  <si>
    <t>科大讯飞</t>
    <phoneticPr fontId="1" type="noConversion"/>
  </si>
  <si>
    <t>国光电器</t>
    <phoneticPr fontId="1" type="noConversion"/>
  </si>
  <si>
    <t>歌尔股份</t>
    <phoneticPr fontId="1" type="noConversion"/>
  </si>
  <si>
    <t>工业富联</t>
    <phoneticPr fontId="1" type="noConversion"/>
  </si>
  <si>
    <t>双汇发展</t>
    <phoneticPr fontId="1" type="noConversion"/>
  </si>
  <si>
    <t>康美药业</t>
    <phoneticPr fontId="1" type="noConversion"/>
  </si>
  <si>
    <t>低估比例</t>
    <phoneticPr fontId="1" type="noConversion"/>
  </si>
  <si>
    <t>中国巨石</t>
    <phoneticPr fontId="1" type="noConversion"/>
  </si>
  <si>
    <t>万华化学</t>
    <phoneticPr fontId="1" type="noConversion"/>
  </si>
  <si>
    <t>合兴包装</t>
    <phoneticPr fontId="1" type="noConversion"/>
  </si>
  <si>
    <t>顺利办</t>
    <phoneticPr fontId="1" type="noConversion"/>
  </si>
  <si>
    <t>名称</t>
    <phoneticPr fontId="1" type="noConversion"/>
  </si>
  <si>
    <t>市盈率</t>
    <phoneticPr fontId="1" type="noConversion"/>
  </si>
  <si>
    <t>市净率</t>
    <phoneticPr fontId="1" type="noConversion"/>
  </si>
  <si>
    <t>估值高(银行利率估值法)</t>
    <phoneticPr fontId="1" type="noConversion"/>
  </si>
  <si>
    <t>估值低(银行利率估值法)</t>
    <phoneticPr fontId="1" type="noConversion"/>
  </si>
  <si>
    <t>估值均值（银行利率估值中值）</t>
    <phoneticPr fontId="1" type="noConversion"/>
  </si>
  <si>
    <t>亿利达</t>
    <phoneticPr fontId="1" type="noConversion"/>
  </si>
  <si>
    <t>初始金额(万元)</t>
    <phoneticPr fontId="1" type="noConversion"/>
  </si>
  <si>
    <t>时间单位(天)</t>
    <phoneticPr fontId="1" type="noConversion"/>
  </si>
  <si>
    <t>鹏起科技</t>
    <phoneticPr fontId="1" type="noConversion"/>
  </si>
  <si>
    <t>银之杰</t>
    <phoneticPr fontId="1" type="noConversion"/>
  </si>
  <si>
    <t>顺鑫农业</t>
    <phoneticPr fontId="1" type="noConversion"/>
  </si>
  <si>
    <t>贵州茅台</t>
    <phoneticPr fontId="1" type="noConversion"/>
  </si>
  <si>
    <t>绿庭投资</t>
    <phoneticPr fontId="1" type="noConversion"/>
  </si>
  <si>
    <t>江铃汽车</t>
    <phoneticPr fontId="1" type="noConversion"/>
  </si>
  <si>
    <t>安信信托</t>
    <phoneticPr fontId="1" type="noConversion"/>
  </si>
  <si>
    <t>大智慧</t>
    <phoneticPr fontId="1" type="noConversion"/>
  </si>
  <si>
    <t>顶点软件</t>
    <phoneticPr fontId="1" type="noConversion"/>
  </si>
  <si>
    <t>年度收益率%（市盈率PE的倒数）</t>
    <phoneticPr fontId="1" type="noConversion"/>
  </si>
  <si>
    <t>伊利股份</t>
    <phoneticPr fontId="1" type="noConversion"/>
  </si>
  <si>
    <t>净利润计算公式</t>
    <phoneticPr fontId="1" type="noConversion"/>
  </si>
  <si>
    <t>净利润</t>
    <phoneticPr fontId="1" type="noConversion"/>
  </si>
  <si>
    <t>营业收入</t>
    <phoneticPr fontId="1" type="noConversion"/>
  </si>
  <si>
    <t>营业成本</t>
    <phoneticPr fontId="1" type="noConversion"/>
  </si>
  <si>
    <t>营业税金及附加</t>
    <phoneticPr fontId="1" type="noConversion"/>
  </si>
  <si>
    <t>销售费用</t>
    <phoneticPr fontId="1" type="noConversion"/>
  </si>
  <si>
    <t>管理费用</t>
    <phoneticPr fontId="1" type="noConversion"/>
  </si>
  <si>
    <t>财务费用</t>
    <phoneticPr fontId="1" type="noConversion"/>
  </si>
  <si>
    <t>资产减值损失</t>
    <phoneticPr fontId="1" type="noConversion"/>
  </si>
  <si>
    <t>公允价值变动损益</t>
    <phoneticPr fontId="1" type="noConversion"/>
  </si>
  <si>
    <t>投资收益</t>
    <phoneticPr fontId="1" type="noConversion"/>
  </si>
  <si>
    <t>营业外收入</t>
    <phoneticPr fontId="1" type="noConversion"/>
  </si>
  <si>
    <t>营业外支出</t>
    <phoneticPr fontId="1" type="noConversion"/>
  </si>
  <si>
    <t>所得税费用</t>
    <phoneticPr fontId="1" type="noConversion"/>
  </si>
  <si>
    <t>净资产收益率（摊还）</t>
    <phoneticPr fontId="1" type="noConversion"/>
  </si>
  <si>
    <t>湖北广电</t>
    <phoneticPr fontId="1" type="noConversion"/>
  </si>
  <si>
    <t>广电网络</t>
    <phoneticPr fontId="1" type="noConversion"/>
  </si>
  <si>
    <t>东方通信</t>
    <phoneticPr fontId="1" type="noConversion"/>
  </si>
  <si>
    <t>新奥股份</t>
    <phoneticPr fontId="1" type="noConversion"/>
  </si>
  <si>
    <t>金杯汽车</t>
    <phoneticPr fontId="1" type="noConversion"/>
  </si>
  <si>
    <t>江淮汽车</t>
    <phoneticPr fontId="1" type="noConversion"/>
  </si>
  <si>
    <t>长安汽车</t>
    <phoneticPr fontId="1" type="noConversion"/>
  </si>
  <si>
    <t>东方网络</t>
    <phoneticPr fontId="1" type="noConversion"/>
  </si>
  <si>
    <t>中国核电</t>
    <phoneticPr fontId="1" type="noConversion"/>
  </si>
  <si>
    <t>铜陵有色</t>
    <phoneticPr fontId="1" type="noConversion"/>
  </si>
  <si>
    <t>东莞控股</t>
    <phoneticPr fontId="1" type="noConversion"/>
  </si>
  <si>
    <t>初值</t>
    <phoneticPr fontId="1" type="noConversion"/>
  </si>
  <si>
    <t>终值</t>
    <phoneticPr fontId="1" type="noConversion"/>
  </si>
  <si>
    <t>年限</t>
    <phoneticPr fontId="1" type="noConversion"/>
  </si>
  <si>
    <t>复合增长率计算公式</t>
    <phoneticPr fontId="1" type="noConversion"/>
  </si>
  <si>
    <t>市盈增长比例</t>
    <phoneticPr fontId="1" type="noConversion"/>
  </si>
  <si>
    <t>市盈率</t>
    <phoneticPr fontId="1" type="noConversion"/>
  </si>
  <si>
    <t>每股收益复合增长率</t>
    <phoneticPr fontId="1" type="noConversion"/>
  </si>
  <si>
    <t>市盈增长比例（市盈增长比例一般是用公司的市盈率，除以公司未来3-5年的每股收益复合增长率。例如，一只股票的当前市盈率为20倍，其未来5年的预期每股收益复合增长率为20%，则市盈增长比率值是1）</t>
    <phoneticPr fontId="1" type="noConversion"/>
  </si>
  <si>
    <t>现值</t>
    <phoneticPr fontId="1" type="noConversion"/>
  </si>
  <si>
    <t>贴现因子</t>
    <phoneticPr fontId="1" type="noConversion"/>
  </si>
  <si>
    <t>资本成本率(r)</t>
    <phoneticPr fontId="1" type="noConversion"/>
  </si>
  <si>
    <t>D1时期现金流入(c1)</t>
    <phoneticPr fontId="1" type="noConversion"/>
  </si>
  <si>
    <t>现金股利贴现模型</t>
    <phoneticPr fontId="1" type="noConversion"/>
  </si>
  <si>
    <t>现值原理</t>
    <phoneticPr fontId="1" type="noConversion"/>
  </si>
  <si>
    <t>只适用于分红较好且非周期性行业，有低估公司价值的倾向</t>
    <phoneticPr fontId="1" type="noConversion"/>
  </si>
  <si>
    <t>自由现金流贴现模型</t>
    <phoneticPr fontId="1" type="noConversion"/>
  </si>
  <si>
    <t>零增长模型</t>
    <phoneticPr fontId="1" type="noConversion"/>
  </si>
  <si>
    <t>公司价值(v)</t>
    <phoneticPr fontId="1" type="noConversion"/>
  </si>
  <si>
    <t>每年的自由现金流(FCF)</t>
    <phoneticPr fontId="1" type="noConversion"/>
  </si>
  <si>
    <t>不变增长模型</t>
    <phoneticPr fontId="1" type="noConversion"/>
  </si>
  <si>
    <t>公司价值（v）</t>
    <phoneticPr fontId="1" type="noConversion"/>
  </si>
  <si>
    <t>自由现金流每年的增长率(g)</t>
    <phoneticPr fontId="1" type="noConversion"/>
  </si>
  <si>
    <t>第0年的自由现金流（FCF0）</t>
    <phoneticPr fontId="1" type="noConversion"/>
  </si>
  <si>
    <t>第1年的自由现金流（FCF1）</t>
    <phoneticPr fontId="1" type="noConversion"/>
  </si>
  <si>
    <t>WACC</t>
    <phoneticPr fontId="1" type="noConversion"/>
  </si>
  <si>
    <t>两阶段模型</t>
    <phoneticPr fontId="1" type="noConversion"/>
  </si>
  <si>
    <t>第2阶段较高的增长率(g2)</t>
    <phoneticPr fontId="1" type="noConversion"/>
  </si>
  <si>
    <t>第1阶段较高的增长率(g1)</t>
    <phoneticPr fontId="1" type="noConversion"/>
  </si>
  <si>
    <t>现金流(FCF0)</t>
    <phoneticPr fontId="1" type="noConversion"/>
  </si>
  <si>
    <t>现金流(FCFn)</t>
    <phoneticPr fontId="1" type="noConversion"/>
  </si>
  <si>
    <t>三阶段模型</t>
    <phoneticPr fontId="1" type="noConversion"/>
  </si>
  <si>
    <t>FCF(n)</t>
    <phoneticPr fontId="1" type="noConversion"/>
  </si>
  <si>
    <t>FCF(0)估值日的起始自由现金流</t>
    <phoneticPr fontId="1" type="noConversion"/>
  </si>
  <si>
    <t>n成长阶段的期限</t>
    <phoneticPr fontId="1" type="noConversion"/>
  </si>
  <si>
    <t>m过度阶段的期限</t>
    <phoneticPr fontId="1" type="noConversion"/>
  </si>
  <si>
    <t>g1成长阶段的增长率</t>
    <phoneticPr fontId="1" type="noConversion"/>
  </si>
  <si>
    <t>g2过度阶段的增长率</t>
    <phoneticPr fontId="1" type="noConversion"/>
  </si>
  <si>
    <t>g3稳定阶段的增长率</t>
    <phoneticPr fontId="1" type="noConversion"/>
  </si>
  <si>
    <t>华胜天成</t>
    <phoneticPr fontId="1" type="noConversion"/>
  </si>
  <si>
    <t>公司的WACC=投资者的预期投资加权平均收益率</t>
    <phoneticPr fontId="1" type="noConversion"/>
  </si>
  <si>
    <t>行业</t>
    <phoneticPr fontId="1" type="noConversion"/>
  </si>
  <si>
    <t>大族激光</t>
    <phoneticPr fontId="1" type="noConversion"/>
  </si>
  <si>
    <t>华工科技</t>
    <phoneticPr fontId="1" type="noConversion"/>
  </si>
  <si>
    <t>锐科激光</t>
    <phoneticPr fontId="1" type="noConversion"/>
  </si>
  <si>
    <t>福晶科技</t>
    <phoneticPr fontId="1" type="noConversion"/>
  </si>
  <si>
    <t>亚威股份</t>
    <phoneticPr fontId="1" type="noConversion"/>
  </si>
  <si>
    <t>光库科技</t>
    <phoneticPr fontId="1" type="noConversion"/>
  </si>
  <si>
    <t>光韵达</t>
    <phoneticPr fontId="1" type="noConversion"/>
  </si>
  <si>
    <t>金运激光</t>
    <phoneticPr fontId="1" type="noConversion"/>
  </si>
  <si>
    <t>大恒科技</t>
    <phoneticPr fontId="1" type="noConversion"/>
  </si>
  <si>
    <t>激光</t>
    <phoneticPr fontId="1" type="noConversion"/>
  </si>
  <si>
    <t>京华激光</t>
    <phoneticPr fontId="1" type="noConversion"/>
  </si>
  <si>
    <t>东方电气</t>
    <phoneticPr fontId="1" type="noConversion"/>
  </si>
  <si>
    <t>新海宜</t>
    <phoneticPr fontId="1" type="noConversion"/>
  </si>
  <si>
    <t>康恩贝</t>
    <phoneticPr fontId="1" type="noConversion"/>
  </si>
  <si>
    <t>深南电路</t>
    <phoneticPr fontId="1" type="noConversion"/>
  </si>
  <si>
    <t>沪电股份</t>
    <phoneticPr fontId="1" type="noConversion"/>
  </si>
  <si>
    <t>生益科技</t>
    <phoneticPr fontId="1" type="noConversion"/>
  </si>
  <si>
    <t>世嘉科技</t>
    <phoneticPr fontId="1" type="noConversion"/>
  </si>
  <si>
    <t>通宇通讯</t>
    <phoneticPr fontId="1" type="noConversion"/>
  </si>
  <si>
    <t>东山精密</t>
    <phoneticPr fontId="1" type="noConversion"/>
  </si>
  <si>
    <t>光迅科技</t>
    <phoneticPr fontId="1" type="noConversion"/>
  </si>
  <si>
    <t>中际旭创</t>
    <phoneticPr fontId="1" type="noConversion"/>
  </si>
  <si>
    <t>洁美科技</t>
    <phoneticPr fontId="1" type="noConversion"/>
  </si>
  <si>
    <t>信维通信</t>
    <phoneticPr fontId="1" type="noConversion"/>
  </si>
  <si>
    <t>5G</t>
    <phoneticPr fontId="1" type="noConversion"/>
  </si>
  <si>
    <t>视觉中国</t>
    <phoneticPr fontId="1" type="noConversion"/>
  </si>
  <si>
    <t>露笑科技</t>
    <phoneticPr fontId="1" type="noConversion"/>
  </si>
  <si>
    <t>鲁亿通</t>
    <phoneticPr fontId="1" type="noConversion"/>
  </si>
  <si>
    <t>金陵药业</t>
    <phoneticPr fontId="1" type="noConversion"/>
  </si>
  <si>
    <t>中药</t>
    <phoneticPr fontId="1" type="noConversion"/>
  </si>
  <si>
    <t>天津松江</t>
    <phoneticPr fontId="1" type="noConversion"/>
  </si>
  <si>
    <t>沃尔核材</t>
    <phoneticPr fontId="1" type="noConversion"/>
  </si>
  <si>
    <t>思美传媒</t>
    <phoneticPr fontId="1" type="noConversion"/>
  </si>
  <si>
    <t>股价</t>
  </si>
  <si>
    <t>净利润</t>
  </si>
  <si>
    <t>非经常性损益</t>
  </si>
  <si>
    <t>每股收益</t>
  </si>
  <si>
    <t>总资产</t>
  </si>
  <si>
    <t>负债</t>
  </si>
  <si>
    <t>净资产</t>
  </si>
  <si>
    <t>股本</t>
  </si>
  <si>
    <t>现金及现金等价物</t>
  </si>
  <si>
    <t>有价证券</t>
  </si>
  <si>
    <t>真是股价(股价-每股现金资产)</t>
  </si>
  <si>
    <t>真实市盈率</t>
  </si>
  <si>
    <t>动态市盈率(当年利润)</t>
  </si>
  <si>
    <t>静态市盈率(7年平均利润)</t>
  </si>
  <si>
    <t>最高市盈率</t>
  </si>
  <si>
    <t>最低市盈率</t>
  </si>
  <si>
    <t>市净率</t>
  </si>
  <si>
    <t>净资产收益率(15%以上)</t>
  </si>
  <si>
    <t>净利率(5%以上)</t>
  </si>
  <si>
    <t>毛利率(40%以上)</t>
  </si>
  <si>
    <t>未来1年业绩</t>
  </si>
  <si>
    <t>未来2年业绩</t>
  </si>
  <si>
    <t>业绩增长率</t>
  </si>
  <si>
    <t>PEG&lt;=1</t>
  </si>
  <si>
    <t>未来2年市盈率(15倍以内)</t>
  </si>
  <si>
    <t>高管增持和股份回购</t>
  </si>
  <si>
    <t>商誉</t>
  </si>
  <si>
    <t>自由现金流</t>
  </si>
  <si>
    <t>年度经营现金流</t>
  </si>
  <si>
    <t>股息率</t>
  </si>
  <si>
    <t>家用电器</t>
  </si>
  <si>
    <t>食品饮料</t>
  </si>
  <si>
    <t>纺织服装</t>
  </si>
  <si>
    <t>医药生物</t>
    <phoneticPr fontId="1" type="noConversion"/>
  </si>
  <si>
    <t>休闲服务</t>
    <phoneticPr fontId="1" type="noConversion"/>
  </si>
  <si>
    <t>传媒</t>
    <phoneticPr fontId="1" type="noConversion"/>
  </si>
  <si>
    <t>汽车</t>
    <phoneticPr fontId="1" type="noConversion"/>
  </si>
  <si>
    <t>消费类行业</t>
    <phoneticPr fontId="1" type="noConversion"/>
  </si>
  <si>
    <t>简单</t>
    <phoneticPr fontId="1" type="noConversion"/>
  </si>
  <si>
    <t>金融类和公用事业类行业</t>
    <phoneticPr fontId="1" type="noConversion"/>
  </si>
  <si>
    <t>银行</t>
    <phoneticPr fontId="1" type="noConversion"/>
  </si>
  <si>
    <t>非银金融</t>
    <phoneticPr fontId="1" type="noConversion"/>
  </si>
  <si>
    <t>公用事业</t>
    <phoneticPr fontId="1" type="noConversion"/>
  </si>
  <si>
    <t>较难</t>
    <phoneticPr fontId="1" type="noConversion"/>
  </si>
  <si>
    <t>周期性行业</t>
    <phoneticPr fontId="1" type="noConversion"/>
  </si>
  <si>
    <t>采掘</t>
    <phoneticPr fontId="1" type="noConversion"/>
  </si>
  <si>
    <t>化工</t>
    <phoneticPr fontId="1" type="noConversion"/>
  </si>
  <si>
    <t>钢铁</t>
    <phoneticPr fontId="1" type="noConversion"/>
  </si>
  <si>
    <t>有色</t>
    <phoneticPr fontId="1" type="noConversion"/>
  </si>
  <si>
    <t>房地产</t>
    <phoneticPr fontId="1" type="noConversion"/>
  </si>
  <si>
    <t>机器设备</t>
    <phoneticPr fontId="1" type="noConversion"/>
  </si>
  <si>
    <t>建筑装饰</t>
    <phoneticPr fontId="1" type="noConversion"/>
  </si>
  <si>
    <t>交通运输</t>
    <phoneticPr fontId="1" type="noConversion"/>
  </si>
  <si>
    <t>科技类行业</t>
    <phoneticPr fontId="1" type="noConversion"/>
  </si>
  <si>
    <t>电子</t>
    <phoneticPr fontId="1" type="noConversion"/>
  </si>
  <si>
    <t>计算机</t>
    <phoneticPr fontId="1" type="noConversion"/>
  </si>
  <si>
    <t>电气设备</t>
    <phoneticPr fontId="1" type="noConversion"/>
  </si>
  <si>
    <t>通信</t>
    <phoneticPr fontId="1" type="noConversion"/>
  </si>
  <si>
    <t>尽量回避</t>
    <phoneticPr fontId="1" type="noConversion"/>
  </si>
  <si>
    <t>国防军工</t>
    <phoneticPr fontId="1" type="noConversion"/>
  </si>
  <si>
    <t>商业贸易</t>
    <phoneticPr fontId="1" type="noConversion"/>
  </si>
  <si>
    <t>轻工制造</t>
    <phoneticPr fontId="1" type="noConversion"/>
  </si>
  <si>
    <t>农林牧渔</t>
    <phoneticPr fontId="1" type="noConversion"/>
  </si>
  <si>
    <t>不可预测及事件驱动行业</t>
    <phoneticPr fontId="1" type="noConversion"/>
  </si>
  <si>
    <t>简单分析</t>
    <phoneticPr fontId="1" type="noConversion"/>
  </si>
  <si>
    <t>1.业务是2C还是2B</t>
    <phoneticPr fontId="1" type="noConversion"/>
  </si>
  <si>
    <t>2.未来是成长的还是萎缩的</t>
    <phoneticPr fontId="1" type="noConversion"/>
  </si>
  <si>
    <t>3.红海还是蓝海（价格战频繁爆发就是红海）</t>
    <phoneticPr fontId="1" type="noConversion"/>
  </si>
  <si>
    <t>4.新入局者门槛高不高？行业格局是否稳定</t>
    <phoneticPr fontId="1" type="noConversion"/>
  </si>
  <si>
    <t>第一部分行业分析</t>
    <phoneticPr fontId="1" type="noConversion"/>
  </si>
  <si>
    <t>第二部分公司估值</t>
    <phoneticPr fontId="1" type="noConversion"/>
  </si>
  <si>
    <t>1.所在行业业务简介</t>
    <phoneticPr fontId="1" type="noConversion"/>
  </si>
  <si>
    <t>A.这家公司是做什么的?主营业务是否清晰</t>
    <phoneticPr fontId="1" type="noConversion"/>
  </si>
  <si>
    <t>B.这家公司的产品是什么？你用过还是见过？是否有强有力的市场竞争力</t>
    <phoneticPr fontId="1" type="noConversion"/>
  </si>
  <si>
    <t>2.公司分类</t>
    <phoneticPr fontId="1" type="noConversion"/>
  </si>
  <si>
    <t>a.缓慢增长，重点看姑息分红率</t>
    <phoneticPr fontId="1" type="noConversion"/>
  </si>
  <si>
    <t>b.稳定增长，重点看成长爆发力，抓业绩爆发期</t>
    <phoneticPr fontId="1" type="noConversion"/>
  </si>
  <si>
    <t>c.稳定增长，利润增长率和市盈率的关系，也就是PEG</t>
    <phoneticPr fontId="1" type="noConversion"/>
  </si>
  <si>
    <t>d.周期类的，抓行业周期拐点</t>
    <phoneticPr fontId="1" type="noConversion"/>
  </si>
  <si>
    <t>e.困难反转型的，找业绩拐点，通常这个很难。普通投资者只能逆向投资，找那些被错杀的公司</t>
    <phoneticPr fontId="1" type="noConversion"/>
  </si>
  <si>
    <t>f.隐藏资产型的，这个专业机构都未必能找到，大家还是别费力气了。不但需要精度报表，还要实地调研</t>
    <phoneticPr fontId="1" type="noConversion"/>
  </si>
  <si>
    <t>3.经营分析</t>
    <phoneticPr fontId="1" type="noConversion"/>
  </si>
  <si>
    <t>2.31亿</t>
    <phoneticPr fontId="1" type="noConversion"/>
  </si>
  <si>
    <t>51.35亿</t>
    <phoneticPr fontId="1" type="noConversion"/>
  </si>
  <si>
    <t>无</t>
    <phoneticPr fontId="1" type="noConversion"/>
  </si>
  <si>
    <t>真实股价(股价-每股现金资产)-企业负债大的时候慎用</t>
    <phoneticPr fontId="1" type="noConversion"/>
  </si>
  <si>
    <t>股本(单位亿)</t>
    <phoneticPr fontId="1" type="noConversion"/>
  </si>
  <si>
    <t>现金及现金等价物(单位亿)</t>
    <phoneticPr fontId="1" type="noConversion"/>
  </si>
  <si>
    <t>最低市盈率(九斗数据)</t>
    <phoneticPr fontId="1" type="noConversion"/>
  </si>
  <si>
    <t>负债(单位亿)</t>
    <phoneticPr fontId="1" type="noConversion"/>
  </si>
  <si>
    <t>净资产(单位亿)</t>
    <phoneticPr fontId="1" type="noConversion"/>
  </si>
  <si>
    <t>19.94亿</t>
    <phoneticPr fontId="1" type="noConversion"/>
  </si>
  <si>
    <t>价格分析</t>
    <phoneticPr fontId="1" type="noConversion"/>
  </si>
  <si>
    <t>1. ttm估值</t>
    <phoneticPr fontId="1" type="noConversion"/>
  </si>
  <si>
    <t>最低市盈率</t>
    <phoneticPr fontId="1" type="noConversion"/>
  </si>
  <si>
    <t>建仓区域</t>
    <phoneticPr fontId="1" type="noConversion"/>
  </si>
  <si>
    <t>每股收益</t>
    <phoneticPr fontId="1" type="noConversion"/>
  </si>
  <si>
    <t>行业市盈率</t>
    <phoneticPr fontId="1" type="noConversion"/>
  </si>
  <si>
    <t>兴全可转债</t>
    <phoneticPr fontId="1" type="noConversion"/>
  </si>
  <si>
    <t>商品</t>
    <phoneticPr fontId="1" type="noConversion"/>
  </si>
  <si>
    <t>周期股票</t>
    <phoneticPr fontId="1" type="noConversion"/>
  </si>
  <si>
    <t>货币基金</t>
    <phoneticPr fontId="1" type="noConversion"/>
  </si>
  <si>
    <t>易方达黄金000307</t>
    <phoneticPr fontId="1" type="noConversion"/>
  </si>
  <si>
    <t>国泰大宗商品160216</t>
    <phoneticPr fontId="1" type="noConversion"/>
  </si>
  <si>
    <t>易原油161129</t>
    <phoneticPr fontId="1" type="noConversion"/>
  </si>
  <si>
    <t>嘉实周期070027</t>
    <phoneticPr fontId="1" type="noConversion"/>
  </si>
  <si>
    <t>利率债</t>
    <phoneticPr fontId="1" type="noConversion"/>
  </si>
  <si>
    <t>新华纯债 519152</t>
    <phoneticPr fontId="1" type="noConversion"/>
  </si>
  <si>
    <t>广发景丰纯债 003223，</t>
    <phoneticPr fontId="1" type="noConversion"/>
  </si>
  <si>
    <t>信用债</t>
    <phoneticPr fontId="1" type="noConversion"/>
  </si>
  <si>
    <t>广发纯债a270048</t>
    <phoneticPr fontId="1" type="noConversion"/>
  </si>
  <si>
    <t>华安信用四季红040026</t>
    <phoneticPr fontId="1" type="noConversion"/>
  </si>
  <si>
    <t>大股票</t>
    <phoneticPr fontId="1" type="noConversion"/>
  </si>
  <si>
    <t>华夏上证50etf 001051(或富国中证红利 100032)</t>
    <phoneticPr fontId="1" type="noConversion"/>
  </si>
  <si>
    <t>易方达沪深300etf 110020（景顺长城沪深300增强 000311）</t>
    <phoneticPr fontId="1" type="noConversion"/>
  </si>
  <si>
    <t>小股票</t>
    <phoneticPr fontId="1" type="noConversion"/>
  </si>
  <si>
    <t>股票</t>
    <phoneticPr fontId="1" type="noConversion"/>
  </si>
  <si>
    <t>债券</t>
    <phoneticPr fontId="1" type="noConversion"/>
  </si>
  <si>
    <t>建信中证500 000478</t>
    <phoneticPr fontId="1" type="noConversion"/>
  </si>
  <si>
    <t>易方达创业板 110026</t>
    <phoneticPr fontId="1" type="noConversion"/>
  </si>
  <si>
    <t>景顺长城沪深300增强 000311</t>
    <phoneticPr fontId="1" type="noConversion"/>
  </si>
  <si>
    <t>富国中证红利 100032</t>
  </si>
  <si>
    <t>远东传动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</si>
</sst>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7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2" borderId="0" xfId="0" applyNumberFormat="1" applyFill="1"/>
    <xf numFmtId="0" fontId="0" fillId="8" borderId="0" xfId="0" applyFill="1"/>
    <xf numFmtId="9" fontId="0" fillId="0" borderId="0" xfId="0" applyNumberFormat="1"/>
    <xf numFmtId="40" fontId="0" fillId="0" borderId="0" xfId="0" applyNumberFormat="1"/>
    <xf numFmtId="10" fontId="0" fillId="0" borderId="0" xfId="0" applyNumberFormat="1" applyAlignment="1">
      <alignment horizontal="right"/>
    </xf>
    <xf numFmtId="176" fontId="0" fillId="0" borderId="0" xfId="0" applyNumberFormat="1"/>
    <xf numFmtId="0" fontId="0" fillId="9" borderId="0" xfId="0" applyFill="1"/>
    <xf numFmtId="0" fontId="4" fillId="0" borderId="0" xfId="1"/>
    <xf numFmtId="0" fontId="5" fillId="0" borderId="0" xfId="0" applyFont="1"/>
    <xf numFmtId="1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18</xdr:row>
      <xdr:rowOff>2</xdr:rowOff>
    </xdr:from>
    <xdr:to>
      <xdr:col>9</xdr:col>
      <xdr:colOff>472440</xdr:colOff>
      <xdr:row>39</xdr:row>
      <xdr:rowOff>112702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1" y="3291842"/>
          <a:ext cx="7338059" cy="3953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464821</xdr:colOff>
      <xdr:row>79</xdr:row>
      <xdr:rowOff>60961</xdr:rowOff>
    </xdr:from>
    <xdr:to>
      <xdr:col>8</xdr:col>
      <xdr:colOff>213360</xdr:colOff>
      <xdr:row>93</xdr:row>
      <xdr:rowOff>146069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1" y="14508481"/>
          <a:ext cx="5067299" cy="2645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search.10jqka.com.cn/stockpick/search?preParams=&amp;ts=1&amp;qs=zgxgrh_syl&amp;tid=stockpick&amp;w=002712+2019.04.12+%E5%B8%82%E7%9B%88%E7%8E%87%28pe%29" TargetMode="External"/><Relationship Id="rId1" Type="http://schemas.openxmlformats.org/officeDocument/2006/relationships/hyperlink" Target="http://search.10jqka.com.cn/stockpick/search?preParams=&amp;ts=1&amp;f=1&amp;qs=zgxgrh_lspegz&amp;querytype=&amp;tid=stockpick&amp;w=002712+2019.04.12%E5%8E%86%E5%8F%B2peg%E5%80%B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20" sqref="A20"/>
    </sheetView>
  </sheetViews>
  <sheetFormatPr defaultRowHeight="14.4" x14ac:dyDescent="0.25"/>
  <cols>
    <col min="1" max="1" width="23.77734375" customWidth="1"/>
    <col min="2" max="2" width="8.33203125" customWidth="1"/>
    <col min="3" max="3" width="19" customWidth="1"/>
    <col min="4" max="4" width="13.88671875" customWidth="1"/>
    <col min="5" max="5" width="39.44140625" customWidth="1"/>
    <col min="6" max="6" width="19" customWidth="1"/>
    <col min="7" max="7" width="21.21875" customWidth="1"/>
    <col min="8" max="8" width="37.33203125" customWidth="1"/>
    <col min="10" max="10" width="12.33203125" customWidth="1"/>
    <col min="11" max="11" width="16.5546875" customWidth="1"/>
    <col min="12" max="12" width="14.33203125" customWidth="1"/>
  </cols>
  <sheetData>
    <row r="1" spans="1:16" x14ac:dyDescent="0.25">
      <c r="B1" t="s">
        <v>1</v>
      </c>
      <c r="C1" t="s">
        <v>0</v>
      </c>
      <c r="D1" t="s">
        <v>7</v>
      </c>
      <c r="E1" t="s">
        <v>6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L1" t="s">
        <v>12</v>
      </c>
    </row>
    <row r="2" spans="1:16" x14ac:dyDescent="0.25">
      <c r="A2" t="s">
        <v>2</v>
      </c>
      <c r="B2">
        <v>1.7500000000000002E-2</v>
      </c>
      <c r="C2">
        <f>1/B2</f>
        <v>57.142857142857139</v>
      </c>
      <c r="D2">
        <v>0.11</v>
      </c>
      <c r="E2">
        <f>D2*C2</f>
        <v>6.2857142857142856</v>
      </c>
      <c r="J2">
        <f>L2/B2</f>
        <v>72</v>
      </c>
      <c r="K2" t="s">
        <v>11</v>
      </c>
      <c r="L2">
        <v>1.26</v>
      </c>
    </row>
    <row r="3" spans="1:16" x14ac:dyDescent="0.25">
      <c r="A3" t="s">
        <v>3</v>
      </c>
      <c r="B3">
        <v>4.5999999999999999E-2</v>
      </c>
      <c r="C3">
        <f>1/B3</f>
        <v>21.739130434782609</v>
      </c>
      <c r="D3">
        <v>0.11</v>
      </c>
      <c r="E3">
        <f>D3*C3</f>
        <v>2.3913043478260869</v>
      </c>
      <c r="J3">
        <f>L2/B3</f>
        <v>27.391304347826086</v>
      </c>
    </row>
    <row r="4" spans="1:16" x14ac:dyDescent="0.25">
      <c r="A4" t="s">
        <v>13</v>
      </c>
      <c r="B4">
        <f>(B2+B3)/2</f>
        <v>3.175E-2</v>
      </c>
      <c r="J4">
        <f>L2/B4</f>
        <v>39.685039370078741</v>
      </c>
    </row>
    <row r="6" spans="1:16" x14ac:dyDescent="0.25">
      <c r="B6" t="s">
        <v>15</v>
      </c>
      <c r="C6" t="s">
        <v>16</v>
      </c>
      <c r="D6" s="3" t="s">
        <v>12</v>
      </c>
      <c r="E6" s="4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s="3" t="s">
        <v>25</v>
      </c>
      <c r="N6" s="3" t="s">
        <v>26</v>
      </c>
      <c r="O6" t="s">
        <v>33</v>
      </c>
    </row>
    <row r="7" spans="1:16" x14ac:dyDescent="0.25">
      <c r="A7" t="s">
        <v>14</v>
      </c>
      <c r="B7">
        <f t="shared" ref="B7:B17" si="0">E7/D7</f>
        <v>16.515873015873016</v>
      </c>
      <c r="C7">
        <f t="shared" ref="C7:C17" si="1">E7/J7</f>
        <v>3.3892508143322475</v>
      </c>
      <c r="D7" s="3">
        <v>1.26</v>
      </c>
      <c r="E7" s="4">
        <v>20.81</v>
      </c>
      <c r="F7">
        <f>D7/B2</f>
        <v>72</v>
      </c>
      <c r="G7">
        <f t="shared" ref="G7:G9" si="2">D7/$B$3</f>
        <v>27.391304347826086</v>
      </c>
      <c r="H7">
        <f t="shared" ref="H7:H10" si="3">D7/$B$4</f>
        <v>39.685039370078741</v>
      </c>
      <c r="I7" s="1">
        <v>0.45429999999999998</v>
      </c>
      <c r="J7" s="6">
        <v>6.14</v>
      </c>
      <c r="K7">
        <v>19.399999999999999</v>
      </c>
      <c r="L7">
        <v>12.2</v>
      </c>
      <c r="M7" s="3">
        <f>D7*K7</f>
        <v>24.443999999999999</v>
      </c>
      <c r="N7" s="3">
        <f>D7*L7</f>
        <v>15.372</v>
      </c>
      <c r="O7">
        <f t="shared" ref="O7:O12" si="4">(N7-E7)/N7*100</f>
        <v>-35.376008326827993</v>
      </c>
      <c r="P7" t="s">
        <v>14</v>
      </c>
    </row>
    <row r="8" spans="1:16" x14ac:dyDescent="0.25">
      <c r="A8" t="s">
        <v>27</v>
      </c>
      <c r="B8">
        <f t="shared" si="0"/>
        <v>343.90909090909088</v>
      </c>
      <c r="C8">
        <f t="shared" si="1"/>
        <v>10.33606557377049</v>
      </c>
      <c r="D8" s="3">
        <v>0.11</v>
      </c>
      <c r="E8" s="4">
        <v>37.83</v>
      </c>
      <c r="F8">
        <f>D8/B2</f>
        <v>6.2857142857142856</v>
      </c>
      <c r="G8">
        <f t="shared" si="2"/>
        <v>2.3913043478260869</v>
      </c>
      <c r="H8">
        <f t="shared" si="3"/>
        <v>3.4645669291338583</v>
      </c>
      <c r="I8">
        <v>48.83</v>
      </c>
      <c r="J8" s="6">
        <v>3.66</v>
      </c>
      <c r="K8">
        <v>117.7</v>
      </c>
      <c r="L8">
        <v>70.7</v>
      </c>
      <c r="M8" s="3">
        <f>D8*K8</f>
        <v>12.947000000000001</v>
      </c>
      <c r="N8" s="3">
        <f>D8*L8</f>
        <v>7.7770000000000001</v>
      </c>
      <c r="O8">
        <f t="shared" si="4"/>
        <v>-386.43435772148638</v>
      </c>
      <c r="P8" t="s">
        <v>27</v>
      </c>
    </row>
    <row r="9" spans="1:16" x14ac:dyDescent="0.25">
      <c r="A9" t="s">
        <v>28</v>
      </c>
      <c r="B9">
        <f t="shared" si="0"/>
        <v>20.806451612903228</v>
      </c>
      <c r="C9">
        <f t="shared" si="1"/>
        <v>1.8220338983050848</v>
      </c>
      <c r="D9" s="3">
        <v>0.31</v>
      </c>
      <c r="E9" s="4">
        <v>6.45</v>
      </c>
      <c r="F9">
        <f>D9/B2</f>
        <v>17.714285714285712</v>
      </c>
      <c r="G9">
        <f t="shared" si="2"/>
        <v>6.7391304347826084</v>
      </c>
      <c r="H9">
        <f t="shared" si="3"/>
        <v>9.7637795275590555</v>
      </c>
      <c r="I9">
        <v>12.22</v>
      </c>
      <c r="J9" s="6">
        <v>3.54</v>
      </c>
      <c r="K9">
        <v>99.3</v>
      </c>
      <c r="L9">
        <v>31</v>
      </c>
      <c r="M9" s="3">
        <f>D9*K9</f>
        <v>30.782999999999998</v>
      </c>
      <c r="N9" s="3">
        <f>D9*L9</f>
        <v>9.61</v>
      </c>
      <c r="O9">
        <f t="shared" si="4"/>
        <v>32.882414151925069</v>
      </c>
      <c r="P9" t="s">
        <v>28</v>
      </c>
    </row>
    <row r="10" spans="1:16" x14ac:dyDescent="0.25">
      <c r="A10" t="s">
        <v>29</v>
      </c>
      <c r="B10">
        <f t="shared" si="0"/>
        <v>41.53846153846154</v>
      </c>
      <c r="C10">
        <f t="shared" si="1"/>
        <v>2.2736842105263158</v>
      </c>
      <c r="D10" s="3">
        <v>0.26</v>
      </c>
      <c r="E10" s="4">
        <v>10.8</v>
      </c>
      <c r="F10">
        <f>D10/B2</f>
        <v>14.857142857142856</v>
      </c>
      <c r="G10">
        <f t="shared" ref="G10:G17" si="5">D10/$B$3</f>
        <v>5.6521739130434785</v>
      </c>
      <c r="H10">
        <f t="shared" si="3"/>
        <v>8.1889763779527556</v>
      </c>
      <c r="I10">
        <v>20.329999999999998</v>
      </c>
      <c r="J10" s="6">
        <v>4.75</v>
      </c>
      <c r="K10">
        <v>54.1</v>
      </c>
      <c r="L10">
        <v>28.1</v>
      </c>
      <c r="M10" s="3">
        <f t="shared" ref="M10:M17" si="6">K10*D10</f>
        <v>14.066000000000001</v>
      </c>
      <c r="N10" s="3">
        <f t="shared" ref="N10:N17" si="7">L10*D10</f>
        <v>7.3060000000000009</v>
      </c>
      <c r="O10">
        <f t="shared" si="4"/>
        <v>-47.823706542567749</v>
      </c>
      <c r="P10" t="s">
        <v>29</v>
      </c>
    </row>
    <row r="11" spans="1:16" x14ac:dyDescent="0.25">
      <c r="A11" t="s">
        <v>30</v>
      </c>
      <c r="B11">
        <f t="shared" si="0"/>
        <v>17.966666666666669</v>
      </c>
      <c r="C11">
        <f t="shared" si="1"/>
        <v>4.4059945504087201</v>
      </c>
      <c r="D11" s="3">
        <v>0.9</v>
      </c>
      <c r="E11" s="4">
        <v>16.170000000000002</v>
      </c>
      <c r="F11">
        <f t="shared" ref="F11:F17" si="8">D11/$B$2</f>
        <v>51.428571428571423</v>
      </c>
      <c r="G11">
        <f t="shared" si="5"/>
        <v>19.565217391304348</v>
      </c>
      <c r="H11">
        <f t="shared" ref="H11:H17" si="9">D11/$B$4</f>
        <v>28.346456692913385</v>
      </c>
      <c r="I11">
        <v>8.64</v>
      </c>
      <c r="J11" s="6">
        <v>3.67</v>
      </c>
      <c r="K11">
        <v>18.7</v>
      </c>
      <c r="L11">
        <v>14.2</v>
      </c>
      <c r="M11" s="3">
        <f t="shared" si="6"/>
        <v>16.829999999999998</v>
      </c>
      <c r="N11" s="3">
        <f t="shared" si="7"/>
        <v>12.78</v>
      </c>
      <c r="O11">
        <f t="shared" si="4"/>
        <v>-26.525821596244153</v>
      </c>
      <c r="P11" t="s">
        <v>30</v>
      </c>
    </row>
    <row r="12" spans="1:16" x14ac:dyDescent="0.25">
      <c r="A12" t="s">
        <v>31</v>
      </c>
      <c r="B12">
        <f t="shared" si="0"/>
        <v>17.228187919463089</v>
      </c>
      <c r="C12">
        <f t="shared" si="1"/>
        <v>6.5318066157760812</v>
      </c>
      <c r="D12" s="3">
        <v>1.49</v>
      </c>
      <c r="E12" s="4">
        <v>25.67</v>
      </c>
      <c r="F12">
        <f t="shared" si="8"/>
        <v>85.142857142857139</v>
      </c>
      <c r="G12">
        <f t="shared" si="5"/>
        <v>32.391304347826086</v>
      </c>
      <c r="H12">
        <f t="shared" si="9"/>
        <v>46.929133858267718</v>
      </c>
      <c r="I12">
        <v>21.42</v>
      </c>
      <c r="J12" s="6">
        <v>3.93</v>
      </c>
      <c r="K12">
        <v>36.299999999999997</v>
      </c>
      <c r="L12">
        <v>16.899999999999999</v>
      </c>
      <c r="M12" s="3">
        <f t="shared" si="6"/>
        <v>54.086999999999996</v>
      </c>
      <c r="N12" s="3">
        <f t="shared" si="7"/>
        <v>25.180999999999997</v>
      </c>
      <c r="O12">
        <f t="shared" si="4"/>
        <v>-1.9419403518526046</v>
      </c>
      <c r="P12" t="s">
        <v>31</v>
      </c>
    </row>
    <row r="13" spans="1:16" x14ac:dyDescent="0.25">
      <c r="A13" t="s">
        <v>32</v>
      </c>
      <c r="B13">
        <f t="shared" si="0"/>
        <v>14.858974358974358</v>
      </c>
      <c r="C13">
        <f t="shared" si="1"/>
        <v>1.8223270440251571</v>
      </c>
      <c r="D13" s="3">
        <v>0.78</v>
      </c>
      <c r="E13" s="4">
        <v>11.59</v>
      </c>
      <c r="F13">
        <f t="shared" si="8"/>
        <v>44.571428571428569</v>
      </c>
      <c r="G13">
        <f t="shared" si="5"/>
        <v>16.956521739130437</v>
      </c>
      <c r="H13">
        <f t="shared" si="9"/>
        <v>24.566929133858267</v>
      </c>
      <c r="I13">
        <v>30.37</v>
      </c>
      <c r="J13" s="6">
        <v>6.36</v>
      </c>
      <c r="K13">
        <v>37</v>
      </c>
      <c r="L13">
        <v>22.1</v>
      </c>
      <c r="M13" s="3">
        <f t="shared" si="6"/>
        <v>28.86</v>
      </c>
      <c r="N13" s="3">
        <f t="shared" si="7"/>
        <v>17.238000000000003</v>
      </c>
      <c r="O13">
        <f>(N13-E13)/N13*100</f>
        <v>32.764821905093413</v>
      </c>
      <c r="P13" t="s">
        <v>32</v>
      </c>
    </row>
    <row r="14" spans="1:16" x14ac:dyDescent="0.25">
      <c r="A14" t="s">
        <v>34</v>
      </c>
      <c r="B14">
        <f t="shared" si="0"/>
        <v>17.132352941176471</v>
      </c>
      <c r="C14">
        <f t="shared" si="1"/>
        <v>2.8624078624078622</v>
      </c>
      <c r="D14" s="3">
        <v>0.68</v>
      </c>
      <c r="E14" s="4">
        <v>11.65</v>
      </c>
      <c r="F14">
        <f t="shared" si="8"/>
        <v>38.857142857142854</v>
      </c>
      <c r="G14">
        <f t="shared" si="5"/>
        <v>14.782608695652176</v>
      </c>
      <c r="H14">
        <f t="shared" si="9"/>
        <v>21.41732283464567</v>
      </c>
      <c r="I14">
        <v>45.11</v>
      </c>
      <c r="J14" s="6">
        <v>4.07</v>
      </c>
      <c r="K14">
        <v>34.700000000000003</v>
      </c>
      <c r="L14">
        <v>19.5</v>
      </c>
      <c r="M14" s="3">
        <f t="shared" si="6"/>
        <v>23.596000000000004</v>
      </c>
      <c r="N14" s="3">
        <f t="shared" si="7"/>
        <v>13.260000000000002</v>
      </c>
      <c r="O14">
        <f>(N14-E14)/N14*100</f>
        <v>12.141779788838621</v>
      </c>
      <c r="P14" t="s">
        <v>34</v>
      </c>
    </row>
    <row r="15" spans="1:16" x14ac:dyDescent="0.25">
      <c r="A15" t="s">
        <v>35</v>
      </c>
      <c r="B15">
        <f t="shared" si="0"/>
        <v>14.172727272727274</v>
      </c>
      <c r="C15">
        <f t="shared" si="1"/>
        <v>3.9770408163265309</v>
      </c>
      <c r="D15" s="3">
        <v>3.3</v>
      </c>
      <c r="E15" s="4">
        <v>46.77</v>
      </c>
      <c r="F15">
        <f t="shared" si="8"/>
        <v>188.57142857142856</v>
      </c>
      <c r="G15">
        <f t="shared" si="5"/>
        <v>71.739130434782609</v>
      </c>
      <c r="H15">
        <f t="shared" si="9"/>
        <v>103.93700787401573</v>
      </c>
      <c r="I15">
        <v>36.82</v>
      </c>
      <c r="J15" s="6">
        <v>11.76</v>
      </c>
      <c r="K15">
        <v>23.1</v>
      </c>
      <c r="L15">
        <v>12.3</v>
      </c>
      <c r="M15" s="3">
        <f t="shared" si="6"/>
        <v>76.23</v>
      </c>
      <c r="N15" s="3">
        <f t="shared" si="7"/>
        <v>40.590000000000003</v>
      </c>
      <c r="O15">
        <f>(N15-E15)/N15*100</f>
        <v>-15.22542498152254</v>
      </c>
      <c r="P15" t="s">
        <v>35</v>
      </c>
    </row>
    <row r="16" spans="1:16" x14ac:dyDescent="0.25">
      <c r="A16" t="s">
        <v>36</v>
      </c>
      <c r="B16">
        <f t="shared" si="0"/>
        <v>30.35</v>
      </c>
      <c r="C16">
        <f t="shared" si="1"/>
        <v>2.5940170940170941</v>
      </c>
      <c r="D16" s="3">
        <v>0.2</v>
      </c>
      <c r="E16" s="4">
        <v>6.07</v>
      </c>
      <c r="F16">
        <f t="shared" si="8"/>
        <v>11.428571428571429</v>
      </c>
      <c r="G16">
        <f t="shared" si="5"/>
        <v>4.3478260869565224</v>
      </c>
      <c r="H16">
        <f t="shared" si="9"/>
        <v>6.2992125984251972</v>
      </c>
      <c r="I16">
        <v>12.54</v>
      </c>
      <c r="J16" s="6">
        <v>2.34</v>
      </c>
      <c r="K16">
        <v>49.5</v>
      </c>
      <c r="L16">
        <v>26.9</v>
      </c>
      <c r="M16" s="3">
        <f t="shared" si="6"/>
        <v>9.9</v>
      </c>
      <c r="N16" s="3">
        <f t="shared" si="7"/>
        <v>5.38</v>
      </c>
      <c r="O16">
        <f>(N16-E16)/N16*100</f>
        <v>-12.82527881040893</v>
      </c>
      <c r="P16" t="s">
        <v>36</v>
      </c>
    </row>
    <row r="17" spans="1:16" x14ac:dyDescent="0.25">
      <c r="A17" t="s">
        <v>37</v>
      </c>
      <c r="B17">
        <f t="shared" si="0"/>
        <v>20.512195121951223</v>
      </c>
      <c r="C17">
        <f t="shared" si="1"/>
        <v>2.0920398009950252</v>
      </c>
      <c r="D17" s="3">
        <v>0.41</v>
      </c>
      <c r="E17" s="4">
        <v>8.41</v>
      </c>
      <c r="F17">
        <f t="shared" si="8"/>
        <v>23.428571428571423</v>
      </c>
      <c r="G17">
        <f t="shared" si="5"/>
        <v>8.9130434782608692</v>
      </c>
      <c r="H17">
        <f t="shared" si="9"/>
        <v>12.913385826771652</v>
      </c>
      <c r="I17">
        <v>38.880000000000003</v>
      </c>
      <c r="J17" s="6">
        <v>4.0199999999999996</v>
      </c>
      <c r="K17">
        <v>332</v>
      </c>
      <c r="L17">
        <v>29.4</v>
      </c>
      <c r="M17" s="3">
        <f t="shared" si="6"/>
        <v>136.12</v>
      </c>
      <c r="N17" s="3">
        <f t="shared" si="7"/>
        <v>12.053999999999998</v>
      </c>
      <c r="O17">
        <f>(N17-E17)/N17*100</f>
        <v>30.230628836900603</v>
      </c>
      <c r="P17" t="s">
        <v>37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82" workbookViewId="0">
      <selection activeCell="D104" sqref="D104"/>
    </sheetView>
  </sheetViews>
  <sheetFormatPr defaultRowHeight="14.4" x14ac:dyDescent="0.25"/>
  <cols>
    <col min="2" max="4" width="14" customWidth="1"/>
  </cols>
  <sheetData>
    <row r="1" spans="1:4" x14ac:dyDescent="0.25">
      <c r="A1" t="s">
        <v>227</v>
      </c>
    </row>
    <row r="2" spans="1:4" x14ac:dyDescent="0.25">
      <c r="B2" t="s">
        <v>188</v>
      </c>
      <c r="C2" t="s">
        <v>195</v>
      </c>
      <c r="D2" t="s">
        <v>196</v>
      </c>
    </row>
    <row r="3" spans="1:4" x14ac:dyDescent="0.25">
      <c r="B3" t="s">
        <v>189</v>
      </c>
      <c r="C3" t="s">
        <v>195</v>
      </c>
      <c r="D3" t="s">
        <v>196</v>
      </c>
    </row>
    <row r="4" spans="1:4" x14ac:dyDescent="0.25">
      <c r="B4" t="s">
        <v>190</v>
      </c>
      <c r="C4" t="s">
        <v>195</v>
      </c>
      <c r="D4" t="s">
        <v>196</v>
      </c>
    </row>
    <row r="5" spans="1:4" x14ac:dyDescent="0.25">
      <c r="B5" t="s">
        <v>191</v>
      </c>
      <c r="C5" t="s">
        <v>195</v>
      </c>
      <c r="D5" t="s">
        <v>196</v>
      </c>
    </row>
    <row r="6" spans="1:4" x14ac:dyDescent="0.25">
      <c r="B6" t="s">
        <v>192</v>
      </c>
      <c r="C6" t="s">
        <v>195</v>
      </c>
      <c r="D6" t="s">
        <v>196</v>
      </c>
    </row>
    <row r="7" spans="1:4" x14ac:dyDescent="0.25">
      <c r="B7" t="s">
        <v>193</v>
      </c>
      <c r="C7" t="s">
        <v>195</v>
      </c>
      <c r="D7" t="s">
        <v>196</v>
      </c>
    </row>
    <row r="8" spans="1:4" x14ac:dyDescent="0.25">
      <c r="B8" t="s">
        <v>194</v>
      </c>
      <c r="C8" t="s">
        <v>195</v>
      </c>
      <c r="D8" t="s">
        <v>196</v>
      </c>
    </row>
    <row r="9" spans="1:4" x14ac:dyDescent="0.25">
      <c r="B9" t="s">
        <v>198</v>
      </c>
      <c r="C9" t="s">
        <v>197</v>
      </c>
      <c r="D9" t="s">
        <v>196</v>
      </c>
    </row>
    <row r="10" spans="1:4" x14ac:dyDescent="0.25">
      <c r="B10" t="s">
        <v>199</v>
      </c>
      <c r="C10" t="s">
        <v>197</v>
      </c>
      <c r="D10" t="s">
        <v>196</v>
      </c>
    </row>
    <row r="11" spans="1:4" x14ac:dyDescent="0.25">
      <c r="B11" t="s">
        <v>200</v>
      </c>
      <c r="C11" t="s">
        <v>197</v>
      </c>
      <c r="D11" t="s">
        <v>196</v>
      </c>
    </row>
    <row r="12" spans="1:4" x14ac:dyDescent="0.25">
      <c r="B12" t="s">
        <v>203</v>
      </c>
      <c r="C12" t="s">
        <v>202</v>
      </c>
      <c r="D12" t="s">
        <v>201</v>
      </c>
    </row>
    <row r="13" spans="1:4" x14ac:dyDescent="0.25">
      <c r="B13" t="s">
        <v>204</v>
      </c>
      <c r="C13" t="s">
        <v>202</v>
      </c>
      <c r="D13" t="s">
        <v>201</v>
      </c>
    </row>
    <row r="14" spans="1:4" x14ac:dyDescent="0.25">
      <c r="B14" t="s">
        <v>205</v>
      </c>
      <c r="C14" t="s">
        <v>202</v>
      </c>
      <c r="D14" t="s">
        <v>201</v>
      </c>
    </row>
    <row r="15" spans="1:4" x14ac:dyDescent="0.25">
      <c r="B15" t="s">
        <v>206</v>
      </c>
      <c r="C15" t="s">
        <v>202</v>
      </c>
      <c r="D15" t="s">
        <v>201</v>
      </c>
    </row>
    <row r="16" spans="1:4" x14ac:dyDescent="0.25">
      <c r="B16" t="s">
        <v>207</v>
      </c>
      <c r="C16" t="s">
        <v>202</v>
      </c>
      <c r="D16" t="s">
        <v>201</v>
      </c>
    </row>
    <row r="17" spans="2:4" x14ac:dyDescent="0.25">
      <c r="B17" t="s">
        <v>208</v>
      </c>
      <c r="C17" t="s">
        <v>202</v>
      </c>
      <c r="D17" t="s">
        <v>201</v>
      </c>
    </row>
    <row r="18" spans="2:4" x14ac:dyDescent="0.25">
      <c r="B18" t="s">
        <v>209</v>
      </c>
      <c r="C18" t="s">
        <v>202</v>
      </c>
      <c r="D18" t="s">
        <v>201</v>
      </c>
    </row>
    <row r="19" spans="2:4" x14ac:dyDescent="0.25">
      <c r="B19" t="s">
        <v>210</v>
      </c>
      <c r="C19" t="s">
        <v>202</v>
      </c>
      <c r="D19" t="s">
        <v>201</v>
      </c>
    </row>
    <row r="20" spans="2:4" x14ac:dyDescent="0.25">
      <c r="B20" t="s">
        <v>212</v>
      </c>
      <c r="C20" t="s">
        <v>211</v>
      </c>
      <c r="D20" t="s">
        <v>201</v>
      </c>
    </row>
    <row r="21" spans="2:4" x14ac:dyDescent="0.25">
      <c r="B21" t="s">
        <v>213</v>
      </c>
      <c r="C21" t="s">
        <v>211</v>
      </c>
      <c r="D21" t="s">
        <v>201</v>
      </c>
    </row>
    <row r="22" spans="2:4" x14ac:dyDescent="0.25">
      <c r="B22" t="s">
        <v>214</v>
      </c>
      <c r="C22" t="s">
        <v>211</v>
      </c>
      <c r="D22" t="s">
        <v>201</v>
      </c>
    </row>
    <row r="23" spans="2:4" x14ac:dyDescent="0.25">
      <c r="B23" t="s">
        <v>215</v>
      </c>
      <c r="C23" t="s">
        <v>211</v>
      </c>
      <c r="D23" t="s">
        <v>201</v>
      </c>
    </row>
    <row r="24" spans="2:4" x14ac:dyDescent="0.25">
      <c r="B24" t="s">
        <v>217</v>
      </c>
      <c r="C24" t="s">
        <v>221</v>
      </c>
      <c r="D24" t="s">
        <v>216</v>
      </c>
    </row>
    <row r="25" spans="2:4" x14ac:dyDescent="0.25">
      <c r="B25" t="s">
        <v>218</v>
      </c>
      <c r="C25" t="s">
        <v>221</v>
      </c>
      <c r="D25" t="s">
        <v>216</v>
      </c>
    </row>
    <row r="26" spans="2:4" x14ac:dyDescent="0.25">
      <c r="B26" t="s">
        <v>219</v>
      </c>
      <c r="C26" t="s">
        <v>221</v>
      </c>
      <c r="D26" t="s">
        <v>216</v>
      </c>
    </row>
    <row r="27" spans="2:4" x14ac:dyDescent="0.25">
      <c r="B27" t="s">
        <v>220</v>
      </c>
      <c r="C27" t="s">
        <v>221</v>
      </c>
      <c r="D27" t="s">
        <v>216</v>
      </c>
    </row>
    <row r="29" spans="2:4" x14ac:dyDescent="0.25">
      <c r="B29" t="s">
        <v>222</v>
      </c>
    </row>
    <row r="30" spans="2:4" x14ac:dyDescent="0.25">
      <c r="B30" t="s">
        <v>223</v>
      </c>
    </row>
    <row r="31" spans="2:4" x14ac:dyDescent="0.25">
      <c r="B31" t="s">
        <v>224</v>
      </c>
    </row>
    <row r="32" spans="2:4" x14ac:dyDescent="0.25">
      <c r="B32" t="s">
        <v>225</v>
      </c>
    </row>
    <row r="33" spans="1:11" x14ac:dyDescent="0.25">
      <c r="B33" t="s">
        <v>226</v>
      </c>
    </row>
    <row r="35" spans="1:11" x14ac:dyDescent="0.25">
      <c r="A35" t="s">
        <v>228</v>
      </c>
    </row>
    <row r="36" spans="1:11" x14ac:dyDescent="0.25">
      <c r="B36" t="s">
        <v>229</v>
      </c>
    </row>
    <row r="37" spans="1:11" x14ac:dyDescent="0.25">
      <c r="C37" t="s">
        <v>230</v>
      </c>
    </row>
    <row r="38" spans="1:11" x14ac:dyDescent="0.25">
      <c r="C38" t="s">
        <v>231</v>
      </c>
    </row>
    <row r="39" spans="1:11" x14ac:dyDescent="0.25">
      <c r="B39" t="s">
        <v>232</v>
      </c>
    </row>
    <row r="40" spans="1:11" x14ac:dyDescent="0.25">
      <c r="C40" s="14" t="s">
        <v>233</v>
      </c>
    </row>
    <row r="41" spans="1:11" x14ac:dyDescent="0.25">
      <c r="C41" s="14" t="s">
        <v>234</v>
      </c>
    </row>
    <row r="42" spans="1:11" x14ac:dyDescent="0.25">
      <c r="C42" s="14" t="s">
        <v>235</v>
      </c>
    </row>
    <row r="43" spans="1:11" x14ac:dyDescent="0.25">
      <c r="C43" s="14" t="s">
        <v>236</v>
      </c>
    </row>
    <row r="44" spans="1:11" x14ac:dyDescent="0.25">
      <c r="C44" t="s">
        <v>237</v>
      </c>
    </row>
    <row r="45" spans="1:11" x14ac:dyDescent="0.25">
      <c r="C45" t="s">
        <v>238</v>
      </c>
    </row>
    <row r="46" spans="1:11" x14ac:dyDescent="0.25">
      <c r="B46" t="s">
        <v>239</v>
      </c>
      <c r="E46">
        <v>2011</v>
      </c>
      <c r="F46">
        <v>2012</v>
      </c>
      <c r="G46">
        <v>2013</v>
      </c>
      <c r="H46">
        <v>2014</v>
      </c>
      <c r="I46">
        <v>2015</v>
      </c>
      <c r="J46">
        <v>2016</v>
      </c>
      <c r="K46">
        <v>2017</v>
      </c>
    </row>
    <row r="47" spans="1:11" x14ac:dyDescent="0.25">
      <c r="C47" t="s">
        <v>158</v>
      </c>
      <c r="D47">
        <v>9.08</v>
      </c>
    </row>
    <row r="48" spans="1:11" x14ac:dyDescent="0.25">
      <c r="C48" t="s">
        <v>159</v>
      </c>
      <c r="D48" t="s">
        <v>240</v>
      </c>
    </row>
    <row r="49" spans="3:11" x14ac:dyDescent="0.25">
      <c r="C49" t="s">
        <v>160</v>
      </c>
    </row>
    <row r="50" spans="3:11" x14ac:dyDescent="0.25">
      <c r="C50" t="s">
        <v>161</v>
      </c>
      <c r="D50">
        <v>0.76</v>
      </c>
    </row>
    <row r="51" spans="3:11" x14ac:dyDescent="0.25">
      <c r="C51" t="s">
        <v>162</v>
      </c>
      <c r="D51" t="s">
        <v>241</v>
      </c>
    </row>
    <row r="52" spans="3:11" x14ac:dyDescent="0.25">
      <c r="C52" t="s">
        <v>247</v>
      </c>
      <c r="D52">
        <v>18.399999999999999</v>
      </c>
    </row>
    <row r="53" spans="3:11" x14ac:dyDescent="0.25">
      <c r="C53" t="s">
        <v>248</v>
      </c>
    </row>
    <row r="54" spans="3:11" x14ac:dyDescent="0.25">
      <c r="C54" t="s">
        <v>244</v>
      </c>
      <c r="D54">
        <v>3.42</v>
      </c>
    </row>
    <row r="55" spans="3:11" x14ac:dyDescent="0.25">
      <c r="C55" t="s">
        <v>245</v>
      </c>
      <c r="D55">
        <v>10.67</v>
      </c>
    </row>
    <row r="56" spans="3:11" x14ac:dyDescent="0.25">
      <c r="C56" t="s">
        <v>167</v>
      </c>
      <c r="D56" t="s">
        <v>242</v>
      </c>
    </row>
    <row r="57" spans="3:11" x14ac:dyDescent="0.25">
      <c r="C57" t="s">
        <v>243</v>
      </c>
      <c r="D57">
        <f>D47-D55/D54</f>
        <v>5.9601169590643277</v>
      </c>
    </row>
    <row r="58" spans="3:11" x14ac:dyDescent="0.25">
      <c r="C58" t="s">
        <v>169</v>
      </c>
      <c r="D58">
        <f>D57/D50</f>
        <v>7.8422591566635891</v>
      </c>
    </row>
    <row r="59" spans="3:11" x14ac:dyDescent="0.25">
      <c r="C59" t="s">
        <v>170</v>
      </c>
      <c r="D59" s="15">
        <v>19.8</v>
      </c>
    </row>
    <row r="60" spans="3:11" x14ac:dyDescent="0.25">
      <c r="C60" t="s">
        <v>171</v>
      </c>
      <c r="D60">
        <f>D47*D54*10000/(E60+F60+G60+H60+I60+J60+K60)*7</f>
        <v>27.160696212812216</v>
      </c>
      <c r="E60">
        <v>8957</v>
      </c>
      <c r="F60">
        <v>9452</v>
      </c>
      <c r="G60">
        <v>8409</v>
      </c>
      <c r="H60">
        <v>7082</v>
      </c>
      <c r="I60">
        <v>8833</v>
      </c>
      <c r="J60">
        <v>14200</v>
      </c>
      <c r="K60">
        <v>23100</v>
      </c>
    </row>
    <row r="61" spans="3:11" x14ac:dyDescent="0.25">
      <c r="C61" t="s">
        <v>172</v>
      </c>
    </row>
    <row r="62" spans="3:11" x14ac:dyDescent="0.25">
      <c r="C62" t="s">
        <v>246</v>
      </c>
    </row>
    <row r="63" spans="3:11" x14ac:dyDescent="0.25">
      <c r="C63" t="s">
        <v>174</v>
      </c>
    </row>
    <row r="64" spans="3:11" x14ac:dyDescent="0.25">
      <c r="C64" t="s">
        <v>175</v>
      </c>
      <c r="D64">
        <v>7.05</v>
      </c>
    </row>
    <row r="65" spans="3:4" x14ac:dyDescent="0.25">
      <c r="C65" t="s">
        <v>176</v>
      </c>
      <c r="D65">
        <v>5.74</v>
      </c>
    </row>
    <row r="66" spans="3:4" x14ac:dyDescent="0.25">
      <c r="C66" t="s">
        <v>177</v>
      </c>
      <c r="D66">
        <v>14.52</v>
      </c>
    </row>
    <row r="67" spans="3:4" x14ac:dyDescent="0.25">
      <c r="C67" t="s">
        <v>178</v>
      </c>
    </row>
    <row r="68" spans="3:4" x14ac:dyDescent="0.25">
      <c r="C68" t="s">
        <v>179</v>
      </c>
    </row>
    <row r="69" spans="3:4" x14ac:dyDescent="0.25">
      <c r="C69" t="s">
        <v>180</v>
      </c>
    </row>
    <row r="70" spans="3:4" x14ac:dyDescent="0.25">
      <c r="C70" t="s">
        <v>181</v>
      </c>
      <c r="D70" s="15">
        <v>1.29</v>
      </c>
    </row>
    <row r="71" spans="3:4" x14ac:dyDescent="0.25">
      <c r="C71" t="s">
        <v>182</v>
      </c>
    </row>
    <row r="72" spans="3:4" x14ac:dyDescent="0.25">
      <c r="C72" t="s">
        <v>183</v>
      </c>
    </row>
    <row r="73" spans="3:4" x14ac:dyDescent="0.25">
      <c r="C73" t="s">
        <v>184</v>
      </c>
      <c r="D73" t="s">
        <v>249</v>
      </c>
    </row>
    <row r="74" spans="3:4" x14ac:dyDescent="0.25">
      <c r="C74" t="s">
        <v>185</v>
      </c>
    </row>
    <row r="75" spans="3:4" x14ac:dyDescent="0.25">
      <c r="C75" t="s">
        <v>186</v>
      </c>
    </row>
    <row r="76" spans="3:4" x14ac:dyDescent="0.25">
      <c r="C76" t="s">
        <v>187</v>
      </c>
    </row>
    <row r="96" spans="1:1" x14ac:dyDescent="0.25">
      <c r="A96" t="s">
        <v>250</v>
      </c>
    </row>
    <row r="97" spans="2:6" x14ac:dyDescent="0.25">
      <c r="B97" t="s">
        <v>251</v>
      </c>
      <c r="C97" t="s">
        <v>254</v>
      </c>
      <c r="D97" t="s">
        <v>252</v>
      </c>
      <c r="E97" t="s">
        <v>253</v>
      </c>
      <c r="F97" t="s">
        <v>255</v>
      </c>
    </row>
    <row r="98" spans="2:6" x14ac:dyDescent="0.25">
      <c r="B98">
        <f>C98*D98*E98</f>
        <v>11.47644</v>
      </c>
      <c r="C98">
        <v>0.71</v>
      </c>
      <c r="D98">
        <v>13.47</v>
      </c>
      <c r="E98">
        <v>1.2</v>
      </c>
      <c r="F98" s="16">
        <v>29.45</v>
      </c>
    </row>
  </sheetData>
  <phoneticPr fontId="1" type="noConversion"/>
  <hyperlinks>
    <hyperlink ref="D70" r:id="rId1" display="http://search.10jqka.com.cn/stockpick/search?preParams=&amp;ts=1&amp;f=1&amp;qs=zgxgrh_lspegz&amp;querytype=&amp;tid=stockpick&amp;w=002712+2019.04.12%E5%8E%86%E5%8F%B2peg%E5%80%BC"/>
    <hyperlink ref="D59" r:id="rId2" display="http://search.10jqka.com.cn/stockpick/search?preParams=&amp;ts=1&amp;qs=zgxgrh_syl&amp;tid=stockpick&amp;w=002712+2019.04.12+%E5%B8%82%E7%9B%88%E7%8E%87%28pe%29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3"/>
  <sheetViews>
    <sheetView tabSelected="1" topLeftCell="A67" workbookViewId="0">
      <selection activeCell="D79" sqref="D79"/>
    </sheetView>
  </sheetViews>
  <sheetFormatPr defaultRowHeight="14.4" x14ac:dyDescent="0.25"/>
  <cols>
    <col min="1" max="1" width="20" customWidth="1"/>
    <col min="3" max="3" width="22.6640625" customWidth="1"/>
    <col min="4" max="5" width="12.44140625" customWidth="1"/>
    <col min="6" max="6" width="14.109375" customWidth="1"/>
    <col min="7" max="7" width="13.21875" customWidth="1"/>
    <col min="8" max="8" width="16.6640625" customWidth="1"/>
    <col min="9" max="9" width="17.44140625" customWidth="1"/>
    <col min="10" max="11" width="19" customWidth="1"/>
    <col min="12" max="12" width="25.6640625" customWidth="1"/>
    <col min="13" max="13" width="22.33203125" customWidth="1"/>
    <col min="14" max="14" width="26.88671875" customWidth="1"/>
    <col min="15" max="15" width="32.21875" customWidth="1"/>
    <col min="16" max="16" width="22.6640625" customWidth="1"/>
  </cols>
  <sheetData>
    <row r="1" spans="1:17" x14ac:dyDescent="0.25">
      <c r="B1" t="s">
        <v>1</v>
      </c>
    </row>
    <row r="2" spans="1:17" x14ac:dyDescent="0.25">
      <c r="A2" t="s">
        <v>2</v>
      </c>
      <c r="B2">
        <v>1.7500000000000002E-2</v>
      </c>
    </row>
    <row r="3" spans="1:17" x14ac:dyDescent="0.25">
      <c r="A3" t="s">
        <v>3</v>
      </c>
      <c r="B3">
        <v>4.5999999999999999E-2</v>
      </c>
    </row>
    <row r="4" spans="1:17" x14ac:dyDescent="0.25">
      <c r="A4" t="s">
        <v>13</v>
      </c>
      <c r="B4">
        <f>(B2+B3)/2</f>
        <v>3.175E-2</v>
      </c>
    </row>
    <row r="6" spans="1:17" x14ac:dyDescent="0.25">
      <c r="A6" s="5" t="s">
        <v>38</v>
      </c>
      <c r="B6" s="5" t="s">
        <v>17</v>
      </c>
      <c r="C6" s="5" t="s">
        <v>21</v>
      </c>
      <c r="D6" s="5" t="s">
        <v>22</v>
      </c>
      <c r="E6" s="5" t="s">
        <v>12</v>
      </c>
      <c r="F6" s="5" t="s">
        <v>23</v>
      </c>
      <c r="G6" s="5" t="s">
        <v>24</v>
      </c>
      <c r="H6" s="5" t="s">
        <v>25</v>
      </c>
      <c r="I6" s="5" t="s">
        <v>26</v>
      </c>
      <c r="J6" s="5" t="s">
        <v>39</v>
      </c>
      <c r="K6" s="5" t="s">
        <v>40</v>
      </c>
      <c r="L6" s="5" t="s">
        <v>41</v>
      </c>
      <c r="M6" s="5" t="s">
        <v>42</v>
      </c>
      <c r="N6" s="5" t="s">
        <v>43</v>
      </c>
      <c r="O6" s="5" t="s">
        <v>56</v>
      </c>
      <c r="P6" s="5" t="s">
        <v>72</v>
      </c>
      <c r="Q6" s="5" t="s">
        <v>124</v>
      </c>
    </row>
    <row r="7" spans="1:17" x14ac:dyDescent="0.25">
      <c r="A7" t="s">
        <v>155</v>
      </c>
      <c r="B7" s="2">
        <v>5.16</v>
      </c>
      <c r="D7" s="7">
        <v>1.46</v>
      </c>
      <c r="E7" s="7">
        <v>1</v>
      </c>
      <c r="H7" s="9">
        <f t="shared" ref="H7:H38" si="0">F7*E7</f>
        <v>0</v>
      </c>
      <c r="I7" s="9">
        <f t="shared" ref="I7:I38" si="1">G7*E7</f>
        <v>0</v>
      </c>
      <c r="J7">
        <f t="shared" ref="J7:J38" si="2">B7/E7</f>
        <v>5.16</v>
      </c>
      <c r="K7">
        <f t="shared" ref="K7:K38" si="3">B7/D7</f>
        <v>3.5342465753424661</v>
      </c>
      <c r="L7">
        <f t="shared" ref="L7:L38" si="4">E7/$B$2</f>
        <v>57.142857142857139</v>
      </c>
      <c r="M7">
        <f t="shared" ref="M7:M38" si="5">E7/$B$3</f>
        <v>21.739130434782609</v>
      </c>
      <c r="N7">
        <f t="shared" ref="N7:N38" si="6">E7/$B$4</f>
        <v>31.496062992125985</v>
      </c>
      <c r="O7" s="12">
        <f t="shared" ref="O7:O38" si="7">1/$J7</f>
        <v>0.19379844961240308</v>
      </c>
    </row>
    <row r="8" spans="1:17" x14ac:dyDescent="0.25">
      <c r="A8" t="s">
        <v>51</v>
      </c>
      <c r="B8" s="2">
        <v>7.58</v>
      </c>
      <c r="C8" s="2">
        <v>19.100000000000001</v>
      </c>
      <c r="D8" s="7">
        <v>10.56</v>
      </c>
      <c r="E8" s="7">
        <v>1.24</v>
      </c>
      <c r="F8" s="7">
        <v>21.6</v>
      </c>
      <c r="G8" s="7">
        <v>11.6</v>
      </c>
      <c r="H8" s="9">
        <f t="shared" si="0"/>
        <v>26.784000000000002</v>
      </c>
      <c r="I8" s="9">
        <f t="shared" si="1"/>
        <v>14.384</v>
      </c>
      <c r="J8">
        <f t="shared" si="2"/>
        <v>6.112903225806452</v>
      </c>
      <c r="K8">
        <f t="shared" si="3"/>
        <v>0.71780303030303028</v>
      </c>
      <c r="L8">
        <f t="shared" si="4"/>
        <v>70.857142857142847</v>
      </c>
      <c r="M8">
        <f t="shared" si="5"/>
        <v>26.956521739130434</v>
      </c>
      <c r="N8">
        <f t="shared" si="6"/>
        <v>39.055118110236222</v>
      </c>
      <c r="O8" s="12">
        <f t="shared" si="7"/>
        <v>0.16358839050131926</v>
      </c>
      <c r="P8" s="1">
        <v>9.9199999999999997E-2</v>
      </c>
    </row>
    <row r="9" spans="1:17" x14ac:dyDescent="0.25">
      <c r="A9" t="s">
        <v>53</v>
      </c>
      <c r="B9" s="2">
        <v>7.45</v>
      </c>
      <c r="D9" s="7">
        <v>3.55</v>
      </c>
      <c r="E9" s="7">
        <v>0.8</v>
      </c>
      <c r="F9" s="7">
        <v>70.8</v>
      </c>
      <c r="G9" s="7">
        <v>14.8</v>
      </c>
      <c r="H9" s="9">
        <f t="shared" si="0"/>
        <v>56.64</v>
      </c>
      <c r="I9" s="9">
        <f t="shared" si="1"/>
        <v>11.840000000000002</v>
      </c>
      <c r="J9">
        <f t="shared" si="2"/>
        <v>9.3125</v>
      </c>
      <c r="K9">
        <f t="shared" si="3"/>
        <v>2.098591549295775</v>
      </c>
      <c r="L9">
        <f t="shared" si="4"/>
        <v>45.714285714285715</v>
      </c>
      <c r="M9">
        <f t="shared" si="5"/>
        <v>17.39130434782609</v>
      </c>
      <c r="N9">
        <f t="shared" si="6"/>
        <v>25.196850393700789</v>
      </c>
      <c r="O9" s="12">
        <f t="shared" si="7"/>
        <v>0.10738255033557047</v>
      </c>
      <c r="P9" s="1">
        <v>1.6999999999999999E-3</v>
      </c>
    </row>
    <row r="10" spans="1:17" x14ac:dyDescent="0.25">
      <c r="A10" t="s">
        <v>152</v>
      </c>
      <c r="B10" s="2">
        <v>17.27</v>
      </c>
      <c r="C10">
        <v>39.17</v>
      </c>
      <c r="D10" s="7">
        <v>9.9</v>
      </c>
      <c r="E10" s="7">
        <v>1.65</v>
      </c>
      <c r="F10" s="7">
        <v>125.2</v>
      </c>
      <c r="G10" s="7">
        <v>56.4</v>
      </c>
      <c r="H10" s="9">
        <f t="shared" si="0"/>
        <v>206.57999999999998</v>
      </c>
      <c r="I10" s="9">
        <f t="shared" si="1"/>
        <v>93.059999999999988</v>
      </c>
      <c r="J10">
        <f t="shared" si="2"/>
        <v>10.466666666666667</v>
      </c>
      <c r="K10">
        <f t="shared" si="3"/>
        <v>1.7444444444444442</v>
      </c>
      <c r="L10">
        <f t="shared" si="4"/>
        <v>94.285714285714278</v>
      </c>
      <c r="M10">
        <f t="shared" si="5"/>
        <v>35.869565217391305</v>
      </c>
      <c r="N10">
        <f t="shared" si="6"/>
        <v>51.968503937007867</v>
      </c>
      <c r="O10" s="12">
        <f t="shared" si="7"/>
        <v>9.5541401273885343E-2</v>
      </c>
      <c r="P10" s="1">
        <v>0.15620000000000001</v>
      </c>
    </row>
    <row r="11" spans="1:17" x14ac:dyDescent="0.25">
      <c r="A11" t="s">
        <v>76</v>
      </c>
      <c r="B11" s="2">
        <v>12.58</v>
      </c>
      <c r="C11" s="2">
        <v>21.53</v>
      </c>
      <c r="D11" s="7">
        <v>6.95</v>
      </c>
      <c r="E11" s="7">
        <v>1.1100000000000001</v>
      </c>
      <c r="F11" s="7">
        <v>82.4</v>
      </c>
      <c r="G11" s="7">
        <v>17.600000000000001</v>
      </c>
      <c r="H11" s="9">
        <f t="shared" si="0"/>
        <v>91.464000000000013</v>
      </c>
      <c r="I11" s="9">
        <f t="shared" si="1"/>
        <v>19.536000000000005</v>
      </c>
      <c r="J11">
        <f t="shared" si="2"/>
        <v>11.333333333333332</v>
      </c>
      <c r="K11">
        <f t="shared" si="3"/>
        <v>1.8100719424460432</v>
      </c>
      <c r="L11">
        <f t="shared" si="4"/>
        <v>63.428571428571431</v>
      </c>
      <c r="M11">
        <f t="shared" si="5"/>
        <v>24.130434782608699</v>
      </c>
      <c r="N11">
        <f t="shared" si="6"/>
        <v>34.960629921259844</v>
      </c>
      <c r="O11" s="12">
        <f t="shared" si="7"/>
        <v>8.8235294117647065E-2</v>
      </c>
      <c r="P11" s="1">
        <v>0.1547</v>
      </c>
    </row>
    <row r="12" spans="1:17" x14ac:dyDescent="0.25">
      <c r="A12" t="s">
        <v>157</v>
      </c>
      <c r="B12" s="2">
        <v>9.08</v>
      </c>
      <c r="C12">
        <v>14.52</v>
      </c>
      <c r="D12" s="7">
        <v>9.58</v>
      </c>
      <c r="E12" s="7">
        <v>0.76</v>
      </c>
      <c r="F12" s="7">
        <v>77</v>
      </c>
      <c r="G12" s="7">
        <v>29.4</v>
      </c>
      <c r="H12" s="9">
        <f t="shared" si="0"/>
        <v>58.52</v>
      </c>
      <c r="I12" s="9">
        <f t="shared" si="1"/>
        <v>22.343999999999998</v>
      </c>
      <c r="J12">
        <f t="shared" si="2"/>
        <v>11.947368421052632</v>
      </c>
      <c r="K12">
        <f t="shared" si="3"/>
        <v>0.94780793319415446</v>
      </c>
      <c r="L12">
        <f t="shared" si="4"/>
        <v>43.428571428571423</v>
      </c>
      <c r="M12">
        <f t="shared" si="5"/>
        <v>16.521739130434781</v>
      </c>
      <c r="N12">
        <f t="shared" si="6"/>
        <v>23.937007874015748</v>
      </c>
      <c r="O12" s="12">
        <f t="shared" si="7"/>
        <v>8.3700440528634359E-2</v>
      </c>
      <c r="P12">
        <v>7.05</v>
      </c>
    </row>
    <row r="13" spans="1:17" x14ac:dyDescent="0.25">
      <c r="A13" t="s">
        <v>32</v>
      </c>
      <c r="B13" s="2">
        <v>11.35</v>
      </c>
      <c r="C13" s="2">
        <v>30.37</v>
      </c>
      <c r="D13" s="7">
        <v>6.36</v>
      </c>
      <c r="E13" s="7">
        <v>0.78</v>
      </c>
      <c r="F13" s="7">
        <v>37</v>
      </c>
      <c r="G13" s="7">
        <v>22.1</v>
      </c>
      <c r="H13" s="9">
        <f t="shared" si="0"/>
        <v>28.86</v>
      </c>
      <c r="I13" s="9">
        <f t="shared" si="1"/>
        <v>17.238000000000003</v>
      </c>
      <c r="J13">
        <f t="shared" si="2"/>
        <v>14.551282051282051</v>
      </c>
      <c r="K13">
        <f t="shared" si="3"/>
        <v>1.7845911949685533</v>
      </c>
      <c r="L13">
        <f t="shared" si="4"/>
        <v>44.571428571428569</v>
      </c>
      <c r="M13">
        <f t="shared" si="5"/>
        <v>16.956521739130437</v>
      </c>
      <c r="N13">
        <f t="shared" si="6"/>
        <v>24.566929133858267</v>
      </c>
      <c r="O13" s="12">
        <f t="shared" si="7"/>
        <v>6.8722466960352419E-2</v>
      </c>
      <c r="P13" s="1">
        <v>0.1111</v>
      </c>
    </row>
    <row r="14" spans="1:17" x14ac:dyDescent="0.25">
      <c r="A14" t="s">
        <v>83</v>
      </c>
      <c r="B14" s="2">
        <v>10.27</v>
      </c>
      <c r="C14" s="2">
        <v>68.39</v>
      </c>
      <c r="D14" s="7">
        <v>5.89</v>
      </c>
      <c r="E14" s="7">
        <v>0.68</v>
      </c>
      <c r="F14" s="7">
        <v>19.100000000000001</v>
      </c>
      <c r="G14" s="7">
        <v>12.1</v>
      </c>
      <c r="H14" s="9">
        <f t="shared" si="0"/>
        <v>12.988000000000001</v>
      </c>
      <c r="I14" s="9">
        <f t="shared" si="1"/>
        <v>8.2279999999999998</v>
      </c>
      <c r="J14">
        <f t="shared" si="2"/>
        <v>15.102941176470587</v>
      </c>
      <c r="K14">
        <f t="shared" si="3"/>
        <v>1.7436332767402376</v>
      </c>
      <c r="L14">
        <f t="shared" si="4"/>
        <v>38.857142857142854</v>
      </c>
      <c r="M14">
        <f t="shared" si="5"/>
        <v>14.782608695652176</v>
      </c>
      <c r="N14">
        <f t="shared" si="6"/>
        <v>21.41732283464567</v>
      </c>
      <c r="O14" s="12">
        <f t="shared" si="7"/>
        <v>6.6212268743914324E-2</v>
      </c>
      <c r="P14" s="1">
        <v>0.11609999999999999</v>
      </c>
    </row>
    <row r="15" spans="1:17" x14ac:dyDescent="0.25">
      <c r="A15" t="s">
        <v>35</v>
      </c>
      <c r="B15" s="2">
        <v>50.6</v>
      </c>
      <c r="C15" s="2">
        <v>36.82</v>
      </c>
      <c r="D15" s="7">
        <v>11.76</v>
      </c>
      <c r="E15" s="7">
        <v>3.3</v>
      </c>
      <c r="F15" s="7">
        <v>23.1</v>
      </c>
      <c r="G15" s="7">
        <v>12.3</v>
      </c>
      <c r="H15" s="9">
        <f t="shared" si="0"/>
        <v>76.23</v>
      </c>
      <c r="I15" s="9">
        <f t="shared" si="1"/>
        <v>40.590000000000003</v>
      </c>
      <c r="J15">
        <f t="shared" si="2"/>
        <v>15.333333333333334</v>
      </c>
      <c r="K15">
        <f t="shared" si="3"/>
        <v>4.3027210884353746</v>
      </c>
      <c r="L15">
        <f t="shared" si="4"/>
        <v>188.57142857142856</v>
      </c>
      <c r="M15">
        <f t="shared" si="5"/>
        <v>71.739130434782609</v>
      </c>
      <c r="N15">
        <f t="shared" si="6"/>
        <v>103.93700787401573</v>
      </c>
      <c r="O15" s="12">
        <f t="shared" si="7"/>
        <v>6.5217391304347824E-2</v>
      </c>
      <c r="P15" s="1">
        <v>0.28070000000000001</v>
      </c>
    </row>
    <row r="16" spans="1:17" x14ac:dyDescent="0.25">
      <c r="A16" t="s">
        <v>151</v>
      </c>
      <c r="B16">
        <v>6.78</v>
      </c>
      <c r="C16">
        <v>18.739999999999998</v>
      </c>
      <c r="D16">
        <v>3.49</v>
      </c>
      <c r="E16">
        <v>0.42</v>
      </c>
      <c r="F16">
        <v>178.9</v>
      </c>
      <c r="G16">
        <v>30.9</v>
      </c>
      <c r="H16" s="9">
        <f t="shared" si="0"/>
        <v>75.138000000000005</v>
      </c>
      <c r="I16" s="9">
        <f t="shared" si="1"/>
        <v>12.978</v>
      </c>
      <c r="J16">
        <f t="shared" si="2"/>
        <v>16.142857142857142</v>
      </c>
      <c r="K16">
        <f t="shared" si="3"/>
        <v>1.9426934097421202</v>
      </c>
      <c r="L16">
        <f t="shared" si="4"/>
        <v>23.999999999999996</v>
      </c>
      <c r="M16">
        <f t="shared" si="5"/>
        <v>9.1304347826086953</v>
      </c>
      <c r="N16">
        <f t="shared" si="6"/>
        <v>13.228346456692913</v>
      </c>
      <c r="O16" s="12">
        <f t="shared" si="7"/>
        <v>6.1946902654867256E-2</v>
      </c>
    </row>
    <row r="17" spans="1:17" x14ac:dyDescent="0.25">
      <c r="A17" t="s">
        <v>34</v>
      </c>
      <c r="B17" s="2">
        <v>11.65</v>
      </c>
      <c r="C17" s="2">
        <v>45.11</v>
      </c>
      <c r="D17" s="7">
        <v>4.07</v>
      </c>
      <c r="E17" s="7">
        <v>0.68</v>
      </c>
      <c r="F17" s="7">
        <v>34.700000000000003</v>
      </c>
      <c r="G17" s="7">
        <v>19.5</v>
      </c>
      <c r="H17" s="9">
        <f t="shared" si="0"/>
        <v>23.596000000000004</v>
      </c>
      <c r="I17" s="9">
        <f t="shared" si="1"/>
        <v>13.260000000000002</v>
      </c>
      <c r="J17">
        <f t="shared" si="2"/>
        <v>17.132352941176471</v>
      </c>
      <c r="K17">
        <f t="shared" si="3"/>
        <v>2.8624078624078622</v>
      </c>
      <c r="L17">
        <f t="shared" si="4"/>
        <v>38.857142857142854</v>
      </c>
      <c r="M17">
        <f t="shared" si="5"/>
        <v>14.782608695652176</v>
      </c>
      <c r="N17">
        <f t="shared" si="6"/>
        <v>21.41732283464567</v>
      </c>
      <c r="O17" s="12">
        <f t="shared" si="7"/>
        <v>5.8369098712446353E-2</v>
      </c>
      <c r="P17" s="1">
        <v>0.16669999999999999</v>
      </c>
    </row>
    <row r="18" spans="1:17" x14ac:dyDescent="0.25">
      <c r="A18" t="s">
        <v>153</v>
      </c>
      <c r="B18" s="2">
        <v>8.4499999999999993</v>
      </c>
      <c r="C18" s="2">
        <v>24.02</v>
      </c>
      <c r="D18" s="7">
        <v>5.43</v>
      </c>
      <c r="E18" s="7">
        <v>0.48</v>
      </c>
      <c r="F18" s="7">
        <v>36.1</v>
      </c>
      <c r="G18" s="7">
        <v>25.8</v>
      </c>
      <c r="H18" s="9">
        <f t="shared" si="0"/>
        <v>17.327999999999999</v>
      </c>
      <c r="I18" s="9">
        <f t="shared" si="1"/>
        <v>12.384</v>
      </c>
      <c r="J18">
        <f t="shared" si="2"/>
        <v>17.604166666666664</v>
      </c>
      <c r="K18">
        <f t="shared" si="3"/>
        <v>1.5561694290976058</v>
      </c>
      <c r="L18">
        <f t="shared" si="4"/>
        <v>27.428571428571423</v>
      </c>
      <c r="M18">
        <f t="shared" si="5"/>
        <v>10.434782608695652</v>
      </c>
      <c r="N18">
        <f t="shared" si="6"/>
        <v>15.118110236220472</v>
      </c>
      <c r="O18" s="12">
        <f t="shared" si="7"/>
        <v>5.6804733727810655E-2</v>
      </c>
      <c r="P18" s="1">
        <v>8.8300000000000003E-2</v>
      </c>
    </row>
    <row r="19" spans="1:17" x14ac:dyDescent="0.25">
      <c r="A19" t="s">
        <v>30</v>
      </c>
      <c r="B19" s="2">
        <v>16.079999999999998</v>
      </c>
      <c r="C19" s="2">
        <v>8.64</v>
      </c>
      <c r="D19" s="7">
        <v>3.67</v>
      </c>
      <c r="E19" s="7">
        <v>0.9</v>
      </c>
      <c r="F19" s="7">
        <v>18.7</v>
      </c>
      <c r="G19" s="7">
        <v>14.2</v>
      </c>
      <c r="H19" s="9">
        <f t="shared" si="0"/>
        <v>16.829999999999998</v>
      </c>
      <c r="I19" s="9">
        <f t="shared" si="1"/>
        <v>12.78</v>
      </c>
      <c r="J19">
        <f t="shared" si="2"/>
        <v>17.866666666666664</v>
      </c>
      <c r="K19">
        <f t="shared" si="3"/>
        <v>4.3814713896457764</v>
      </c>
      <c r="L19">
        <f t="shared" si="4"/>
        <v>51.428571428571423</v>
      </c>
      <c r="M19">
        <f t="shared" si="5"/>
        <v>19.565217391304348</v>
      </c>
      <c r="N19">
        <f t="shared" si="6"/>
        <v>28.346456692913385</v>
      </c>
      <c r="O19" s="12">
        <f t="shared" si="7"/>
        <v>5.5970149253731352E-2</v>
      </c>
      <c r="P19" s="1">
        <v>0.23380000000000001</v>
      </c>
    </row>
    <row r="20" spans="1:17" x14ac:dyDescent="0.25">
      <c r="A20" t="s">
        <v>31</v>
      </c>
      <c r="B20" s="2">
        <v>27.48</v>
      </c>
      <c r="C20" s="2">
        <v>21.42</v>
      </c>
      <c r="D20" s="7">
        <v>3.93</v>
      </c>
      <c r="E20" s="7">
        <v>1.49</v>
      </c>
      <c r="F20" s="7">
        <v>36.299999999999997</v>
      </c>
      <c r="G20" s="7">
        <v>16.899999999999999</v>
      </c>
      <c r="H20" s="9">
        <f t="shared" si="0"/>
        <v>54.086999999999996</v>
      </c>
      <c r="I20" s="9">
        <f t="shared" si="1"/>
        <v>25.180999999999997</v>
      </c>
      <c r="J20">
        <f t="shared" si="2"/>
        <v>18.44295302013423</v>
      </c>
      <c r="K20">
        <f t="shared" si="3"/>
        <v>6.9923664122137401</v>
      </c>
      <c r="L20">
        <f t="shared" si="4"/>
        <v>85.142857142857139</v>
      </c>
      <c r="M20">
        <f t="shared" si="5"/>
        <v>32.391304347826086</v>
      </c>
      <c r="N20">
        <f t="shared" si="6"/>
        <v>46.929133858267718</v>
      </c>
      <c r="O20" s="12">
        <f t="shared" si="7"/>
        <v>5.4221251819505094E-2</v>
      </c>
      <c r="P20" s="1">
        <v>0.37880000000000003</v>
      </c>
    </row>
    <row r="21" spans="1:17" x14ac:dyDescent="0.25">
      <c r="A21" t="s">
        <v>37</v>
      </c>
      <c r="B21" s="2">
        <v>7.97</v>
      </c>
      <c r="C21" s="2">
        <v>38.880000000000003</v>
      </c>
      <c r="D21" s="7">
        <v>4.0199999999999996</v>
      </c>
      <c r="E21" s="7">
        <v>0.41</v>
      </c>
      <c r="F21" s="7">
        <v>332</v>
      </c>
      <c r="G21" s="7">
        <v>29.4</v>
      </c>
      <c r="H21" s="9">
        <f t="shared" si="0"/>
        <v>136.12</v>
      </c>
      <c r="I21" s="9">
        <f t="shared" si="1"/>
        <v>12.053999999999998</v>
      </c>
      <c r="J21">
        <f t="shared" si="2"/>
        <v>19.439024390243905</v>
      </c>
      <c r="K21">
        <f t="shared" si="3"/>
        <v>1.9825870646766171</v>
      </c>
      <c r="L21">
        <f t="shared" si="4"/>
        <v>23.428571428571423</v>
      </c>
      <c r="M21">
        <f t="shared" si="5"/>
        <v>8.9130434782608692</v>
      </c>
      <c r="N21">
        <f t="shared" si="6"/>
        <v>12.913385826771652</v>
      </c>
      <c r="O21" s="12">
        <f t="shared" si="7"/>
        <v>5.1442910915934753E-2</v>
      </c>
      <c r="P21" s="1">
        <v>0.1021</v>
      </c>
    </row>
    <row r="22" spans="1:17" x14ac:dyDescent="0.25">
      <c r="A22" t="s">
        <v>28</v>
      </c>
      <c r="B22" s="2">
        <v>6.11</v>
      </c>
      <c r="C22" s="2">
        <v>12.22</v>
      </c>
      <c r="D22" s="7">
        <v>3.54</v>
      </c>
      <c r="E22" s="7">
        <v>0.31</v>
      </c>
      <c r="F22" s="7">
        <v>99.3</v>
      </c>
      <c r="G22" s="7">
        <v>31</v>
      </c>
      <c r="H22" s="9">
        <f t="shared" si="0"/>
        <v>30.782999999999998</v>
      </c>
      <c r="I22" s="9">
        <f t="shared" si="1"/>
        <v>9.61</v>
      </c>
      <c r="J22">
        <f t="shared" si="2"/>
        <v>19.70967741935484</v>
      </c>
      <c r="K22">
        <f t="shared" si="3"/>
        <v>1.7259887005649719</v>
      </c>
      <c r="L22">
        <f t="shared" si="4"/>
        <v>17.714285714285712</v>
      </c>
      <c r="M22">
        <f t="shared" si="5"/>
        <v>6.7391304347826084</v>
      </c>
      <c r="N22">
        <f t="shared" si="6"/>
        <v>9.7637795275590555</v>
      </c>
      <c r="O22" s="12">
        <f t="shared" si="7"/>
        <v>5.0736497545008183E-2</v>
      </c>
      <c r="P22" s="1">
        <v>-0.1323</v>
      </c>
    </row>
    <row r="23" spans="1:17" x14ac:dyDescent="0.25">
      <c r="A23" t="s">
        <v>14</v>
      </c>
      <c r="B23" s="2">
        <v>25.3</v>
      </c>
      <c r="C23" s="8">
        <v>0.45429999999999998</v>
      </c>
      <c r="D23" s="7">
        <v>6.14</v>
      </c>
      <c r="E23" s="7">
        <v>1.26</v>
      </c>
      <c r="F23" s="7">
        <v>19.399999999999999</v>
      </c>
      <c r="G23" s="7">
        <v>12.2</v>
      </c>
      <c r="H23" s="9">
        <f t="shared" si="0"/>
        <v>24.443999999999999</v>
      </c>
      <c r="I23" s="9">
        <f t="shared" si="1"/>
        <v>15.372</v>
      </c>
      <c r="J23">
        <f t="shared" si="2"/>
        <v>20.079365079365079</v>
      </c>
      <c r="K23">
        <f t="shared" si="3"/>
        <v>4.120521172638437</v>
      </c>
      <c r="L23">
        <f t="shared" si="4"/>
        <v>72</v>
      </c>
      <c r="M23">
        <f t="shared" si="5"/>
        <v>27.391304347826086</v>
      </c>
      <c r="N23">
        <f t="shared" si="6"/>
        <v>39.685039370078741</v>
      </c>
      <c r="O23" s="12">
        <f t="shared" si="7"/>
        <v>4.980237154150198E-2</v>
      </c>
      <c r="P23" s="1">
        <v>0.2059</v>
      </c>
    </row>
    <row r="24" spans="1:17" x14ac:dyDescent="0.25">
      <c r="A24" t="s">
        <v>81</v>
      </c>
      <c r="B24" s="2">
        <v>6.33</v>
      </c>
      <c r="C24" s="2">
        <v>44.04</v>
      </c>
      <c r="D24" s="7">
        <v>2.93</v>
      </c>
      <c r="E24" s="7">
        <v>0.25</v>
      </c>
      <c r="F24" s="7">
        <v>29.2</v>
      </c>
      <c r="G24" s="7">
        <v>21.7</v>
      </c>
      <c r="H24" s="9">
        <f t="shared" si="0"/>
        <v>7.3</v>
      </c>
      <c r="I24" s="9">
        <f t="shared" si="1"/>
        <v>5.4249999999999998</v>
      </c>
      <c r="J24">
        <f t="shared" si="2"/>
        <v>25.32</v>
      </c>
      <c r="K24">
        <f t="shared" si="3"/>
        <v>2.1604095563139931</v>
      </c>
      <c r="L24">
        <f t="shared" si="4"/>
        <v>14.285714285714285</v>
      </c>
      <c r="M24">
        <f t="shared" si="5"/>
        <v>5.4347826086956523</v>
      </c>
      <c r="N24">
        <f t="shared" si="6"/>
        <v>7.8740157480314963</v>
      </c>
      <c r="O24" s="12">
        <f t="shared" si="7"/>
        <v>3.9494470774091628E-2</v>
      </c>
      <c r="P24" s="1">
        <v>8.3400000000000002E-2</v>
      </c>
    </row>
    <row r="25" spans="1:17" x14ac:dyDescent="0.25">
      <c r="A25" t="s">
        <v>125</v>
      </c>
      <c r="B25" s="2">
        <v>41.2</v>
      </c>
      <c r="C25" s="2">
        <v>41.27</v>
      </c>
      <c r="D25" s="7">
        <v>7.68</v>
      </c>
      <c r="E25" s="7">
        <v>1.56</v>
      </c>
      <c r="F25" s="7">
        <v>43.8</v>
      </c>
      <c r="G25" s="7">
        <v>21.7</v>
      </c>
      <c r="H25" s="9">
        <f t="shared" si="0"/>
        <v>68.328000000000003</v>
      </c>
      <c r="I25" s="9">
        <f t="shared" si="1"/>
        <v>33.851999999999997</v>
      </c>
      <c r="J25">
        <f t="shared" si="2"/>
        <v>26.410256410256412</v>
      </c>
      <c r="K25">
        <f t="shared" si="3"/>
        <v>5.3645833333333339</v>
      </c>
      <c r="L25">
        <f t="shared" si="4"/>
        <v>89.142857142857139</v>
      </c>
      <c r="M25">
        <f t="shared" si="5"/>
        <v>33.913043478260875</v>
      </c>
      <c r="N25">
        <f t="shared" si="6"/>
        <v>49.133858267716533</v>
      </c>
      <c r="O25" s="12">
        <f t="shared" si="7"/>
        <v>3.7864077669902907E-2</v>
      </c>
      <c r="P25" s="1">
        <v>0.23850000000000002</v>
      </c>
      <c r="Q25" t="s">
        <v>134</v>
      </c>
    </row>
    <row r="26" spans="1:17" x14ac:dyDescent="0.25">
      <c r="A26" t="s">
        <v>78</v>
      </c>
      <c r="B26" s="2">
        <v>6.17</v>
      </c>
      <c r="C26" s="2">
        <v>11.61</v>
      </c>
      <c r="D26" s="7">
        <v>7.33</v>
      </c>
      <c r="E26" s="7">
        <v>0.23</v>
      </c>
      <c r="F26" s="7">
        <v>32.200000000000003</v>
      </c>
      <c r="G26" s="7">
        <v>14</v>
      </c>
      <c r="H26" s="9">
        <f t="shared" si="0"/>
        <v>7.4060000000000006</v>
      </c>
      <c r="I26" s="9">
        <f t="shared" si="1"/>
        <v>3.22</v>
      </c>
      <c r="J26">
        <f t="shared" si="2"/>
        <v>26.826086956521738</v>
      </c>
      <c r="K26">
        <f t="shared" si="3"/>
        <v>0.84174624829467937</v>
      </c>
      <c r="L26">
        <f t="shared" si="4"/>
        <v>13.142857142857142</v>
      </c>
      <c r="M26">
        <f t="shared" si="5"/>
        <v>5</v>
      </c>
      <c r="N26">
        <f t="shared" si="6"/>
        <v>7.2440944881889768</v>
      </c>
      <c r="O26" s="12">
        <f t="shared" si="7"/>
        <v>3.7277147487844407E-2</v>
      </c>
      <c r="P26" s="1">
        <v>3.1099999999999999E-2</v>
      </c>
    </row>
    <row r="27" spans="1:17" x14ac:dyDescent="0.25">
      <c r="A27" t="s">
        <v>57</v>
      </c>
      <c r="B27" s="2">
        <v>28.62</v>
      </c>
      <c r="C27" s="2">
        <v>37.82</v>
      </c>
      <c r="D27" s="7">
        <v>4.59</v>
      </c>
      <c r="E27" s="7">
        <v>1.06</v>
      </c>
      <c r="F27" s="7">
        <v>31.8</v>
      </c>
      <c r="G27" s="7">
        <v>19.8</v>
      </c>
      <c r="H27" s="9">
        <f t="shared" si="0"/>
        <v>33.708000000000006</v>
      </c>
      <c r="I27" s="9">
        <f t="shared" si="1"/>
        <v>20.988000000000003</v>
      </c>
      <c r="J27">
        <f t="shared" si="2"/>
        <v>27</v>
      </c>
      <c r="K27">
        <f t="shared" si="3"/>
        <v>6.2352941176470589</v>
      </c>
      <c r="L27">
        <f t="shared" si="4"/>
        <v>60.571428571428569</v>
      </c>
      <c r="M27">
        <f t="shared" si="5"/>
        <v>23.043478260869566</v>
      </c>
      <c r="N27">
        <f t="shared" si="6"/>
        <v>33.385826771653548</v>
      </c>
      <c r="O27" s="12">
        <f t="shared" si="7"/>
        <v>3.7037037037037035E-2</v>
      </c>
      <c r="P27" s="1">
        <v>0.23069999999999999</v>
      </c>
    </row>
    <row r="28" spans="1:17" x14ac:dyDescent="0.25">
      <c r="A28" t="s">
        <v>141</v>
      </c>
      <c r="B28" s="2">
        <v>13.15</v>
      </c>
      <c r="C28" s="2">
        <v>22.18</v>
      </c>
      <c r="D28" s="7">
        <v>2.88</v>
      </c>
      <c r="E28" s="7">
        <v>0.47</v>
      </c>
      <c r="F28" s="7">
        <v>25.8</v>
      </c>
      <c r="G28" s="7">
        <v>18.100000000000001</v>
      </c>
      <c r="H28" s="9">
        <f t="shared" si="0"/>
        <v>12.125999999999999</v>
      </c>
      <c r="I28" s="9">
        <f t="shared" si="1"/>
        <v>8.5069999999999997</v>
      </c>
      <c r="J28">
        <f t="shared" si="2"/>
        <v>27.978723404255323</v>
      </c>
      <c r="K28">
        <f t="shared" si="3"/>
        <v>4.5659722222222223</v>
      </c>
      <c r="L28">
        <f t="shared" si="4"/>
        <v>26.857142857142854</v>
      </c>
      <c r="M28">
        <f t="shared" si="5"/>
        <v>10.217391304347826</v>
      </c>
      <c r="N28">
        <f t="shared" si="6"/>
        <v>14.803149606299211</v>
      </c>
      <c r="O28" s="12">
        <f t="shared" si="7"/>
        <v>3.5741444866920144E-2</v>
      </c>
      <c r="P28" s="1">
        <v>0.15629999999999999</v>
      </c>
      <c r="Q28" t="s">
        <v>149</v>
      </c>
    </row>
    <row r="29" spans="1:17" x14ac:dyDescent="0.25">
      <c r="A29" t="s">
        <v>135</v>
      </c>
      <c r="B29" s="2">
        <v>22.33</v>
      </c>
      <c r="C29" s="2">
        <v>30.81</v>
      </c>
      <c r="D29" s="7">
        <v>7.76</v>
      </c>
      <c r="E29" s="7">
        <v>0.79</v>
      </c>
      <c r="F29" s="7">
        <v>40.6</v>
      </c>
      <c r="G29" s="7">
        <v>29.9</v>
      </c>
      <c r="H29" s="9">
        <f t="shared" si="0"/>
        <v>32.074000000000005</v>
      </c>
      <c r="I29" s="9">
        <f t="shared" si="1"/>
        <v>23.620999999999999</v>
      </c>
      <c r="J29">
        <f t="shared" si="2"/>
        <v>28.265822784810123</v>
      </c>
      <c r="K29">
        <f t="shared" si="3"/>
        <v>2.8775773195876289</v>
      </c>
      <c r="L29">
        <f t="shared" si="4"/>
        <v>45.142857142857139</v>
      </c>
      <c r="M29">
        <f t="shared" si="5"/>
        <v>17.173913043478262</v>
      </c>
      <c r="N29">
        <f t="shared" si="6"/>
        <v>24.88188976377953</v>
      </c>
      <c r="O29" s="12">
        <f t="shared" si="7"/>
        <v>3.5378414688759519E-2</v>
      </c>
      <c r="P29" s="1">
        <v>0.11689999999999999</v>
      </c>
      <c r="Q29" t="s">
        <v>134</v>
      </c>
    </row>
    <row r="30" spans="1:17" x14ac:dyDescent="0.25">
      <c r="A30" t="s">
        <v>73</v>
      </c>
      <c r="B30" s="2">
        <v>9.43</v>
      </c>
      <c r="C30" s="2">
        <v>40.700000000000003</v>
      </c>
      <c r="D30" s="7">
        <v>9.4499999999999993</v>
      </c>
      <c r="E30" s="7">
        <v>0.32</v>
      </c>
      <c r="F30" s="7">
        <v>185.5</v>
      </c>
      <c r="G30" s="7">
        <v>23.6</v>
      </c>
      <c r="H30" s="9">
        <f t="shared" si="0"/>
        <v>59.36</v>
      </c>
      <c r="I30" s="9">
        <f t="shared" si="1"/>
        <v>7.5520000000000005</v>
      </c>
      <c r="J30">
        <f t="shared" si="2"/>
        <v>29.46875</v>
      </c>
      <c r="K30">
        <f t="shared" si="3"/>
        <v>0.99788359788359793</v>
      </c>
      <c r="L30">
        <f t="shared" si="4"/>
        <v>18.285714285714285</v>
      </c>
      <c r="M30">
        <f t="shared" si="5"/>
        <v>6.9565217391304355</v>
      </c>
      <c r="N30">
        <f t="shared" si="6"/>
        <v>10.078740157480315</v>
      </c>
      <c r="O30" s="12">
        <f t="shared" si="7"/>
        <v>3.3934252386002124E-2</v>
      </c>
      <c r="P30" s="1">
        <v>3.2099999999999997E-2</v>
      </c>
    </row>
    <row r="31" spans="1:17" x14ac:dyDescent="0.25">
      <c r="A31" t="s">
        <v>131</v>
      </c>
      <c r="B31" s="2">
        <v>12.71</v>
      </c>
      <c r="C31" s="2">
        <v>43.67</v>
      </c>
      <c r="D31" s="7">
        <v>4.75</v>
      </c>
      <c r="E31" s="7">
        <v>0.42</v>
      </c>
      <c r="F31" s="7">
        <v>130.1</v>
      </c>
      <c r="G31" s="7">
        <v>42.5</v>
      </c>
      <c r="H31" s="9">
        <f t="shared" si="0"/>
        <v>54.641999999999996</v>
      </c>
      <c r="I31" s="9">
        <f t="shared" si="1"/>
        <v>17.849999999999998</v>
      </c>
      <c r="J31">
        <f t="shared" si="2"/>
        <v>30.261904761904766</v>
      </c>
      <c r="K31">
        <f t="shared" si="3"/>
        <v>2.6757894736842105</v>
      </c>
      <c r="L31">
        <f t="shared" si="4"/>
        <v>23.999999999999996</v>
      </c>
      <c r="M31">
        <f t="shared" si="5"/>
        <v>9.1304347826086953</v>
      </c>
      <c r="N31">
        <f t="shared" si="6"/>
        <v>13.228346456692913</v>
      </c>
      <c r="O31" s="12">
        <f t="shared" si="7"/>
        <v>3.3044846577498031E-2</v>
      </c>
      <c r="P31" s="1">
        <v>8.7100000000000011E-2</v>
      </c>
      <c r="Q31" t="s">
        <v>134</v>
      </c>
    </row>
    <row r="32" spans="1:17" x14ac:dyDescent="0.25">
      <c r="A32" t="s">
        <v>148</v>
      </c>
      <c r="B32" s="2">
        <v>27.91</v>
      </c>
      <c r="C32" s="2">
        <v>36.43</v>
      </c>
      <c r="D32" s="7">
        <v>2.81</v>
      </c>
      <c r="E32" s="7">
        <v>0.91</v>
      </c>
      <c r="F32" s="7">
        <v>98.4</v>
      </c>
      <c r="G32" s="7">
        <v>34.6</v>
      </c>
      <c r="H32" s="9">
        <f t="shared" si="0"/>
        <v>89.544000000000011</v>
      </c>
      <c r="I32" s="9">
        <f t="shared" si="1"/>
        <v>31.486000000000001</v>
      </c>
      <c r="J32">
        <f t="shared" si="2"/>
        <v>30.670329670329668</v>
      </c>
      <c r="K32">
        <f t="shared" si="3"/>
        <v>9.932384341637011</v>
      </c>
      <c r="L32">
        <f t="shared" si="4"/>
        <v>52</v>
      </c>
      <c r="M32">
        <f t="shared" si="5"/>
        <v>19.782608695652176</v>
      </c>
      <c r="N32">
        <f t="shared" si="6"/>
        <v>28.661417322834644</v>
      </c>
      <c r="O32" s="12">
        <f t="shared" si="7"/>
        <v>3.2604801146542461E-2</v>
      </c>
      <c r="P32" s="1">
        <v>0.32219999999999999</v>
      </c>
      <c r="Q32" t="s">
        <v>149</v>
      </c>
    </row>
    <row r="33" spans="1:17" x14ac:dyDescent="0.25">
      <c r="A33" t="s">
        <v>36</v>
      </c>
      <c r="B33" s="2">
        <v>6.16</v>
      </c>
      <c r="C33" s="2">
        <v>12.54</v>
      </c>
      <c r="D33" s="7">
        <v>2.34</v>
      </c>
      <c r="E33" s="7">
        <v>0.2</v>
      </c>
      <c r="F33" s="7">
        <v>49.5</v>
      </c>
      <c r="G33" s="7">
        <v>26.9</v>
      </c>
      <c r="H33" s="9">
        <f t="shared" si="0"/>
        <v>9.9</v>
      </c>
      <c r="I33" s="9">
        <f t="shared" si="1"/>
        <v>5.38</v>
      </c>
      <c r="J33">
        <f t="shared" si="2"/>
        <v>30.8</v>
      </c>
      <c r="K33">
        <f t="shared" si="3"/>
        <v>2.6324786324786329</v>
      </c>
      <c r="L33">
        <f t="shared" si="4"/>
        <v>11.428571428571429</v>
      </c>
      <c r="M33">
        <f t="shared" si="5"/>
        <v>4.3478260869565224</v>
      </c>
      <c r="N33">
        <f t="shared" si="6"/>
        <v>6.2992125984251972</v>
      </c>
      <c r="O33" s="12">
        <f t="shared" si="7"/>
        <v>3.2467532467532464E-2</v>
      </c>
      <c r="P33" s="1">
        <v>8.5099999999999995E-2</v>
      </c>
    </row>
    <row r="34" spans="1:17" x14ac:dyDescent="0.25">
      <c r="A34" t="s">
        <v>136</v>
      </c>
      <c r="B34" s="2">
        <v>11.75</v>
      </c>
      <c r="C34" s="2">
        <v>20.72</v>
      </c>
      <c r="D34" s="7">
        <v>9.25</v>
      </c>
      <c r="E34" s="7">
        <v>0.37</v>
      </c>
      <c r="F34" s="7">
        <v>59.7</v>
      </c>
      <c r="G34" s="7">
        <v>11.2</v>
      </c>
      <c r="H34" s="9">
        <f t="shared" si="0"/>
        <v>22.089000000000002</v>
      </c>
      <c r="I34" s="9">
        <f t="shared" si="1"/>
        <v>4.1440000000000001</v>
      </c>
      <c r="J34">
        <f t="shared" si="2"/>
        <v>31.756756756756758</v>
      </c>
      <c r="K34">
        <f t="shared" si="3"/>
        <v>1.2702702702702702</v>
      </c>
      <c r="L34">
        <f t="shared" si="4"/>
        <v>21.142857142857142</v>
      </c>
      <c r="M34">
        <f t="shared" si="5"/>
        <v>8.0434782608695645</v>
      </c>
      <c r="N34">
        <f t="shared" si="6"/>
        <v>11.653543307086613</v>
      </c>
      <c r="O34" s="12">
        <f t="shared" si="7"/>
        <v>3.1489361702127655E-2</v>
      </c>
      <c r="P34" s="1">
        <v>3.95E-2</v>
      </c>
    </row>
    <row r="35" spans="1:17" x14ac:dyDescent="0.25">
      <c r="A35" t="s">
        <v>129</v>
      </c>
      <c r="B35" s="2">
        <v>8.5</v>
      </c>
      <c r="C35" s="2">
        <v>26.56</v>
      </c>
      <c r="D35" s="7">
        <v>4.32</v>
      </c>
      <c r="E35" s="7">
        <v>0.26</v>
      </c>
      <c r="F35" s="7">
        <v>58.9</v>
      </c>
      <c r="G35" s="7">
        <v>22.6</v>
      </c>
      <c r="H35" s="9">
        <f t="shared" si="0"/>
        <v>15.314</v>
      </c>
      <c r="I35" s="9">
        <f t="shared" si="1"/>
        <v>5.8760000000000003</v>
      </c>
      <c r="J35">
        <f t="shared" si="2"/>
        <v>32.692307692307693</v>
      </c>
      <c r="K35">
        <f t="shared" si="3"/>
        <v>1.9675925925925926</v>
      </c>
      <c r="L35">
        <f t="shared" si="4"/>
        <v>14.857142857142856</v>
      </c>
      <c r="M35">
        <f t="shared" si="5"/>
        <v>5.6521739130434785</v>
      </c>
      <c r="N35">
        <f t="shared" si="6"/>
        <v>8.1889763779527556</v>
      </c>
      <c r="O35" s="12">
        <f t="shared" si="7"/>
        <v>3.0588235294117645E-2</v>
      </c>
      <c r="P35" s="1">
        <v>5.8799999999999998E-2</v>
      </c>
      <c r="Q35" t="s">
        <v>134</v>
      </c>
    </row>
    <row r="36" spans="1:17" x14ac:dyDescent="0.25">
      <c r="A36" t="s">
        <v>147</v>
      </c>
      <c r="B36" s="2">
        <v>35.549999999999997</v>
      </c>
      <c r="C36" s="2">
        <v>37.049999999999997</v>
      </c>
      <c r="D36" s="7">
        <v>6.02</v>
      </c>
      <c r="E36" s="7">
        <v>1.08</v>
      </c>
      <c r="F36" s="7">
        <v>51.2</v>
      </c>
      <c r="G36" s="7">
        <v>33.9</v>
      </c>
      <c r="H36" s="9">
        <f t="shared" si="0"/>
        <v>55.296000000000006</v>
      </c>
      <c r="I36" s="9">
        <f t="shared" si="1"/>
        <v>36.612000000000002</v>
      </c>
      <c r="J36">
        <f t="shared" si="2"/>
        <v>32.916666666666664</v>
      </c>
      <c r="K36">
        <f t="shared" si="3"/>
        <v>5.9053156146179404</v>
      </c>
      <c r="L36">
        <f t="shared" si="4"/>
        <v>61.714285714285715</v>
      </c>
      <c r="M36">
        <f t="shared" si="5"/>
        <v>23.478260869565219</v>
      </c>
      <c r="N36">
        <f t="shared" si="6"/>
        <v>34.015748031496067</v>
      </c>
      <c r="O36" s="12">
        <f t="shared" si="7"/>
        <v>3.037974683544304E-2</v>
      </c>
      <c r="P36" s="1">
        <v>0.1769</v>
      </c>
      <c r="Q36" t="s">
        <v>149</v>
      </c>
    </row>
    <row r="37" spans="1:17" x14ac:dyDescent="0.25">
      <c r="A37" t="s">
        <v>144</v>
      </c>
      <c r="B37" s="2">
        <v>18.190000000000001</v>
      </c>
      <c r="C37" s="2">
        <v>14.32</v>
      </c>
      <c r="D37" s="7">
        <v>7.26</v>
      </c>
      <c r="E37" s="7">
        <v>0.54</v>
      </c>
      <c r="F37" s="7">
        <v>309.3</v>
      </c>
      <c r="G37" s="7">
        <v>49</v>
      </c>
      <c r="H37" s="9">
        <f t="shared" si="0"/>
        <v>167.02200000000002</v>
      </c>
      <c r="I37" s="9">
        <f t="shared" si="1"/>
        <v>26.46</v>
      </c>
      <c r="J37">
        <f t="shared" si="2"/>
        <v>33.685185185185183</v>
      </c>
      <c r="K37">
        <f t="shared" si="3"/>
        <v>2.5055096418732785</v>
      </c>
      <c r="L37">
        <f t="shared" si="4"/>
        <v>30.857142857142858</v>
      </c>
      <c r="M37">
        <f t="shared" si="5"/>
        <v>11.739130434782609</v>
      </c>
      <c r="N37">
        <f t="shared" si="6"/>
        <v>17.007874015748033</v>
      </c>
      <c r="O37" s="12">
        <f t="shared" si="7"/>
        <v>2.9686641011544807E-2</v>
      </c>
      <c r="P37" s="1">
        <v>6.7699999999999996E-2</v>
      </c>
      <c r="Q37" t="s">
        <v>149</v>
      </c>
    </row>
    <row r="38" spans="1:17" x14ac:dyDescent="0.25">
      <c r="A38" t="s">
        <v>50</v>
      </c>
      <c r="B38" s="2">
        <v>947.99</v>
      </c>
      <c r="C38" s="2">
        <v>91.14</v>
      </c>
      <c r="D38" s="7">
        <v>89.83</v>
      </c>
      <c r="E38" s="7">
        <v>28.02</v>
      </c>
      <c r="F38" s="7">
        <v>32.700000000000003</v>
      </c>
      <c r="G38" s="7">
        <v>14.7</v>
      </c>
      <c r="H38" s="9">
        <f t="shared" si="0"/>
        <v>916.25400000000002</v>
      </c>
      <c r="I38" s="9">
        <f t="shared" si="1"/>
        <v>411.89399999999995</v>
      </c>
      <c r="J38">
        <f t="shared" si="2"/>
        <v>33.832619557458962</v>
      </c>
      <c r="K38">
        <f t="shared" si="3"/>
        <v>10.553155961260158</v>
      </c>
      <c r="L38">
        <f t="shared" si="4"/>
        <v>1601.1428571428569</v>
      </c>
      <c r="M38">
        <f t="shared" si="5"/>
        <v>609.13043478260875</v>
      </c>
      <c r="N38">
        <f t="shared" si="6"/>
        <v>882.51968503937007</v>
      </c>
      <c r="O38" s="12">
        <f t="shared" si="7"/>
        <v>2.9557273810905175E-2</v>
      </c>
      <c r="P38" s="1">
        <v>0.312</v>
      </c>
    </row>
    <row r="39" spans="1:17" x14ac:dyDescent="0.25">
      <c r="A39" t="s">
        <v>140</v>
      </c>
      <c r="B39" s="2">
        <v>11.66</v>
      </c>
      <c r="C39" s="2">
        <v>23.41</v>
      </c>
      <c r="D39" s="7">
        <v>2.33</v>
      </c>
      <c r="E39" s="7">
        <v>0.34</v>
      </c>
      <c r="F39" s="7">
        <v>46</v>
      </c>
      <c r="G39" s="7">
        <v>18</v>
      </c>
      <c r="H39" s="9">
        <f t="shared" ref="H39:H70" si="8">F39*E39</f>
        <v>15.64</v>
      </c>
      <c r="I39" s="9">
        <f t="shared" ref="I39:I70" si="9">G39*E39</f>
        <v>6.12</v>
      </c>
      <c r="J39">
        <f t="shared" ref="J39:J70" si="10">B39/E39</f>
        <v>34.294117647058819</v>
      </c>
      <c r="K39">
        <f t="shared" ref="K39:K70" si="11">B39/D39</f>
        <v>5.0042918454935625</v>
      </c>
      <c r="L39">
        <f t="shared" ref="L39:L70" si="12">E39/$B$2</f>
        <v>19.428571428571427</v>
      </c>
      <c r="M39">
        <f t="shared" ref="M39:M70" si="13">E39/$B$3</f>
        <v>7.3913043478260878</v>
      </c>
      <c r="N39">
        <f t="shared" ref="N39:N70" si="14">E39/$B$4</f>
        <v>10.708661417322835</v>
      </c>
      <c r="O39" s="12">
        <f t="shared" ref="O39:O70" si="15">1/$J39</f>
        <v>2.9159519725557467E-2</v>
      </c>
      <c r="P39" s="1">
        <v>0.14230000000000001</v>
      </c>
      <c r="Q39" t="s">
        <v>149</v>
      </c>
    </row>
    <row r="40" spans="1:17" x14ac:dyDescent="0.25">
      <c r="A40" t="s">
        <v>138</v>
      </c>
      <c r="B40" s="2">
        <v>10.54</v>
      </c>
      <c r="C40" s="2">
        <v>76</v>
      </c>
      <c r="D40" s="7">
        <v>2.16</v>
      </c>
      <c r="E40" s="7">
        <v>0.28999999999999998</v>
      </c>
      <c r="F40" s="7">
        <v>41.5</v>
      </c>
      <c r="G40" s="7">
        <v>25.8</v>
      </c>
      <c r="H40" s="9">
        <f t="shared" si="8"/>
        <v>12.034999999999998</v>
      </c>
      <c r="I40" s="9">
        <f t="shared" si="9"/>
        <v>7.4819999999999993</v>
      </c>
      <c r="J40">
        <f t="shared" si="10"/>
        <v>36.344827586206897</v>
      </c>
      <c r="K40">
        <f t="shared" si="11"/>
        <v>4.8796296296296289</v>
      </c>
      <c r="L40">
        <f t="shared" si="12"/>
        <v>16.571428571428569</v>
      </c>
      <c r="M40">
        <f t="shared" si="13"/>
        <v>6.3043478260869561</v>
      </c>
      <c r="N40">
        <f t="shared" si="14"/>
        <v>9.1338582677165352</v>
      </c>
      <c r="O40" s="12">
        <f t="shared" si="15"/>
        <v>2.7514231499051234E-2</v>
      </c>
    </row>
    <row r="41" spans="1:17" x14ac:dyDescent="0.25">
      <c r="A41" t="s">
        <v>47</v>
      </c>
      <c r="B41" s="2">
        <v>8.6999999999999993</v>
      </c>
      <c r="C41" s="2">
        <v>38.67</v>
      </c>
      <c r="D41" s="7">
        <v>2.8</v>
      </c>
      <c r="E41" s="7">
        <v>0.22</v>
      </c>
      <c r="F41" s="7">
        <v>172.5</v>
      </c>
      <c r="G41" s="7">
        <v>61.8</v>
      </c>
      <c r="H41" s="9">
        <f t="shared" si="8"/>
        <v>37.950000000000003</v>
      </c>
      <c r="I41" s="9">
        <f t="shared" si="9"/>
        <v>13.596</v>
      </c>
      <c r="J41">
        <f t="shared" si="10"/>
        <v>39.54545454545454</v>
      </c>
      <c r="K41">
        <f t="shared" si="11"/>
        <v>3.1071428571428572</v>
      </c>
      <c r="L41">
        <f t="shared" si="12"/>
        <v>12.571428571428571</v>
      </c>
      <c r="M41">
        <f t="shared" si="13"/>
        <v>4.7826086956521738</v>
      </c>
      <c r="N41">
        <f t="shared" si="14"/>
        <v>6.9291338582677167</v>
      </c>
      <c r="O41" s="12">
        <f t="shared" si="15"/>
        <v>2.5287356321839084E-2</v>
      </c>
      <c r="P41" s="1">
        <v>3.1399999999999997E-2</v>
      </c>
    </row>
    <row r="42" spans="1:17" x14ac:dyDescent="0.25">
      <c r="A42" t="s">
        <v>128</v>
      </c>
      <c r="B42" s="2">
        <v>12.94</v>
      </c>
      <c r="C42" s="2">
        <v>59.93</v>
      </c>
      <c r="D42" s="7">
        <v>1.8</v>
      </c>
      <c r="E42" s="7">
        <v>0.32</v>
      </c>
      <c r="F42" s="7">
        <v>73.2</v>
      </c>
      <c r="G42" s="7">
        <v>36.5</v>
      </c>
      <c r="H42" s="9">
        <f t="shared" si="8"/>
        <v>23.424000000000003</v>
      </c>
      <c r="I42" s="9">
        <f t="shared" si="9"/>
        <v>11.68</v>
      </c>
      <c r="J42">
        <f t="shared" si="10"/>
        <v>40.4375</v>
      </c>
      <c r="K42">
        <f t="shared" si="11"/>
        <v>7.1888888888888882</v>
      </c>
      <c r="L42">
        <f t="shared" si="12"/>
        <v>18.285714285714285</v>
      </c>
      <c r="M42">
        <f t="shared" si="13"/>
        <v>6.9565217391304355</v>
      </c>
      <c r="N42">
        <f t="shared" si="14"/>
        <v>10.078740157480315</v>
      </c>
      <c r="O42" s="12">
        <f t="shared" si="15"/>
        <v>2.472952086553323E-2</v>
      </c>
      <c r="P42" s="1">
        <v>0.17730000000000001</v>
      </c>
      <c r="Q42" t="s">
        <v>134</v>
      </c>
    </row>
    <row r="43" spans="1:17" x14ac:dyDescent="0.25">
      <c r="A43" t="s">
        <v>29</v>
      </c>
      <c r="B43" s="2">
        <v>10.7</v>
      </c>
      <c r="C43" s="2">
        <v>20.329999999999998</v>
      </c>
      <c r="D43" s="7">
        <v>4.75</v>
      </c>
      <c r="E43" s="7">
        <v>0.26</v>
      </c>
      <c r="F43" s="7">
        <v>54.1</v>
      </c>
      <c r="G43" s="7">
        <v>28.1</v>
      </c>
      <c r="H43" s="9">
        <f t="shared" si="8"/>
        <v>14.066000000000001</v>
      </c>
      <c r="I43" s="9">
        <f t="shared" si="9"/>
        <v>7.3060000000000009</v>
      </c>
      <c r="J43">
        <f t="shared" si="10"/>
        <v>41.153846153846146</v>
      </c>
      <c r="K43">
        <f t="shared" si="11"/>
        <v>2.2526315789473683</v>
      </c>
      <c r="L43">
        <f t="shared" si="12"/>
        <v>14.857142857142856</v>
      </c>
      <c r="M43">
        <f t="shared" si="13"/>
        <v>5.6521739130434785</v>
      </c>
      <c r="N43">
        <f t="shared" si="14"/>
        <v>8.1889763779527556</v>
      </c>
      <c r="O43" s="12">
        <f t="shared" si="15"/>
        <v>2.4299065420560751E-2</v>
      </c>
      <c r="P43" s="1">
        <v>5.5599999999999997E-2</v>
      </c>
    </row>
    <row r="44" spans="1:17" x14ac:dyDescent="0.25">
      <c r="A44" t="s">
        <v>79</v>
      </c>
      <c r="B44" s="2">
        <v>10.06</v>
      </c>
      <c r="C44" s="2">
        <v>13.31</v>
      </c>
      <c r="D44" s="7">
        <v>9.91</v>
      </c>
      <c r="E44" s="7">
        <v>0.24</v>
      </c>
      <c r="F44" s="7">
        <v>22.1</v>
      </c>
      <c r="G44" s="7">
        <v>7.5</v>
      </c>
      <c r="H44" s="9">
        <f t="shared" si="8"/>
        <v>5.3040000000000003</v>
      </c>
      <c r="I44" s="9">
        <f t="shared" si="9"/>
        <v>1.7999999999999998</v>
      </c>
      <c r="J44">
        <f t="shared" si="10"/>
        <v>41.916666666666671</v>
      </c>
      <c r="K44">
        <f t="shared" si="11"/>
        <v>1.0151362260343089</v>
      </c>
      <c r="L44">
        <f t="shared" si="12"/>
        <v>13.714285714285712</v>
      </c>
      <c r="M44">
        <f t="shared" si="13"/>
        <v>5.2173913043478262</v>
      </c>
      <c r="N44">
        <f t="shared" si="14"/>
        <v>7.5590551181102361</v>
      </c>
      <c r="O44" s="12">
        <f t="shared" si="15"/>
        <v>2.3856858846918485E-2</v>
      </c>
      <c r="P44" s="1">
        <v>0.14990000000000001</v>
      </c>
    </row>
    <row r="45" spans="1:17" x14ac:dyDescent="0.25">
      <c r="A45" t="s">
        <v>49</v>
      </c>
      <c r="B45" s="2">
        <v>58.26</v>
      </c>
      <c r="C45" s="2">
        <v>39.96</v>
      </c>
      <c r="D45" s="7">
        <v>11.76</v>
      </c>
      <c r="E45" s="7">
        <v>1.3</v>
      </c>
      <c r="F45" s="7">
        <v>38.700000000000003</v>
      </c>
      <c r="G45" s="7">
        <v>26.5</v>
      </c>
      <c r="H45" s="9">
        <f t="shared" si="8"/>
        <v>50.31</v>
      </c>
      <c r="I45" s="9">
        <f t="shared" si="9"/>
        <v>34.450000000000003</v>
      </c>
      <c r="J45">
        <f t="shared" si="10"/>
        <v>44.815384615384609</v>
      </c>
      <c r="K45">
        <f t="shared" si="11"/>
        <v>4.954081632653061</v>
      </c>
      <c r="L45">
        <f t="shared" si="12"/>
        <v>74.285714285714278</v>
      </c>
      <c r="M45">
        <f t="shared" si="13"/>
        <v>28.260869565217394</v>
      </c>
      <c r="N45">
        <f t="shared" si="14"/>
        <v>40.944881889763778</v>
      </c>
      <c r="O45" s="12">
        <f t="shared" si="15"/>
        <v>2.2313765877102647E-2</v>
      </c>
      <c r="P45" s="1">
        <v>9.6500000000000002E-2</v>
      </c>
    </row>
    <row r="46" spans="1:17" x14ac:dyDescent="0.25">
      <c r="A46" t="s">
        <v>82</v>
      </c>
      <c r="B46" s="2">
        <v>2.7</v>
      </c>
      <c r="C46" s="2">
        <v>5.53</v>
      </c>
      <c r="D46" s="7">
        <v>1.69</v>
      </c>
      <c r="E46" s="7">
        <v>0.06</v>
      </c>
      <c r="F46" s="7">
        <v>72.599999999999994</v>
      </c>
      <c r="G46" s="7">
        <v>23.3</v>
      </c>
      <c r="H46" s="9">
        <f t="shared" si="8"/>
        <v>4.3559999999999999</v>
      </c>
      <c r="I46" s="9">
        <f t="shared" si="9"/>
        <v>1.3979999999999999</v>
      </c>
      <c r="J46">
        <f t="shared" si="10"/>
        <v>45.000000000000007</v>
      </c>
      <c r="K46">
        <f t="shared" si="11"/>
        <v>1.5976331360946747</v>
      </c>
      <c r="L46">
        <f t="shared" si="12"/>
        <v>3.4285714285714279</v>
      </c>
      <c r="M46">
        <f t="shared" si="13"/>
        <v>1.3043478260869565</v>
      </c>
      <c r="N46">
        <f t="shared" si="14"/>
        <v>1.889763779527559</v>
      </c>
      <c r="O46" s="12">
        <f t="shared" si="15"/>
        <v>2.222222222222222E-2</v>
      </c>
      <c r="P46" s="1">
        <v>3.73E-2</v>
      </c>
    </row>
    <row r="47" spans="1:17" x14ac:dyDescent="0.25">
      <c r="A47" t="s">
        <v>130</v>
      </c>
      <c r="B47" s="2">
        <v>41.71</v>
      </c>
      <c r="C47" s="2">
        <v>46.65</v>
      </c>
      <c r="D47" s="7">
        <v>6.13</v>
      </c>
      <c r="E47" s="7">
        <v>0.91</v>
      </c>
      <c r="F47" s="7">
        <v>61.4</v>
      </c>
      <c r="G47" s="7">
        <v>46.3</v>
      </c>
      <c r="H47" s="9">
        <f t="shared" si="8"/>
        <v>55.874000000000002</v>
      </c>
      <c r="I47" s="9">
        <f t="shared" si="9"/>
        <v>42.132999999999996</v>
      </c>
      <c r="J47">
        <f t="shared" si="10"/>
        <v>45.835164835164832</v>
      </c>
      <c r="K47">
        <f t="shared" si="11"/>
        <v>6.8042414355628065</v>
      </c>
      <c r="L47">
        <f t="shared" si="12"/>
        <v>52</v>
      </c>
      <c r="M47">
        <f t="shared" si="13"/>
        <v>19.782608695652176</v>
      </c>
      <c r="N47">
        <f t="shared" si="14"/>
        <v>28.661417322834644</v>
      </c>
      <c r="O47" s="12">
        <f t="shared" si="15"/>
        <v>2.1817309997602494E-2</v>
      </c>
      <c r="P47" s="1">
        <v>0.1449</v>
      </c>
      <c r="Q47" t="s">
        <v>134</v>
      </c>
    </row>
    <row r="48" spans="1:17" x14ac:dyDescent="0.25">
      <c r="A48" t="s">
        <v>44</v>
      </c>
      <c r="B48" s="2">
        <v>7.95</v>
      </c>
      <c r="C48" s="2">
        <v>28.55</v>
      </c>
      <c r="D48" s="7">
        <v>3.49</v>
      </c>
      <c r="E48" s="7">
        <v>0.17</v>
      </c>
      <c r="F48" s="7">
        <v>55.1</v>
      </c>
      <c r="G48" s="7">
        <v>26.1</v>
      </c>
      <c r="H48" s="9">
        <f t="shared" si="8"/>
        <v>9.3670000000000009</v>
      </c>
      <c r="I48" s="9">
        <f t="shared" si="9"/>
        <v>4.4370000000000003</v>
      </c>
      <c r="J48">
        <f t="shared" si="10"/>
        <v>46.764705882352942</v>
      </c>
      <c r="K48">
        <f t="shared" si="11"/>
        <v>2.2779369627507164</v>
      </c>
      <c r="L48">
        <f t="shared" si="12"/>
        <v>9.7142857142857135</v>
      </c>
      <c r="M48">
        <f t="shared" si="13"/>
        <v>3.6956521739130439</v>
      </c>
      <c r="N48">
        <f t="shared" si="14"/>
        <v>5.3543307086614176</v>
      </c>
      <c r="O48" s="12">
        <f t="shared" si="15"/>
        <v>2.1383647798742137E-2</v>
      </c>
      <c r="P48" s="1">
        <v>4.9799999999999997E-2</v>
      </c>
    </row>
    <row r="49" spans="1:18" x14ac:dyDescent="0.25">
      <c r="A49" t="s">
        <v>139</v>
      </c>
      <c r="B49" s="2">
        <v>117</v>
      </c>
      <c r="C49" s="2">
        <v>23.13</v>
      </c>
      <c r="D49" s="7">
        <v>13.29</v>
      </c>
      <c r="E49" s="7">
        <v>2.4900000000000002</v>
      </c>
      <c r="F49" s="7">
        <v>48.9</v>
      </c>
      <c r="G49" s="7">
        <v>38.6</v>
      </c>
      <c r="H49" s="9">
        <f t="shared" si="8"/>
        <v>121.76100000000001</v>
      </c>
      <c r="I49" s="9">
        <f t="shared" si="9"/>
        <v>96.114000000000019</v>
      </c>
      <c r="J49">
        <f t="shared" si="10"/>
        <v>46.98795180722891</v>
      </c>
      <c r="K49">
        <f t="shared" si="11"/>
        <v>8.8036117381489856</v>
      </c>
      <c r="L49">
        <f t="shared" si="12"/>
        <v>142.28571428571428</v>
      </c>
      <c r="M49">
        <f t="shared" si="13"/>
        <v>54.130434782608702</v>
      </c>
      <c r="N49">
        <f t="shared" si="14"/>
        <v>78.425196850393704</v>
      </c>
      <c r="O49" s="12">
        <f t="shared" si="15"/>
        <v>2.1282051282051285E-2</v>
      </c>
      <c r="P49" s="1">
        <v>0.18729999999999999</v>
      </c>
      <c r="Q49" t="s">
        <v>149</v>
      </c>
    </row>
    <row r="50" spans="1:18" x14ac:dyDescent="0.25">
      <c r="A50" t="s">
        <v>156</v>
      </c>
      <c r="B50" s="2">
        <v>6.45</v>
      </c>
      <c r="D50" s="7">
        <v>2.2400000000000002</v>
      </c>
      <c r="E50" s="7">
        <v>0.13</v>
      </c>
      <c r="F50" s="7">
        <v>73.7</v>
      </c>
      <c r="G50" s="7">
        <v>31.9</v>
      </c>
      <c r="H50" s="9">
        <f t="shared" si="8"/>
        <v>9.5810000000000013</v>
      </c>
      <c r="I50" s="9">
        <f t="shared" si="9"/>
        <v>4.1470000000000002</v>
      </c>
      <c r="J50">
        <f t="shared" si="10"/>
        <v>49.615384615384613</v>
      </c>
      <c r="K50">
        <f t="shared" si="11"/>
        <v>2.8794642857142856</v>
      </c>
      <c r="L50">
        <f t="shared" si="12"/>
        <v>7.4285714285714279</v>
      </c>
      <c r="M50">
        <f t="shared" si="13"/>
        <v>2.8260869565217392</v>
      </c>
      <c r="N50">
        <f t="shared" si="14"/>
        <v>4.0944881889763778</v>
      </c>
      <c r="O50" s="12">
        <f t="shared" si="15"/>
        <v>2.0155038759689922E-2</v>
      </c>
    </row>
    <row r="51" spans="1:18" x14ac:dyDescent="0.25">
      <c r="A51" t="s">
        <v>127</v>
      </c>
      <c r="B51" s="2">
        <v>157.76</v>
      </c>
      <c r="C51" s="2">
        <v>46.6</v>
      </c>
      <c r="D51" s="7">
        <v>5.36</v>
      </c>
      <c r="E51" s="7">
        <v>2.89</v>
      </c>
      <c r="F51" s="7">
        <v>52.3</v>
      </c>
      <c r="G51" s="7">
        <v>39.9</v>
      </c>
      <c r="H51" s="9">
        <f t="shared" si="8"/>
        <v>151.14699999999999</v>
      </c>
      <c r="I51" s="9">
        <f t="shared" si="9"/>
        <v>115.31100000000001</v>
      </c>
      <c r="J51">
        <f t="shared" si="10"/>
        <v>54.588235294117645</v>
      </c>
      <c r="K51">
        <f t="shared" si="11"/>
        <v>29.432835820895519</v>
      </c>
      <c r="L51">
        <f t="shared" si="12"/>
        <v>165.14285714285714</v>
      </c>
      <c r="M51">
        <f t="shared" si="13"/>
        <v>62.826086956521742</v>
      </c>
      <c r="N51">
        <f t="shared" si="14"/>
        <v>91.023622047244103</v>
      </c>
      <c r="O51" s="12">
        <f t="shared" si="15"/>
        <v>1.8318965517241381E-2</v>
      </c>
      <c r="P51" s="1">
        <v>0.53890000000000005</v>
      </c>
      <c r="Q51" t="s">
        <v>134</v>
      </c>
    </row>
    <row r="52" spans="1:18" x14ac:dyDescent="0.25">
      <c r="A52" t="s">
        <v>126</v>
      </c>
      <c r="B52" s="2">
        <v>15.36</v>
      </c>
      <c r="C52" s="2">
        <v>24.58</v>
      </c>
      <c r="D52" s="7">
        <v>5.65</v>
      </c>
      <c r="E52" s="7">
        <v>0.28000000000000003</v>
      </c>
      <c r="F52" s="7">
        <v>99.8</v>
      </c>
      <c r="G52" s="7">
        <v>33.200000000000003</v>
      </c>
      <c r="H52" s="9">
        <f t="shared" si="8"/>
        <v>27.944000000000003</v>
      </c>
      <c r="I52" s="9">
        <f t="shared" si="9"/>
        <v>9.2960000000000012</v>
      </c>
      <c r="J52">
        <f t="shared" si="10"/>
        <v>54.857142857142847</v>
      </c>
      <c r="K52">
        <f t="shared" si="11"/>
        <v>2.7185840707964597</v>
      </c>
      <c r="L52">
        <f t="shared" si="12"/>
        <v>16</v>
      </c>
      <c r="M52">
        <f t="shared" si="13"/>
        <v>6.0869565217391308</v>
      </c>
      <c r="N52">
        <f t="shared" si="14"/>
        <v>8.8188976377952759</v>
      </c>
      <c r="O52" s="12">
        <f t="shared" si="15"/>
        <v>1.8229166666666671E-2</v>
      </c>
      <c r="P52" s="1">
        <v>4.99E-2</v>
      </c>
      <c r="Q52" t="s">
        <v>134</v>
      </c>
    </row>
    <row r="53" spans="1:18" x14ac:dyDescent="0.25">
      <c r="A53" t="s">
        <v>145</v>
      </c>
      <c r="B53" s="2">
        <v>30.54</v>
      </c>
      <c r="C53" s="2">
        <v>20.83</v>
      </c>
      <c r="D53" s="7">
        <v>4.92</v>
      </c>
      <c r="E53" s="7">
        <v>0.53</v>
      </c>
      <c r="F53" s="7">
        <v>57.1</v>
      </c>
      <c r="G53" s="7">
        <v>39.9</v>
      </c>
      <c r="H53" s="9">
        <f t="shared" si="8"/>
        <v>30.263000000000002</v>
      </c>
      <c r="I53" s="9">
        <f t="shared" si="9"/>
        <v>21.147000000000002</v>
      </c>
      <c r="J53">
        <f t="shared" si="10"/>
        <v>57.622641509433954</v>
      </c>
      <c r="K53">
        <f t="shared" si="11"/>
        <v>6.2073170731707314</v>
      </c>
      <c r="L53">
        <f t="shared" si="12"/>
        <v>30.285714285714285</v>
      </c>
      <c r="M53">
        <f t="shared" si="13"/>
        <v>11.521739130434783</v>
      </c>
      <c r="N53">
        <f t="shared" si="14"/>
        <v>16.692913385826774</v>
      </c>
      <c r="O53" s="12">
        <f t="shared" si="15"/>
        <v>1.735428945645056E-2</v>
      </c>
      <c r="P53" s="1">
        <v>0.1081</v>
      </c>
      <c r="Q53" t="s">
        <v>149</v>
      </c>
    </row>
    <row r="54" spans="1:18" x14ac:dyDescent="0.25">
      <c r="A54" t="s">
        <v>74</v>
      </c>
      <c r="B54" s="2">
        <v>12</v>
      </c>
      <c r="C54" s="2">
        <v>30.12</v>
      </c>
      <c r="D54" s="7">
        <v>5.28</v>
      </c>
      <c r="E54" s="7">
        <v>0.2</v>
      </c>
      <c r="F54" s="7">
        <v>65.599999999999994</v>
      </c>
      <c r="G54" s="7">
        <v>30.1</v>
      </c>
      <c r="H54" s="9">
        <f t="shared" si="8"/>
        <v>13.12</v>
      </c>
      <c r="I54" s="9">
        <f t="shared" si="9"/>
        <v>6.0200000000000005</v>
      </c>
      <c r="J54">
        <f t="shared" si="10"/>
        <v>60</v>
      </c>
      <c r="K54">
        <f t="shared" si="11"/>
        <v>2.2727272727272725</v>
      </c>
      <c r="L54">
        <f t="shared" si="12"/>
        <v>11.428571428571429</v>
      </c>
      <c r="M54">
        <f t="shared" si="13"/>
        <v>4.3478260869565224</v>
      </c>
      <c r="N54">
        <f t="shared" si="14"/>
        <v>6.2992125984251972</v>
      </c>
      <c r="O54" s="12">
        <f t="shared" si="15"/>
        <v>1.6666666666666666E-2</v>
      </c>
      <c r="P54" s="1">
        <v>3.7199999999999997E-2</v>
      </c>
      <c r="R54" t="s">
        <v>139</v>
      </c>
    </row>
    <row r="55" spans="1:18" x14ac:dyDescent="0.25">
      <c r="A55" t="s">
        <v>150</v>
      </c>
      <c r="B55" s="2">
        <v>25.2</v>
      </c>
      <c r="C55" s="2">
        <v>65.86</v>
      </c>
      <c r="D55" s="7">
        <v>3.67</v>
      </c>
      <c r="E55" s="7">
        <v>0.42</v>
      </c>
      <c r="F55" s="7">
        <v>302.5</v>
      </c>
      <c r="G55" s="7">
        <v>52.2</v>
      </c>
      <c r="H55" s="9">
        <f t="shared" si="8"/>
        <v>127.05</v>
      </c>
      <c r="I55" s="9">
        <f t="shared" si="9"/>
        <v>21.923999999999999</v>
      </c>
      <c r="J55">
        <f t="shared" si="10"/>
        <v>60</v>
      </c>
      <c r="K55">
        <f t="shared" si="11"/>
        <v>6.8664850136239783</v>
      </c>
      <c r="L55">
        <f t="shared" si="12"/>
        <v>23.999999999999996</v>
      </c>
      <c r="M55">
        <f t="shared" si="13"/>
        <v>9.1304347826086953</v>
      </c>
      <c r="N55">
        <f t="shared" si="14"/>
        <v>13.228346456692913</v>
      </c>
      <c r="O55" s="12">
        <f t="shared" si="15"/>
        <v>1.6666666666666666E-2</v>
      </c>
      <c r="R55" t="s">
        <v>140</v>
      </c>
    </row>
    <row r="56" spans="1:18" x14ac:dyDescent="0.25">
      <c r="A56" t="s">
        <v>142</v>
      </c>
      <c r="B56" s="2">
        <v>30.68</v>
      </c>
      <c r="C56" s="2">
        <v>14.99</v>
      </c>
      <c r="D56" s="7">
        <v>12.69</v>
      </c>
      <c r="E56" s="7">
        <v>0.48</v>
      </c>
      <c r="F56" s="7">
        <v>114.2</v>
      </c>
      <c r="G56" s="7">
        <v>73</v>
      </c>
      <c r="H56" s="9">
        <f t="shared" si="8"/>
        <v>54.816000000000003</v>
      </c>
      <c r="I56" s="9">
        <f t="shared" si="9"/>
        <v>35.04</v>
      </c>
      <c r="J56">
        <f t="shared" si="10"/>
        <v>63.916666666666671</v>
      </c>
      <c r="K56">
        <f t="shared" si="11"/>
        <v>2.4176516942474389</v>
      </c>
      <c r="L56">
        <f t="shared" si="12"/>
        <v>27.428571428571423</v>
      </c>
      <c r="M56">
        <f t="shared" si="13"/>
        <v>10.434782608695652</v>
      </c>
      <c r="N56">
        <f t="shared" si="14"/>
        <v>15.118110236220472</v>
      </c>
      <c r="O56" s="12">
        <f t="shared" si="15"/>
        <v>1.5645371577574965E-2</v>
      </c>
      <c r="P56" s="1">
        <v>3.4099999999999998E-2</v>
      </c>
      <c r="Q56" t="s">
        <v>149</v>
      </c>
      <c r="R56" t="s">
        <v>141</v>
      </c>
    </row>
    <row r="57" spans="1:18" x14ac:dyDescent="0.25">
      <c r="A57" t="s">
        <v>143</v>
      </c>
      <c r="B57" s="2">
        <v>31.85</v>
      </c>
      <c r="C57" s="2">
        <v>29.98</v>
      </c>
      <c r="D57" s="7">
        <v>8.4600000000000009</v>
      </c>
      <c r="E57" s="7">
        <v>0.49</v>
      </c>
      <c r="F57" s="7">
        <v>112.5</v>
      </c>
      <c r="G57" s="7">
        <v>39.700000000000003</v>
      </c>
      <c r="H57" s="9">
        <f t="shared" si="8"/>
        <v>55.125</v>
      </c>
      <c r="I57" s="9">
        <f t="shared" si="9"/>
        <v>19.452999999999999</v>
      </c>
      <c r="J57">
        <f t="shared" si="10"/>
        <v>65</v>
      </c>
      <c r="K57">
        <f t="shared" si="11"/>
        <v>3.7647754137115839</v>
      </c>
      <c r="L57">
        <f t="shared" si="12"/>
        <v>27.999999999999996</v>
      </c>
      <c r="M57">
        <f t="shared" si="13"/>
        <v>10.652173913043478</v>
      </c>
      <c r="N57">
        <f t="shared" si="14"/>
        <v>15.433070866141732</v>
      </c>
      <c r="O57" s="12">
        <f t="shared" si="15"/>
        <v>1.5384615384615385E-2</v>
      </c>
      <c r="P57" s="1">
        <v>3.09E-2</v>
      </c>
      <c r="Q57" t="s">
        <v>149</v>
      </c>
      <c r="R57" t="s">
        <v>142</v>
      </c>
    </row>
    <row r="58" spans="1:18" x14ac:dyDescent="0.25">
      <c r="A58" t="s">
        <v>77</v>
      </c>
      <c r="B58" s="2">
        <v>4.9400000000000004</v>
      </c>
      <c r="C58" s="2">
        <v>11.84</v>
      </c>
      <c r="D58" s="7">
        <v>0.33</v>
      </c>
      <c r="E58" s="7">
        <v>7.0000000000000007E-2</v>
      </c>
      <c r="F58" s="7">
        <v>176.9</v>
      </c>
      <c r="G58" s="7">
        <v>29.6</v>
      </c>
      <c r="H58" s="9">
        <f t="shared" si="8"/>
        <v>12.383000000000001</v>
      </c>
      <c r="I58" s="9">
        <f t="shared" si="9"/>
        <v>2.0720000000000005</v>
      </c>
      <c r="J58">
        <f t="shared" si="10"/>
        <v>70.571428571428569</v>
      </c>
      <c r="K58">
        <f t="shared" si="11"/>
        <v>14.969696969696971</v>
      </c>
      <c r="L58">
        <f t="shared" si="12"/>
        <v>4</v>
      </c>
      <c r="M58">
        <f t="shared" si="13"/>
        <v>1.5217391304347827</v>
      </c>
      <c r="N58">
        <f t="shared" si="14"/>
        <v>2.204724409448819</v>
      </c>
      <c r="O58" s="12">
        <f t="shared" si="15"/>
        <v>1.417004048582996E-2</v>
      </c>
      <c r="P58" s="1">
        <v>0.22699999999999998</v>
      </c>
      <c r="R58" t="s">
        <v>143</v>
      </c>
    </row>
    <row r="59" spans="1:18" x14ac:dyDescent="0.25">
      <c r="A59" t="s">
        <v>133</v>
      </c>
      <c r="B59" s="2">
        <v>10.56</v>
      </c>
      <c r="C59" s="2">
        <v>24.62</v>
      </c>
      <c r="D59" s="7">
        <v>3.56</v>
      </c>
      <c r="E59" s="7">
        <v>0.12</v>
      </c>
      <c r="F59" s="7">
        <v>192.7</v>
      </c>
      <c r="G59" s="7">
        <v>30.2</v>
      </c>
      <c r="H59" s="9">
        <f t="shared" si="8"/>
        <v>23.123999999999999</v>
      </c>
      <c r="I59" s="9">
        <f t="shared" si="9"/>
        <v>3.6239999999999997</v>
      </c>
      <c r="J59">
        <f t="shared" si="10"/>
        <v>88.000000000000014</v>
      </c>
      <c r="K59">
        <f t="shared" si="11"/>
        <v>2.9662921348314608</v>
      </c>
      <c r="L59">
        <f t="shared" si="12"/>
        <v>6.8571428571428559</v>
      </c>
      <c r="M59">
        <f t="shared" si="13"/>
        <v>2.6086956521739131</v>
      </c>
      <c r="N59">
        <f t="shared" si="14"/>
        <v>3.7795275590551181</v>
      </c>
      <c r="O59" s="12">
        <f t="shared" si="15"/>
        <v>1.1363636363636362E-2</v>
      </c>
      <c r="P59" s="1">
        <v>3.2599999999999997E-2</v>
      </c>
      <c r="Q59" t="s">
        <v>134</v>
      </c>
      <c r="R59" t="s">
        <v>144</v>
      </c>
    </row>
    <row r="60" spans="1:18" x14ac:dyDescent="0.25">
      <c r="A60" t="s">
        <v>146</v>
      </c>
      <c r="B60" s="2">
        <v>51.69</v>
      </c>
      <c r="C60" s="2">
        <v>26.79</v>
      </c>
      <c r="D60" s="7">
        <v>8.4499999999999993</v>
      </c>
      <c r="E60" s="7">
        <v>0.5</v>
      </c>
      <c r="F60" s="7">
        <v>380.3</v>
      </c>
      <c r="G60" s="7">
        <v>35.6</v>
      </c>
      <c r="H60" s="9">
        <f t="shared" si="8"/>
        <v>190.15</v>
      </c>
      <c r="I60" s="9">
        <f t="shared" si="9"/>
        <v>17.8</v>
      </c>
      <c r="J60">
        <f t="shared" si="10"/>
        <v>103.38</v>
      </c>
      <c r="K60">
        <f t="shared" si="11"/>
        <v>6.1171597633136097</v>
      </c>
      <c r="L60">
        <f t="shared" si="12"/>
        <v>28.571428571428569</v>
      </c>
      <c r="M60">
        <f t="shared" si="13"/>
        <v>10.869565217391305</v>
      </c>
      <c r="N60">
        <f t="shared" si="14"/>
        <v>15.748031496062993</v>
      </c>
      <c r="O60" s="12">
        <f t="shared" si="15"/>
        <v>9.6730508802476307E-3</v>
      </c>
      <c r="P60" s="1">
        <v>4.0300000000000002E-2</v>
      </c>
      <c r="Q60" t="s">
        <v>149</v>
      </c>
      <c r="R60" t="s">
        <v>145</v>
      </c>
    </row>
    <row r="61" spans="1:18" x14ac:dyDescent="0.25">
      <c r="A61" t="s">
        <v>27</v>
      </c>
      <c r="B61" s="2">
        <v>37.409999999999997</v>
      </c>
      <c r="C61" s="2">
        <v>48.83</v>
      </c>
      <c r="D61" s="7">
        <v>3.66</v>
      </c>
      <c r="E61" s="7">
        <v>0.33</v>
      </c>
      <c r="F61" s="7">
        <v>117.7</v>
      </c>
      <c r="G61" s="7">
        <v>70.7</v>
      </c>
      <c r="H61" s="9">
        <f t="shared" si="8"/>
        <v>38.841000000000001</v>
      </c>
      <c r="I61" s="9">
        <f t="shared" si="9"/>
        <v>23.331000000000003</v>
      </c>
      <c r="J61">
        <f t="shared" si="10"/>
        <v>113.36363636363635</v>
      </c>
      <c r="K61">
        <f t="shared" si="11"/>
        <v>10.221311475409834</v>
      </c>
      <c r="L61">
        <f t="shared" si="12"/>
        <v>18.857142857142858</v>
      </c>
      <c r="M61">
        <f t="shared" si="13"/>
        <v>7.1739130434782616</v>
      </c>
      <c r="N61">
        <f t="shared" si="14"/>
        <v>10.393700787401576</v>
      </c>
      <c r="O61" s="12">
        <f t="shared" si="15"/>
        <v>8.8211708099438669E-3</v>
      </c>
      <c r="P61" s="1">
        <v>2.86E-2</v>
      </c>
      <c r="R61" t="s">
        <v>146</v>
      </c>
    </row>
    <row r="62" spans="1:18" x14ac:dyDescent="0.25">
      <c r="A62" t="s">
        <v>55</v>
      </c>
      <c r="B62" s="2">
        <v>118.67</v>
      </c>
      <c r="C62" s="2">
        <v>74.23</v>
      </c>
      <c r="D62" s="7">
        <v>8.6300000000000008</v>
      </c>
      <c r="E62" s="7">
        <v>1.01</v>
      </c>
      <c r="F62" s="7">
        <v>50.6</v>
      </c>
      <c r="G62" s="7">
        <v>31.3</v>
      </c>
      <c r="H62" s="9">
        <f t="shared" si="8"/>
        <v>51.106000000000002</v>
      </c>
      <c r="I62" s="9">
        <f t="shared" si="9"/>
        <v>31.613</v>
      </c>
      <c r="J62">
        <f t="shared" si="10"/>
        <v>117.4950495049505</v>
      </c>
      <c r="K62">
        <f t="shared" si="11"/>
        <v>13.750869061413672</v>
      </c>
      <c r="L62">
        <f t="shared" si="12"/>
        <v>57.714285714285708</v>
      </c>
      <c r="M62">
        <f t="shared" si="13"/>
        <v>21.956521739130434</v>
      </c>
      <c r="N62">
        <f t="shared" si="14"/>
        <v>31.811023622047244</v>
      </c>
      <c r="O62" s="12">
        <f t="shared" si="15"/>
        <v>8.5109968821100532E-3</v>
      </c>
      <c r="P62" s="1">
        <v>0.11550000000000001</v>
      </c>
      <c r="R62" t="s">
        <v>147</v>
      </c>
    </row>
    <row r="63" spans="1:18" x14ac:dyDescent="0.25">
      <c r="A63" t="s">
        <v>137</v>
      </c>
      <c r="B63" s="2">
        <v>5.28</v>
      </c>
      <c r="C63" s="2">
        <v>25.57</v>
      </c>
      <c r="D63" s="7">
        <v>1.34</v>
      </c>
      <c r="E63" s="7">
        <v>0.03</v>
      </c>
      <c r="F63" s="7">
        <v>118.5</v>
      </c>
      <c r="G63" s="7">
        <v>29.7</v>
      </c>
      <c r="H63" s="9">
        <f t="shared" si="8"/>
        <v>3.5549999999999997</v>
      </c>
      <c r="I63" s="9">
        <f t="shared" si="9"/>
        <v>0.8909999999999999</v>
      </c>
      <c r="J63">
        <f t="shared" si="10"/>
        <v>176.00000000000003</v>
      </c>
      <c r="K63">
        <f t="shared" si="11"/>
        <v>3.9402985074626864</v>
      </c>
      <c r="L63">
        <f t="shared" si="12"/>
        <v>1.714285714285714</v>
      </c>
      <c r="M63">
        <f t="shared" si="13"/>
        <v>0.65217391304347827</v>
      </c>
      <c r="N63">
        <f t="shared" si="14"/>
        <v>0.94488188976377951</v>
      </c>
      <c r="O63" s="12">
        <f t="shared" si="15"/>
        <v>5.6818181818181811E-3</v>
      </c>
      <c r="P63" s="1">
        <v>5.8400000000000001E-2</v>
      </c>
      <c r="R63" t="s">
        <v>148</v>
      </c>
    </row>
    <row r="64" spans="1:18" x14ac:dyDescent="0.25">
      <c r="A64" t="s">
        <v>122</v>
      </c>
      <c r="B64" s="2">
        <v>9.34</v>
      </c>
      <c r="C64" s="2">
        <v>17.52</v>
      </c>
      <c r="D64" s="7">
        <v>4.46</v>
      </c>
      <c r="E64" s="7">
        <v>0.05</v>
      </c>
      <c r="F64" s="7">
        <v>252.6</v>
      </c>
      <c r="G64" s="7">
        <v>31.1</v>
      </c>
      <c r="H64" s="9">
        <f t="shared" si="8"/>
        <v>12.63</v>
      </c>
      <c r="I64" s="9">
        <f t="shared" si="9"/>
        <v>1.5550000000000002</v>
      </c>
      <c r="J64">
        <f t="shared" si="10"/>
        <v>186.79999999999998</v>
      </c>
      <c r="K64">
        <f t="shared" si="11"/>
        <v>2.094170403587444</v>
      </c>
      <c r="L64">
        <f t="shared" si="12"/>
        <v>2.8571428571428572</v>
      </c>
      <c r="M64">
        <f t="shared" si="13"/>
        <v>1.0869565217391306</v>
      </c>
      <c r="N64">
        <f t="shared" si="14"/>
        <v>1.5748031496062993</v>
      </c>
      <c r="O64" s="12">
        <f t="shared" si="15"/>
        <v>5.3533190578158463E-3</v>
      </c>
      <c r="P64" s="1">
        <v>1.04E-2</v>
      </c>
    </row>
    <row r="65" spans="1:18" ht="15.6" customHeight="1" x14ac:dyDescent="0.25">
      <c r="A65" t="s">
        <v>54</v>
      </c>
      <c r="B65" s="2">
        <v>11.92</v>
      </c>
      <c r="C65" s="2">
        <v>58.07</v>
      </c>
      <c r="D65" s="7">
        <v>0.68</v>
      </c>
      <c r="E65" s="7">
        <v>0.05</v>
      </c>
      <c r="F65" s="7">
        <v>210.1</v>
      </c>
      <c r="G65" s="7">
        <v>46.8</v>
      </c>
      <c r="H65" s="9">
        <f t="shared" si="8"/>
        <v>10.505000000000001</v>
      </c>
      <c r="I65" s="9">
        <f t="shared" si="9"/>
        <v>2.34</v>
      </c>
      <c r="J65">
        <f t="shared" si="10"/>
        <v>238.39999999999998</v>
      </c>
      <c r="K65">
        <f t="shared" si="11"/>
        <v>17.52941176470588</v>
      </c>
      <c r="L65">
        <f t="shared" si="12"/>
        <v>2.8571428571428572</v>
      </c>
      <c r="M65">
        <f t="shared" si="13"/>
        <v>1.0869565217391306</v>
      </c>
      <c r="N65">
        <f t="shared" si="14"/>
        <v>1.5748031496062993</v>
      </c>
      <c r="O65" s="12">
        <f t="shared" si="15"/>
        <v>4.1946308724832215E-3</v>
      </c>
      <c r="P65" s="1"/>
    </row>
    <row r="66" spans="1:18" x14ac:dyDescent="0.25">
      <c r="A66" t="s">
        <v>52</v>
      </c>
      <c r="B66" s="2">
        <v>30</v>
      </c>
      <c r="C66" s="2">
        <v>13.59</v>
      </c>
      <c r="D66" s="7">
        <v>12.03</v>
      </c>
      <c r="E66" s="7">
        <v>0.11</v>
      </c>
      <c r="F66" s="7">
        <v>17.600000000000001</v>
      </c>
      <c r="G66" s="7">
        <v>10.199999999999999</v>
      </c>
      <c r="H66" s="9">
        <f t="shared" si="8"/>
        <v>1.9360000000000002</v>
      </c>
      <c r="I66" s="9">
        <f t="shared" si="9"/>
        <v>1.1219999999999999</v>
      </c>
      <c r="J66">
        <f t="shared" si="10"/>
        <v>272.72727272727275</v>
      </c>
      <c r="K66">
        <f t="shared" si="11"/>
        <v>2.4937655860349128</v>
      </c>
      <c r="L66">
        <f t="shared" si="12"/>
        <v>6.2857142857142856</v>
      </c>
      <c r="M66">
        <f t="shared" si="13"/>
        <v>2.3913043478260869</v>
      </c>
      <c r="N66">
        <f t="shared" si="14"/>
        <v>3.4645669291338583</v>
      </c>
      <c r="O66" s="12">
        <f t="shared" si="15"/>
        <v>3.6666666666666666E-3</v>
      </c>
      <c r="P66" s="1">
        <v>8.8000000000000005E-3</v>
      </c>
    </row>
    <row r="67" spans="1:18" x14ac:dyDescent="0.25">
      <c r="A67" t="s">
        <v>75</v>
      </c>
      <c r="B67" s="2">
        <v>29.19</v>
      </c>
      <c r="C67" s="2">
        <v>16.420000000000002</v>
      </c>
      <c r="D67" s="7">
        <v>2.4500000000000002</v>
      </c>
      <c r="E67" s="7">
        <v>0.1</v>
      </c>
      <c r="F67" s="7">
        <v>86.2</v>
      </c>
      <c r="G67" s="7">
        <v>41.8</v>
      </c>
      <c r="H67" s="9">
        <f t="shared" si="8"/>
        <v>8.620000000000001</v>
      </c>
      <c r="I67" s="9">
        <f t="shared" si="9"/>
        <v>4.18</v>
      </c>
      <c r="J67">
        <f t="shared" si="10"/>
        <v>291.89999999999998</v>
      </c>
      <c r="K67">
        <f t="shared" si="11"/>
        <v>11.914285714285715</v>
      </c>
      <c r="L67">
        <f t="shared" si="12"/>
        <v>5.7142857142857144</v>
      </c>
      <c r="M67">
        <f t="shared" si="13"/>
        <v>2.1739130434782612</v>
      </c>
      <c r="N67">
        <f t="shared" si="14"/>
        <v>3.1496062992125986</v>
      </c>
      <c r="O67" s="12">
        <f t="shared" si="15"/>
        <v>3.4258307639602604E-3</v>
      </c>
      <c r="P67" s="1">
        <v>4.1399999999999999E-2</v>
      </c>
      <c r="R67" t="s">
        <v>154</v>
      </c>
    </row>
    <row r="68" spans="1:18" x14ac:dyDescent="0.25">
      <c r="A68" t="s">
        <v>48</v>
      </c>
      <c r="B68" s="2">
        <v>19.23</v>
      </c>
      <c r="C68" s="2">
        <v>33.29</v>
      </c>
      <c r="D68" s="7">
        <v>1.87</v>
      </c>
      <c r="E68" s="7">
        <v>0.05</v>
      </c>
      <c r="F68" s="7">
        <v>323.3</v>
      </c>
      <c r="G68" s="7">
        <v>49.2</v>
      </c>
      <c r="H68" s="9">
        <f t="shared" si="8"/>
        <v>16.165000000000003</v>
      </c>
      <c r="I68" s="9">
        <f t="shared" si="9"/>
        <v>2.4600000000000004</v>
      </c>
      <c r="J68">
        <f t="shared" si="10"/>
        <v>384.59999999999997</v>
      </c>
      <c r="K68">
        <f t="shared" si="11"/>
        <v>10.283422459893048</v>
      </c>
      <c r="L68">
        <f t="shared" si="12"/>
        <v>2.8571428571428572</v>
      </c>
      <c r="M68">
        <f t="shared" si="13"/>
        <v>1.0869565217391306</v>
      </c>
      <c r="N68">
        <f t="shared" si="14"/>
        <v>1.5748031496062993</v>
      </c>
      <c r="O68" s="12">
        <f t="shared" si="15"/>
        <v>2.6001040041601668E-3</v>
      </c>
      <c r="P68" s="1">
        <v>8.8000000000000005E-3</v>
      </c>
    </row>
    <row r="69" spans="1:18" x14ac:dyDescent="0.25">
      <c r="A69" t="s">
        <v>132</v>
      </c>
      <c r="B69" s="2">
        <v>27.47</v>
      </c>
      <c r="C69" s="2">
        <v>33.42</v>
      </c>
      <c r="D69" s="7">
        <v>1.99</v>
      </c>
      <c r="E69" s="7">
        <v>0.06</v>
      </c>
      <c r="F69" s="7">
        <v>655.20000000000005</v>
      </c>
      <c r="G69" s="7">
        <v>49.9</v>
      </c>
      <c r="H69" s="9">
        <f t="shared" si="8"/>
        <v>39.312000000000005</v>
      </c>
      <c r="I69" s="9">
        <f t="shared" si="9"/>
        <v>2.9939999999999998</v>
      </c>
      <c r="J69">
        <f t="shared" si="10"/>
        <v>457.83333333333331</v>
      </c>
      <c r="K69">
        <f t="shared" si="11"/>
        <v>13.804020100502512</v>
      </c>
      <c r="L69">
        <f t="shared" si="12"/>
        <v>3.4285714285714279</v>
      </c>
      <c r="M69">
        <f t="shared" si="13"/>
        <v>1.3043478260869565</v>
      </c>
      <c r="N69">
        <f t="shared" si="14"/>
        <v>1.889763779527559</v>
      </c>
      <c r="O69" s="12">
        <f t="shared" si="15"/>
        <v>2.1842009464870769E-3</v>
      </c>
      <c r="P69" s="1">
        <v>2.8500000000000001E-2</v>
      </c>
      <c r="Q69" t="s">
        <v>134</v>
      </c>
    </row>
    <row r="70" spans="1:18" x14ac:dyDescent="0.25">
      <c r="A70" t="s">
        <v>80</v>
      </c>
      <c r="B70" s="2">
        <v>5.74</v>
      </c>
      <c r="C70" s="2">
        <v>8.26</v>
      </c>
      <c r="D70" s="7">
        <v>1.25</v>
      </c>
      <c r="E70" s="7">
        <v>-0.59</v>
      </c>
      <c r="F70" s="7">
        <v>272.60000000000002</v>
      </c>
      <c r="G70" s="7">
        <v>108</v>
      </c>
      <c r="H70" s="9">
        <f t="shared" si="8"/>
        <v>-160.834</v>
      </c>
      <c r="I70" s="9">
        <f t="shared" si="9"/>
        <v>-63.72</v>
      </c>
      <c r="J70">
        <f t="shared" si="10"/>
        <v>-9.7288135593220346</v>
      </c>
      <c r="K70">
        <f t="shared" si="11"/>
        <v>4.5920000000000005</v>
      </c>
      <c r="L70">
        <f t="shared" si="12"/>
        <v>-33.714285714285708</v>
      </c>
      <c r="M70">
        <f t="shared" si="13"/>
        <v>-12.826086956521738</v>
      </c>
      <c r="N70">
        <f t="shared" si="14"/>
        <v>-18.58267716535433</v>
      </c>
      <c r="O70" s="12">
        <f t="shared" si="15"/>
        <v>-0.10278745644599302</v>
      </c>
      <c r="P70" s="1">
        <v>-0.1124</v>
      </c>
    </row>
    <row r="71" spans="1:18" x14ac:dyDescent="0.25">
      <c r="A71" t="s">
        <v>280</v>
      </c>
    </row>
    <row r="73" spans="1:18" x14ac:dyDescent="0.25">
      <c r="A73" t="s">
        <v>256</v>
      </c>
    </row>
  </sheetData>
  <autoFilter ref="A6:Q65">
    <sortState ref="A7:Q70">
      <sortCondition descending="1" ref="O6:O65"/>
    </sortState>
  </autoFilter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topLeftCell="A7" workbookViewId="0">
      <selection activeCell="M32" sqref="M32"/>
    </sheetView>
  </sheetViews>
  <sheetFormatPr defaultRowHeight="14.4" x14ac:dyDescent="0.25"/>
  <cols>
    <col min="2" max="2" width="17.77734375" customWidth="1"/>
    <col min="3" max="3" width="20.109375" customWidth="1"/>
    <col min="4" max="4" width="14.88671875" customWidth="1"/>
    <col min="5" max="5" width="16.5546875" customWidth="1"/>
    <col min="6" max="6" width="11.6640625" customWidth="1"/>
    <col min="7" max="7" width="19.109375" customWidth="1"/>
    <col min="11" max="11" width="19.5546875" customWidth="1"/>
    <col min="12" max="12" width="12.44140625" customWidth="1"/>
    <col min="14" max="14" width="12.88671875" customWidth="1"/>
    <col min="15" max="15" width="19.33203125" customWidth="1"/>
    <col min="16" max="16" width="14.6640625" customWidth="1"/>
  </cols>
  <sheetData>
    <row r="1" spans="2:17" x14ac:dyDescent="0.25">
      <c r="B1" s="10"/>
      <c r="C1" s="10"/>
    </row>
    <row r="3" spans="2:17" x14ac:dyDescent="0.25">
      <c r="B3" s="19">
        <v>0.1</v>
      </c>
      <c r="C3" s="19"/>
      <c r="D3" s="19"/>
      <c r="E3" s="19">
        <v>0.1</v>
      </c>
      <c r="F3" s="19"/>
      <c r="G3" s="19"/>
    </row>
    <row r="4" spans="2:17" x14ac:dyDescent="0.25">
      <c r="B4" s="18" t="s">
        <v>257</v>
      </c>
      <c r="C4" s="18"/>
      <c r="D4" s="18"/>
      <c r="E4" s="18" t="s">
        <v>258</v>
      </c>
      <c r="F4" s="18"/>
      <c r="G4" s="18"/>
      <c r="H4" t="s">
        <v>259</v>
      </c>
      <c r="K4" s="18" t="s">
        <v>264</v>
      </c>
      <c r="L4" s="18"/>
      <c r="M4" s="18" t="s">
        <v>267</v>
      </c>
      <c r="N4" s="18"/>
      <c r="O4" t="s">
        <v>270</v>
      </c>
      <c r="Q4" t="s">
        <v>273</v>
      </c>
    </row>
    <row r="5" spans="2:17" x14ac:dyDescent="0.25">
      <c r="B5" t="s">
        <v>260</v>
      </c>
      <c r="C5" t="s">
        <v>261</v>
      </c>
      <c r="D5" t="s">
        <v>262</v>
      </c>
      <c r="E5" t="s">
        <v>263</v>
      </c>
      <c r="F5">
        <v>300</v>
      </c>
      <c r="G5">
        <v>50</v>
      </c>
      <c r="K5" t="s">
        <v>265</v>
      </c>
      <c r="L5" t="s">
        <v>266</v>
      </c>
      <c r="M5" t="s">
        <v>268</v>
      </c>
      <c r="N5" t="s">
        <v>269</v>
      </c>
      <c r="O5" t="s">
        <v>272</v>
      </c>
      <c r="P5" t="s">
        <v>271</v>
      </c>
    </row>
    <row r="6" spans="2:17" x14ac:dyDescent="0.25">
      <c r="B6" s="17">
        <f>1/3</f>
        <v>0.33333333333333331</v>
      </c>
      <c r="C6" s="17">
        <f>1/3</f>
        <v>0.33333333333333331</v>
      </c>
      <c r="D6" s="17">
        <f>1/3</f>
        <v>0.33333333333333331</v>
      </c>
      <c r="E6" s="17">
        <f>1/3</f>
        <v>0.33333333333333331</v>
      </c>
      <c r="F6" s="17">
        <f t="shared" ref="F6:G6" si="0">1/3</f>
        <v>0.33333333333333331</v>
      </c>
      <c r="G6" s="17">
        <f t="shared" si="0"/>
        <v>0.33333333333333331</v>
      </c>
    </row>
    <row r="8" spans="2:17" x14ac:dyDescent="0.25">
      <c r="D8" s="10"/>
      <c r="G8" s="10"/>
    </row>
    <row r="11" spans="2:17" x14ac:dyDescent="0.25">
      <c r="D11" s="17"/>
      <c r="E11" s="17"/>
      <c r="F11" s="17"/>
      <c r="G11" s="17"/>
      <c r="H11" s="17"/>
      <c r="I11" s="17"/>
    </row>
    <row r="18" spans="12:18" x14ac:dyDescent="0.25">
      <c r="N18" t="s">
        <v>278</v>
      </c>
      <c r="O18" t="s">
        <v>279</v>
      </c>
      <c r="P18" t="s">
        <v>263</v>
      </c>
      <c r="Q18" t="s">
        <v>276</v>
      </c>
      <c r="R18" t="s">
        <v>277</v>
      </c>
    </row>
    <row r="19" spans="12:18" x14ac:dyDescent="0.25">
      <c r="L19" t="s">
        <v>274</v>
      </c>
      <c r="M19">
        <v>7</v>
      </c>
      <c r="N19">
        <v>1</v>
      </c>
      <c r="O19">
        <v>1</v>
      </c>
      <c r="P19">
        <v>1</v>
      </c>
      <c r="Q19">
        <v>1</v>
      </c>
      <c r="R19">
        <v>2</v>
      </c>
    </row>
    <row r="20" spans="12:18" x14ac:dyDescent="0.25">
      <c r="L20" t="s">
        <v>275</v>
      </c>
      <c r="M20">
        <v>2</v>
      </c>
    </row>
    <row r="21" spans="12:18" x14ac:dyDescent="0.25">
      <c r="L21" t="s">
        <v>257</v>
      </c>
      <c r="M21">
        <v>1</v>
      </c>
      <c r="N21" t="s">
        <v>260</v>
      </c>
      <c r="O21" t="s">
        <v>261</v>
      </c>
      <c r="P21" t="s">
        <v>262</v>
      </c>
    </row>
  </sheetData>
  <mergeCells count="6">
    <mergeCell ref="B4:D4"/>
    <mergeCell ref="E4:G4"/>
    <mergeCell ref="B3:D3"/>
    <mergeCell ref="E3:G3"/>
    <mergeCell ref="K4:L4"/>
    <mergeCell ref="M4:N4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14" sqref="K14"/>
    </sheetView>
  </sheetViews>
  <sheetFormatPr defaultRowHeight="14.4" x14ac:dyDescent="0.25"/>
  <cols>
    <col min="1" max="1" width="17" customWidth="1"/>
    <col min="2" max="2" width="16" customWidth="1"/>
    <col min="3" max="3" width="14.6640625" customWidth="1"/>
    <col min="4" max="4" width="16.6640625" customWidth="1"/>
    <col min="5" max="5" width="17.6640625" customWidth="1"/>
    <col min="6" max="6" width="13.5546875" customWidth="1"/>
    <col min="7" max="7" width="16" customWidth="1"/>
    <col min="8" max="8" width="17.6640625" customWidth="1"/>
    <col min="14" max="14" width="14.44140625" customWidth="1"/>
  </cols>
  <sheetData>
    <row r="1" spans="1:14" x14ac:dyDescent="0.25">
      <c r="A1" t="s">
        <v>45</v>
      </c>
      <c r="B1">
        <v>3</v>
      </c>
      <c r="H1" t="s">
        <v>45</v>
      </c>
      <c r="I1">
        <v>1</v>
      </c>
    </row>
    <row r="3" spans="1:14" x14ac:dyDescent="0.25">
      <c r="A3" t="s">
        <v>46</v>
      </c>
      <c r="B3" s="10">
        <v>0.05</v>
      </c>
      <c r="C3" s="10">
        <v>0.1</v>
      </c>
      <c r="D3" s="10">
        <v>0.15</v>
      </c>
      <c r="E3" s="10">
        <v>0.2</v>
      </c>
      <c r="F3" s="10">
        <v>0.25</v>
      </c>
      <c r="G3" s="10">
        <v>0.3</v>
      </c>
      <c r="H3" s="10">
        <v>0.01</v>
      </c>
      <c r="I3" s="10">
        <v>0.02</v>
      </c>
      <c r="J3" s="10">
        <v>0.03</v>
      </c>
      <c r="K3" s="10">
        <v>0.04</v>
      </c>
      <c r="L3" s="10">
        <v>0.05</v>
      </c>
      <c r="N3" t="s">
        <v>46</v>
      </c>
    </row>
    <row r="4" spans="1:14" x14ac:dyDescent="0.25">
      <c r="A4">
        <v>1</v>
      </c>
      <c r="B4" s="11">
        <f>FV(B$3,$A4,0,-$B$1,0)</f>
        <v>3.1500000000000004</v>
      </c>
      <c r="C4" s="11">
        <f t="shared" ref="C4:G11" si="0">FV(C$3,$A4,0,-$B$1,0)</f>
        <v>3.3000000000000003</v>
      </c>
      <c r="D4" s="11">
        <f t="shared" si="0"/>
        <v>3.4499999999999997</v>
      </c>
      <c r="E4" s="11">
        <f t="shared" si="0"/>
        <v>3.5999999999999996</v>
      </c>
      <c r="F4" s="11">
        <f t="shared" si="0"/>
        <v>3.75</v>
      </c>
      <c r="G4" s="11">
        <f>FV(G$3,$A4,0,-$B$1,0)</f>
        <v>3.9000000000000004</v>
      </c>
      <c r="H4" s="11">
        <f>FV(H$3,$N4,0,-$I$1,0)</f>
        <v>1.01</v>
      </c>
      <c r="I4" s="11">
        <f t="shared" ref="I4:L11" si="1">FV(I$3,$N4,0,-$I$1,0)</f>
        <v>1.02</v>
      </c>
      <c r="J4" s="11">
        <f t="shared" si="1"/>
        <v>1.03</v>
      </c>
      <c r="K4" s="11">
        <f t="shared" si="1"/>
        <v>1.04</v>
      </c>
      <c r="L4" s="11">
        <f t="shared" si="1"/>
        <v>1.05</v>
      </c>
      <c r="N4">
        <v>1</v>
      </c>
    </row>
    <row r="5" spans="1:14" x14ac:dyDescent="0.25">
      <c r="A5">
        <v>2</v>
      </c>
      <c r="B5" s="11">
        <f t="shared" ref="B5:D11" si="2">FV(B$3,$A5,0,-$B$1,0)</f>
        <v>3.3075000000000001</v>
      </c>
      <c r="C5" s="11">
        <f t="shared" si="2"/>
        <v>3.6300000000000008</v>
      </c>
      <c r="D5" s="11">
        <f t="shared" si="2"/>
        <v>3.9674999999999994</v>
      </c>
      <c r="E5" s="11">
        <f t="shared" si="0"/>
        <v>4.32</v>
      </c>
      <c r="F5" s="11">
        <f t="shared" si="0"/>
        <v>4.6875</v>
      </c>
      <c r="G5" s="11">
        <f t="shared" si="0"/>
        <v>5.07</v>
      </c>
      <c r="H5" s="11">
        <f t="shared" ref="H5:H11" si="3">FV(H$3,$N5,0,-$I$1,0)</f>
        <v>1.0201</v>
      </c>
      <c r="I5" s="11">
        <f t="shared" si="1"/>
        <v>1.0404</v>
      </c>
      <c r="J5" s="11">
        <f t="shared" si="1"/>
        <v>1.0609</v>
      </c>
      <c r="K5" s="11">
        <f t="shared" si="1"/>
        <v>1.0816000000000001</v>
      </c>
      <c r="L5" s="11">
        <f t="shared" si="1"/>
        <v>1.1025</v>
      </c>
      <c r="N5">
        <v>2</v>
      </c>
    </row>
    <row r="6" spans="1:14" x14ac:dyDescent="0.25">
      <c r="A6">
        <v>3</v>
      </c>
      <c r="B6" s="11">
        <f t="shared" si="2"/>
        <v>3.4728750000000002</v>
      </c>
      <c r="C6" s="11">
        <f t="shared" si="2"/>
        <v>3.9930000000000012</v>
      </c>
      <c r="D6" s="11">
        <f t="shared" si="2"/>
        <v>4.5626249999999988</v>
      </c>
      <c r="E6" s="11">
        <f t="shared" si="0"/>
        <v>5.1840000000000002</v>
      </c>
      <c r="F6" s="11">
        <f t="shared" si="0"/>
        <v>5.859375</v>
      </c>
      <c r="G6" s="11">
        <f t="shared" si="0"/>
        <v>6.5910000000000011</v>
      </c>
      <c r="H6" s="11">
        <f t="shared" si="3"/>
        <v>1.0303009999999999</v>
      </c>
      <c r="I6" s="11">
        <f t="shared" si="1"/>
        <v>1.0612079999999999</v>
      </c>
      <c r="J6" s="11">
        <f t="shared" si="1"/>
        <v>1.092727</v>
      </c>
      <c r="K6" s="11">
        <f t="shared" si="1"/>
        <v>1.1248640000000001</v>
      </c>
      <c r="L6" s="11">
        <f t="shared" si="1"/>
        <v>1.1576250000000001</v>
      </c>
      <c r="N6">
        <v>3</v>
      </c>
    </row>
    <row r="7" spans="1:14" x14ac:dyDescent="0.25">
      <c r="A7">
        <v>4</v>
      </c>
      <c r="B7" s="11">
        <f t="shared" si="2"/>
        <v>3.6465187500000003</v>
      </c>
      <c r="C7" s="11">
        <f t="shared" si="2"/>
        <v>4.3923000000000014</v>
      </c>
      <c r="D7" s="11">
        <f t="shared" si="2"/>
        <v>5.2470187499999987</v>
      </c>
      <c r="E7" s="11">
        <f t="shared" si="0"/>
        <v>6.2207999999999997</v>
      </c>
      <c r="F7" s="11">
        <f t="shared" si="0"/>
        <v>7.32421875</v>
      </c>
      <c r="G7" s="11">
        <f t="shared" si="0"/>
        <v>8.5683000000000007</v>
      </c>
      <c r="H7" s="11">
        <f t="shared" si="3"/>
        <v>1.04060401</v>
      </c>
      <c r="I7" s="11">
        <f t="shared" si="1"/>
        <v>1.08243216</v>
      </c>
      <c r="J7" s="11">
        <f t="shared" si="1"/>
        <v>1.1255088099999999</v>
      </c>
      <c r="K7" s="11">
        <f t="shared" si="1"/>
        <v>1.1698585600000002</v>
      </c>
      <c r="L7" s="11">
        <f t="shared" si="1"/>
        <v>1.21550625</v>
      </c>
      <c r="N7">
        <v>4</v>
      </c>
    </row>
    <row r="8" spans="1:14" x14ac:dyDescent="0.25">
      <c r="A8">
        <v>5</v>
      </c>
      <c r="B8" s="11">
        <f t="shared" si="2"/>
        <v>3.8288446875000002</v>
      </c>
      <c r="C8" s="11">
        <f t="shared" si="2"/>
        <v>4.8315300000000017</v>
      </c>
      <c r="D8" s="11">
        <f t="shared" si="2"/>
        <v>6.0340715624999977</v>
      </c>
      <c r="E8" s="11">
        <f t="shared" si="0"/>
        <v>7.4649599999999996</v>
      </c>
      <c r="F8" s="11">
        <f t="shared" si="0"/>
        <v>9.1552734375</v>
      </c>
      <c r="G8" s="11">
        <f t="shared" si="0"/>
        <v>11.138790000000004</v>
      </c>
      <c r="H8" s="11">
        <f t="shared" si="3"/>
        <v>1.0510100500999999</v>
      </c>
      <c r="I8" s="11">
        <f t="shared" si="1"/>
        <v>1.1040808032</v>
      </c>
      <c r="J8" s="11">
        <f t="shared" si="1"/>
        <v>1.1592740742999998</v>
      </c>
      <c r="K8" s="11">
        <f t="shared" si="1"/>
        <v>1.2166529024000003</v>
      </c>
      <c r="L8" s="11">
        <f t="shared" si="1"/>
        <v>1.2762815625000001</v>
      </c>
      <c r="N8">
        <v>5</v>
      </c>
    </row>
    <row r="9" spans="1:14" x14ac:dyDescent="0.25">
      <c r="A9">
        <v>10</v>
      </c>
      <c r="B9" s="11">
        <f t="shared" si="2"/>
        <v>4.8866838803323249</v>
      </c>
      <c r="C9" s="11">
        <f t="shared" si="2"/>
        <v>7.781227380300006</v>
      </c>
      <c r="D9" s="11">
        <f t="shared" si="2"/>
        <v>12.136673207123721</v>
      </c>
      <c r="E9" s="11">
        <f t="shared" si="0"/>
        <v>18.575209267199998</v>
      </c>
      <c r="F9" s="11">
        <f t="shared" si="0"/>
        <v>27.939677238464355</v>
      </c>
      <c r="G9" s="11">
        <f t="shared" si="0"/>
        <v>41.35754755470002</v>
      </c>
      <c r="H9" s="11">
        <f t="shared" si="3"/>
        <v>1.1046221254112047</v>
      </c>
      <c r="I9" s="11">
        <f t="shared" si="1"/>
        <v>1.2189944199947571</v>
      </c>
      <c r="J9" s="11">
        <f t="shared" si="1"/>
        <v>1.3439163793441218</v>
      </c>
      <c r="K9" s="11">
        <f t="shared" si="1"/>
        <v>1.4802442849183446</v>
      </c>
      <c r="L9" s="11">
        <f t="shared" si="1"/>
        <v>1.6288946267774416</v>
      </c>
      <c r="N9">
        <v>10</v>
      </c>
    </row>
    <row r="10" spans="1:14" x14ac:dyDescent="0.25">
      <c r="A10">
        <v>15</v>
      </c>
      <c r="B10" s="11">
        <f t="shared" si="2"/>
        <v>6.2367845382341036</v>
      </c>
      <c r="C10" s="11">
        <f t="shared" si="2"/>
        <v>12.531744508246966</v>
      </c>
      <c r="D10" s="11">
        <f t="shared" si="2"/>
        <v>24.411184887486961</v>
      </c>
      <c r="E10" s="11">
        <f t="shared" si="0"/>
        <v>46.221064723759092</v>
      </c>
      <c r="F10" s="11">
        <f t="shared" si="0"/>
        <v>85.265128291212022</v>
      </c>
      <c r="G10" s="11">
        <f t="shared" si="0"/>
        <v>153.55767904227238</v>
      </c>
      <c r="H10" s="11">
        <f t="shared" si="3"/>
        <v>1.1609689553699984</v>
      </c>
      <c r="I10" s="11">
        <f t="shared" si="1"/>
        <v>1.3458683383241292</v>
      </c>
      <c r="J10" s="11">
        <f t="shared" si="1"/>
        <v>1.5579674166007644</v>
      </c>
      <c r="K10" s="11">
        <f t="shared" si="1"/>
        <v>1.8009435055069167</v>
      </c>
      <c r="L10" s="11">
        <f t="shared" si="1"/>
        <v>2.0789281794113679</v>
      </c>
      <c r="N10">
        <v>15</v>
      </c>
    </row>
    <row r="11" spans="1:14" x14ac:dyDescent="0.25">
      <c r="A11">
        <v>20</v>
      </c>
      <c r="B11" s="11">
        <f t="shared" si="2"/>
        <v>7.9598931154332622</v>
      </c>
      <c r="C11" s="11">
        <f t="shared" si="2"/>
        <v>20.182499847976828</v>
      </c>
      <c r="D11" s="11">
        <f t="shared" si="2"/>
        <v>49.099612178838242</v>
      </c>
      <c r="E11" s="11">
        <f t="shared" si="0"/>
        <v>115.01279977342421</v>
      </c>
      <c r="F11" s="11">
        <f t="shared" si="0"/>
        <v>260.20852139652106</v>
      </c>
      <c r="G11" s="11">
        <f t="shared" si="0"/>
        <v>570.1489132464244</v>
      </c>
      <c r="H11" s="11">
        <f t="shared" si="3"/>
        <v>1.220190039947967</v>
      </c>
      <c r="I11" s="11">
        <f t="shared" si="1"/>
        <v>1.4859473959783542</v>
      </c>
      <c r="J11" s="11">
        <f t="shared" si="1"/>
        <v>1.8061112346694133</v>
      </c>
      <c r="K11" s="11">
        <f t="shared" si="1"/>
        <v>2.1911231430334213</v>
      </c>
      <c r="L11" s="11">
        <f t="shared" si="1"/>
        <v>2.6532977051444209</v>
      </c>
      <c r="N11">
        <v>20</v>
      </c>
    </row>
    <row r="12" spans="1:14" x14ac:dyDescent="0.25">
      <c r="B12" s="11"/>
      <c r="C12" s="11"/>
      <c r="D12" s="11"/>
      <c r="E12" s="11"/>
      <c r="F12" s="11"/>
      <c r="G12" s="11"/>
    </row>
    <row r="13" spans="1:14" x14ac:dyDescent="0.25">
      <c r="B13" s="11"/>
      <c r="C13" s="11"/>
      <c r="D13" s="11"/>
      <c r="E13" s="11"/>
      <c r="F13" s="11"/>
      <c r="G13" s="11"/>
    </row>
    <row r="14" spans="1:14" x14ac:dyDescent="0.25">
      <c r="B14" s="11"/>
      <c r="C14" s="11"/>
      <c r="D14" s="11"/>
      <c r="E14" s="11"/>
      <c r="F14" s="11"/>
      <c r="G14" s="11"/>
    </row>
    <row r="15" spans="1:14" x14ac:dyDescent="0.25">
      <c r="B15" s="11"/>
      <c r="C15" s="11"/>
      <c r="D15" s="11"/>
      <c r="E15" s="11"/>
      <c r="F15" s="11"/>
      <c r="G15" s="11"/>
    </row>
  </sheetData>
  <phoneticPr fontId="1" type="noConversion"/>
  <conditionalFormatting sqref="H1:N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10" sqref="A10"/>
    </sheetView>
  </sheetViews>
  <sheetFormatPr defaultRowHeight="14.4" x14ac:dyDescent="0.25"/>
  <cols>
    <col min="1" max="1" width="24.44140625" customWidth="1"/>
    <col min="2" max="2" width="10" customWidth="1"/>
    <col min="5" max="5" width="16.88671875" customWidth="1"/>
    <col min="9" max="9" width="14" customWidth="1"/>
    <col min="10" max="10" width="17.6640625" customWidth="1"/>
    <col min="12" max="12" width="10.5546875" customWidth="1"/>
    <col min="13" max="14" width="11.109375" customWidth="1"/>
  </cols>
  <sheetData>
    <row r="1" spans="1:14" x14ac:dyDescent="0.25">
      <c r="A1" t="s">
        <v>58</v>
      </c>
    </row>
    <row r="3" spans="1:14" x14ac:dyDescent="0.25"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</row>
    <row r="4" spans="1:14" x14ac:dyDescent="0.25">
      <c r="B4">
        <f>C4-D4-E4-F4-G4-H4-I4+J4+K4+L4-M4-N4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17" sqref="F17"/>
    </sheetView>
  </sheetViews>
  <sheetFormatPr defaultRowHeight="14.4" x14ac:dyDescent="0.25"/>
  <cols>
    <col min="1" max="1" width="26.21875" customWidth="1"/>
    <col min="2" max="2" width="20.6640625" customWidth="1"/>
    <col min="7" max="7" width="20.88671875" customWidth="1"/>
    <col min="8" max="8" width="19.109375" customWidth="1"/>
  </cols>
  <sheetData>
    <row r="1" spans="1:9" x14ac:dyDescent="0.25">
      <c r="A1" t="s">
        <v>87</v>
      </c>
      <c r="G1" t="s">
        <v>91</v>
      </c>
    </row>
    <row r="3" spans="1:9" x14ac:dyDescent="0.25">
      <c r="B3" t="s">
        <v>90</v>
      </c>
      <c r="C3" t="s">
        <v>84</v>
      </c>
      <c r="D3" t="s">
        <v>85</v>
      </c>
      <c r="E3" t="s">
        <v>86</v>
      </c>
      <c r="H3" t="s">
        <v>88</v>
      </c>
      <c r="I3" t="s">
        <v>89</v>
      </c>
    </row>
    <row r="4" spans="1:9" x14ac:dyDescent="0.25">
      <c r="B4" s="1">
        <f>EXP(LN($D4/$C4)/$E4)-1</f>
        <v>0.24933297746139083</v>
      </c>
      <c r="C4">
        <v>10000</v>
      </c>
      <c r="D4">
        <v>19500</v>
      </c>
      <c r="E4">
        <v>3</v>
      </c>
      <c r="H4" s="1">
        <f>I4/$B4/100</f>
        <v>0.80214018232293383</v>
      </c>
      <c r="I4">
        <v>20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H35" sqref="H35"/>
    </sheetView>
  </sheetViews>
  <sheetFormatPr defaultRowHeight="14.4" x14ac:dyDescent="0.25"/>
  <cols>
    <col min="1" max="1" width="19.88671875" customWidth="1"/>
    <col min="2" max="2" width="11" customWidth="1"/>
    <col min="3" max="3" width="14.5546875" customWidth="1"/>
    <col min="4" max="4" width="20.5546875" customWidth="1"/>
    <col min="5" max="5" width="14.77734375" customWidth="1"/>
  </cols>
  <sheetData>
    <row r="1" spans="1:5" x14ac:dyDescent="0.25">
      <c r="A1" t="s">
        <v>97</v>
      </c>
    </row>
    <row r="2" spans="1:5" x14ac:dyDescent="0.25">
      <c r="B2" t="s">
        <v>92</v>
      </c>
      <c r="C2" t="s">
        <v>93</v>
      </c>
      <c r="D2" t="s">
        <v>95</v>
      </c>
      <c r="E2" t="s">
        <v>94</v>
      </c>
    </row>
    <row r="3" spans="1:5" x14ac:dyDescent="0.25">
      <c r="B3" s="13">
        <f>$C3*$D3</f>
        <v>97.087378640776706</v>
      </c>
      <c r="C3">
        <f>1/(1+E3)</f>
        <v>0.970873786407767</v>
      </c>
      <c r="D3">
        <v>100</v>
      </c>
      <c r="E3" s="10">
        <v>0.03</v>
      </c>
    </row>
    <row r="7" spans="1:5" x14ac:dyDescent="0.25">
      <c r="A7" t="s">
        <v>96</v>
      </c>
      <c r="B7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workbookViewId="0">
      <selection activeCell="A25" sqref="A25"/>
    </sheetView>
  </sheetViews>
  <sheetFormatPr defaultRowHeight="14.4" x14ac:dyDescent="0.25"/>
  <cols>
    <col min="1" max="1" width="21.21875" customWidth="1"/>
    <col min="2" max="2" width="15.5546875" customWidth="1"/>
    <col min="3" max="3" width="22.5546875" customWidth="1"/>
    <col min="4" max="4" width="30.77734375" customWidth="1"/>
    <col min="5" max="5" width="27.33203125" customWidth="1"/>
    <col min="6" max="6" width="26.6640625" customWidth="1"/>
    <col min="7" max="7" width="17.109375" customWidth="1"/>
    <col min="8" max="8" width="14.6640625" customWidth="1"/>
    <col min="9" max="9" width="16.109375" customWidth="1"/>
    <col min="10" max="10" width="13.6640625" customWidth="1"/>
  </cols>
  <sheetData>
    <row r="1" spans="1:6" x14ac:dyDescent="0.25">
      <c r="A1" t="s">
        <v>99</v>
      </c>
      <c r="C1" t="s">
        <v>108</v>
      </c>
    </row>
    <row r="2" spans="1:6" x14ac:dyDescent="0.25">
      <c r="C2">
        <v>1</v>
      </c>
    </row>
    <row r="5" spans="1:6" x14ac:dyDescent="0.25">
      <c r="B5" t="s">
        <v>100</v>
      </c>
    </row>
    <row r="6" spans="1:6" x14ac:dyDescent="0.25">
      <c r="C6" t="s">
        <v>101</v>
      </c>
      <c r="D6" t="s">
        <v>102</v>
      </c>
    </row>
    <row r="7" spans="1:6" x14ac:dyDescent="0.25">
      <c r="C7">
        <f>D7/$C$2</f>
        <v>0</v>
      </c>
    </row>
    <row r="11" spans="1:6" x14ac:dyDescent="0.25">
      <c r="B11" t="s">
        <v>103</v>
      </c>
    </row>
    <row r="12" spans="1:6" x14ac:dyDescent="0.25">
      <c r="C12" t="s">
        <v>104</v>
      </c>
      <c r="D12" t="s">
        <v>105</v>
      </c>
      <c r="E12" t="s">
        <v>106</v>
      </c>
      <c r="F12" t="s">
        <v>107</v>
      </c>
    </row>
    <row r="13" spans="1:6" x14ac:dyDescent="0.25">
      <c r="C13">
        <f>E13*(1+D13)/(C2-D13)</f>
        <v>0</v>
      </c>
    </row>
    <row r="14" spans="1:6" x14ac:dyDescent="0.25">
      <c r="C14">
        <f>F13/($C$2-D13)</f>
        <v>0</v>
      </c>
    </row>
    <row r="16" spans="1:6" x14ac:dyDescent="0.25">
      <c r="B16" t="s">
        <v>109</v>
      </c>
    </row>
    <row r="17" spans="1:10" x14ac:dyDescent="0.25">
      <c r="C17" t="s">
        <v>101</v>
      </c>
      <c r="D17" t="s">
        <v>111</v>
      </c>
      <c r="E17" t="s">
        <v>110</v>
      </c>
      <c r="F17" t="s">
        <v>112</v>
      </c>
      <c r="G17" t="s">
        <v>113</v>
      </c>
    </row>
    <row r="18" spans="1:10" x14ac:dyDescent="0.25">
      <c r="C18">
        <f>F18*(1+D18)/(1+$C$2)+G18*(1+E18)/(C2-E18)/(1+C2)</f>
        <v>0</v>
      </c>
    </row>
    <row r="20" spans="1:10" x14ac:dyDescent="0.25">
      <c r="B20" t="s">
        <v>114</v>
      </c>
    </row>
    <row r="21" spans="1:10" x14ac:dyDescent="0.25">
      <c r="C21" t="s">
        <v>101</v>
      </c>
      <c r="D21" t="s">
        <v>116</v>
      </c>
      <c r="E21" t="s">
        <v>115</v>
      </c>
      <c r="F21" t="s">
        <v>117</v>
      </c>
      <c r="G21" t="s">
        <v>118</v>
      </c>
      <c r="H21" t="s">
        <v>119</v>
      </c>
      <c r="I21" t="s">
        <v>120</v>
      </c>
      <c r="J21" t="s">
        <v>121</v>
      </c>
    </row>
    <row r="24" spans="1:10" x14ac:dyDescent="0.25">
      <c r="A24" t="s">
        <v>123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C8" sqref="C8"/>
    </sheetView>
  </sheetViews>
  <sheetFormatPr defaultRowHeight="14.4" x14ac:dyDescent="0.25"/>
  <cols>
    <col min="1" max="1" width="30.33203125" customWidth="1"/>
  </cols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  <row r="5" spans="1:1" x14ac:dyDescent="0.25">
      <c r="A5" t="s">
        <v>162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165</v>
      </c>
    </row>
    <row r="9" spans="1:1" x14ac:dyDescent="0.25">
      <c r="A9" t="s">
        <v>166</v>
      </c>
    </row>
    <row r="10" spans="1:1" x14ac:dyDescent="0.25">
      <c r="A10" t="s">
        <v>167</v>
      </c>
    </row>
    <row r="11" spans="1:1" x14ac:dyDescent="0.25">
      <c r="A11" t="s">
        <v>168</v>
      </c>
    </row>
    <row r="12" spans="1:1" x14ac:dyDescent="0.25">
      <c r="A12" t="s">
        <v>169</v>
      </c>
    </row>
    <row r="13" spans="1:1" x14ac:dyDescent="0.25">
      <c r="A13" t="s">
        <v>170</v>
      </c>
    </row>
    <row r="14" spans="1:1" x14ac:dyDescent="0.25">
      <c r="A14" t="s">
        <v>171</v>
      </c>
    </row>
    <row r="15" spans="1:1" x14ac:dyDescent="0.25">
      <c r="A15" t="s">
        <v>172</v>
      </c>
    </row>
    <row r="16" spans="1:1" x14ac:dyDescent="0.25">
      <c r="A16" t="s">
        <v>173</v>
      </c>
    </row>
    <row r="17" spans="1:1" x14ac:dyDescent="0.25">
      <c r="A17" t="s">
        <v>174</v>
      </c>
    </row>
    <row r="18" spans="1:1" x14ac:dyDescent="0.25">
      <c r="A18" t="s">
        <v>175</v>
      </c>
    </row>
    <row r="19" spans="1:1" x14ac:dyDescent="0.25">
      <c r="A19" t="s">
        <v>176</v>
      </c>
    </row>
    <row r="20" spans="1:1" x14ac:dyDescent="0.25">
      <c r="A20" t="s">
        <v>177</v>
      </c>
    </row>
    <row r="21" spans="1:1" x14ac:dyDescent="0.25">
      <c r="A21" t="s">
        <v>178</v>
      </c>
    </row>
    <row r="22" spans="1:1" x14ac:dyDescent="0.25">
      <c r="A22" t="s">
        <v>179</v>
      </c>
    </row>
    <row r="23" spans="1:1" x14ac:dyDescent="0.25">
      <c r="A23" t="s">
        <v>180</v>
      </c>
    </row>
    <row r="24" spans="1:1" x14ac:dyDescent="0.25">
      <c r="A24" t="s">
        <v>181</v>
      </c>
    </row>
    <row r="25" spans="1:1" x14ac:dyDescent="0.25">
      <c r="A25" t="s">
        <v>182</v>
      </c>
    </row>
    <row r="26" spans="1:1" x14ac:dyDescent="0.25">
      <c r="A26" t="s">
        <v>183</v>
      </c>
    </row>
    <row r="27" spans="1:1" x14ac:dyDescent="0.25">
      <c r="A27" t="s">
        <v>184</v>
      </c>
    </row>
    <row r="28" spans="1:1" x14ac:dyDescent="0.25">
      <c r="A28" t="s">
        <v>185</v>
      </c>
    </row>
    <row r="29" spans="1:1" x14ac:dyDescent="0.25">
      <c r="A29" t="s">
        <v>186</v>
      </c>
    </row>
    <row r="30" spans="1:1" x14ac:dyDescent="0.25">
      <c r="A30" t="s">
        <v>187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市盈率ttm相对估值法</vt:lpstr>
      <vt:lpstr>资本配置</vt:lpstr>
      <vt:lpstr>复利计算</vt:lpstr>
      <vt:lpstr>报表计算公式</vt:lpstr>
      <vt:lpstr>复合增长率计算公式</vt:lpstr>
      <vt:lpstr>现金股利贴现模型</vt:lpstr>
      <vt:lpstr>自由现金流贴现模型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2019-04-19T07:26:50Z</dcterms:modified>
</cp:coreProperties>
</file>