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209"/>
  <workbookPr defaultThemeVersion="124226"/>
  <bookViews>
    <workbookView xWindow="240" yWindow="75" windowWidth="15150" windowHeight="7935" firstSheet="3" activeTab="3" xr2:uid="{00000000-000D-0000-FFFF-FFFF00000000}"/>
  </bookViews>
  <sheets>
    <sheet name="FPs-Team3" sheetId="4" r:id="rId1"/>
    <sheet name="FPs-Team4" sheetId="5" r:id="rId2"/>
    <sheet name="E-scale" sheetId="2" r:id="rId3"/>
    <sheet name="EarlyEstimate-Team4" sheetId="3" r:id="rId4"/>
    <sheet name="EarlyEstimate-Team3" sheetId="6" r:id="rId5"/>
    <sheet name="Estimate&amp;Schedule" sheetId="7" r:id="rId6"/>
  </sheets>
  <calcPr calcId="171026"/>
</workbook>
</file>

<file path=xl/calcChain.xml><?xml version="1.0" encoding="utf-8"?>
<calcChain xmlns="http://schemas.openxmlformats.org/spreadsheetml/2006/main">
  <c r="G13" i="7" l="1"/>
  <c r="F13" i="7"/>
  <c r="E13" i="7"/>
  <c r="D13" i="7"/>
  <c r="H17" i="4"/>
  <c r="H21" i="5"/>
  <c r="I6" i="2"/>
  <c r="I9" i="2"/>
  <c r="I12" i="2"/>
  <c r="I15" i="2"/>
  <c r="I18" i="2"/>
  <c r="I19" i="2"/>
  <c r="H22" i="2"/>
  <c r="E7" i="7"/>
  <c r="D7" i="7"/>
  <c r="S13" i="6"/>
  <c r="S13" i="3"/>
  <c r="K13" i="6"/>
  <c r="L13" i="6"/>
  <c r="M13" i="6"/>
  <c r="N13" i="6"/>
  <c r="O13" i="6"/>
  <c r="P13" i="6"/>
  <c r="Q13" i="6"/>
  <c r="R13" i="6"/>
  <c r="N57" i="6"/>
  <c r="E57" i="6"/>
  <c r="O27" i="6"/>
  <c r="F27" i="6"/>
  <c r="E11" i="6"/>
  <c r="K13" i="3"/>
  <c r="C26" i="4"/>
  <c r="T13" i="6"/>
  <c r="M16" i="4"/>
  <c r="L38" i="4"/>
  <c r="N16" i="6"/>
  <c r="N17" i="6"/>
  <c r="C5" i="7"/>
  <c r="L39" i="4"/>
  <c r="L41" i="4"/>
  <c r="C31" i="5"/>
  <c r="T13" i="3"/>
  <c r="M42" i="5"/>
  <c r="L44" i="5"/>
  <c r="Q13" i="3"/>
  <c r="P13" i="3"/>
  <c r="O13" i="3"/>
  <c r="M13" i="3"/>
  <c r="N13" i="3"/>
  <c r="L13" i="3"/>
  <c r="N58" i="3"/>
  <c r="E58" i="3"/>
  <c r="O28" i="3"/>
  <c r="F28" i="3"/>
  <c r="E12" i="3"/>
  <c r="C6" i="7"/>
  <c r="C7" i="7"/>
  <c r="F7" i="7"/>
  <c r="G6" i="7"/>
  <c r="R13" i="3"/>
  <c r="L45" i="5"/>
  <c r="L47" i="5"/>
  <c r="G5" i="7"/>
  <c r="H5" i="7"/>
  <c r="H6" i="7"/>
  <c r="N17" i="3"/>
  <c r="N18" i="3"/>
  <c r="H7" i="7"/>
  <c r="H8" i="7"/>
  <c r="H9" i="7"/>
  <c r="I7" i="7"/>
  <c r="I8" i="7"/>
  <c r="I9" i="7"/>
</calcChain>
</file>

<file path=xl/sharedStrings.xml><?xml version="1.0" encoding="utf-8"?>
<sst xmlns="http://schemas.openxmlformats.org/spreadsheetml/2006/main" count="584" uniqueCount="238">
  <si>
    <t>Step - 1 : Unadjusted function point calcluation</t>
  </si>
  <si>
    <t>Comments</t>
  </si>
  <si>
    <t>This sheet calculates the below items as mentioned:</t>
  </si>
  <si>
    <t>Sno</t>
  </si>
  <si>
    <t>Function Name</t>
  </si>
  <si>
    <t>Function Type</t>
  </si>
  <si>
    <t>RET</t>
  </si>
  <si>
    <t>DET</t>
  </si>
  <si>
    <t>FTR</t>
  </si>
  <si>
    <t>Complexity</t>
  </si>
  <si>
    <t>Rating</t>
  </si>
  <si>
    <t>Step - 1 : Unadjusted function points (UFP)</t>
  </si>
  <si>
    <t>Create Instances</t>
  </si>
  <si>
    <t>EI</t>
  </si>
  <si>
    <t>16+</t>
  </si>
  <si>
    <t>Average</t>
  </si>
  <si>
    <t>Step - 2 : UFP into Size (KSLOC)</t>
  </si>
  <si>
    <t>Update/Delete Instances</t>
  </si>
  <si>
    <t xml:space="preserve">Step - 3: Function point estimation </t>
  </si>
  <si>
    <t>Create links</t>
  </si>
  <si>
    <t>Update/Delete links</t>
  </si>
  <si>
    <t>Generate report</t>
  </si>
  <si>
    <t>EO</t>
  </si>
  <si>
    <t xml:space="preserve">Average </t>
  </si>
  <si>
    <t>View traceability</t>
  </si>
  <si>
    <t>EQ</t>
  </si>
  <si>
    <t>Models</t>
  </si>
  <si>
    <t>EIF</t>
  </si>
  <si>
    <t>Low</t>
  </si>
  <si>
    <t>Links</t>
  </si>
  <si>
    <t>Property</t>
  </si>
  <si>
    <t>Project</t>
  </si>
  <si>
    <t>Instances</t>
  </si>
  <si>
    <t>User</t>
  </si>
  <si>
    <t>Roles</t>
  </si>
  <si>
    <t>UFPs</t>
  </si>
  <si>
    <t>General System Characteristic</t>
  </si>
  <si>
    <t>Brief Description</t>
  </si>
  <si>
    <t>This is actually used in the COCOMO estimate</t>
  </si>
  <si>
    <t>Data communications</t>
  </si>
  <si>
    <t>How many communication facilities are there to aid in the transfer or exchange of information with the application or system?</t>
  </si>
  <si>
    <t>Distributed data processing</t>
  </si>
  <si>
    <t>How are distributed data and processing functions handled?</t>
  </si>
  <si>
    <t>Performance</t>
  </si>
  <si>
    <t>Was response time or throughput required by the user?</t>
  </si>
  <si>
    <t>Size=</t>
  </si>
  <si>
    <t>UFP x 53 (Java)</t>
  </si>
  <si>
    <t>Heavily used configuration</t>
  </si>
  <si>
    <t>How heavily used is the current hardware platform where the application will be executed?</t>
  </si>
  <si>
    <t>Size(KSLOC)=</t>
  </si>
  <si>
    <t>Transaction rate</t>
  </si>
  <si>
    <t>How frequently are transactions executed daily, weekly, monthly, etc.?</t>
  </si>
  <si>
    <t>No reuse of code from other projects</t>
  </si>
  <si>
    <t>On-Line data entry</t>
  </si>
  <si>
    <t>What percentage of the information is entered On-Line?</t>
  </si>
  <si>
    <t>No REVL</t>
  </si>
  <si>
    <t>End-user efficiency</t>
  </si>
  <si>
    <t>Was the application designed for end-user efficiency?</t>
  </si>
  <si>
    <t>No autmatically code translator tool</t>
  </si>
  <si>
    <t>On-Line update</t>
  </si>
  <si>
    <t>How many ILF’s are updated by On-Line transaction?</t>
  </si>
  <si>
    <t>No siziing software maintanence</t>
  </si>
  <si>
    <t>Complex processing</t>
  </si>
  <si>
    <t>Does the application have extensive logical or mathematical processing?</t>
  </si>
  <si>
    <t>Reusability</t>
  </si>
  <si>
    <t>Was the application developed to meet one or many user’s needs?</t>
  </si>
  <si>
    <t>Installation ease</t>
  </si>
  <si>
    <t>How difficult is conversion and installation?</t>
  </si>
  <si>
    <t>Operational ease</t>
  </si>
  <si>
    <t>How effective and/or automated are start-up, back-up, and recovery procedures?</t>
  </si>
  <si>
    <t>Multiple sites</t>
  </si>
  <si>
    <t>Was the application specifically designed, developed, and supported to be installed at multiple sites for multiple organizations?</t>
  </si>
  <si>
    <t>Facilitate change</t>
  </si>
  <si>
    <t>Was the application specifically designed, developed, and supported to facilitate change?</t>
  </si>
  <si>
    <t>VAF</t>
  </si>
  <si>
    <t>FP</t>
  </si>
  <si>
    <t>Multiply the function points by 18 to get person hours</t>
  </si>
  <si>
    <t>Type</t>
  </si>
  <si>
    <t>Login</t>
  </si>
  <si>
    <t>Create model</t>
  </si>
  <si>
    <t>Update Model</t>
  </si>
  <si>
    <t>Create Property</t>
  </si>
  <si>
    <t>Update Property</t>
  </si>
  <si>
    <t>Create user</t>
  </si>
  <si>
    <t>Delete User</t>
  </si>
  <si>
    <t>Create role</t>
  </si>
  <si>
    <t>Update roles</t>
  </si>
  <si>
    <t>Create Project</t>
  </si>
  <si>
    <t>ILF</t>
  </si>
  <si>
    <t>UFP=</t>
  </si>
  <si>
    <t>Scale(0-5)</t>
  </si>
  <si>
    <t>E-calculation</t>
  </si>
  <si>
    <t>This sheet calculates the scaling factors for the COCOMO estimate</t>
  </si>
  <si>
    <t>Scale</t>
  </si>
  <si>
    <t>Very Low</t>
  </si>
  <si>
    <t>Nominal</t>
  </si>
  <si>
    <t>High</t>
  </si>
  <si>
    <t>Very High</t>
  </si>
  <si>
    <t>Extra High</t>
  </si>
  <si>
    <t>Final values</t>
  </si>
  <si>
    <t>PREC</t>
  </si>
  <si>
    <t>Process</t>
  </si>
  <si>
    <t>thoroughly precendented</t>
  </si>
  <si>
    <t>largely precendented</t>
  </si>
  <si>
    <t>somewhat precendented</t>
  </si>
  <si>
    <t>generally precendented</t>
  </si>
  <si>
    <t>largely familiar</t>
  </si>
  <si>
    <t>throughly familiar</t>
  </si>
  <si>
    <t>Value</t>
  </si>
  <si>
    <t>Yes(1)/No(0)</t>
  </si>
  <si>
    <t>FLEX</t>
  </si>
  <si>
    <t>Schedule</t>
  </si>
  <si>
    <t xml:space="preserve">rigorous </t>
  </si>
  <si>
    <t>occasional relaxation</t>
  </si>
  <si>
    <t>some relaxation</t>
  </si>
  <si>
    <t>general conformity</t>
  </si>
  <si>
    <t>some conformity</t>
  </si>
  <si>
    <t>general goals</t>
  </si>
  <si>
    <t>RESL</t>
  </si>
  <si>
    <t>Risks identified</t>
  </si>
  <si>
    <t>little (20%)</t>
  </si>
  <si>
    <t>some (40%)</t>
  </si>
  <si>
    <t>often (60%)</t>
  </si>
  <si>
    <t>generally(75 %)</t>
  </si>
  <si>
    <t>Mostly(90%)</t>
  </si>
  <si>
    <t>All</t>
  </si>
  <si>
    <t>TEAM</t>
  </si>
  <si>
    <t>Stakeholder interaction</t>
  </si>
  <si>
    <t>very difficult interactions</t>
  </si>
  <si>
    <t>some difficult interactions</t>
  </si>
  <si>
    <t>basically cooperative</t>
  </si>
  <si>
    <t>largely cooperative</t>
  </si>
  <si>
    <t>Highly cooperative</t>
  </si>
  <si>
    <t>seamless interactions</t>
  </si>
  <si>
    <t>PMAT</t>
  </si>
  <si>
    <t>CMMI Level</t>
  </si>
  <si>
    <t>1- lower</t>
  </si>
  <si>
    <t>1-upper</t>
  </si>
  <si>
    <t>Overall (SF)</t>
  </si>
  <si>
    <t>E=</t>
  </si>
  <si>
    <t>B+0.01xSF</t>
  </si>
  <si>
    <t>Cost Drivers-Step 4</t>
  </si>
  <si>
    <t>This sheet calculates the person hours and cost drivers for Team-4 using COCOMO early estimate model</t>
  </si>
  <si>
    <t>SCALE</t>
  </si>
  <si>
    <t>VERY LOW</t>
  </si>
  <si>
    <t>LOW</t>
  </si>
  <si>
    <t>NOMINAL</t>
  </si>
  <si>
    <t>HIGH</t>
  </si>
  <si>
    <t>VERY HIGH</t>
  </si>
  <si>
    <t>EXTRA HIGH</t>
  </si>
  <si>
    <t>VALUE</t>
  </si>
  <si>
    <t>PERS- Personnel Capability</t>
  </si>
  <si>
    <t>PM-Person Months</t>
  </si>
  <si>
    <t>Factor</t>
  </si>
  <si>
    <t>ACAP</t>
  </si>
  <si>
    <t>PCAP</t>
  </si>
  <si>
    <t>PCON</t>
  </si>
  <si>
    <t>Sum</t>
  </si>
  <si>
    <t>PERS Value</t>
  </si>
  <si>
    <t>Desc</t>
  </si>
  <si>
    <t>Analyst Ability</t>
  </si>
  <si>
    <t>Programmer Capability</t>
  </si>
  <si>
    <t>Personnel Turnover</t>
  </si>
  <si>
    <t>Refer below table</t>
  </si>
  <si>
    <t xml:space="preserve">EM-Overall Sum </t>
  </si>
  <si>
    <t>Range</t>
  </si>
  <si>
    <t>(1-5)</t>
  </si>
  <si>
    <t>-</t>
  </si>
  <si>
    <t>PERS</t>
  </si>
  <si>
    <t>RCPX</t>
  </si>
  <si>
    <t>RUSE</t>
  </si>
  <si>
    <t>PDIF</t>
  </si>
  <si>
    <t>PREX</t>
  </si>
  <si>
    <t>SCED</t>
  </si>
  <si>
    <t>FCIL</t>
  </si>
  <si>
    <t>Product</t>
  </si>
  <si>
    <t>E-Scale</t>
  </si>
  <si>
    <t>Size</t>
  </si>
  <si>
    <t>Person Months=</t>
  </si>
  <si>
    <t>A x (Size) ^E x Sum(EM)</t>
  </si>
  <si>
    <t>Person Hours=</t>
  </si>
  <si>
    <t>RCPX- Product Reliability &amp; Complexity</t>
  </si>
  <si>
    <t>PDIF-Platform difficulty</t>
  </si>
  <si>
    <t>RELY</t>
  </si>
  <si>
    <t>DATA</t>
  </si>
  <si>
    <t>CPLX</t>
  </si>
  <si>
    <t>DOCU</t>
  </si>
  <si>
    <t>RCPX Value</t>
  </si>
  <si>
    <t>TIME</t>
  </si>
  <si>
    <t>STOR</t>
  </si>
  <si>
    <t>PVOL</t>
  </si>
  <si>
    <t>PDIF Value</t>
  </si>
  <si>
    <t>Required Software Reliability</t>
  </si>
  <si>
    <t>DB size</t>
  </si>
  <si>
    <t>Product Complexity</t>
  </si>
  <si>
    <t>Documentation to match Lifecycle</t>
  </si>
  <si>
    <t>Execution time constraint</t>
  </si>
  <si>
    <t xml:space="preserve">Main Storage Constraint </t>
  </si>
  <si>
    <t>Platform Volatility</t>
  </si>
  <si>
    <t>(2-5)</t>
  </si>
  <si>
    <t>(1-6)</t>
  </si>
  <si>
    <t>(3-6)</t>
  </si>
  <si>
    <t>RUSE- Developed for Reuseability</t>
  </si>
  <si>
    <t>SCED-Required Development Schedule</t>
  </si>
  <si>
    <t xml:space="preserve"> Value</t>
  </si>
  <si>
    <t>Developed for Reuseability</t>
  </si>
  <si>
    <t>(2-6)</t>
  </si>
  <si>
    <t>PREX-Personnel Experience</t>
  </si>
  <si>
    <t>FCIL-Facilities</t>
  </si>
  <si>
    <t>APEX</t>
  </si>
  <si>
    <t>PLEX</t>
  </si>
  <si>
    <t>LTEX</t>
  </si>
  <si>
    <t>TOOL</t>
  </si>
  <si>
    <t>SITE</t>
  </si>
  <si>
    <t>Application Experience</t>
  </si>
  <si>
    <t>Platform experience</t>
  </si>
  <si>
    <t>Language &amp; tool experience</t>
  </si>
  <si>
    <t>Use of software tools</t>
  </si>
  <si>
    <t>Multisite development</t>
  </si>
  <si>
    <t>This sheet calculates the person hours for Team-3 and cost drivers 
using COCOMO early estimate model</t>
  </si>
  <si>
    <t>This sheet computes the overall effort and the schedule.</t>
  </si>
  <si>
    <t>Estimated Effort</t>
  </si>
  <si>
    <t>E-scale</t>
  </si>
  <si>
    <t>PM-Basic</t>
  </si>
  <si>
    <t>PM-teamwise</t>
  </si>
  <si>
    <t>PM</t>
  </si>
  <si>
    <t>Schedule for Dev &amp; Arch</t>
  </si>
  <si>
    <t>Team-3</t>
  </si>
  <si>
    <t>N/A</t>
  </si>
  <si>
    <t>Team-4</t>
  </si>
  <si>
    <t>Overall</t>
  </si>
  <si>
    <t>Person Hours</t>
  </si>
  <si>
    <t>Weeks</t>
  </si>
  <si>
    <t>Available effort</t>
  </si>
  <si>
    <t>Practicum End Date</t>
  </si>
  <si>
    <t>Practicum Start Date</t>
  </si>
  <si>
    <t>Number of Weeks</t>
  </si>
  <si>
    <t>Number of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</si>
</sst>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9"/>
      <color rgb="FF37494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5"/>
      <color rgb="FF000000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2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ill="1" applyBorder="1"/>
    <xf numFmtId="0" fontId="5" fillId="3" borderId="0" xfId="0" applyFont="1" applyFill="1"/>
    <xf numFmtId="0" fontId="6" fillId="3" borderId="0" xfId="0" applyFont="1" applyFill="1"/>
    <xf numFmtId="0" fontId="9" fillId="2" borderId="8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9" fillId="2" borderId="6" xfId="0" applyFont="1" applyFill="1" applyBorder="1" applyAlignment="1">
      <alignment horizontal="center" vertical="top" wrapText="1"/>
    </xf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4" borderId="1" xfId="0" applyFont="1" applyFill="1" applyBorder="1" applyAlignment="1">
      <alignment horizontal="center"/>
    </xf>
    <xf numFmtId="0" fontId="12" fillId="0" borderId="0" xfId="0" applyFont="1" applyAlignment="1"/>
    <xf numFmtId="0" fontId="14" fillId="0" borderId="1" xfId="0" applyFont="1" applyBorder="1"/>
    <xf numFmtId="0" fontId="14" fillId="0" borderId="1" xfId="0" applyFont="1" applyFill="1" applyBorder="1"/>
    <xf numFmtId="15" fontId="14" fillId="0" borderId="1" xfId="0" applyNumberFormat="1" applyFont="1" applyBorder="1"/>
    <xf numFmtId="16" fontId="14" fillId="0" borderId="1" xfId="0" applyNumberFormat="1" applyFont="1" applyBorder="1"/>
    <xf numFmtId="0" fontId="9" fillId="2" borderId="6" xfId="0" applyFon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9" fillId="2" borderId="6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8</xdr:col>
      <xdr:colOff>342900</xdr:colOff>
      <xdr:row>16</xdr:row>
      <xdr:rowOff>184802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0"/>
          <a:ext cx="5486400" cy="7563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8</xdr:col>
      <xdr:colOff>342900</xdr:colOff>
      <xdr:row>20</xdr:row>
      <xdr:rowOff>36677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00000000-0008-0000-03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5486400" cy="6081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29</xdr:row>
      <xdr:rowOff>9525</xdr:rowOff>
    </xdr:from>
    <xdr:to>
      <xdr:col>8</xdr:col>
      <xdr:colOff>342900</xdr:colOff>
      <xdr:row>35</xdr:row>
      <xdr:rowOff>112371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962525"/>
          <a:ext cx="5486400" cy="12458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</xdr:colOff>
      <xdr:row>35</xdr:row>
      <xdr:rowOff>95250</xdr:rowOff>
    </xdr:from>
    <xdr:to>
      <xdr:col>8</xdr:col>
      <xdr:colOff>352425</xdr:colOff>
      <xdr:row>37</xdr:row>
      <xdr:rowOff>148468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525" y="6191250"/>
          <a:ext cx="5486400" cy="4342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19</xdr:col>
      <xdr:colOff>0</xdr:colOff>
      <xdr:row>35</xdr:row>
      <xdr:rowOff>18616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95975" y="4953000"/>
          <a:ext cx="5486400" cy="1161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46</xdr:row>
      <xdr:rowOff>9526</xdr:rowOff>
    </xdr:from>
    <xdr:to>
      <xdr:col>8</xdr:col>
      <xdr:colOff>342900</xdr:colOff>
      <xdr:row>50</xdr:row>
      <xdr:rowOff>87945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0000000-0008-0000-03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8582026"/>
          <a:ext cx="5486400" cy="8404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19</xdr:col>
      <xdr:colOff>0</xdr:colOff>
      <xdr:row>49</xdr:row>
      <xdr:rowOff>28854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0000000-0008-0000-03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5895975" y="8572500"/>
          <a:ext cx="5486400" cy="6003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342900</xdr:colOff>
      <xdr:row>63</xdr:row>
      <xdr:rowOff>94878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11049000"/>
          <a:ext cx="5486400" cy="8568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63</xdr:row>
      <xdr:rowOff>66675</xdr:rowOff>
    </xdr:from>
    <xdr:to>
      <xdr:col>8</xdr:col>
      <xdr:colOff>342900</xdr:colOff>
      <xdr:row>66</xdr:row>
      <xdr:rowOff>62322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00000000-0008-0000-03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1877675"/>
          <a:ext cx="5486400" cy="567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59</xdr:row>
      <xdr:rowOff>0</xdr:rowOff>
    </xdr:from>
    <xdr:to>
      <xdr:col>19</xdr:col>
      <xdr:colOff>0</xdr:colOff>
      <xdr:row>72</xdr:row>
      <xdr:rowOff>42882</xdr:rowOff>
    </xdr:to>
    <xdr:pic>
      <xdr:nvPicPr>
        <xdr:cNvPr id="3092" name="Picture 20">
          <a:extLst>
            <a:ext uri="{FF2B5EF4-FFF2-40B4-BE49-F238E27FC236}">
              <a16:creationId xmlns:a16="http://schemas.microsoft.com/office/drawing/2014/main" id="{00000000-0008-0000-03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5895975" y="11049000"/>
          <a:ext cx="5486400" cy="25193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8</xdr:col>
      <xdr:colOff>142875</xdr:colOff>
      <xdr:row>15</xdr:row>
      <xdr:rowOff>184802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5191125" cy="7563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8</xdr:col>
      <xdr:colOff>142875</xdr:colOff>
      <xdr:row>19</xdr:row>
      <xdr:rowOff>36677</xdr:rowOff>
    </xdr:to>
    <xdr:pic>
      <xdr:nvPicPr>
        <xdr:cNvPr id="3" name="Pictur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105150"/>
          <a:ext cx="5191125" cy="6081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8</xdr:col>
      <xdr:colOff>142875</xdr:colOff>
      <xdr:row>34</xdr:row>
      <xdr:rowOff>112371</xdr:rowOff>
    </xdr:to>
    <xdr:pic>
      <xdr:nvPicPr>
        <xdr:cNvPr id="4" name="Picture 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400675"/>
          <a:ext cx="5191125" cy="12458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</xdr:colOff>
      <xdr:row>34</xdr:row>
      <xdr:rowOff>95250</xdr:rowOff>
    </xdr:from>
    <xdr:to>
      <xdr:col>8</xdr:col>
      <xdr:colOff>152400</xdr:colOff>
      <xdr:row>36</xdr:row>
      <xdr:rowOff>148468</xdr:rowOff>
    </xdr:to>
    <xdr:pic>
      <xdr:nvPicPr>
        <xdr:cNvPr id="5" name="Picture 1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525" y="6629400"/>
          <a:ext cx="5191125" cy="4342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19</xdr:col>
      <xdr:colOff>0</xdr:colOff>
      <xdr:row>34</xdr:row>
      <xdr:rowOff>18616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29300" y="5391150"/>
          <a:ext cx="5486400" cy="1161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45</xdr:row>
      <xdr:rowOff>9526</xdr:rowOff>
    </xdr:from>
    <xdr:to>
      <xdr:col>8</xdr:col>
      <xdr:colOff>142875</xdr:colOff>
      <xdr:row>49</xdr:row>
      <xdr:rowOff>87945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8639176"/>
          <a:ext cx="5191125" cy="8404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19</xdr:col>
      <xdr:colOff>0</xdr:colOff>
      <xdr:row>48</xdr:row>
      <xdr:rowOff>28854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5829300" y="8629650"/>
          <a:ext cx="5486400" cy="6003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8</xdr:col>
      <xdr:colOff>142875</xdr:colOff>
      <xdr:row>62</xdr:row>
      <xdr:rowOff>94878</xdr:rowOff>
    </xdr:to>
    <xdr:pic>
      <xdr:nvPicPr>
        <xdr:cNvPr id="9" name="Picture 1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11106150"/>
          <a:ext cx="5191125" cy="8568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62</xdr:row>
      <xdr:rowOff>66675</xdr:rowOff>
    </xdr:from>
    <xdr:to>
      <xdr:col>8</xdr:col>
      <xdr:colOff>142875</xdr:colOff>
      <xdr:row>65</xdr:row>
      <xdr:rowOff>62322</xdr:rowOff>
    </xdr:to>
    <xdr:pic>
      <xdr:nvPicPr>
        <xdr:cNvPr id="10" name="Picture 1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1934825"/>
          <a:ext cx="5191125" cy="567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19</xdr:col>
      <xdr:colOff>0</xdr:colOff>
      <xdr:row>71</xdr:row>
      <xdr:rowOff>42882</xdr:rowOff>
    </xdr:to>
    <xdr:pic>
      <xdr:nvPicPr>
        <xdr:cNvPr id="11" name="Picture 2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5829300" y="11106150"/>
          <a:ext cx="5486400" cy="25193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workbookViewId="0" xr3:uid="{AEA406A1-0E4B-5B11-9CD5-51D6E497D94C}">
      <selection activeCell="B4" sqref="B4:B9"/>
    </sheetView>
  </sheetViews>
  <sheetFormatPr defaultRowHeight="15"/>
  <cols>
    <col min="1" max="1" width="7.85546875" customWidth="1"/>
    <col min="2" max="2" width="21.140625" customWidth="1"/>
    <col min="3" max="3" width="12.7109375" customWidth="1"/>
    <col min="4" max="4" width="6.42578125" customWidth="1"/>
    <col min="5" max="5" width="7.140625" customWidth="1"/>
    <col min="6" max="6" width="7.85546875" customWidth="1"/>
    <col min="7" max="7" width="10.5703125" customWidth="1"/>
    <col min="9" max="9" width="1.5703125" style="26" customWidth="1"/>
    <col min="11" max="11" width="24.85546875" customWidth="1"/>
    <col min="12" max="12" width="62.7109375" customWidth="1"/>
  </cols>
  <sheetData>
    <row r="1" spans="1:13">
      <c r="A1" s="12" t="s">
        <v>0</v>
      </c>
      <c r="B1" s="8"/>
      <c r="H1" s="4"/>
      <c r="K1" s="51" t="s">
        <v>1</v>
      </c>
    </row>
    <row r="2" spans="1:13">
      <c r="K2" s="52" t="s">
        <v>2</v>
      </c>
    </row>
    <row r="3" spans="1:13" ht="36" customHeight="1">
      <c r="A3" s="37" t="s">
        <v>3</v>
      </c>
      <c r="B3" s="37" t="s">
        <v>4</v>
      </c>
      <c r="C3" s="37" t="s">
        <v>5</v>
      </c>
      <c r="D3" s="37" t="s">
        <v>6</v>
      </c>
      <c r="E3" s="37" t="s">
        <v>7</v>
      </c>
      <c r="F3" s="37" t="s">
        <v>8</v>
      </c>
      <c r="G3" s="37" t="s">
        <v>9</v>
      </c>
      <c r="H3" s="37" t="s">
        <v>10</v>
      </c>
      <c r="K3" s="52" t="s">
        <v>11</v>
      </c>
      <c r="M3" s="12"/>
    </row>
    <row r="4" spans="1:13">
      <c r="A4" s="6">
        <v>1</v>
      </c>
      <c r="B4" s="6" t="s">
        <v>12</v>
      </c>
      <c r="C4" s="6" t="s">
        <v>13</v>
      </c>
      <c r="D4" s="6"/>
      <c r="E4" s="6" t="s">
        <v>14</v>
      </c>
      <c r="F4" s="6">
        <v>1</v>
      </c>
      <c r="G4" s="6" t="s">
        <v>15</v>
      </c>
      <c r="H4" s="6">
        <v>4</v>
      </c>
      <c r="K4" s="52" t="s">
        <v>16</v>
      </c>
      <c r="M4">
        <v>3</v>
      </c>
    </row>
    <row r="5" spans="1:13">
      <c r="A5" s="6">
        <v>2</v>
      </c>
      <c r="B5" s="6" t="s">
        <v>17</v>
      </c>
      <c r="C5" s="6" t="s">
        <v>13</v>
      </c>
      <c r="D5" s="6"/>
      <c r="E5" s="6" t="s">
        <v>14</v>
      </c>
      <c r="F5" s="6">
        <v>1</v>
      </c>
      <c r="G5" s="6" t="s">
        <v>15</v>
      </c>
      <c r="H5" s="6">
        <v>4</v>
      </c>
      <c r="K5" s="52" t="s">
        <v>18</v>
      </c>
      <c r="M5">
        <v>3</v>
      </c>
    </row>
    <row r="6" spans="1:13">
      <c r="A6" s="6">
        <v>3</v>
      </c>
      <c r="B6" s="6" t="s">
        <v>19</v>
      </c>
      <c r="C6" s="6" t="s">
        <v>13</v>
      </c>
      <c r="D6" s="6"/>
      <c r="E6" s="6" t="s">
        <v>14</v>
      </c>
      <c r="F6" s="6">
        <v>1</v>
      </c>
      <c r="G6" s="6" t="s">
        <v>15</v>
      </c>
      <c r="H6" s="6">
        <v>4</v>
      </c>
      <c r="M6">
        <v>3</v>
      </c>
    </row>
    <row r="7" spans="1:13">
      <c r="A7" s="6">
        <v>4</v>
      </c>
      <c r="B7" s="6" t="s">
        <v>20</v>
      </c>
      <c r="C7" s="6" t="s">
        <v>13</v>
      </c>
      <c r="D7" s="6"/>
      <c r="E7" s="6">
        <v>10</v>
      </c>
      <c r="F7" s="6">
        <v>1</v>
      </c>
      <c r="G7" s="6" t="s">
        <v>15</v>
      </c>
      <c r="H7" s="6">
        <v>4</v>
      </c>
      <c r="M7">
        <v>5</v>
      </c>
    </row>
    <row r="8" spans="1:13">
      <c r="A8" s="6">
        <v>5</v>
      </c>
      <c r="B8" s="6" t="s">
        <v>21</v>
      </c>
      <c r="C8" s="6" t="s">
        <v>22</v>
      </c>
      <c r="D8" s="6"/>
      <c r="E8" s="6">
        <v>20</v>
      </c>
      <c r="F8" s="6">
        <v>1</v>
      </c>
      <c r="G8" s="6" t="s">
        <v>23</v>
      </c>
      <c r="H8" s="6">
        <v>5</v>
      </c>
      <c r="M8">
        <v>0</v>
      </c>
    </row>
    <row r="9" spans="1:13">
      <c r="A9" s="6">
        <v>6</v>
      </c>
      <c r="B9" s="6" t="s">
        <v>24</v>
      </c>
      <c r="C9" s="6" t="s">
        <v>25</v>
      </c>
      <c r="D9" s="6"/>
      <c r="E9" s="6">
        <v>20</v>
      </c>
      <c r="F9" s="6">
        <v>1</v>
      </c>
      <c r="G9" s="6" t="s">
        <v>23</v>
      </c>
      <c r="H9" s="6">
        <v>5</v>
      </c>
      <c r="M9">
        <v>0</v>
      </c>
    </row>
    <row r="10" spans="1:13">
      <c r="A10" s="6">
        <v>7</v>
      </c>
      <c r="B10" s="6" t="s">
        <v>26</v>
      </c>
      <c r="C10" s="6" t="s">
        <v>27</v>
      </c>
      <c r="D10" s="6">
        <v>1</v>
      </c>
      <c r="E10" s="6">
        <v>10</v>
      </c>
      <c r="F10" s="6"/>
      <c r="G10" s="6" t="s">
        <v>28</v>
      </c>
      <c r="H10" s="6">
        <v>5</v>
      </c>
      <c r="M10">
        <v>1</v>
      </c>
    </row>
    <row r="11" spans="1:13">
      <c r="A11" s="6">
        <v>8</v>
      </c>
      <c r="B11" s="6" t="s">
        <v>29</v>
      </c>
      <c r="C11" s="6" t="s">
        <v>27</v>
      </c>
      <c r="D11" s="6">
        <v>1</v>
      </c>
      <c r="E11" s="6">
        <v>10</v>
      </c>
      <c r="F11" s="6"/>
      <c r="G11" s="6" t="s">
        <v>28</v>
      </c>
      <c r="H11" s="6">
        <v>5</v>
      </c>
      <c r="M11">
        <v>5</v>
      </c>
    </row>
    <row r="12" spans="1:13">
      <c r="A12" s="6">
        <v>9</v>
      </c>
      <c r="B12" s="6" t="s">
        <v>30</v>
      </c>
      <c r="C12" s="6" t="s">
        <v>27</v>
      </c>
      <c r="D12" s="6">
        <v>1</v>
      </c>
      <c r="E12" s="6">
        <v>10</v>
      </c>
      <c r="F12" s="6"/>
      <c r="G12" s="6" t="s">
        <v>28</v>
      </c>
      <c r="H12" s="6">
        <v>5</v>
      </c>
      <c r="M12">
        <v>1</v>
      </c>
    </row>
    <row r="13" spans="1:13">
      <c r="A13" s="6">
        <v>10</v>
      </c>
      <c r="B13" s="6" t="s">
        <v>31</v>
      </c>
      <c r="C13" s="6" t="s">
        <v>27</v>
      </c>
      <c r="D13" s="6">
        <v>1</v>
      </c>
      <c r="E13" s="6">
        <v>5</v>
      </c>
      <c r="F13" s="6"/>
      <c r="G13" s="6" t="s">
        <v>28</v>
      </c>
      <c r="H13" s="6">
        <v>5</v>
      </c>
      <c r="M13">
        <v>1</v>
      </c>
    </row>
    <row r="14" spans="1:13">
      <c r="A14" s="6">
        <v>11</v>
      </c>
      <c r="B14" s="6" t="s">
        <v>32</v>
      </c>
      <c r="C14" s="6" t="s">
        <v>27</v>
      </c>
      <c r="D14" s="6">
        <v>1</v>
      </c>
      <c r="E14" s="6">
        <v>10</v>
      </c>
      <c r="F14" s="6"/>
      <c r="G14" s="6" t="s">
        <v>28</v>
      </c>
      <c r="H14" s="6">
        <v>5</v>
      </c>
      <c r="M14">
        <v>4</v>
      </c>
    </row>
    <row r="15" spans="1:13">
      <c r="A15" s="6">
        <v>12</v>
      </c>
      <c r="B15" s="6" t="s">
        <v>33</v>
      </c>
      <c r="C15" s="6" t="s">
        <v>27</v>
      </c>
      <c r="D15" s="6">
        <v>1</v>
      </c>
      <c r="E15" s="6">
        <v>10</v>
      </c>
      <c r="F15" s="6"/>
      <c r="G15" s="6" t="s">
        <v>28</v>
      </c>
      <c r="H15" s="6">
        <v>5</v>
      </c>
      <c r="M15">
        <v>4</v>
      </c>
    </row>
    <row r="16" spans="1:13">
      <c r="A16" s="6">
        <v>13</v>
      </c>
      <c r="B16" s="6" t="s">
        <v>34</v>
      </c>
      <c r="C16" s="6" t="s">
        <v>27</v>
      </c>
      <c r="D16" s="6">
        <v>1</v>
      </c>
      <c r="E16" s="6">
        <v>5</v>
      </c>
      <c r="F16" s="6"/>
      <c r="G16" s="6" t="s">
        <v>28</v>
      </c>
      <c r="H16" s="6">
        <v>5</v>
      </c>
      <c r="M16">
        <f>SUBTOTAL(9,M4:M15)</f>
        <v>30</v>
      </c>
    </row>
    <row r="17" spans="2:12">
      <c r="G17" s="38" t="s">
        <v>35</v>
      </c>
      <c r="H17" s="38">
        <f>SUM(H4:H16)</f>
        <v>61</v>
      </c>
    </row>
    <row r="18" spans="2:12" s="26" customFormat="1" ht="7.5" customHeight="1">
      <c r="B18" s="39"/>
      <c r="G18" s="40"/>
      <c r="H18" s="41"/>
    </row>
    <row r="19" spans="2:12" s="43" customFormat="1" ht="7.5" customHeight="1">
      <c r="B19" s="44"/>
      <c r="G19" s="9"/>
      <c r="H19" s="45"/>
      <c r="I19" s="26"/>
    </row>
    <row r="20" spans="2:12" s="43" customFormat="1">
      <c r="B20" s="12" t="s">
        <v>16</v>
      </c>
      <c r="G20" s="9"/>
      <c r="H20" s="45"/>
      <c r="I20" s="26"/>
      <c r="J20" s="12" t="s">
        <v>18</v>
      </c>
    </row>
    <row r="21" spans="2:12">
      <c r="J21" s="62" t="s">
        <v>36</v>
      </c>
      <c r="K21" s="63"/>
      <c r="L21" s="34" t="s">
        <v>37</v>
      </c>
    </row>
    <row r="22" spans="2:12" ht="24">
      <c r="B22" s="8" t="s">
        <v>38</v>
      </c>
      <c r="J22" s="35">
        <v>1</v>
      </c>
      <c r="K22" s="35" t="s">
        <v>39</v>
      </c>
      <c r="L22" s="35" t="s">
        <v>40</v>
      </c>
    </row>
    <row r="23" spans="2:12">
      <c r="J23" s="35">
        <v>2</v>
      </c>
      <c r="K23" s="35" t="s">
        <v>41</v>
      </c>
      <c r="L23" s="35" t="s">
        <v>42</v>
      </c>
    </row>
    <row r="24" spans="2:12">
      <c r="J24" s="35">
        <v>3</v>
      </c>
      <c r="K24" s="35" t="s">
        <v>43</v>
      </c>
      <c r="L24" s="35" t="s">
        <v>44</v>
      </c>
    </row>
    <row r="25" spans="2:12" ht="24">
      <c r="B25" s="9" t="s">
        <v>45</v>
      </c>
      <c r="C25" t="s">
        <v>46</v>
      </c>
      <c r="J25" s="35">
        <v>4</v>
      </c>
      <c r="K25" s="35" t="s">
        <v>47</v>
      </c>
      <c r="L25" s="35" t="s">
        <v>48</v>
      </c>
    </row>
    <row r="26" spans="2:12">
      <c r="B26" s="9" t="s">
        <v>49</v>
      </c>
      <c r="C26" s="4">
        <f>H17*53/1000</f>
        <v>3.2330000000000001</v>
      </c>
      <c r="J26" s="35">
        <v>5</v>
      </c>
      <c r="K26" s="35" t="s">
        <v>50</v>
      </c>
      <c r="L26" s="35" t="s">
        <v>51</v>
      </c>
    </row>
    <row r="27" spans="2:12">
      <c r="B27" t="s">
        <v>52</v>
      </c>
      <c r="J27" s="35">
        <v>6</v>
      </c>
      <c r="K27" s="35" t="s">
        <v>53</v>
      </c>
      <c r="L27" s="35" t="s">
        <v>54</v>
      </c>
    </row>
    <row r="28" spans="2:12">
      <c r="B28" t="s">
        <v>55</v>
      </c>
      <c r="J28" s="35">
        <v>7</v>
      </c>
      <c r="K28" s="35" t="s">
        <v>56</v>
      </c>
      <c r="L28" s="35" t="s">
        <v>57</v>
      </c>
    </row>
    <row r="29" spans="2:12">
      <c r="B29" t="s">
        <v>58</v>
      </c>
      <c r="J29" s="35">
        <v>8</v>
      </c>
      <c r="K29" s="35" t="s">
        <v>59</v>
      </c>
      <c r="L29" s="35" t="s">
        <v>60</v>
      </c>
    </row>
    <row r="30" spans="2:12">
      <c r="B30" t="s">
        <v>61</v>
      </c>
      <c r="J30" s="35">
        <v>9</v>
      </c>
      <c r="K30" s="35" t="s">
        <v>62</v>
      </c>
      <c r="L30" s="35" t="s">
        <v>63</v>
      </c>
    </row>
    <row r="31" spans="2:12">
      <c r="J31" s="35">
        <v>10</v>
      </c>
      <c r="K31" s="35" t="s">
        <v>64</v>
      </c>
      <c r="L31" s="35" t="s">
        <v>65</v>
      </c>
    </row>
    <row r="32" spans="2:12">
      <c r="J32" s="35">
        <v>11</v>
      </c>
      <c r="K32" s="35" t="s">
        <v>66</v>
      </c>
      <c r="L32" s="35" t="s">
        <v>67</v>
      </c>
    </row>
    <row r="33" spans="10:12" ht="24">
      <c r="J33" s="35">
        <v>12</v>
      </c>
      <c r="K33" s="35" t="s">
        <v>68</v>
      </c>
      <c r="L33" s="35" t="s">
        <v>69</v>
      </c>
    </row>
    <row r="34" spans="10:12" ht="24">
      <c r="J34" s="35">
        <v>13</v>
      </c>
      <c r="K34" s="35" t="s">
        <v>70</v>
      </c>
      <c r="L34" s="35" t="s">
        <v>71</v>
      </c>
    </row>
    <row r="35" spans="10:12" ht="24">
      <c r="J35" s="35">
        <v>14</v>
      </c>
      <c r="K35" s="35" t="s">
        <v>72</v>
      </c>
      <c r="L35" s="35" t="s">
        <v>73</v>
      </c>
    </row>
    <row r="38" spans="10:12">
      <c r="K38" s="36" t="s">
        <v>74</v>
      </c>
      <c r="L38">
        <f>0.65+(M16/100)</f>
        <v>0.95</v>
      </c>
    </row>
    <row r="39" spans="10:12">
      <c r="K39" s="36" t="s">
        <v>75</v>
      </c>
      <c r="L39">
        <f>H17*L38</f>
        <v>57.949999999999996</v>
      </c>
    </row>
    <row r="40" spans="10:12">
      <c r="K40" s="64" t="s">
        <v>76</v>
      </c>
      <c r="L40" s="64"/>
    </row>
    <row r="41" spans="10:12">
      <c r="L41">
        <f>L39*18</f>
        <v>1043.0999999999999</v>
      </c>
    </row>
  </sheetData>
  <mergeCells count="2">
    <mergeCell ref="J21:K21"/>
    <mergeCell ref="K40:L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"/>
  <sheetViews>
    <sheetView workbookViewId="0" xr3:uid="{958C4451-9541-5A59-BF78-D2F731DF1C81}">
      <selection activeCell="K15" sqref="K15"/>
    </sheetView>
  </sheetViews>
  <sheetFormatPr defaultRowHeight="15"/>
  <cols>
    <col min="2" max="2" width="22.42578125" style="8" bestFit="1" customWidth="1"/>
    <col min="3" max="3" width="9.140625" customWidth="1"/>
    <col min="4" max="6" width="4.5703125" bestFit="1" customWidth="1"/>
    <col min="7" max="7" width="11.28515625" bestFit="1" customWidth="1"/>
    <col min="8" max="8" width="6.85546875" style="4" bestFit="1" customWidth="1"/>
    <col min="9" max="9" width="1.140625" style="26" customWidth="1"/>
    <col min="10" max="10" width="12.28515625" customWidth="1"/>
    <col min="11" max="11" width="25.7109375" customWidth="1"/>
    <col min="12" max="12" width="51.7109375" customWidth="1"/>
  </cols>
  <sheetData>
    <row r="1" spans="1:11">
      <c r="A1" s="12" t="s">
        <v>0</v>
      </c>
      <c r="K1" s="51" t="s">
        <v>1</v>
      </c>
    </row>
    <row r="2" spans="1:11">
      <c r="K2" s="52" t="s">
        <v>2</v>
      </c>
    </row>
    <row r="3" spans="1:11" s="12" customFormat="1">
      <c r="A3" s="3" t="s">
        <v>3</v>
      </c>
      <c r="B3" s="5" t="s">
        <v>4</v>
      </c>
      <c r="C3" s="1" t="s">
        <v>77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42"/>
      <c r="K3" s="52" t="s">
        <v>11</v>
      </c>
    </row>
    <row r="4" spans="1:11">
      <c r="A4" s="61">
        <v>1</v>
      </c>
      <c r="B4" s="6" t="s">
        <v>78</v>
      </c>
      <c r="C4" s="61" t="s">
        <v>13</v>
      </c>
      <c r="D4" s="61"/>
      <c r="E4" s="61">
        <v>3</v>
      </c>
      <c r="F4" s="61">
        <v>1</v>
      </c>
      <c r="G4" s="61" t="s">
        <v>28</v>
      </c>
      <c r="H4" s="61">
        <v>3</v>
      </c>
      <c r="K4" s="52" t="s">
        <v>16</v>
      </c>
    </row>
    <row r="5" spans="1:11">
      <c r="A5" s="61">
        <v>2</v>
      </c>
      <c r="B5" s="6" t="s">
        <v>79</v>
      </c>
      <c r="C5" s="61" t="s">
        <v>13</v>
      </c>
      <c r="D5" s="61"/>
      <c r="E5" s="61" t="s">
        <v>14</v>
      </c>
      <c r="F5" s="61">
        <v>1</v>
      </c>
      <c r="G5" s="61" t="s">
        <v>15</v>
      </c>
      <c r="H5" s="61">
        <v>4</v>
      </c>
      <c r="K5" s="52" t="s">
        <v>18</v>
      </c>
    </row>
    <row r="6" spans="1:11">
      <c r="A6" s="61">
        <v>3</v>
      </c>
      <c r="B6" s="6" t="s">
        <v>80</v>
      </c>
      <c r="C6" s="61" t="s">
        <v>13</v>
      </c>
      <c r="D6" s="61"/>
      <c r="E6" s="61" t="s">
        <v>14</v>
      </c>
      <c r="F6" s="61">
        <v>1</v>
      </c>
      <c r="G6" s="61" t="s">
        <v>15</v>
      </c>
      <c r="H6" s="61">
        <v>4</v>
      </c>
    </row>
    <row r="7" spans="1:11">
      <c r="A7" s="61">
        <v>4</v>
      </c>
      <c r="B7" s="6" t="s">
        <v>81</v>
      </c>
      <c r="C7" s="61" t="s">
        <v>13</v>
      </c>
      <c r="D7" s="61"/>
      <c r="E7" s="61">
        <v>8</v>
      </c>
      <c r="F7" s="2">
        <v>1</v>
      </c>
      <c r="G7" s="61" t="s">
        <v>28</v>
      </c>
      <c r="H7" s="10">
        <v>3</v>
      </c>
    </row>
    <row r="8" spans="1:11">
      <c r="A8" s="61">
        <v>5</v>
      </c>
      <c r="B8" s="6" t="s">
        <v>82</v>
      </c>
      <c r="C8" s="61" t="s">
        <v>13</v>
      </c>
      <c r="D8" s="61"/>
      <c r="E8" s="61">
        <v>8</v>
      </c>
      <c r="F8" s="2">
        <v>1</v>
      </c>
      <c r="G8" s="61" t="s">
        <v>28</v>
      </c>
      <c r="H8" s="10">
        <v>3</v>
      </c>
    </row>
    <row r="9" spans="1:11">
      <c r="A9" s="61">
        <v>8</v>
      </c>
      <c r="B9" s="6" t="s">
        <v>83</v>
      </c>
      <c r="C9" s="61" t="s">
        <v>13</v>
      </c>
      <c r="D9" s="61"/>
      <c r="E9" s="61">
        <v>8</v>
      </c>
      <c r="F9" s="2">
        <v>1</v>
      </c>
      <c r="G9" s="61" t="s">
        <v>28</v>
      </c>
      <c r="H9" s="10">
        <v>3</v>
      </c>
    </row>
    <row r="10" spans="1:11">
      <c r="A10" s="61">
        <v>9</v>
      </c>
      <c r="B10" s="6" t="s">
        <v>84</v>
      </c>
      <c r="C10" s="61" t="s">
        <v>13</v>
      </c>
      <c r="D10" s="61"/>
      <c r="E10" s="61">
        <v>8</v>
      </c>
      <c r="F10" s="2">
        <v>1</v>
      </c>
      <c r="G10" s="61" t="s">
        <v>28</v>
      </c>
      <c r="H10" s="10">
        <v>3</v>
      </c>
    </row>
    <row r="11" spans="1:11">
      <c r="A11" s="61">
        <v>10</v>
      </c>
      <c r="B11" s="6" t="s">
        <v>85</v>
      </c>
      <c r="C11" s="61" t="s">
        <v>13</v>
      </c>
      <c r="D11" s="61"/>
      <c r="E11" s="61">
        <v>8</v>
      </c>
      <c r="F11" s="2">
        <v>2</v>
      </c>
      <c r="G11" s="61" t="s">
        <v>15</v>
      </c>
      <c r="H11" s="10">
        <v>4</v>
      </c>
    </row>
    <row r="12" spans="1:11">
      <c r="A12" s="61">
        <v>11</v>
      </c>
      <c r="B12" s="6" t="s">
        <v>86</v>
      </c>
      <c r="C12" s="61" t="s">
        <v>13</v>
      </c>
      <c r="D12" s="61"/>
      <c r="E12" s="61">
        <v>8</v>
      </c>
      <c r="F12" s="2">
        <v>2</v>
      </c>
      <c r="G12" s="61" t="s">
        <v>15</v>
      </c>
      <c r="H12" s="10">
        <v>4</v>
      </c>
    </row>
    <row r="13" spans="1:11">
      <c r="A13" s="61">
        <v>12</v>
      </c>
      <c r="B13" s="6" t="s">
        <v>87</v>
      </c>
      <c r="C13" s="61" t="s">
        <v>13</v>
      </c>
      <c r="D13" s="61"/>
      <c r="E13" s="61">
        <v>8</v>
      </c>
      <c r="F13" s="2">
        <v>1</v>
      </c>
      <c r="G13" s="61" t="s">
        <v>28</v>
      </c>
      <c r="H13" s="10">
        <v>3</v>
      </c>
    </row>
    <row r="14" spans="1:11">
      <c r="A14" s="61">
        <v>14</v>
      </c>
      <c r="B14" s="7" t="s">
        <v>26</v>
      </c>
      <c r="C14" s="2" t="s">
        <v>88</v>
      </c>
      <c r="D14" s="61">
        <v>1</v>
      </c>
      <c r="E14" s="2">
        <v>10</v>
      </c>
      <c r="F14" s="11"/>
      <c r="G14" s="2" t="s">
        <v>28</v>
      </c>
      <c r="H14" s="61">
        <v>7</v>
      </c>
    </row>
    <row r="15" spans="1:11">
      <c r="A15" s="61">
        <v>15</v>
      </c>
      <c r="B15" s="7" t="s">
        <v>29</v>
      </c>
      <c r="C15" s="2" t="s">
        <v>88</v>
      </c>
      <c r="D15" s="61">
        <v>1</v>
      </c>
      <c r="E15" s="2">
        <v>10</v>
      </c>
      <c r="F15" s="11"/>
      <c r="G15" s="2" t="s">
        <v>28</v>
      </c>
      <c r="H15" s="61">
        <v>7</v>
      </c>
    </row>
    <row r="16" spans="1:11">
      <c r="A16" s="61">
        <v>16</v>
      </c>
      <c r="B16" s="7" t="s">
        <v>30</v>
      </c>
      <c r="C16" s="2" t="s">
        <v>88</v>
      </c>
      <c r="D16" s="61">
        <v>1</v>
      </c>
      <c r="E16" s="2">
        <v>10</v>
      </c>
      <c r="F16" s="11"/>
      <c r="G16" s="2" t="s">
        <v>28</v>
      </c>
      <c r="H16" s="61">
        <v>7</v>
      </c>
    </row>
    <row r="17" spans="1:13">
      <c r="A17" s="61">
        <v>17</v>
      </c>
      <c r="B17" s="7" t="s">
        <v>31</v>
      </c>
      <c r="C17" s="2" t="s">
        <v>88</v>
      </c>
      <c r="D17" s="61">
        <v>1</v>
      </c>
      <c r="E17" s="2">
        <v>5</v>
      </c>
      <c r="F17" s="11"/>
      <c r="G17" s="2" t="s">
        <v>28</v>
      </c>
      <c r="H17" s="61">
        <v>7</v>
      </c>
    </row>
    <row r="18" spans="1:13">
      <c r="A18" s="61">
        <v>18</v>
      </c>
      <c r="B18" s="7" t="s">
        <v>32</v>
      </c>
      <c r="C18" s="2" t="s">
        <v>88</v>
      </c>
      <c r="D18" s="61">
        <v>1</v>
      </c>
      <c r="E18" s="2">
        <v>10</v>
      </c>
      <c r="F18" s="11"/>
      <c r="G18" s="2" t="s">
        <v>28</v>
      </c>
      <c r="H18" s="61">
        <v>7</v>
      </c>
    </row>
    <row r="19" spans="1:13">
      <c r="A19" s="61">
        <v>19</v>
      </c>
      <c r="B19" s="6" t="s">
        <v>33</v>
      </c>
      <c r="C19" s="2" t="s">
        <v>88</v>
      </c>
      <c r="D19" s="61">
        <v>1</v>
      </c>
      <c r="E19" s="2">
        <v>10</v>
      </c>
      <c r="F19" s="11"/>
      <c r="G19" s="2" t="s">
        <v>28</v>
      </c>
      <c r="H19" s="61">
        <v>7</v>
      </c>
    </row>
    <row r="20" spans="1:13">
      <c r="A20" s="61">
        <v>20</v>
      </c>
      <c r="B20" s="6" t="s">
        <v>34</v>
      </c>
      <c r="C20" s="2" t="s">
        <v>88</v>
      </c>
      <c r="D20" s="61">
        <v>1</v>
      </c>
      <c r="E20" s="2">
        <v>5</v>
      </c>
      <c r="F20" s="11"/>
      <c r="G20" s="2" t="s">
        <v>28</v>
      </c>
      <c r="H20" s="61">
        <v>7</v>
      </c>
    </row>
    <row r="21" spans="1:13">
      <c r="A21" s="11"/>
      <c r="B21" s="6"/>
      <c r="C21" s="11"/>
      <c r="D21" s="11"/>
      <c r="E21" s="11"/>
      <c r="F21" s="11"/>
      <c r="G21" s="2" t="s">
        <v>89</v>
      </c>
      <c r="H21" s="61">
        <f>SUM(H4:H20)</f>
        <v>83</v>
      </c>
    </row>
    <row r="23" spans="1:13" s="26" customFormat="1" ht="7.5" customHeight="1">
      <c r="B23" s="39"/>
      <c r="G23" s="40"/>
      <c r="H23" s="41"/>
    </row>
    <row r="24" spans="1:13" s="43" customFormat="1" ht="7.5" customHeight="1">
      <c r="B24" s="44"/>
      <c r="G24" s="9"/>
      <c r="H24" s="45"/>
      <c r="I24" s="26"/>
    </row>
    <row r="25" spans="1:13" s="43" customFormat="1">
      <c r="B25" s="12" t="s">
        <v>16</v>
      </c>
      <c r="G25" s="9"/>
      <c r="H25" s="45"/>
      <c r="I25" s="26"/>
      <c r="J25" s="12" t="s">
        <v>18</v>
      </c>
    </row>
    <row r="26" spans="1:13" s="43" customFormat="1" ht="7.5" customHeight="1">
      <c r="B26" s="44"/>
      <c r="G26" s="9"/>
      <c r="H26" s="45"/>
      <c r="I26" s="26"/>
    </row>
    <row r="27" spans="1:13">
      <c r="B27" s="8" t="s">
        <v>38</v>
      </c>
      <c r="J27" s="62" t="s">
        <v>36</v>
      </c>
      <c r="K27" s="63"/>
      <c r="L27" s="46" t="s">
        <v>37</v>
      </c>
      <c r="M27" s="30" t="s">
        <v>90</v>
      </c>
    </row>
    <row r="28" spans="1:13" ht="36">
      <c r="B28"/>
      <c r="J28" s="35">
        <v>1</v>
      </c>
      <c r="K28" s="35" t="s">
        <v>39</v>
      </c>
      <c r="L28" s="60" t="s">
        <v>40</v>
      </c>
      <c r="M28" s="11">
        <v>3</v>
      </c>
    </row>
    <row r="29" spans="1:13">
      <c r="B29"/>
      <c r="J29" s="35">
        <v>2</v>
      </c>
      <c r="K29" s="35" t="s">
        <v>41</v>
      </c>
      <c r="L29" s="60" t="s">
        <v>42</v>
      </c>
      <c r="M29" s="11">
        <v>3</v>
      </c>
    </row>
    <row r="30" spans="1:13">
      <c r="B30" s="9" t="s">
        <v>45</v>
      </c>
      <c r="C30" t="s">
        <v>46</v>
      </c>
      <c r="J30" s="35">
        <v>3</v>
      </c>
      <c r="K30" s="35" t="s">
        <v>43</v>
      </c>
      <c r="L30" s="60" t="s">
        <v>44</v>
      </c>
      <c r="M30" s="11">
        <v>4</v>
      </c>
    </row>
    <row r="31" spans="1:13" ht="24">
      <c r="B31" s="9" t="s">
        <v>49</v>
      </c>
      <c r="C31" s="4">
        <f>H21*53/1000</f>
        <v>4.399</v>
      </c>
      <c r="J31" s="35">
        <v>4</v>
      </c>
      <c r="K31" s="35" t="s">
        <v>47</v>
      </c>
      <c r="L31" s="60" t="s">
        <v>48</v>
      </c>
      <c r="M31" s="11">
        <v>3</v>
      </c>
    </row>
    <row r="32" spans="1:13" ht="24">
      <c r="B32" t="s">
        <v>52</v>
      </c>
      <c r="J32" s="35">
        <v>5</v>
      </c>
      <c r="K32" s="35" t="s">
        <v>50</v>
      </c>
      <c r="L32" s="60" t="s">
        <v>51</v>
      </c>
      <c r="M32" s="11">
        <v>5</v>
      </c>
    </row>
    <row r="33" spans="2:13">
      <c r="B33" t="s">
        <v>55</v>
      </c>
      <c r="J33" s="35">
        <v>6</v>
      </c>
      <c r="K33" s="35" t="s">
        <v>53</v>
      </c>
      <c r="L33" s="60" t="s">
        <v>54</v>
      </c>
      <c r="M33" s="11">
        <v>0</v>
      </c>
    </row>
    <row r="34" spans="2:13">
      <c r="B34" t="s">
        <v>58</v>
      </c>
      <c r="J34" s="35">
        <v>7</v>
      </c>
      <c r="K34" s="35" t="s">
        <v>56</v>
      </c>
      <c r="L34" s="60" t="s">
        <v>57</v>
      </c>
      <c r="M34" s="11">
        <v>4</v>
      </c>
    </row>
    <row r="35" spans="2:13">
      <c r="B35" t="s">
        <v>61</v>
      </c>
      <c r="J35" s="35">
        <v>8</v>
      </c>
      <c r="K35" s="35" t="s">
        <v>59</v>
      </c>
      <c r="L35" s="60" t="s">
        <v>60</v>
      </c>
      <c r="M35" s="11">
        <v>0</v>
      </c>
    </row>
    <row r="36" spans="2:13" ht="24">
      <c r="J36" s="35">
        <v>9</v>
      </c>
      <c r="K36" s="35" t="s">
        <v>62</v>
      </c>
      <c r="L36" s="60" t="s">
        <v>63</v>
      </c>
      <c r="M36" s="11">
        <v>4</v>
      </c>
    </row>
    <row r="37" spans="2:13" ht="24">
      <c r="J37" s="35">
        <v>10</v>
      </c>
      <c r="K37" s="35" t="s">
        <v>64</v>
      </c>
      <c r="L37" s="60" t="s">
        <v>65</v>
      </c>
      <c r="M37" s="11">
        <v>4</v>
      </c>
    </row>
    <row r="38" spans="2:13">
      <c r="J38" s="35">
        <v>11</v>
      </c>
      <c r="K38" s="35" t="s">
        <v>66</v>
      </c>
      <c r="L38" s="60" t="s">
        <v>67</v>
      </c>
      <c r="M38" s="11">
        <v>4</v>
      </c>
    </row>
    <row r="39" spans="2:13" ht="24">
      <c r="J39" s="35">
        <v>12</v>
      </c>
      <c r="K39" s="35" t="s">
        <v>68</v>
      </c>
      <c r="L39" s="60" t="s">
        <v>69</v>
      </c>
      <c r="M39" s="11">
        <v>4</v>
      </c>
    </row>
    <row r="40" spans="2:13" ht="36">
      <c r="J40" s="35">
        <v>13</v>
      </c>
      <c r="K40" s="35" t="s">
        <v>70</v>
      </c>
      <c r="L40" s="60" t="s">
        <v>71</v>
      </c>
      <c r="M40" s="11">
        <v>3</v>
      </c>
    </row>
    <row r="41" spans="2:13" ht="24">
      <c r="J41" s="35">
        <v>14</v>
      </c>
      <c r="K41" s="35" t="s">
        <v>72</v>
      </c>
      <c r="L41" s="60" t="s">
        <v>73</v>
      </c>
      <c r="M41" s="11">
        <v>4</v>
      </c>
    </row>
    <row r="42" spans="2:13">
      <c r="M42" s="11">
        <f>SUBTOTAL(9,M28:M41)</f>
        <v>45</v>
      </c>
    </row>
    <row r="44" spans="2:13">
      <c r="K44" s="36" t="s">
        <v>74</v>
      </c>
      <c r="L44">
        <f>0.65+(M42/100)</f>
        <v>1.1000000000000001</v>
      </c>
    </row>
    <row r="45" spans="2:13">
      <c r="K45" s="36" t="s">
        <v>75</v>
      </c>
      <c r="L45">
        <f>H21*L44</f>
        <v>91.300000000000011</v>
      </c>
    </row>
    <row r="46" spans="2:13">
      <c r="K46" s="64" t="s">
        <v>76</v>
      </c>
      <c r="L46" s="64"/>
    </row>
    <row r="47" spans="2:13">
      <c r="L47">
        <f>L45*18</f>
        <v>1643.4</v>
      </c>
    </row>
  </sheetData>
  <mergeCells count="2">
    <mergeCell ref="J27:K27"/>
    <mergeCell ref="K46:L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 xr3:uid="{842E5F09-E766-5B8D-85AF-A39847EA96FD}">
      <selection activeCell="B2" sqref="B2"/>
    </sheetView>
  </sheetViews>
  <sheetFormatPr defaultRowHeight="15"/>
  <cols>
    <col min="1" max="1" width="14.85546875" bestFit="1" customWidth="1"/>
    <col min="2" max="2" width="14.85546875" customWidth="1"/>
    <col min="3" max="3" width="12.140625" bestFit="1" customWidth="1"/>
    <col min="4" max="4" width="18.140625" customWidth="1"/>
    <col min="5" max="5" width="14" customWidth="1"/>
    <col min="6" max="6" width="14.85546875" customWidth="1"/>
    <col min="7" max="7" width="14.85546875" bestFit="1" customWidth="1"/>
    <col min="8" max="8" width="10.5703125" bestFit="1" customWidth="1"/>
  </cols>
  <sheetData>
    <row r="1" spans="1:11">
      <c r="A1" s="12" t="s">
        <v>91</v>
      </c>
      <c r="B1" s="52" t="s">
        <v>92</v>
      </c>
      <c r="K1" s="51"/>
    </row>
    <row r="2" spans="1:11">
      <c r="K2" s="50"/>
    </row>
    <row r="3" spans="1:11" ht="26.25">
      <c r="A3" s="11"/>
      <c r="B3" s="3" t="s">
        <v>93</v>
      </c>
      <c r="C3" s="13" t="s">
        <v>94</v>
      </c>
      <c r="D3" s="13" t="s">
        <v>28</v>
      </c>
      <c r="E3" s="13" t="s">
        <v>95</v>
      </c>
      <c r="F3" s="22" t="s">
        <v>96</v>
      </c>
      <c r="G3" s="14" t="s">
        <v>97</v>
      </c>
      <c r="H3" s="14" t="s">
        <v>98</v>
      </c>
      <c r="I3" s="14" t="s">
        <v>99</v>
      </c>
      <c r="K3" s="50"/>
    </row>
    <row r="4" spans="1:11" ht="26.25">
      <c r="A4" s="69" t="s">
        <v>100</v>
      </c>
      <c r="B4" s="54" t="s">
        <v>101</v>
      </c>
      <c r="C4" s="15" t="s">
        <v>102</v>
      </c>
      <c r="D4" s="15" t="s">
        <v>103</v>
      </c>
      <c r="E4" s="15" t="s">
        <v>104</v>
      </c>
      <c r="F4" s="23" t="s">
        <v>105</v>
      </c>
      <c r="G4" s="16" t="s">
        <v>106</v>
      </c>
      <c r="H4" s="16" t="s">
        <v>107</v>
      </c>
      <c r="I4" s="11"/>
      <c r="K4" s="50"/>
    </row>
    <row r="5" spans="1:11">
      <c r="A5" s="70"/>
      <c r="B5" s="3" t="s">
        <v>108</v>
      </c>
      <c r="C5" s="15">
        <v>6.2</v>
      </c>
      <c r="D5" s="15">
        <v>4.96</v>
      </c>
      <c r="E5" s="15">
        <v>3.72</v>
      </c>
      <c r="F5" s="23">
        <v>2.48</v>
      </c>
      <c r="G5" s="16">
        <v>1.24</v>
      </c>
      <c r="H5" s="16">
        <v>0</v>
      </c>
      <c r="I5" s="11"/>
      <c r="K5" s="50"/>
    </row>
    <row r="6" spans="1:11">
      <c r="A6" s="71"/>
      <c r="B6" s="3" t="s">
        <v>109</v>
      </c>
      <c r="C6" s="15">
        <v>0</v>
      </c>
      <c r="D6" s="15">
        <v>0</v>
      </c>
      <c r="E6" s="15">
        <v>0</v>
      </c>
      <c r="F6" s="23">
        <v>1</v>
      </c>
      <c r="G6" s="16">
        <v>0</v>
      </c>
      <c r="H6" s="16">
        <v>0</v>
      </c>
      <c r="I6" s="11">
        <f>C6*C5+D6*D5+E6*E5+F6*F5+G6*G5+H6*H5</f>
        <v>2.48</v>
      </c>
    </row>
    <row r="7" spans="1:11" ht="26.25">
      <c r="A7" s="65" t="s">
        <v>110</v>
      </c>
      <c r="B7" s="17" t="s">
        <v>111</v>
      </c>
      <c r="C7" s="15" t="s">
        <v>112</v>
      </c>
      <c r="D7" s="15" t="s">
        <v>113</v>
      </c>
      <c r="E7" s="15" t="s">
        <v>114</v>
      </c>
      <c r="F7" s="23" t="s">
        <v>115</v>
      </c>
      <c r="G7" s="16" t="s">
        <v>116</v>
      </c>
      <c r="H7" s="16" t="s">
        <v>117</v>
      </c>
      <c r="I7" s="11"/>
    </row>
    <row r="8" spans="1:11">
      <c r="A8" s="66"/>
      <c r="B8" s="3" t="s">
        <v>108</v>
      </c>
      <c r="C8" s="15">
        <v>5.07</v>
      </c>
      <c r="D8" s="15">
        <v>4.05</v>
      </c>
      <c r="E8" s="15">
        <v>3.04</v>
      </c>
      <c r="F8" s="23">
        <v>2.0299999999999998</v>
      </c>
      <c r="G8" s="16">
        <v>1.01</v>
      </c>
      <c r="H8" s="16">
        <v>0</v>
      </c>
      <c r="I8" s="11"/>
    </row>
    <row r="9" spans="1:11">
      <c r="A9" s="67"/>
      <c r="B9" s="3" t="s">
        <v>109</v>
      </c>
      <c r="C9" s="18">
        <v>0</v>
      </c>
      <c r="D9" s="18">
        <v>0</v>
      </c>
      <c r="E9" s="18">
        <v>0</v>
      </c>
      <c r="F9" s="24">
        <v>1</v>
      </c>
      <c r="G9" s="16">
        <v>0</v>
      </c>
      <c r="H9" s="16">
        <v>0</v>
      </c>
      <c r="I9" s="11">
        <f>C9*C8+D9*D8+E9*E8+F9*F8+G9*G8+H9*H8</f>
        <v>2.0299999999999998</v>
      </c>
    </row>
    <row r="10" spans="1:11" ht="26.25" customHeight="1">
      <c r="A10" s="65" t="s">
        <v>118</v>
      </c>
      <c r="B10" s="17" t="s">
        <v>119</v>
      </c>
      <c r="C10" s="15" t="s">
        <v>120</v>
      </c>
      <c r="D10" s="15" t="s">
        <v>121</v>
      </c>
      <c r="E10" s="15" t="s">
        <v>122</v>
      </c>
      <c r="F10" s="23" t="s">
        <v>123</v>
      </c>
      <c r="G10" s="16" t="s">
        <v>124</v>
      </c>
      <c r="H10" s="16" t="s">
        <v>125</v>
      </c>
      <c r="I10" s="11"/>
    </row>
    <row r="11" spans="1:11">
      <c r="A11" s="66"/>
      <c r="B11" s="3" t="s">
        <v>108</v>
      </c>
      <c r="C11" s="15">
        <v>7.07</v>
      </c>
      <c r="D11" s="15">
        <v>5.65</v>
      </c>
      <c r="E11" s="15">
        <v>4.24</v>
      </c>
      <c r="F11" s="23">
        <v>2.83</v>
      </c>
      <c r="G11" s="16">
        <v>1.41</v>
      </c>
      <c r="H11" s="16">
        <v>0</v>
      </c>
      <c r="I11" s="11"/>
    </row>
    <row r="12" spans="1:11">
      <c r="A12" s="67"/>
      <c r="B12" s="3" t="s">
        <v>109</v>
      </c>
      <c r="C12" s="18">
        <v>0</v>
      </c>
      <c r="D12" s="18">
        <v>0</v>
      </c>
      <c r="E12" s="18">
        <v>0</v>
      </c>
      <c r="F12" s="24">
        <v>1</v>
      </c>
      <c r="G12" s="19">
        <v>0</v>
      </c>
      <c r="H12" s="19">
        <v>0</v>
      </c>
      <c r="I12" s="11">
        <f>C12*C11+D12*D11+E12*E11+F12*F11+G12*G11+H12*H11</f>
        <v>2.83</v>
      </c>
    </row>
    <row r="13" spans="1:11" ht="26.25" customHeight="1">
      <c r="A13" s="65" t="s">
        <v>126</v>
      </c>
      <c r="B13" s="20" t="s">
        <v>127</v>
      </c>
      <c r="C13" s="15" t="s">
        <v>128</v>
      </c>
      <c r="D13" s="15" t="s">
        <v>129</v>
      </c>
      <c r="E13" s="15" t="s">
        <v>130</v>
      </c>
      <c r="F13" s="23" t="s">
        <v>131</v>
      </c>
      <c r="G13" s="16" t="s">
        <v>132</v>
      </c>
      <c r="H13" s="16" t="s">
        <v>133</v>
      </c>
      <c r="I13" s="11"/>
    </row>
    <row r="14" spans="1:11">
      <c r="A14" s="66"/>
      <c r="B14" s="3" t="s">
        <v>108</v>
      </c>
      <c r="C14" s="15">
        <v>5.48</v>
      </c>
      <c r="D14" s="15">
        <v>4.38</v>
      </c>
      <c r="E14" s="15">
        <v>3.29</v>
      </c>
      <c r="F14" s="23">
        <v>2.19</v>
      </c>
      <c r="G14" s="16">
        <v>1.1000000000000001</v>
      </c>
      <c r="H14" s="16">
        <v>0</v>
      </c>
      <c r="I14" s="11"/>
    </row>
    <row r="15" spans="1:11">
      <c r="A15" s="67"/>
      <c r="B15" s="3" t="s">
        <v>109</v>
      </c>
      <c r="C15" s="18">
        <v>0</v>
      </c>
      <c r="D15" s="18">
        <v>0</v>
      </c>
      <c r="E15" s="18">
        <v>0</v>
      </c>
      <c r="F15" s="24">
        <v>0</v>
      </c>
      <c r="G15" s="16">
        <v>1</v>
      </c>
      <c r="H15" s="19">
        <v>0</v>
      </c>
      <c r="I15" s="11">
        <f>C15*C14+D15*D14+E15*E14+F15*F14+G15*G14+H15*H14</f>
        <v>1.1000000000000001</v>
      </c>
    </row>
    <row r="16" spans="1:11">
      <c r="A16" s="65" t="s">
        <v>134</v>
      </c>
      <c r="B16" s="3" t="s">
        <v>135</v>
      </c>
      <c r="C16" s="11" t="s">
        <v>136</v>
      </c>
      <c r="D16" s="11" t="s">
        <v>137</v>
      </c>
      <c r="E16" s="11">
        <v>2</v>
      </c>
      <c r="F16" s="21">
        <v>3</v>
      </c>
      <c r="G16" s="11">
        <v>4</v>
      </c>
      <c r="H16" s="11">
        <v>5</v>
      </c>
      <c r="I16" s="11"/>
    </row>
    <row r="17" spans="1:9">
      <c r="A17" s="66"/>
      <c r="B17" s="3" t="s">
        <v>108</v>
      </c>
      <c r="C17" s="11">
        <v>7.8</v>
      </c>
      <c r="D17" s="11">
        <v>6.24</v>
      </c>
      <c r="E17" s="11">
        <v>4.68</v>
      </c>
      <c r="F17" s="21">
        <v>3.12</v>
      </c>
      <c r="G17" s="11">
        <v>1.56</v>
      </c>
      <c r="H17" s="11">
        <v>0</v>
      </c>
      <c r="I17" s="11"/>
    </row>
    <row r="18" spans="1:9">
      <c r="A18" s="67"/>
      <c r="B18" s="3" t="s">
        <v>109</v>
      </c>
      <c r="C18" s="11">
        <v>0</v>
      </c>
      <c r="D18" s="11">
        <v>0</v>
      </c>
      <c r="E18" s="11">
        <v>1</v>
      </c>
      <c r="F18" s="21">
        <v>0</v>
      </c>
      <c r="G18" s="11">
        <v>0</v>
      </c>
      <c r="H18" s="11">
        <v>0</v>
      </c>
      <c r="I18" s="11">
        <f>C18*C17+D18*D17+E18*E17+F18*F17+G18*G17+H18*H17</f>
        <v>4.68</v>
      </c>
    </row>
    <row r="19" spans="1:9">
      <c r="G19" s="68" t="s">
        <v>138</v>
      </c>
      <c r="H19" s="68"/>
      <c r="I19" s="11">
        <f>SUM(I4:I18)</f>
        <v>13.12</v>
      </c>
    </row>
    <row r="21" spans="1:9">
      <c r="G21" s="25" t="s">
        <v>139</v>
      </c>
      <c r="H21" t="s">
        <v>140</v>
      </c>
    </row>
    <row r="22" spans="1:9">
      <c r="G22" s="25" t="s">
        <v>139</v>
      </c>
      <c r="H22" s="8">
        <f>0.91+0.01*I19</f>
        <v>1.0411999999999999</v>
      </c>
    </row>
  </sheetData>
  <mergeCells count="6">
    <mergeCell ref="A16:A18"/>
    <mergeCell ref="G19:H19"/>
    <mergeCell ref="A4:A6"/>
    <mergeCell ref="A7:A9"/>
    <mergeCell ref="A10:A12"/>
    <mergeCell ref="A13:A1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8"/>
  <sheetViews>
    <sheetView tabSelected="1" workbookViewId="0" xr3:uid="{51F8DEE0-4D01-5F28-A812-FC0BD7CAC4A5}">
      <selection activeCell="K2" sqref="K2"/>
    </sheetView>
  </sheetViews>
  <sheetFormatPr defaultRowHeight="15"/>
  <cols>
    <col min="1" max="1" width="11.5703125" bestFit="1" customWidth="1"/>
    <col min="2" max="2" width="10" bestFit="1" customWidth="1"/>
    <col min="4" max="4" width="9.85546875" bestFit="1" customWidth="1"/>
    <col min="10" max="10" width="2.140625" style="26" customWidth="1"/>
  </cols>
  <sheetData>
    <row r="1" spans="1:20">
      <c r="A1" s="12" t="s">
        <v>141</v>
      </c>
      <c r="L1" s="51" t="s">
        <v>1</v>
      </c>
    </row>
    <row r="2" spans="1:20">
      <c r="L2" s="55" t="s">
        <v>142</v>
      </c>
    </row>
    <row r="3" spans="1:20">
      <c r="A3" s="27" t="s">
        <v>143</v>
      </c>
      <c r="B3" s="30" t="s">
        <v>144</v>
      </c>
      <c r="C3" s="30" t="s">
        <v>145</v>
      </c>
      <c r="D3" s="30" t="s">
        <v>146</v>
      </c>
      <c r="E3" s="30" t="s">
        <v>147</v>
      </c>
      <c r="F3" s="30" t="s">
        <v>148</v>
      </c>
      <c r="G3" s="11" t="s">
        <v>149</v>
      </c>
    </row>
    <row r="4" spans="1:20">
      <c r="A4" s="27" t="s">
        <v>150</v>
      </c>
      <c r="B4" s="30">
        <v>1</v>
      </c>
      <c r="C4" s="30">
        <v>2</v>
      </c>
      <c r="D4" s="30">
        <v>3</v>
      </c>
      <c r="E4" s="30">
        <v>4</v>
      </c>
      <c r="F4" s="30">
        <v>5</v>
      </c>
      <c r="G4" s="30">
        <v>6</v>
      </c>
    </row>
    <row r="5" spans="1:20">
      <c r="A5" s="47"/>
      <c r="B5" s="48"/>
      <c r="C5" s="48"/>
      <c r="D5" s="48"/>
      <c r="E5" s="48"/>
      <c r="F5" s="48"/>
      <c r="G5" s="48"/>
    </row>
    <row r="7" spans="1:20" s="33" customFormat="1">
      <c r="A7" s="32" t="s">
        <v>151</v>
      </c>
      <c r="K7" s="32" t="s">
        <v>152</v>
      </c>
    </row>
    <row r="9" spans="1:20">
      <c r="A9" s="28" t="s">
        <v>153</v>
      </c>
      <c r="B9" s="29" t="s">
        <v>154</v>
      </c>
      <c r="C9" s="30" t="s">
        <v>155</v>
      </c>
      <c r="D9" s="30" t="s">
        <v>156</v>
      </c>
      <c r="E9" s="29" t="s">
        <v>157</v>
      </c>
      <c r="F9" s="30" t="s">
        <v>158</v>
      </c>
    </row>
    <row r="10" spans="1:20">
      <c r="A10" s="28" t="s">
        <v>159</v>
      </c>
      <c r="B10" s="31" t="s">
        <v>160</v>
      </c>
      <c r="C10" s="11" t="s">
        <v>161</v>
      </c>
      <c r="D10" s="11" t="s">
        <v>162</v>
      </c>
      <c r="E10" s="28"/>
      <c r="F10" s="30" t="s">
        <v>163</v>
      </c>
      <c r="K10" s="12" t="s">
        <v>164</v>
      </c>
    </row>
    <row r="11" spans="1:20">
      <c r="A11" s="28" t="s">
        <v>165</v>
      </c>
      <c r="B11" s="31" t="s">
        <v>166</v>
      </c>
      <c r="C11" s="31" t="s">
        <v>166</v>
      </c>
      <c r="D11" s="31" t="s">
        <v>166</v>
      </c>
      <c r="E11" s="28" t="s">
        <v>167</v>
      </c>
      <c r="F11" s="11" t="s">
        <v>167</v>
      </c>
    </row>
    <row r="12" spans="1:20">
      <c r="A12" s="27" t="s">
        <v>108</v>
      </c>
      <c r="B12" s="11">
        <v>3</v>
      </c>
      <c r="C12" s="11">
        <v>3</v>
      </c>
      <c r="D12" s="11">
        <v>5</v>
      </c>
      <c r="E12" s="11">
        <f>SUM(B12:D12)</f>
        <v>11</v>
      </c>
      <c r="F12" s="11">
        <v>0.83</v>
      </c>
      <c r="K12" s="27" t="s">
        <v>168</v>
      </c>
      <c r="L12" s="27" t="s">
        <v>169</v>
      </c>
      <c r="M12" s="27" t="s">
        <v>170</v>
      </c>
      <c r="N12" s="27" t="s">
        <v>171</v>
      </c>
      <c r="O12" s="27" t="s">
        <v>172</v>
      </c>
      <c r="P12" s="27" t="s">
        <v>173</v>
      </c>
      <c r="Q12" s="27" t="s">
        <v>174</v>
      </c>
      <c r="R12" s="28" t="s">
        <v>175</v>
      </c>
      <c r="S12" s="28" t="s">
        <v>176</v>
      </c>
      <c r="T12" s="28" t="s">
        <v>177</v>
      </c>
    </row>
    <row r="13" spans="1:20">
      <c r="K13" s="11">
        <f>F$12</f>
        <v>0.83</v>
      </c>
      <c r="L13" s="11">
        <f>G28</f>
        <v>1.33</v>
      </c>
      <c r="M13" s="11">
        <f>C45</f>
        <v>0.95</v>
      </c>
      <c r="N13" s="11">
        <f>P28</f>
        <v>1</v>
      </c>
      <c r="O13" s="11">
        <f>F58</f>
        <v>0.87</v>
      </c>
      <c r="P13" s="11">
        <f>M45</f>
        <v>1</v>
      </c>
      <c r="Q13" s="11">
        <f>O58</f>
        <v>0.73</v>
      </c>
      <c r="R13" s="11">
        <f>K13*L13*M13*N13*O13*P13*Q13</f>
        <v>0.66603254550000002</v>
      </c>
      <c r="S13" s="11">
        <f>'E-scale'!H22</f>
        <v>1.0411999999999999</v>
      </c>
      <c r="T13" s="11">
        <f>'FPs-Team4'!C31</f>
        <v>4.399</v>
      </c>
    </row>
    <row r="14" spans="1:20">
      <c r="K14" s="47"/>
    </row>
    <row r="16" spans="1:20">
      <c r="M16" s="25" t="s">
        <v>178</v>
      </c>
      <c r="N16" t="s">
        <v>179</v>
      </c>
    </row>
    <row r="17" spans="1:16">
      <c r="M17" s="25" t="s">
        <v>178</v>
      </c>
      <c r="N17" s="11">
        <f>2.94*(T13^S13)*R13</f>
        <v>9.1559397673950453</v>
      </c>
    </row>
    <row r="18" spans="1:16">
      <c r="M18" s="25" t="s">
        <v>180</v>
      </c>
      <c r="N18">
        <f>N17*152</f>
        <v>1391.702844644047</v>
      </c>
    </row>
    <row r="23" spans="1:16" s="33" customFormat="1">
      <c r="A23" s="32" t="s">
        <v>181</v>
      </c>
      <c r="K23" s="32" t="s">
        <v>182</v>
      </c>
    </row>
    <row r="25" spans="1:16">
      <c r="A25" s="28" t="s">
        <v>153</v>
      </c>
      <c r="B25" s="31" t="s">
        <v>183</v>
      </c>
      <c r="C25" s="11" t="s">
        <v>184</v>
      </c>
      <c r="D25" s="11" t="s">
        <v>185</v>
      </c>
      <c r="E25" s="31" t="s">
        <v>186</v>
      </c>
      <c r="F25" s="29" t="s">
        <v>157</v>
      </c>
      <c r="G25" s="11" t="s">
        <v>187</v>
      </c>
      <c r="K25" s="28" t="s">
        <v>153</v>
      </c>
      <c r="L25" s="31" t="s">
        <v>188</v>
      </c>
      <c r="M25" s="11" t="s">
        <v>189</v>
      </c>
      <c r="N25" s="11" t="s">
        <v>190</v>
      </c>
      <c r="O25" s="29" t="s">
        <v>157</v>
      </c>
      <c r="P25" s="11" t="s">
        <v>191</v>
      </c>
    </row>
    <row r="26" spans="1:16">
      <c r="A26" s="28" t="s">
        <v>159</v>
      </c>
      <c r="B26" s="31" t="s">
        <v>192</v>
      </c>
      <c r="C26" s="11" t="s">
        <v>193</v>
      </c>
      <c r="D26" s="11" t="s">
        <v>194</v>
      </c>
      <c r="E26" s="11" t="s">
        <v>195</v>
      </c>
      <c r="F26" s="28"/>
      <c r="G26" s="30" t="s">
        <v>163</v>
      </c>
      <c r="K26" s="28" t="s">
        <v>159</v>
      </c>
      <c r="L26" s="31" t="s">
        <v>196</v>
      </c>
      <c r="M26" s="11" t="s">
        <v>197</v>
      </c>
      <c r="N26" s="11" t="s">
        <v>198</v>
      </c>
      <c r="O26" s="28"/>
      <c r="P26" s="30" t="s">
        <v>163</v>
      </c>
    </row>
    <row r="27" spans="1:16">
      <c r="A27" s="28" t="s">
        <v>165</v>
      </c>
      <c r="B27" s="31" t="s">
        <v>166</v>
      </c>
      <c r="C27" s="31" t="s">
        <v>199</v>
      </c>
      <c r="D27" s="31" t="s">
        <v>200</v>
      </c>
      <c r="E27" s="31" t="s">
        <v>166</v>
      </c>
      <c r="F27" s="28" t="s">
        <v>167</v>
      </c>
      <c r="G27" s="11" t="s">
        <v>167</v>
      </c>
      <c r="K27" s="28" t="s">
        <v>165</v>
      </c>
      <c r="L27" s="31" t="s">
        <v>201</v>
      </c>
      <c r="M27" s="31" t="s">
        <v>201</v>
      </c>
      <c r="N27" s="31" t="s">
        <v>199</v>
      </c>
      <c r="O27" s="28" t="s">
        <v>167</v>
      </c>
      <c r="P27" s="11" t="s">
        <v>167</v>
      </c>
    </row>
    <row r="28" spans="1:16">
      <c r="A28" s="27" t="s">
        <v>108</v>
      </c>
      <c r="B28" s="11">
        <v>4</v>
      </c>
      <c r="C28" s="11">
        <v>3</v>
      </c>
      <c r="D28" s="11">
        <v>3</v>
      </c>
      <c r="E28" s="11">
        <v>3</v>
      </c>
      <c r="F28" s="11">
        <f>SUM(B28:E28)</f>
        <v>13</v>
      </c>
      <c r="G28" s="11">
        <v>1.33</v>
      </c>
      <c r="K28" s="27" t="s">
        <v>108</v>
      </c>
      <c r="L28" s="11">
        <v>3</v>
      </c>
      <c r="M28" s="11">
        <v>3</v>
      </c>
      <c r="N28" s="11">
        <v>3</v>
      </c>
      <c r="O28" s="11">
        <f>SUM(L28:N28)</f>
        <v>9</v>
      </c>
      <c r="P28" s="11">
        <v>1</v>
      </c>
    </row>
    <row r="40" spans="1:13" s="33" customFormat="1">
      <c r="A40" s="32" t="s">
        <v>202</v>
      </c>
      <c r="K40" s="32" t="s">
        <v>203</v>
      </c>
    </row>
    <row r="42" spans="1:13">
      <c r="A42" s="28" t="s">
        <v>153</v>
      </c>
      <c r="B42" s="31" t="s">
        <v>170</v>
      </c>
      <c r="C42" s="11" t="s">
        <v>204</v>
      </c>
      <c r="K42" s="28" t="s">
        <v>153</v>
      </c>
      <c r="L42" s="31" t="s">
        <v>173</v>
      </c>
      <c r="M42" s="11" t="s">
        <v>204</v>
      </c>
    </row>
    <row r="43" spans="1:13">
      <c r="A43" s="28" t="s">
        <v>159</v>
      </c>
      <c r="B43" s="31" t="s">
        <v>205</v>
      </c>
      <c r="C43" s="30" t="s">
        <v>163</v>
      </c>
      <c r="K43" s="28" t="s">
        <v>159</v>
      </c>
      <c r="L43" s="31" t="s">
        <v>205</v>
      </c>
      <c r="M43" s="30" t="s">
        <v>163</v>
      </c>
    </row>
    <row r="44" spans="1:13">
      <c r="A44" s="28" t="s">
        <v>165</v>
      </c>
      <c r="B44" s="31" t="s">
        <v>206</v>
      </c>
      <c r="C44" s="30"/>
      <c r="K44" s="28" t="s">
        <v>165</v>
      </c>
      <c r="L44" s="31" t="s">
        <v>166</v>
      </c>
      <c r="M44" s="30"/>
    </row>
    <row r="45" spans="1:13">
      <c r="A45" s="27" t="s">
        <v>108</v>
      </c>
      <c r="B45" s="11">
        <v>2</v>
      </c>
      <c r="C45" s="11">
        <v>0.95</v>
      </c>
      <c r="K45" s="27" t="s">
        <v>108</v>
      </c>
      <c r="L45" s="11">
        <v>2</v>
      </c>
      <c r="M45" s="11">
        <v>1</v>
      </c>
    </row>
    <row r="53" spans="1:16" s="26" customFormat="1">
      <c r="A53" s="32" t="s">
        <v>207</v>
      </c>
      <c r="B53" s="33"/>
      <c r="C53" s="33"/>
      <c r="D53" s="33"/>
      <c r="E53" s="33"/>
      <c r="F53" s="33"/>
      <c r="K53" s="32" t="s">
        <v>208</v>
      </c>
      <c r="L53" s="33"/>
      <c r="M53" s="33"/>
      <c r="N53" s="33"/>
      <c r="O53" s="33"/>
      <c r="P53" s="33"/>
    </row>
    <row r="55" spans="1:16">
      <c r="A55" s="28" t="s">
        <v>153</v>
      </c>
      <c r="B55" s="31" t="s">
        <v>209</v>
      </c>
      <c r="C55" s="11" t="s">
        <v>210</v>
      </c>
      <c r="D55" s="11" t="s">
        <v>211</v>
      </c>
      <c r="E55" s="29" t="s">
        <v>157</v>
      </c>
      <c r="F55" s="11" t="s">
        <v>108</v>
      </c>
      <c r="K55" s="28" t="s">
        <v>153</v>
      </c>
      <c r="L55" s="31" t="s">
        <v>212</v>
      </c>
      <c r="M55" s="11" t="s">
        <v>213</v>
      </c>
      <c r="N55" s="29" t="s">
        <v>157</v>
      </c>
      <c r="O55" s="11" t="s">
        <v>108</v>
      </c>
    </row>
    <row r="56" spans="1:16">
      <c r="A56" s="28" t="s">
        <v>159</v>
      </c>
      <c r="B56" s="31" t="s">
        <v>214</v>
      </c>
      <c r="C56" s="11" t="s">
        <v>215</v>
      </c>
      <c r="D56" s="11" t="s">
        <v>216</v>
      </c>
      <c r="E56" s="28"/>
      <c r="F56" s="30" t="s">
        <v>163</v>
      </c>
      <c r="K56" s="28" t="s">
        <v>159</v>
      </c>
      <c r="L56" s="31" t="s">
        <v>217</v>
      </c>
      <c r="M56" s="11" t="s">
        <v>218</v>
      </c>
      <c r="N56" s="28"/>
      <c r="O56" s="30" t="s">
        <v>163</v>
      </c>
    </row>
    <row r="57" spans="1:16">
      <c r="A57" s="28" t="s">
        <v>165</v>
      </c>
      <c r="B57" s="31" t="s">
        <v>166</v>
      </c>
      <c r="C57" s="31" t="s">
        <v>166</v>
      </c>
      <c r="D57" s="31" t="s">
        <v>166</v>
      </c>
      <c r="E57" s="28" t="s">
        <v>167</v>
      </c>
      <c r="F57" s="11" t="s">
        <v>167</v>
      </c>
      <c r="K57" s="28" t="s">
        <v>165</v>
      </c>
      <c r="L57" s="31" t="s">
        <v>166</v>
      </c>
      <c r="M57" s="31" t="s">
        <v>200</v>
      </c>
      <c r="N57" s="28" t="s">
        <v>167</v>
      </c>
      <c r="O57" s="11" t="s">
        <v>167</v>
      </c>
    </row>
    <row r="58" spans="1:16">
      <c r="A58" s="27" t="s">
        <v>108</v>
      </c>
      <c r="B58" s="11">
        <v>3</v>
      </c>
      <c r="C58" s="11">
        <v>4</v>
      </c>
      <c r="D58" s="11">
        <v>3</v>
      </c>
      <c r="E58" s="11">
        <f>SUM(B58:D58)</f>
        <v>10</v>
      </c>
      <c r="F58" s="11">
        <v>0.87</v>
      </c>
      <c r="K58" s="27" t="s">
        <v>108</v>
      </c>
      <c r="L58" s="11">
        <v>4</v>
      </c>
      <c r="M58" s="11">
        <v>5</v>
      </c>
      <c r="N58" s="11">
        <f>SUM(L58:M58)</f>
        <v>9</v>
      </c>
      <c r="O58" s="11">
        <v>0.73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5"/>
  <sheetViews>
    <sheetView workbookViewId="0" xr3:uid="{F9CF3CF3-643B-5BE6-8B46-32C596A47465}">
      <selection activeCell="K5" sqref="K5"/>
    </sheetView>
  </sheetViews>
  <sheetFormatPr defaultRowHeight="15"/>
  <cols>
    <col min="7" max="7" width="10.42578125" customWidth="1"/>
    <col min="10" max="10" width="3.85546875" customWidth="1"/>
  </cols>
  <sheetData>
    <row r="1" spans="1:20">
      <c r="A1" s="12" t="s">
        <v>141</v>
      </c>
      <c r="J1" s="26"/>
      <c r="M1" s="51" t="s">
        <v>1</v>
      </c>
    </row>
    <row r="2" spans="1:20">
      <c r="J2" s="26"/>
      <c r="M2" s="55" t="s">
        <v>219</v>
      </c>
    </row>
    <row r="3" spans="1:20">
      <c r="A3" s="27" t="s">
        <v>143</v>
      </c>
      <c r="B3" s="30" t="s">
        <v>144</v>
      </c>
      <c r="C3" s="30" t="s">
        <v>145</v>
      </c>
      <c r="D3" s="30" t="s">
        <v>146</v>
      </c>
      <c r="E3" s="30" t="s">
        <v>147</v>
      </c>
      <c r="F3" s="30" t="s">
        <v>148</v>
      </c>
      <c r="G3" s="11" t="s">
        <v>149</v>
      </c>
      <c r="J3" s="26"/>
      <c r="R3" s="49"/>
    </row>
    <row r="4" spans="1:20">
      <c r="A4" s="27" t="s">
        <v>150</v>
      </c>
      <c r="B4" s="30">
        <v>1</v>
      </c>
      <c r="C4" s="30">
        <v>2</v>
      </c>
      <c r="D4" s="30">
        <v>3</v>
      </c>
      <c r="E4" s="30">
        <v>4</v>
      </c>
      <c r="F4" s="30">
        <v>5</v>
      </c>
      <c r="G4" s="30">
        <v>6</v>
      </c>
      <c r="J4" s="26"/>
      <c r="R4" s="49"/>
    </row>
    <row r="5" spans="1:20">
      <c r="J5" s="26"/>
    </row>
    <row r="6" spans="1:20" s="33" customFormat="1">
      <c r="A6" s="32" t="s">
        <v>151</v>
      </c>
      <c r="K6" s="32" t="s">
        <v>152</v>
      </c>
    </row>
    <row r="7" spans="1:20">
      <c r="J7" s="26"/>
    </row>
    <row r="8" spans="1:20">
      <c r="A8" s="28" t="s">
        <v>153</v>
      </c>
      <c r="B8" s="29" t="s">
        <v>154</v>
      </c>
      <c r="C8" s="30" t="s">
        <v>155</v>
      </c>
      <c r="D8" s="30" t="s">
        <v>156</v>
      </c>
      <c r="E8" s="29" t="s">
        <v>157</v>
      </c>
      <c r="F8" s="30" t="s">
        <v>158</v>
      </c>
      <c r="J8" s="26"/>
    </row>
    <row r="9" spans="1:20" ht="19.5">
      <c r="A9" s="28" t="s">
        <v>159</v>
      </c>
      <c r="B9" s="31" t="s">
        <v>160</v>
      </c>
      <c r="C9" s="11" t="s">
        <v>161</v>
      </c>
      <c r="D9" s="11" t="s">
        <v>162</v>
      </c>
      <c r="E9" s="28"/>
      <c r="F9" s="30" t="s">
        <v>163</v>
      </c>
      <c r="J9" s="26"/>
      <c r="P9" s="53"/>
    </row>
    <row r="10" spans="1:20">
      <c r="A10" s="28" t="s">
        <v>165</v>
      </c>
      <c r="B10" s="31" t="s">
        <v>166</v>
      </c>
      <c r="C10" s="31" t="s">
        <v>166</v>
      </c>
      <c r="D10" s="31" t="s">
        <v>166</v>
      </c>
      <c r="E10" s="28" t="s">
        <v>167</v>
      </c>
      <c r="F10" s="11" t="s">
        <v>167</v>
      </c>
      <c r="J10" s="26"/>
      <c r="K10" s="12" t="s">
        <v>164</v>
      </c>
    </row>
    <row r="11" spans="1:20">
      <c r="A11" s="27" t="s">
        <v>108</v>
      </c>
      <c r="B11" s="11">
        <v>3</v>
      </c>
      <c r="C11" s="11">
        <v>3</v>
      </c>
      <c r="D11" s="11">
        <v>5</v>
      </c>
      <c r="E11" s="11">
        <f>SUM(B11:D11)</f>
        <v>11</v>
      </c>
      <c r="F11" s="11">
        <v>0.83</v>
      </c>
      <c r="J11" s="26"/>
    </row>
    <row r="12" spans="1:20">
      <c r="J12" s="26"/>
      <c r="K12" s="27" t="s">
        <v>168</v>
      </c>
      <c r="L12" s="27" t="s">
        <v>169</v>
      </c>
      <c r="M12" s="27" t="s">
        <v>170</v>
      </c>
      <c r="N12" s="27" t="s">
        <v>171</v>
      </c>
      <c r="O12" s="27" t="s">
        <v>172</v>
      </c>
      <c r="P12" s="27" t="s">
        <v>173</v>
      </c>
      <c r="Q12" s="27" t="s">
        <v>174</v>
      </c>
      <c r="R12" s="28" t="s">
        <v>175</v>
      </c>
      <c r="S12" s="28" t="s">
        <v>176</v>
      </c>
      <c r="T12" s="28" t="s">
        <v>177</v>
      </c>
    </row>
    <row r="13" spans="1:20">
      <c r="J13" s="26"/>
      <c r="K13" s="11">
        <f>F11</f>
        <v>0.83</v>
      </c>
      <c r="L13" s="11">
        <f>G27</f>
        <v>1</v>
      </c>
      <c r="M13" s="11">
        <f>C44</f>
        <v>0.95</v>
      </c>
      <c r="N13" s="11">
        <f>P27</f>
        <v>1</v>
      </c>
      <c r="O13" s="11">
        <f>F57</f>
        <v>1.33</v>
      </c>
      <c r="P13" s="11">
        <f>M44</f>
        <v>1</v>
      </c>
      <c r="Q13" s="11">
        <f>O57</f>
        <v>0.73</v>
      </c>
      <c r="R13" s="11">
        <f>K13*L13*M13*N13*O13*P13*Q13</f>
        <v>0.76555465</v>
      </c>
      <c r="S13" s="11">
        <f>'E-scale'!H22</f>
        <v>1.0411999999999999</v>
      </c>
      <c r="T13" s="11">
        <f>'FPs-Team3'!C26</f>
        <v>3.2330000000000001</v>
      </c>
    </row>
    <row r="14" spans="1:20">
      <c r="J14" s="26"/>
    </row>
    <row r="15" spans="1:20">
      <c r="J15" s="26"/>
      <c r="M15" s="25" t="s">
        <v>178</v>
      </c>
      <c r="N15" t="s">
        <v>179</v>
      </c>
    </row>
    <row r="16" spans="1:20">
      <c r="J16" s="26"/>
      <c r="M16" s="25" t="s">
        <v>178</v>
      </c>
      <c r="N16">
        <f>2.94*(T13^S13)*R13</f>
        <v>7.6370386551611427</v>
      </c>
    </row>
    <row r="17" spans="1:16">
      <c r="J17" s="26"/>
      <c r="M17" s="25" t="s">
        <v>180</v>
      </c>
      <c r="N17">
        <f>N16*152</f>
        <v>1160.8298755844937</v>
      </c>
    </row>
    <row r="18" spans="1:16">
      <c r="J18" s="26"/>
    </row>
    <row r="19" spans="1:16">
      <c r="J19" s="26"/>
    </row>
    <row r="20" spans="1:16">
      <c r="J20" s="26"/>
    </row>
    <row r="21" spans="1:16">
      <c r="J21" s="26"/>
    </row>
    <row r="22" spans="1:16" s="33" customFormat="1">
      <c r="A22" s="32" t="s">
        <v>181</v>
      </c>
      <c r="K22" s="32" t="s">
        <v>182</v>
      </c>
    </row>
    <row r="23" spans="1:16">
      <c r="J23" s="26"/>
    </row>
    <row r="24" spans="1:16">
      <c r="A24" s="28" t="s">
        <v>153</v>
      </c>
      <c r="B24" s="31" t="s">
        <v>183</v>
      </c>
      <c r="C24" s="11" t="s">
        <v>184</v>
      </c>
      <c r="D24" s="11" t="s">
        <v>185</v>
      </c>
      <c r="E24" s="31" t="s">
        <v>186</v>
      </c>
      <c r="F24" s="29" t="s">
        <v>157</v>
      </c>
      <c r="G24" s="11" t="s">
        <v>187</v>
      </c>
      <c r="J24" s="26"/>
      <c r="K24" s="28" t="s">
        <v>153</v>
      </c>
      <c r="L24" s="31" t="s">
        <v>188</v>
      </c>
      <c r="M24" s="11" t="s">
        <v>189</v>
      </c>
      <c r="N24" s="11" t="s">
        <v>190</v>
      </c>
      <c r="O24" s="29" t="s">
        <v>157</v>
      </c>
      <c r="P24" s="11" t="s">
        <v>191</v>
      </c>
    </row>
    <row r="25" spans="1:16">
      <c r="A25" s="28" t="s">
        <v>159</v>
      </c>
      <c r="B25" s="31" t="s">
        <v>192</v>
      </c>
      <c r="C25" s="11" t="s">
        <v>193</v>
      </c>
      <c r="D25" s="11" t="s">
        <v>194</v>
      </c>
      <c r="E25" s="11" t="s">
        <v>195</v>
      </c>
      <c r="F25" s="28"/>
      <c r="G25" s="30" t="s">
        <v>163</v>
      </c>
      <c r="J25" s="26"/>
      <c r="K25" s="28" t="s">
        <v>159</v>
      </c>
      <c r="L25" s="31" t="s">
        <v>196</v>
      </c>
      <c r="M25" s="11" t="s">
        <v>197</v>
      </c>
      <c r="N25" s="11" t="s">
        <v>198</v>
      </c>
      <c r="O25" s="28"/>
      <c r="P25" s="30" t="s">
        <v>163</v>
      </c>
    </row>
    <row r="26" spans="1:16">
      <c r="A26" s="28" t="s">
        <v>165</v>
      </c>
      <c r="B26" s="31" t="s">
        <v>166</v>
      </c>
      <c r="C26" s="31" t="s">
        <v>199</v>
      </c>
      <c r="D26" s="31" t="s">
        <v>200</v>
      </c>
      <c r="E26" s="31" t="s">
        <v>166</v>
      </c>
      <c r="F26" s="28" t="s">
        <v>167</v>
      </c>
      <c r="G26" s="11" t="s">
        <v>167</v>
      </c>
      <c r="J26" s="26"/>
      <c r="K26" s="28" t="s">
        <v>165</v>
      </c>
      <c r="L26" s="31" t="s">
        <v>201</v>
      </c>
      <c r="M26" s="31" t="s">
        <v>201</v>
      </c>
      <c r="N26" s="31" t="s">
        <v>199</v>
      </c>
      <c r="O26" s="28" t="s">
        <v>167</v>
      </c>
      <c r="P26" s="11" t="s">
        <v>167</v>
      </c>
    </row>
    <row r="27" spans="1:16">
      <c r="A27" s="27" t="s">
        <v>108</v>
      </c>
      <c r="B27" s="11">
        <v>4</v>
      </c>
      <c r="C27" s="11">
        <v>2</v>
      </c>
      <c r="D27" s="11">
        <v>3</v>
      </c>
      <c r="E27" s="11">
        <v>3</v>
      </c>
      <c r="F27" s="11">
        <f>SUM(B27:E27)</f>
        <v>12</v>
      </c>
      <c r="G27" s="11">
        <v>1</v>
      </c>
      <c r="J27" s="26"/>
      <c r="K27" s="27" t="s">
        <v>108</v>
      </c>
      <c r="L27" s="11">
        <v>3</v>
      </c>
      <c r="M27" s="11">
        <v>3</v>
      </c>
      <c r="N27" s="11">
        <v>3</v>
      </c>
      <c r="O27" s="11">
        <f>SUM(L27:N27)</f>
        <v>9</v>
      </c>
      <c r="P27" s="11">
        <v>1</v>
      </c>
    </row>
    <row r="28" spans="1:16">
      <c r="J28" s="26"/>
    </row>
    <row r="29" spans="1:16">
      <c r="J29" s="26"/>
    </row>
    <row r="30" spans="1:16">
      <c r="J30" s="26"/>
    </row>
    <row r="31" spans="1:16">
      <c r="J31" s="26"/>
    </row>
    <row r="32" spans="1:16">
      <c r="J32" s="26"/>
    </row>
    <row r="33" spans="1:13">
      <c r="J33" s="26"/>
    </row>
    <row r="34" spans="1:13">
      <c r="J34" s="26"/>
    </row>
    <row r="35" spans="1:13">
      <c r="J35" s="26"/>
    </row>
    <row r="36" spans="1:13">
      <c r="J36" s="26"/>
    </row>
    <row r="37" spans="1:13">
      <c r="J37" s="26"/>
    </row>
    <row r="38" spans="1:13">
      <c r="J38" s="26"/>
    </row>
    <row r="39" spans="1:13" s="33" customFormat="1">
      <c r="A39" s="32" t="s">
        <v>202</v>
      </c>
      <c r="K39" s="32" t="s">
        <v>203</v>
      </c>
    </row>
    <row r="40" spans="1:13">
      <c r="J40" s="26"/>
    </row>
    <row r="41" spans="1:13">
      <c r="A41" s="28" t="s">
        <v>153</v>
      </c>
      <c r="B41" s="31" t="s">
        <v>170</v>
      </c>
      <c r="C41" s="11" t="s">
        <v>204</v>
      </c>
      <c r="J41" s="26"/>
      <c r="K41" s="28" t="s">
        <v>153</v>
      </c>
      <c r="L41" s="31" t="s">
        <v>173</v>
      </c>
      <c r="M41" s="11" t="s">
        <v>204</v>
      </c>
    </row>
    <row r="42" spans="1:13">
      <c r="A42" s="28" t="s">
        <v>159</v>
      </c>
      <c r="B42" s="31" t="s">
        <v>205</v>
      </c>
      <c r="C42" s="30" t="s">
        <v>163</v>
      </c>
      <c r="J42" s="26"/>
      <c r="K42" s="28" t="s">
        <v>159</v>
      </c>
      <c r="L42" s="31" t="s">
        <v>205</v>
      </c>
      <c r="M42" s="30" t="s">
        <v>163</v>
      </c>
    </row>
    <row r="43" spans="1:13">
      <c r="A43" s="28" t="s">
        <v>165</v>
      </c>
      <c r="B43" s="31" t="s">
        <v>206</v>
      </c>
      <c r="C43" s="30"/>
      <c r="J43" s="26"/>
      <c r="K43" s="28" t="s">
        <v>165</v>
      </c>
      <c r="L43" s="31" t="s">
        <v>166</v>
      </c>
      <c r="M43" s="30"/>
    </row>
    <row r="44" spans="1:13">
      <c r="A44" s="27" t="s">
        <v>108</v>
      </c>
      <c r="B44" s="11">
        <v>2</v>
      </c>
      <c r="C44" s="11">
        <v>0.95</v>
      </c>
      <c r="J44" s="26"/>
      <c r="K44" s="27" t="s">
        <v>108</v>
      </c>
      <c r="L44" s="11">
        <v>2</v>
      </c>
      <c r="M44" s="11">
        <v>1</v>
      </c>
    </row>
    <row r="45" spans="1:13">
      <c r="J45" s="26"/>
    </row>
    <row r="46" spans="1:13">
      <c r="J46" s="26"/>
    </row>
    <row r="47" spans="1:13">
      <c r="J47" s="26"/>
    </row>
    <row r="48" spans="1:13">
      <c r="J48" s="26"/>
    </row>
    <row r="49" spans="1:16">
      <c r="J49" s="26"/>
    </row>
    <row r="50" spans="1:16">
      <c r="J50" s="26"/>
    </row>
    <row r="51" spans="1:16">
      <c r="J51" s="26"/>
    </row>
    <row r="52" spans="1:16" s="26" customFormat="1">
      <c r="A52" s="32" t="s">
        <v>207</v>
      </c>
      <c r="B52" s="33"/>
      <c r="C52" s="33"/>
      <c r="D52" s="33"/>
      <c r="E52" s="33"/>
      <c r="F52" s="33"/>
      <c r="K52" s="32" t="s">
        <v>208</v>
      </c>
      <c r="L52" s="33"/>
      <c r="M52" s="33"/>
      <c r="N52" s="33"/>
      <c r="O52" s="33"/>
      <c r="P52" s="33"/>
    </row>
    <row r="53" spans="1:16">
      <c r="J53" s="26"/>
    </row>
    <row r="54" spans="1:16">
      <c r="A54" s="28" t="s">
        <v>153</v>
      </c>
      <c r="B54" s="31" t="s">
        <v>209</v>
      </c>
      <c r="C54" s="11" t="s">
        <v>210</v>
      </c>
      <c r="D54" s="11" t="s">
        <v>211</v>
      </c>
      <c r="E54" s="29" t="s">
        <v>157</v>
      </c>
      <c r="F54" s="11" t="s">
        <v>108</v>
      </c>
      <c r="J54" s="26"/>
      <c r="K54" s="28" t="s">
        <v>153</v>
      </c>
      <c r="L54" s="31" t="s">
        <v>212</v>
      </c>
      <c r="M54" s="11" t="s">
        <v>213</v>
      </c>
      <c r="N54" s="29" t="s">
        <v>157</v>
      </c>
      <c r="O54" s="11" t="s">
        <v>108</v>
      </c>
    </row>
    <row r="55" spans="1:16">
      <c r="A55" s="28" t="s">
        <v>159</v>
      </c>
      <c r="B55" s="31" t="s">
        <v>214</v>
      </c>
      <c r="C55" s="11" t="s">
        <v>215</v>
      </c>
      <c r="D55" s="11" t="s">
        <v>216</v>
      </c>
      <c r="E55" s="28"/>
      <c r="F55" s="30" t="s">
        <v>163</v>
      </c>
      <c r="J55" s="26"/>
      <c r="K55" s="28" t="s">
        <v>159</v>
      </c>
      <c r="L55" s="31" t="s">
        <v>217</v>
      </c>
      <c r="M55" s="11" t="s">
        <v>218</v>
      </c>
      <c r="N55" s="28"/>
      <c r="O55" s="30" t="s">
        <v>163</v>
      </c>
    </row>
    <row r="56" spans="1:16">
      <c r="A56" s="28" t="s">
        <v>165</v>
      </c>
      <c r="B56" s="31" t="s">
        <v>166</v>
      </c>
      <c r="C56" s="31" t="s">
        <v>166</v>
      </c>
      <c r="D56" s="31" t="s">
        <v>166</v>
      </c>
      <c r="E56" s="28" t="s">
        <v>167</v>
      </c>
      <c r="F56" s="11" t="s">
        <v>167</v>
      </c>
      <c r="J56" s="26"/>
      <c r="K56" s="28" t="s">
        <v>165</v>
      </c>
      <c r="L56" s="31" t="s">
        <v>166</v>
      </c>
      <c r="M56" s="31" t="s">
        <v>200</v>
      </c>
      <c r="N56" s="28" t="s">
        <v>167</v>
      </c>
      <c r="O56" s="11" t="s">
        <v>167</v>
      </c>
    </row>
    <row r="57" spans="1:16">
      <c r="A57" s="27" t="s">
        <v>108</v>
      </c>
      <c r="B57" s="11">
        <v>2</v>
      </c>
      <c r="C57" s="11">
        <v>2</v>
      </c>
      <c r="D57" s="11">
        <v>2</v>
      </c>
      <c r="E57" s="11">
        <f>SUM(B57:D57)</f>
        <v>6</v>
      </c>
      <c r="F57" s="11">
        <v>1.33</v>
      </c>
      <c r="J57" s="26"/>
      <c r="K57" s="27" t="s">
        <v>108</v>
      </c>
      <c r="L57" s="11">
        <v>3</v>
      </c>
      <c r="M57" s="11">
        <v>4</v>
      </c>
      <c r="N57" s="11">
        <f>SUM(L57:M57)</f>
        <v>7</v>
      </c>
      <c r="O57" s="11">
        <v>0.73</v>
      </c>
    </row>
    <row r="58" spans="1:16">
      <c r="J58" s="26"/>
    </row>
    <row r="59" spans="1:16">
      <c r="J59" s="26"/>
    </row>
    <row r="60" spans="1:16">
      <c r="J60" s="26"/>
    </row>
    <row r="61" spans="1:16">
      <c r="J61" s="26"/>
    </row>
    <row r="62" spans="1:16">
      <c r="J62" s="26"/>
    </row>
    <row r="63" spans="1:16">
      <c r="J63" s="26"/>
    </row>
    <row r="64" spans="1:16">
      <c r="J64" s="26"/>
    </row>
    <row r="65" spans="10:10">
      <c r="J65" s="26"/>
    </row>
    <row r="66" spans="10:10">
      <c r="J66" s="26"/>
    </row>
    <row r="67" spans="10:10">
      <c r="J67" s="26"/>
    </row>
    <row r="68" spans="10:10">
      <c r="J68" s="26"/>
    </row>
    <row r="69" spans="10:10">
      <c r="J69" s="26"/>
    </row>
    <row r="70" spans="10:10">
      <c r="J70" s="26"/>
    </row>
    <row r="71" spans="10:10">
      <c r="J71" s="26"/>
    </row>
    <row r="72" spans="10:10">
      <c r="J72" s="26"/>
    </row>
    <row r="73" spans="10:10">
      <c r="J73" s="26"/>
    </row>
    <row r="74" spans="10:10">
      <c r="J74" s="26"/>
    </row>
    <row r="75" spans="10:10">
      <c r="J75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3"/>
  <sheetViews>
    <sheetView workbookViewId="0" xr3:uid="{78B4E459-6924-5F8B-B7BA-2DD04133E49E}">
      <selection activeCell="B14" sqref="B14"/>
    </sheetView>
  </sheetViews>
  <sheetFormatPr defaultRowHeight="15"/>
  <cols>
    <col min="2" max="2" width="23.140625" bestFit="1" customWidth="1"/>
    <col min="4" max="5" width="14.140625" customWidth="1"/>
    <col min="7" max="7" width="13.42578125" bestFit="1" customWidth="1"/>
  </cols>
  <sheetData>
    <row r="1" spans="2:9">
      <c r="B1" s="51" t="s">
        <v>1</v>
      </c>
      <c r="C1" s="55" t="s">
        <v>220</v>
      </c>
    </row>
    <row r="3" spans="2:9">
      <c r="B3" s="12" t="s">
        <v>221</v>
      </c>
    </row>
    <row r="4" spans="2:9">
      <c r="B4" s="11"/>
      <c r="C4" s="11" t="s">
        <v>177</v>
      </c>
      <c r="D4" s="11" t="s">
        <v>173</v>
      </c>
      <c r="E4" s="11" t="s">
        <v>222</v>
      </c>
      <c r="F4" s="11" t="s">
        <v>223</v>
      </c>
      <c r="G4" s="11" t="s">
        <v>224</v>
      </c>
      <c r="H4" s="11" t="s">
        <v>225</v>
      </c>
      <c r="I4" s="11" t="s">
        <v>226</v>
      </c>
    </row>
    <row r="5" spans="2:9">
      <c r="B5" s="11" t="s">
        <v>227</v>
      </c>
      <c r="C5" s="11">
        <f>'EarlyEstimate-Team3'!T13</f>
        <v>3.2330000000000001</v>
      </c>
      <c r="D5" s="11" t="s">
        <v>228</v>
      </c>
      <c r="E5" s="11" t="s">
        <v>228</v>
      </c>
      <c r="F5" s="11" t="s">
        <v>228</v>
      </c>
      <c r="G5" s="11">
        <f>F7*C5/C7</f>
        <v>10.335172639834331</v>
      </c>
      <c r="H5" s="11">
        <f>'EarlyEstimate-Team3'!R13*G5</f>
        <v>7.9121394729779473</v>
      </c>
      <c r="I5" s="11"/>
    </row>
    <row r="6" spans="2:9">
      <c r="B6" s="11" t="s">
        <v>229</v>
      </c>
      <c r="C6" s="11">
        <f>'EarlyEstimate-Team4'!T13</f>
        <v>4.399</v>
      </c>
      <c r="D6" s="11" t="s">
        <v>228</v>
      </c>
      <c r="E6" s="11" t="s">
        <v>228</v>
      </c>
      <c r="F6" s="11" t="s">
        <v>228</v>
      </c>
      <c r="G6" s="11">
        <f>F7*C6/C7</f>
        <v>14.062611952561468</v>
      </c>
      <c r="H6" s="11">
        <f>'EarlyEstimate-Team4'!R13*G6</f>
        <v>9.3661572351432394</v>
      </c>
      <c r="I6" s="11"/>
    </row>
    <row r="7" spans="2:9">
      <c r="B7" s="11" t="s">
        <v>230</v>
      </c>
      <c r="C7" s="11">
        <f>SUM(C5:C6)</f>
        <v>7.6319999999999997</v>
      </c>
      <c r="D7" s="11">
        <f>'EarlyEstimate-Team4'!M45</f>
        <v>1</v>
      </c>
      <c r="E7" s="11">
        <f>'E-scale'!H22</f>
        <v>1.0411999999999999</v>
      </c>
      <c r="F7" s="11">
        <f>2.94*(C7^E7)*D7</f>
        <v>24.397784592395798</v>
      </c>
      <c r="G7" s="11"/>
      <c r="H7" s="11">
        <f>SUM(H5:H6)</f>
        <v>17.278296708121186</v>
      </c>
      <c r="I7" s="11">
        <f>3.67*(H7)^(0.28+0.2*(E7-0.91))</f>
        <v>8.7829082977266779</v>
      </c>
    </row>
    <row r="8" spans="2:9">
      <c r="G8" t="s">
        <v>231</v>
      </c>
      <c r="H8">
        <f>H7*152</f>
        <v>2626.3010996344201</v>
      </c>
      <c r="I8">
        <f>I7*152</f>
        <v>1335.0020612544549</v>
      </c>
    </row>
    <row r="9" spans="2:9">
      <c r="G9" t="s">
        <v>232</v>
      </c>
      <c r="H9">
        <f>H8/84</f>
        <v>31.265489281362143</v>
      </c>
      <c r="I9">
        <f>I8/84</f>
        <v>15.892881681600654</v>
      </c>
    </row>
    <row r="11" spans="2:9">
      <c r="B11" s="12" t="s">
        <v>233</v>
      </c>
    </row>
    <row r="12" spans="2:9" ht="15.75">
      <c r="B12" s="56" t="s">
        <v>234</v>
      </c>
      <c r="C12" s="56" t="s">
        <v>235</v>
      </c>
      <c r="D12" s="56" t="s">
        <v>236</v>
      </c>
      <c r="E12" s="56" t="s">
        <v>237</v>
      </c>
      <c r="F12" s="57" t="s">
        <v>227</v>
      </c>
      <c r="G12" s="57" t="s">
        <v>229</v>
      </c>
    </row>
    <row r="13" spans="2:9" ht="15.75">
      <c r="B13" s="58">
        <v>42840</v>
      </c>
      <c r="C13" s="59">
        <v>42605</v>
      </c>
      <c r="D13" s="56">
        <f>(B13-C13)/7</f>
        <v>33.571428571428569</v>
      </c>
      <c r="E13" s="56">
        <f>(B13-C13)/7*(48+36)</f>
        <v>2820</v>
      </c>
      <c r="F13" s="56">
        <f>(B13-C13)/7*(36)</f>
        <v>1208.5714285714284</v>
      </c>
      <c r="G13" s="56">
        <f>(B13-C13)/7*(48)</f>
        <v>1611.4285714285713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Dino</dc:creator>
  <cp:keywords/>
  <dc:description/>
  <cp:lastModifiedBy>aparrnaar@sase.ssn.edu.in</cp:lastModifiedBy>
  <cp:revision/>
  <dcterms:created xsi:type="dcterms:W3CDTF">2016-10-16T04:58:53Z</dcterms:created>
  <dcterms:modified xsi:type="dcterms:W3CDTF">2017-05-13T23:01:11Z</dcterms:modified>
  <cp:category/>
  <cp:contentStatus/>
</cp:coreProperties>
</file>