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7746CA-29AD-45CC-82BF-7EFD1256020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Data!$B$1:$K$14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S21" i="5"/>
  <c r="P21" i="5"/>
  <c r="D20" i="5"/>
  <c r="S20" i="5"/>
  <c r="P20" i="5"/>
  <c r="S19" i="5"/>
  <c r="P19" i="5"/>
  <c r="D19" i="5" s="1"/>
  <c r="J18" i="5"/>
  <c r="D18" i="5"/>
  <c r="S18" i="5"/>
  <c r="P18" i="5"/>
  <c r="J17" i="5"/>
  <c r="D17" i="5"/>
  <c r="S17" i="5"/>
  <c r="P17" i="5"/>
  <c r="J16" i="5"/>
  <c r="D16" i="5"/>
  <c r="S16" i="5"/>
  <c r="P16" i="5"/>
  <c r="J15" i="5"/>
  <c r="S15" i="5"/>
  <c r="P15" i="5"/>
  <c r="D15" i="5" s="1"/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D14" i="5" s="1"/>
  <c r="S4" i="5"/>
  <c r="S5" i="5"/>
  <c r="S6" i="5"/>
  <c r="S7" i="5"/>
  <c r="S8" i="5"/>
  <c r="S9" i="5"/>
  <c r="S10" i="5"/>
  <c r="S11" i="5"/>
  <c r="S12" i="5"/>
  <c r="S13" i="5"/>
  <c r="S14" i="5"/>
  <c r="S3" i="5" l="1"/>
  <c r="S2" i="5"/>
  <c r="B20" i="9"/>
  <c r="A20" i="9"/>
  <c r="Q5" i="7"/>
  <c r="Q4" i="7"/>
  <c r="Q3" i="7"/>
  <c r="H2" i="7"/>
  <c r="Q2" i="7"/>
  <c r="O5" i="7"/>
  <c r="O4" i="7"/>
  <c r="O3" i="7"/>
  <c r="O2" i="7"/>
  <c r="H4" i="7"/>
  <c r="H3" i="7"/>
  <c r="F4" i="7"/>
  <c r="F3" i="7"/>
  <c r="F2" i="7"/>
  <c r="D13" i="5"/>
  <c r="D12" i="5"/>
  <c r="D11" i="5"/>
  <c r="D10" i="5"/>
  <c r="D9" i="5"/>
  <c r="D8" i="5"/>
  <c r="D7" i="5"/>
  <c r="D6" i="5"/>
  <c r="D5" i="5"/>
  <c r="D4" i="5"/>
  <c r="D3" i="5"/>
  <c r="D2" i="5"/>
  <c r="J21" i="5" l="1"/>
  <c r="I21" i="5"/>
  <c r="F21" i="5"/>
  <c r="G21" i="5"/>
  <c r="E21" i="5"/>
  <c r="J20" i="5"/>
  <c r="I20" i="5"/>
  <c r="G20" i="5"/>
  <c r="F20" i="5"/>
  <c r="E20" i="5"/>
  <c r="J19" i="5"/>
  <c r="I19" i="5"/>
  <c r="F19" i="5"/>
  <c r="G19" i="5"/>
  <c r="E19" i="5"/>
  <c r="I18" i="5"/>
  <c r="K18" i="5" s="1"/>
  <c r="G18" i="5"/>
  <c r="F18" i="5"/>
  <c r="E18" i="5"/>
  <c r="I17" i="5"/>
  <c r="K17" i="5" s="1"/>
  <c r="F17" i="5"/>
  <c r="G17" i="5"/>
  <c r="E17" i="5"/>
  <c r="E16" i="5"/>
  <c r="I16" i="5"/>
  <c r="K16" i="5" s="1"/>
  <c r="F16" i="5"/>
  <c r="G16" i="5"/>
  <c r="I15" i="5"/>
  <c r="K15" i="5" s="1"/>
  <c r="F15" i="5"/>
  <c r="G15" i="5"/>
  <c r="E15" i="5"/>
  <c r="J14" i="5"/>
  <c r="I14" i="5"/>
  <c r="G14" i="5"/>
  <c r="F14" i="5"/>
  <c r="E14" i="5"/>
  <c r="F10" i="5"/>
  <c r="E6" i="5"/>
  <c r="G5" i="5"/>
  <c r="F5" i="5"/>
  <c r="F6" i="5"/>
  <c r="G6" i="5"/>
  <c r="G2" i="5"/>
  <c r="E3" i="5"/>
  <c r="F4" i="5"/>
  <c r="F11" i="5"/>
  <c r="G7" i="5"/>
  <c r="F3" i="5"/>
  <c r="F12" i="5"/>
  <c r="G8" i="5"/>
  <c r="F2" i="5"/>
  <c r="F13" i="5"/>
  <c r="E2" i="5"/>
  <c r="F7" i="5"/>
  <c r="G3" i="5"/>
  <c r="E5" i="5"/>
  <c r="F8" i="5"/>
  <c r="G4" i="5"/>
  <c r="F9" i="5"/>
  <c r="I2" i="5"/>
  <c r="G9" i="5"/>
  <c r="E7" i="5"/>
  <c r="G10" i="5"/>
  <c r="E9" i="5"/>
  <c r="G11" i="5"/>
  <c r="E10" i="5"/>
  <c r="G12" i="5"/>
  <c r="J13" i="5"/>
  <c r="E11" i="5"/>
  <c r="E13" i="5"/>
  <c r="I3" i="5"/>
  <c r="I5" i="5"/>
  <c r="I6" i="5"/>
  <c r="I9" i="5"/>
  <c r="I10" i="5"/>
  <c r="I12" i="5"/>
  <c r="G13" i="5"/>
  <c r="E8" i="5"/>
  <c r="I4" i="5"/>
  <c r="I13" i="5"/>
  <c r="J2" i="5"/>
  <c r="J3" i="5"/>
  <c r="I8" i="5"/>
  <c r="J4" i="5"/>
  <c r="E4" i="5"/>
  <c r="E12" i="5"/>
  <c r="I7" i="5"/>
  <c r="J5" i="5"/>
  <c r="J6" i="5"/>
  <c r="I11" i="5"/>
  <c r="J7" i="5"/>
  <c r="J8" i="5"/>
  <c r="J9" i="5"/>
  <c r="J10" i="5"/>
  <c r="J11" i="5"/>
  <c r="J12" i="5"/>
  <c r="P5" i="7"/>
  <c r="P2" i="7"/>
  <c r="P3" i="7" s="1"/>
  <c r="G2" i="7"/>
  <c r="G3" i="7" s="1"/>
  <c r="H21" i="5" l="1"/>
  <c r="K21" i="5"/>
  <c r="K20" i="5"/>
  <c r="H20" i="5"/>
  <c r="H19" i="5"/>
  <c r="K19" i="5"/>
  <c r="H18" i="5"/>
  <c r="H17" i="5"/>
  <c r="H16" i="5"/>
  <c r="H15" i="5"/>
  <c r="H6" i="5"/>
  <c r="H5" i="5"/>
  <c r="K3" i="5"/>
  <c r="K14" i="5"/>
  <c r="H14" i="5"/>
  <c r="H2" i="5"/>
  <c r="K5" i="5"/>
  <c r="K6" i="5"/>
  <c r="K13" i="5"/>
  <c r="H8" i="5"/>
  <c r="K11" i="5"/>
  <c r="K12" i="5"/>
  <c r="K9" i="5"/>
  <c r="K10" i="5"/>
  <c r="K8" i="5"/>
  <c r="H11" i="5"/>
  <c r="K7" i="5"/>
  <c r="H12" i="5"/>
  <c r="K4" i="5"/>
  <c r="H10" i="5"/>
  <c r="K2" i="5"/>
  <c r="H13" i="5"/>
  <c r="H3" i="5"/>
  <c r="H7" i="5"/>
  <c r="H9" i="5"/>
  <c r="H4" i="5"/>
  <c r="P4" i="7"/>
  <c r="G4" i="7"/>
</calcChain>
</file>

<file path=xl/sharedStrings.xml><?xml version="1.0" encoding="utf-8"?>
<sst xmlns="http://schemas.openxmlformats.org/spreadsheetml/2006/main" count="112" uniqueCount="68">
  <si>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</si>
  <si>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</si>
  <si>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</si>
  <si>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</si>
  <si>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</si>
  <si>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</si>
  <si>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</si>
  <si>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Sprint 1</t>
  </si>
  <si>
    <t>Sprint 2</t>
  </si>
  <si>
    <t>Sprint 4</t>
  </si>
  <si>
    <t>Sprint 3</t>
  </si>
  <si>
    <t>(SP) Commited</t>
  </si>
  <si>
    <t>(SP) Done</t>
  </si>
  <si>
    <t>(SP) Total</t>
  </si>
  <si>
    <t>(SP) Burnt</t>
  </si>
  <si>
    <t>DEV</t>
  </si>
  <si>
    <t>QA</t>
  </si>
  <si>
    <t>QA Begin Sprint</t>
  </si>
  <si>
    <t>Carried (US)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</si>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</sst>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</a:t>
            </a:r>
          </a:p>
          <a:p>
            <a:pPr>
              <a:defRPr/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Summary'!$C$2:$C$4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C-42FC-89E1-C58321A9408A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Summary'!$D$2:$D$4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05648"/>
        <c:axId val="2119071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'Burndown Summary'!$A$2:$A$4</c15:sqref>
                        </c15:formulaRef>
                      </c:ext>
                    </c:extLst>
                    <c:strCache>
                      <c:ptCount val="3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5C-42FC-89E1-C58321A9408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Summary'!$E$2:$E$4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C-42FC-89E1-C58321A9408A}"/>
            </c:ext>
          </c:extLst>
        </c:ser>
        <c:ser>
          <c:idx val="4"/>
          <c:order val="4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Summary'!$G$2:$G$4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C-42FC-89E1-C58321A9408A}"/>
            </c:ext>
          </c:extLst>
        </c:ser>
        <c:ser>
          <c:idx val="5"/>
          <c:order val="5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Summary'!$H$2:$H$4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5648"/>
        <c:axId val="2119071216"/>
      </c:lineChart>
      <c:catAx>
        <c:axId val="107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1216"/>
        <c:crosses val="autoZero"/>
        <c:auto val="1"/>
        <c:lblAlgn val="ctr"/>
        <c:lblOffset val="100"/>
        <c:noMultiLvlLbl val="0"/>
      </c:catAx>
      <c:valAx>
        <c:axId val="2119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QA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Summary'!$L$1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Summary'!$L$2:$L$5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4658-BFE8-F98291032F0B}"/>
            </c:ext>
          </c:extLst>
        </c:ser>
        <c:ser>
          <c:idx val="2"/>
          <c:order val="2"/>
          <c:tx>
            <c:strRef>
              <c:f>'Burndown Summary'!$M$1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Summary'!$M$2:$M$5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92912"/>
        <c:axId val="2119080784"/>
      </c:barChart>
      <c:lineChart>
        <c:grouping val="standard"/>
        <c:varyColors val="0"/>
        <c:ser>
          <c:idx val="3"/>
          <c:order val="3"/>
          <c:tx>
            <c:strRef>
              <c:f>'Burndown Summary'!$N$1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Summary'!$N$2:$N$5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3-4658-BFE8-F98291032F0B}"/>
            </c:ext>
          </c:extLst>
        </c:ser>
        <c:ser>
          <c:idx val="4"/>
          <c:order val="4"/>
          <c:tx>
            <c:strRef>
              <c:f>'Burndown Summary'!$P$1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Summary'!$P$2:$P$5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3-4658-BFE8-F98291032F0B}"/>
            </c:ext>
          </c:extLst>
        </c:ser>
        <c:ser>
          <c:idx val="5"/>
          <c:order val="5"/>
          <c:tx>
            <c:strRef>
              <c:f>'Burndown Summary'!$Q$1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Summary'!$Q$2:$Q$5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2912"/>
        <c:axId val="211908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Summary'!$K$1</c15:sqref>
                        </c15:formulaRef>
                      </c:ext>
                    </c:extLst>
                    <c:strCache>
                      <c:ptCount val="1"/>
                      <c:pt idx="0">
                        <c:v>Backlog Sprint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'Burndown Summary'!$J$2:$J$5</c15:sqref>
                        </c15:formulaRef>
                      </c:ext>
                    </c:extLst>
                    <c:strCache>
                      <c:ptCount val="4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13-4658-BFE8-F98291032F0B}"/>
                  </c:ext>
                </c:extLst>
              </c15:ser>
            </c15:filteredLineSeries>
          </c:ext>
        </c:extLst>
      </c:lineChart>
      <c:catAx>
        <c:axId val="1049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0784"/>
        <c:crosses val="autoZero"/>
        <c:auto val="1"/>
        <c:lblAlgn val="ctr"/>
        <c:lblOffset val="100"/>
        <c:noMultiLvlLbl val="0"/>
      </c:catAx>
      <c:valAx>
        <c:axId val="2119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6</xdr:row>
      <xdr:rowOff>144780</xdr:rowOff>
    </xdr:from>
    <xdr:to>
      <xdr:col>7</xdr:col>
      <xdr:colOff>220980</xdr:colOff>
      <xdr:row>21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EB7D3-7FCC-4744-8F9B-CFB024C47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6</xdr:row>
      <xdr:rowOff>121920</xdr:rowOff>
    </xdr:from>
    <xdr:to>
      <xdr:col>16</xdr:col>
      <xdr:colOff>487680</xdr:colOff>
      <xdr:row>21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C9269-03A8-41FA-8B90-681886D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Q5"/>
  <sheetViews>
    <sheetView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14.6640625" bestFit="1" customWidth="1"/>
    <col min="4" max="4" width="12.6640625" bestFit="1" customWidth="1"/>
    <col min="5" max="5" width="10.44140625" bestFit="1" customWidth="1"/>
    <col min="6" max="6" width="8.88671875" bestFit="1" customWidth="1"/>
    <col min="7" max="7" width="8.6640625" bestFit="1" customWidth="1"/>
    <col min="8" max="8" width="17.21875" bestFit="1" customWidth="1"/>
    <col min="12" max="12" width="12.88671875" bestFit="1" customWidth="1"/>
    <col min="13" max="13" width="8.77734375" bestFit="1" customWidth="1"/>
    <col min="14" max="14" width="10.44140625" bestFit="1" customWidth="1"/>
    <col min="15" max="15" width="8.88671875" bestFit="1" customWidth="1"/>
    <col min="16" max="16" width="8.6640625" bestFit="1" customWidth="1"/>
    <col min="17" max="17" width="17.21875" bestFit="1" customWidth="1"/>
  </cols>
  <sheetData>
    <row r="1" spans="1:17" x14ac:dyDescent="0.3">
      <c r="A1" t="s">
        <v>15</v>
      </c>
      <c r="B1" t="s">
        <v>19</v>
      </c>
      <c r="C1" t="s">
        <v>11</v>
      </c>
      <c r="D1" t="s">
        <v>12</v>
      </c>
      <c r="E1" t="s">
        <v>18</v>
      </c>
      <c r="F1" t="s">
        <v>14</v>
      </c>
      <c r="G1" t="s">
        <v>13</v>
      </c>
      <c r="H1" t="s">
        <v>43</v>
      </c>
      <c r="J1" t="s">
        <v>16</v>
      </c>
      <c r="K1" t="s">
        <v>0</v>
      </c>
      <c r="L1" t="s">
        <v>11</v>
      </c>
      <c r="M1" t="s">
        <v>12</v>
      </c>
      <c r="N1" t="s">
        <v>18</v>
      </c>
      <c r="O1" t="s">
        <v>14</v>
      </c>
      <c r="P1" t="s">
        <v>13</v>
      </c>
      <c r="Q1" t="s">
        <v>43</v>
      </c>
    </row>
    <row r="2" spans="1:17" x14ac:dyDescent="0.3">
      <c r="A2" t="s">
        <v>7</v>
      </c>
      <c r="B2">
        <v>25</v>
      </c>
      <c r="C2">
        <v>25</v>
      </c>
      <c r="D2">
        <v>11</v>
      </c>
      <c r="E2">
        <v>0</v>
      </c>
      <c r="F2">
        <f>D2</f>
        <v>11</v>
      </c>
      <c r="G2" s="1">
        <f>B2</f>
        <v>25</v>
      </c>
      <c r="H2" s="1">
        <f>G2 -F2</f>
        <v>14</v>
      </c>
      <c r="J2" t="s">
        <v>7</v>
      </c>
      <c r="K2">
        <v>25</v>
      </c>
      <c r="L2">
        <v>0</v>
      </c>
      <c r="M2">
        <v>0</v>
      </c>
      <c r="N2">
        <v>0</v>
      </c>
      <c r="O2">
        <f>M2</f>
        <v>0</v>
      </c>
      <c r="P2" s="1">
        <f>K2</f>
        <v>25</v>
      </c>
      <c r="Q2" s="1">
        <f xml:space="preserve"> P2 - O2</f>
        <v>25</v>
      </c>
    </row>
    <row r="3" spans="1:17" x14ac:dyDescent="0.3">
      <c r="A3" t="s">
        <v>8</v>
      </c>
      <c r="B3">
        <v>3</v>
      </c>
      <c r="C3">
        <v>3</v>
      </c>
      <c r="D3">
        <v>14</v>
      </c>
      <c r="E3">
        <v>1</v>
      </c>
      <c r="F3">
        <f xml:space="preserve"> F2 + D3</f>
        <v>25</v>
      </c>
      <c r="G3" s="1">
        <f>G2+B3</f>
        <v>28</v>
      </c>
      <c r="H3" s="1">
        <f>G3 -F3</f>
        <v>3</v>
      </c>
      <c r="J3" t="s">
        <v>8</v>
      </c>
      <c r="K3">
        <v>3</v>
      </c>
      <c r="L3">
        <v>17</v>
      </c>
      <c r="M3">
        <v>14</v>
      </c>
      <c r="N3">
        <v>0</v>
      </c>
      <c r="O3">
        <f>O2 + M3</f>
        <v>14</v>
      </c>
      <c r="P3" s="1">
        <f>P2+K3</f>
        <v>28</v>
      </c>
      <c r="Q3" s="1">
        <f xml:space="preserve"> P3 - O3</f>
        <v>14</v>
      </c>
    </row>
    <row r="4" spans="1:17" x14ac:dyDescent="0.3">
      <c r="A4" t="s">
        <v>10</v>
      </c>
      <c r="B4">
        <v>5</v>
      </c>
      <c r="C4">
        <v>5</v>
      </c>
      <c r="D4">
        <v>8</v>
      </c>
      <c r="E4">
        <v>2</v>
      </c>
      <c r="F4">
        <f xml:space="preserve"> F3 + D4</f>
        <v>33</v>
      </c>
      <c r="G4" s="1">
        <f>G3+B4</f>
        <v>33</v>
      </c>
      <c r="H4" s="1">
        <f>G4 -F4</f>
        <v>0</v>
      </c>
      <c r="J4" t="s">
        <v>10</v>
      </c>
      <c r="K4">
        <v>5</v>
      </c>
      <c r="L4">
        <v>8</v>
      </c>
      <c r="M4">
        <v>11</v>
      </c>
      <c r="N4">
        <v>1</v>
      </c>
      <c r="O4">
        <f>O3 + M4</f>
        <v>25</v>
      </c>
      <c r="P4" s="1">
        <f>P3+K4</f>
        <v>33</v>
      </c>
      <c r="Q4" s="1">
        <f xml:space="preserve"> P4 - O4</f>
        <v>8</v>
      </c>
    </row>
    <row r="5" spans="1:17" x14ac:dyDescent="0.3">
      <c r="J5" t="s">
        <v>9</v>
      </c>
      <c r="K5">
        <v>0</v>
      </c>
      <c r="L5">
        <v>8</v>
      </c>
      <c r="M5">
        <v>8</v>
      </c>
      <c r="N5">
        <v>0</v>
      </c>
      <c r="O5">
        <f>O4 + M5</f>
        <v>33</v>
      </c>
      <c r="P5" s="1">
        <f>P4+K5</f>
        <v>33</v>
      </c>
      <c r="Q5" s="1">
        <f xml:space="preserve"> P5 - O5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dimension ref="A1:S21"/>
  <sheetViews>
    <sheetView tabSelected="1" workbookViewId="0">
      <selection activeCell="D28" sqref="D28"/>
    </sheetView>
  </sheetViews>
  <sheetFormatPr defaultRowHeight="14.4" x14ac:dyDescent="0.3"/>
  <cols>
    <col min="1" max="1" width="8.44140625" style="4" bestFit="1" customWidth="1"/>
    <col min="2" max="2" width="10.5546875" style="4" bestFit="1" customWidth="1"/>
    <col min="3" max="3" width="13.44140625" style="4" bestFit="1" customWidth="1"/>
    <col min="4" max="4" width="12.88671875" style="4" bestFit="1" customWidth="1"/>
    <col min="5" max="5" width="14.6640625" style="4" bestFit="1" customWidth="1"/>
    <col min="6" max="6" width="16.44140625" style="4" bestFit="1" customWidth="1"/>
    <col min="7" max="7" width="14.88671875" style="4" bestFit="1" customWidth="1"/>
    <col min="8" max="8" width="11.109375" style="4" bestFit="1" customWidth="1"/>
    <col min="9" max="9" width="15.77734375" style="4" bestFit="1" customWidth="1"/>
    <col min="10" max="10" width="14.21875" style="4" bestFit="1" customWidth="1"/>
    <col min="11" max="11" width="10.44140625" style="4" bestFit="1" customWidth="1"/>
    <col min="12" max="12" width="8.5546875" style="4" bestFit="1" customWidth="1"/>
    <col min="13" max="13" width="9.5546875" style="4" bestFit="1" customWidth="1"/>
    <col min="14" max="14" width="16" style="4" customWidth="1"/>
    <col min="15" max="15" width="15.77734375" style="4" customWidth="1"/>
    <col min="16" max="16" width="10.33203125" style="4" bestFit="1" customWidth="1"/>
    <col min="17" max="18" width="9.5546875" style="4" bestFit="1" customWidth="1"/>
    <col min="19" max="19" width="9.6640625" style="4" bestFit="1" customWidth="1"/>
    <col min="20" max="16384" width="8.88671875" style="4"/>
  </cols>
  <sheetData>
    <row r="1" spans="1:19" ht="28.8" x14ac:dyDescent="0.3">
      <c r="B1" s="9" t="s">
        <v>52</v>
      </c>
      <c r="C1" s="10" t="s">
        <v>63</v>
      </c>
      <c r="D1" s="10" t="s">
        <v>64</v>
      </c>
      <c r="E1" s="9" t="s">
        <v>0</v>
      </c>
      <c r="F1" s="9" t="s">
        <v>1</v>
      </c>
      <c r="G1" s="9" t="s">
        <v>2</v>
      </c>
      <c r="H1" s="9" t="s">
        <v>5</v>
      </c>
      <c r="I1" s="9" t="s">
        <v>17</v>
      </c>
      <c r="J1" s="9" t="s">
        <v>3</v>
      </c>
      <c r="K1" s="9" t="s">
        <v>6</v>
      </c>
      <c r="L1" s="9" t="s">
        <v>35</v>
      </c>
      <c r="M1" s="9" t="s">
        <v>36</v>
      </c>
      <c r="N1" s="10" t="s">
        <v>39</v>
      </c>
      <c r="O1" s="10" t="s">
        <v>40</v>
      </c>
      <c r="P1" s="9" t="s">
        <v>37</v>
      </c>
      <c r="Q1" s="10" t="s">
        <v>41</v>
      </c>
      <c r="R1" s="10" t="s">
        <v>42</v>
      </c>
      <c r="S1" s="9" t="s">
        <v>38</v>
      </c>
    </row>
    <row r="2" spans="1:19" x14ac:dyDescent="0.3">
      <c r="A2" s="4" t="s">
        <v>61</v>
      </c>
      <c r="B2" s="11" t="s">
        <v>20</v>
      </c>
      <c r="C2" s="11"/>
      <c r="D2" s="8">
        <f>VLOOKUP(P2,SP!A$2:$C$9,3)</f>
        <v>55</v>
      </c>
      <c r="E2" s="8">
        <f ca="1">LOOKUP(2,1/(Sprints!$A$2:$A$20&lt;=M2)/(Sprints!$B$2:$B$20&gt;=M2),Sprints!$C$2:$C$20)</f>
        <v>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14</v>
      </c>
      <c r="H2" s="8">
        <f ca="1" xml:space="preserve"> G2 - F2</f>
        <v>9</v>
      </c>
      <c r="I2" s="8">
        <f>LOOKUP(2,1/(Sprints!$A$2:$A$20&lt;=Q2)/(Sprints!$B$2:$B$20&gt;=Q2),Sprints!$C$2:$C$20)</f>
        <v>18</v>
      </c>
      <c r="J2" s="8" t="e">
        <f ca="1">LOOKUP(2,1/(Sprints!$A$2:$A$20&lt;=R2)/(Sprints!$B$2:$B$20&gt;=R2),Sprints!$C$2:$C$20)</f>
        <v>#N/A</v>
      </c>
      <c r="K2" s="8" t="e">
        <f t="shared" ref="K2:K13" ca="1" si="0">J2 - I2</f>
        <v>#N/A</v>
      </c>
      <c r="L2" s="4" t="s">
        <v>32</v>
      </c>
      <c r="M2" s="5">
        <v>43535</v>
      </c>
      <c r="N2" s="5">
        <v>43537</v>
      </c>
      <c r="O2" s="7">
        <v>43658</v>
      </c>
      <c r="P2" s="8">
        <f>IF(ISBLANK(N2), IF(ISBLANK(O2),0, TODAY-O2), O2-N2)</f>
        <v>121</v>
      </c>
      <c r="Q2" s="5">
        <v>43717</v>
      </c>
      <c r="R2" s="7"/>
      <c r="S2" s="8">
        <f t="shared" ref="S2:S21" ca="1" si="1">IF(ISBLANK(R2), IF(ISBLANK(Q2),0,TODAY()-Q2), R2-Q2)</f>
        <v>1</v>
      </c>
    </row>
    <row r="3" spans="1:19" x14ac:dyDescent="0.3">
      <c r="A3" s="4" t="s">
        <v>61</v>
      </c>
      <c r="B3" s="11" t="s">
        <v>21</v>
      </c>
      <c r="C3" s="11"/>
      <c r="D3" s="8">
        <f>VLOOKUP(P3,SP!A$2:$C$9,3)</f>
        <v>55</v>
      </c>
      <c r="E3" s="8">
        <f ca="1">LOOKUP(2,1/(Sprints!$A$2:$A$20&lt;=M3)/(Sprints!$B$2:$B$20&gt;=M3),Sprints!$C$2:$C$20)</f>
        <v>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14</v>
      </c>
      <c r="H3" s="8">
        <f t="shared" ref="H3:H13" ca="1" si="2" xml:space="preserve"> G3 - F3</f>
        <v>9</v>
      </c>
      <c r="I3" s="8">
        <f ca="1">LOOKUP(2,1/(Sprints!$A$2:$A$20&lt;=Q3)/(Sprints!$B$2:$B$20&gt;=Q3),Sprints!$C$2:$C$20)</f>
        <v>17</v>
      </c>
      <c r="J3" s="8" t="e">
        <f ca="1">LOOKUP(2,1/(Sprints!$A$2:$A$20&lt;=R3)/(Sprints!$B$2:$B$20&gt;=R3),Sprints!$C$2:$C$20)</f>
        <v>#N/A</v>
      </c>
      <c r="K3" s="8" t="e">
        <f t="shared" ca="1" si="0"/>
        <v>#N/A</v>
      </c>
      <c r="L3" s="4" t="s">
        <v>32</v>
      </c>
      <c r="M3" s="5">
        <v>43535</v>
      </c>
      <c r="N3" s="5">
        <v>43539</v>
      </c>
      <c r="O3" s="5">
        <v>43658</v>
      </c>
      <c r="P3" s="8">
        <f>IF(ISBLANK(N3), IF(ISBLANK(O3),0, TODAY-O3), O3-N3)</f>
        <v>119</v>
      </c>
      <c r="Q3" s="5">
        <v>43706</v>
      </c>
      <c r="R3" s="7"/>
      <c r="S3" s="8">
        <f t="shared" ca="1" si="1"/>
        <v>12</v>
      </c>
    </row>
    <row r="4" spans="1:19" s="6" customFormat="1" x14ac:dyDescent="0.3">
      <c r="A4" s="4" t="s">
        <v>61</v>
      </c>
      <c r="B4" s="11" t="s">
        <v>22</v>
      </c>
      <c r="C4" s="11"/>
      <c r="D4" s="8">
        <f>VLOOKUP(P4,SP!A$2:$C$9,3)</f>
        <v>34</v>
      </c>
      <c r="E4" s="8">
        <f ca="1">LOOKUP(2,1/(Sprints!$A$2:$A$20&lt;=M4)/(Sprints!$B$2:$B$20&gt;=M4),Sprints!$C$2:$C$20)</f>
        <v>9</v>
      </c>
      <c r="F4" s="8">
        <f ca="1">LOOKUP(2,1/(Sprints!$A$2:$A$20&lt;=N4)/(Sprints!$B$2:$B$20&gt;=N4),Sprints!$C$2:$C$20)</f>
        <v>11</v>
      </c>
      <c r="G4" s="8">
        <f ca="1">LOOKUP(2,1/(Sprints!$A$2:$A$20&lt;=O4)/(Sprints!$B$2:$B$20&gt;=O4),Sprints!$C$2:$C$20)</f>
        <v>14</v>
      </c>
      <c r="H4" s="8">
        <f t="shared" ca="1" si="2"/>
        <v>3</v>
      </c>
      <c r="I4" s="8">
        <f ca="1">LOOKUP(2,1/(Sprints!$A$2:$A$20&lt;=Q4)/(Sprints!$B$2:$B$20&gt;=Q4),Sprints!$C$2:$C$20)</f>
        <v>14</v>
      </c>
      <c r="J4" s="8">
        <f ca="1">LOOKUP(2,1/(Sprints!$A$2:$A$20&lt;=R4)/(Sprints!$B$2:$B$20&gt;=R4),Sprints!$C$2:$C$20)</f>
        <v>14</v>
      </c>
      <c r="K4" s="8">
        <f t="shared" ca="1" si="0"/>
        <v>0</v>
      </c>
      <c r="L4" s="6" t="s">
        <v>33</v>
      </c>
      <c r="M4" s="7">
        <v>43594</v>
      </c>
      <c r="N4" s="7">
        <v>43614</v>
      </c>
      <c r="O4" s="7">
        <v>43654</v>
      </c>
      <c r="P4" s="8">
        <f>IF(ISBLANK(N4), IF(ISBLANK(O4),0, TODAY-O4), O4-N4)</f>
        <v>40</v>
      </c>
      <c r="Q4" s="7">
        <v>43661</v>
      </c>
      <c r="R4" s="7">
        <v>43664</v>
      </c>
      <c r="S4" s="8">
        <f t="shared" ca="1" si="1"/>
        <v>3</v>
      </c>
    </row>
    <row r="5" spans="1:19" s="6" customFormat="1" x14ac:dyDescent="0.3">
      <c r="A5" s="4" t="s">
        <v>61</v>
      </c>
      <c r="B5" s="11" t="s">
        <v>23</v>
      </c>
      <c r="C5" s="11"/>
      <c r="D5" s="8">
        <f>VLOOKUP(P5,SP!A$2:$C$9,3)</f>
        <v>21</v>
      </c>
      <c r="E5" s="8">
        <f ca="1">LOOKUP(2,1/(Sprints!$A$2:$A$20&lt;=M5)/(Sprints!$B$2:$B$20&gt;=M5),Sprints!$C$2:$C$20)</f>
        <v>10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11</v>
      </c>
      <c r="H5" s="8">
        <f t="shared" ca="1" si="2"/>
        <v>1</v>
      </c>
      <c r="I5" s="8">
        <f ca="1">LOOKUP(2,1/(Sprints!$A$2:$A$20&lt;=Q5)/(Sprints!$B$2:$B$20&gt;=Q5),Sprints!$C$2:$C$20)</f>
        <v>12</v>
      </c>
      <c r="J5" s="8">
        <f ca="1">LOOKUP(2,1/(Sprints!$A$2:$A$20&lt;=R5)/(Sprints!$B$2:$B$20&gt;=R5),Sprints!$C$2:$C$20)</f>
        <v>13</v>
      </c>
      <c r="K5" s="8">
        <f t="shared" ca="1" si="0"/>
        <v>1</v>
      </c>
      <c r="L5" s="6" t="s">
        <v>34</v>
      </c>
      <c r="M5" s="7">
        <v>43600</v>
      </c>
      <c r="N5" s="7">
        <v>43600</v>
      </c>
      <c r="O5" s="7">
        <v>43622</v>
      </c>
      <c r="P5" s="8">
        <f>IF(ISBLANK(N5), IF(ISBLANK(O5),0, TODAY-O5), O5-N5)</f>
        <v>22</v>
      </c>
      <c r="Q5" s="7">
        <v>43626</v>
      </c>
      <c r="R5" s="7">
        <v>43648</v>
      </c>
      <c r="S5" s="8">
        <f t="shared" ca="1" si="1"/>
        <v>22</v>
      </c>
    </row>
    <row r="6" spans="1:19" s="6" customFormat="1" x14ac:dyDescent="0.3">
      <c r="A6" s="4" t="s">
        <v>61</v>
      </c>
      <c r="B6" s="11" t="s">
        <v>24</v>
      </c>
      <c r="C6" s="11"/>
      <c r="D6" s="8">
        <f>VLOOKUP(P6,SP!A$2:$C$9,3)</f>
        <v>34</v>
      </c>
      <c r="E6" s="8">
        <f ca="1">LOOKUP(2,1/(Sprints!$A$2:$A$20&lt;=M6)/(Sprints!$B$2:$B$20&gt;=M6),Sprints!$C$2:$C$20)</f>
        <v>11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14</v>
      </c>
      <c r="H6" s="8">
        <f t="shared" ca="1" si="2"/>
        <v>3</v>
      </c>
      <c r="I6" s="8">
        <f ca="1">LOOKUP(2,1/(Sprints!$A$2:$A$20&lt;=Q6)/(Sprints!$B$2:$B$20&gt;=Q6),Sprints!$C$2:$C$20)</f>
        <v>14</v>
      </c>
      <c r="J6" s="8">
        <f ca="1">LOOKUP(2,1/(Sprints!$A$2:$A$20&lt;=R6)/(Sprints!$B$2:$B$20&gt;=R6),Sprints!$C$2:$C$20)</f>
        <v>14</v>
      </c>
      <c r="K6" s="8">
        <f t="shared" ca="1" si="0"/>
        <v>0</v>
      </c>
      <c r="L6" s="6" t="s">
        <v>33</v>
      </c>
      <c r="M6" s="7">
        <v>43613</v>
      </c>
      <c r="N6" s="7">
        <v>43619</v>
      </c>
      <c r="O6" s="7">
        <v>43654</v>
      </c>
      <c r="P6" s="8">
        <f>IF(ISBLANK(N6), IF(ISBLANK(O6),0, TODAY-O6), O6-N6)</f>
        <v>35</v>
      </c>
      <c r="Q6" s="7">
        <v>43661</v>
      </c>
      <c r="R6" s="7">
        <v>43664</v>
      </c>
      <c r="S6" s="8">
        <f t="shared" ca="1" si="1"/>
        <v>3</v>
      </c>
    </row>
    <row r="7" spans="1:19" s="6" customFormat="1" x14ac:dyDescent="0.3">
      <c r="A7" s="4" t="s">
        <v>61</v>
      </c>
      <c r="B7" s="11" t="s">
        <v>25</v>
      </c>
      <c r="C7" s="11"/>
      <c r="D7" s="8">
        <f>VLOOKUP(P7,SP!A$2:$C$9,3)</f>
        <v>21</v>
      </c>
      <c r="E7" s="8">
        <f ca="1">LOOKUP(2,1/(Sprints!$A$2:$A$20&lt;=M7)/(Sprints!$B$2:$B$20&gt;=M7),Sprints!$C$2:$C$20)</f>
        <v>11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13</v>
      </c>
      <c r="H7" s="8">
        <f t="shared" ca="1" si="2"/>
        <v>2</v>
      </c>
      <c r="I7" s="8">
        <f ca="1">LOOKUP(2,1/(Sprints!$A$2:$A$20&lt;=Q7)/(Sprints!$B$2:$B$20&gt;=Q7),Sprints!$C$2:$C$20)</f>
        <v>14</v>
      </c>
      <c r="J7" s="8">
        <f ca="1">LOOKUP(2,1/(Sprints!$A$2:$A$20&lt;=R7)/(Sprints!$B$2:$B$20&gt;=R7),Sprints!$C$2:$C$20)</f>
        <v>14</v>
      </c>
      <c r="K7" s="8">
        <f t="shared" ca="1" si="0"/>
        <v>0</v>
      </c>
      <c r="L7" s="6" t="s">
        <v>33</v>
      </c>
      <c r="M7" s="7">
        <v>43613</v>
      </c>
      <c r="N7" s="7">
        <v>43620</v>
      </c>
      <c r="O7" s="7">
        <v>43648</v>
      </c>
      <c r="P7" s="8">
        <f>IF(ISBLANK(N7), IF(ISBLANK(O7),0, TODAY-O7), O7-N7)</f>
        <v>28</v>
      </c>
      <c r="Q7" s="7">
        <v>43661</v>
      </c>
      <c r="R7" s="7">
        <v>43664</v>
      </c>
      <c r="S7" s="8">
        <f t="shared" ca="1" si="1"/>
        <v>3</v>
      </c>
    </row>
    <row r="8" spans="1:19" s="6" customFormat="1" x14ac:dyDescent="0.3">
      <c r="A8" s="4" t="s">
        <v>61</v>
      </c>
      <c r="B8" s="11" t="s">
        <v>26</v>
      </c>
      <c r="C8" s="11"/>
      <c r="D8" s="8">
        <f>VLOOKUP(P8,SP!A$2:$C$9,3)</f>
        <v>55</v>
      </c>
      <c r="E8" s="8">
        <f ca="1">LOOKUP(2,1/(Sprints!$A$2:$A$20&lt;=M8)/(Sprints!$B$2:$B$20&gt;=M8),Sprints!$C$2:$C$20)</f>
        <v>11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14</v>
      </c>
      <c r="H8" s="8">
        <f t="shared" ca="1" si="2"/>
        <v>3</v>
      </c>
      <c r="I8" s="8">
        <f ca="1">LOOKUP(2,1/(Sprints!$A$2:$A$20&lt;=Q8)/(Sprints!$B$2:$B$20&gt;=Q8),Sprints!$C$2:$C$20)</f>
        <v>14</v>
      </c>
      <c r="J8" s="8">
        <f ca="1">LOOKUP(2,1/(Sprints!$A$2:$A$20&lt;=R8)/(Sprints!$B$2:$B$20&gt;=R8),Sprints!$C$2:$C$20)</f>
        <v>14</v>
      </c>
      <c r="K8" s="8">
        <f t="shared" ca="1" si="0"/>
        <v>0</v>
      </c>
      <c r="L8" s="6" t="s">
        <v>34</v>
      </c>
      <c r="M8" s="7">
        <v>43613</v>
      </c>
      <c r="N8" s="7">
        <v>43613</v>
      </c>
      <c r="O8" s="7">
        <v>43658</v>
      </c>
      <c r="P8" s="8">
        <f>IF(ISBLANK(N8), IF(ISBLANK(O8),0, TODAY-O8), O8-N8)</f>
        <v>45</v>
      </c>
      <c r="Q8" s="7">
        <v>43661</v>
      </c>
      <c r="R8" s="7">
        <v>43662</v>
      </c>
      <c r="S8" s="8">
        <f t="shared" ca="1" si="1"/>
        <v>1</v>
      </c>
    </row>
    <row r="9" spans="1:19" s="6" customFormat="1" x14ac:dyDescent="0.3">
      <c r="A9" s="4" t="s">
        <v>61</v>
      </c>
      <c r="B9" s="11" t="s">
        <v>27</v>
      </c>
      <c r="C9" s="11"/>
      <c r="D9" s="8">
        <f>VLOOKUP(P9,SP!A$2:$C$9,3)</f>
        <v>34</v>
      </c>
      <c r="E9" s="8">
        <f ca="1">LOOKUP(2,1/(Sprints!$A$2:$A$20&lt;=M9)/(Sprints!$B$2:$B$20&gt;=M9),Sprints!$C$2:$C$20)</f>
        <v>11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13</v>
      </c>
      <c r="H9" s="8">
        <f t="shared" ca="1" si="2"/>
        <v>2</v>
      </c>
      <c r="I9" s="8">
        <f ca="1">LOOKUP(2,1/(Sprints!$A$2:$A$20&lt;=Q9)/(Sprints!$B$2:$B$20&gt;=Q9),Sprints!$C$2:$C$20)</f>
        <v>14</v>
      </c>
      <c r="J9" s="8">
        <f ca="1">LOOKUP(2,1/(Sprints!$A$2:$A$20&lt;=R9)/(Sprints!$B$2:$B$20&gt;=R9),Sprints!$C$2:$C$20)</f>
        <v>14</v>
      </c>
      <c r="K9" s="8">
        <f t="shared" ca="1" si="0"/>
        <v>0</v>
      </c>
      <c r="L9" s="6" t="s">
        <v>34</v>
      </c>
      <c r="M9" s="7">
        <v>43613</v>
      </c>
      <c r="N9" s="7">
        <v>43615</v>
      </c>
      <c r="O9" s="7">
        <v>43648</v>
      </c>
      <c r="P9" s="8">
        <f>IF(ISBLANK(N9), IF(ISBLANK(O9),0, TODAY-O9), O9-N9)</f>
        <v>33</v>
      </c>
      <c r="Q9" s="7">
        <v>43661</v>
      </c>
      <c r="R9" s="7">
        <v>43662</v>
      </c>
      <c r="S9" s="8">
        <f t="shared" ca="1" si="1"/>
        <v>1</v>
      </c>
    </row>
    <row r="10" spans="1:19" s="6" customFormat="1" x14ac:dyDescent="0.3">
      <c r="A10" s="4" t="s">
        <v>61</v>
      </c>
      <c r="B10" s="11" t="s">
        <v>28</v>
      </c>
      <c r="C10" s="11"/>
      <c r="D10" s="8">
        <f>VLOOKUP(P10,SP!A$2:$C$9,3)</f>
        <v>21</v>
      </c>
      <c r="E10" s="8">
        <f ca="1">LOOKUP(2,1/(Sprints!$A$2:$A$20&lt;=M10)/(Sprints!$B$2:$B$20&gt;=M10),Sprints!$C$2:$C$20)</f>
        <v>11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13</v>
      </c>
      <c r="H10" s="8">
        <f t="shared" ca="1" si="2"/>
        <v>2</v>
      </c>
      <c r="I10" s="8">
        <f ca="1">LOOKUP(2,1/(Sprints!$A$2:$A$20&lt;=Q10)/(Sprints!$B$2:$B$20&gt;=Q10),Sprints!$C$2:$C$20)</f>
        <v>14</v>
      </c>
      <c r="J10" s="8">
        <f ca="1">LOOKUP(2,1/(Sprints!$A$2:$A$20&lt;=R10)/(Sprints!$B$2:$B$20&gt;=R10),Sprints!$C$2:$C$20)</f>
        <v>14</v>
      </c>
      <c r="K10" s="8">
        <f t="shared" ca="1" si="0"/>
        <v>0</v>
      </c>
      <c r="L10" s="6" t="s">
        <v>34</v>
      </c>
      <c r="M10" s="7">
        <v>43613</v>
      </c>
      <c r="N10" s="7">
        <v>43621</v>
      </c>
      <c r="O10" s="7">
        <v>43648</v>
      </c>
      <c r="P10" s="8">
        <f>IF(ISBLANK(N10), IF(ISBLANK(O10),0, TODAY-O10), O10-N10)</f>
        <v>27</v>
      </c>
      <c r="Q10" s="7">
        <v>43661</v>
      </c>
      <c r="R10" s="7">
        <v>43662</v>
      </c>
      <c r="S10" s="8">
        <f t="shared" ca="1" si="1"/>
        <v>1</v>
      </c>
    </row>
    <row r="11" spans="1:19" s="6" customFormat="1" x14ac:dyDescent="0.3">
      <c r="A11" s="4" t="s">
        <v>61</v>
      </c>
      <c r="B11" s="11" t="s">
        <v>29</v>
      </c>
      <c r="C11" s="11"/>
      <c r="D11" s="8">
        <f>VLOOKUP(P11,SP!A$2:$C$9,3)</f>
        <v>34</v>
      </c>
      <c r="E11" s="8">
        <f ca="1">LOOKUP(2,1/(Sprints!$A$2:$A$20&lt;=M11)/(Sprints!$B$2:$B$20&gt;=M11),Sprints!$C$2:$C$20)</f>
        <v>11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14</v>
      </c>
      <c r="H11" s="8">
        <f t="shared" ca="1" si="2"/>
        <v>3</v>
      </c>
      <c r="I11" s="8">
        <f ca="1">LOOKUP(2,1/(Sprints!$A$2:$A$20&lt;=Q11)/(Sprints!$B$2:$B$20&gt;=Q11),Sprints!$C$2:$C$20)</f>
        <v>14</v>
      </c>
      <c r="J11" s="8">
        <f ca="1">LOOKUP(2,1/(Sprints!$A$2:$A$20&lt;=R11)/(Sprints!$B$2:$B$20&gt;=R11),Sprints!$C$2:$C$20)</f>
        <v>14</v>
      </c>
      <c r="K11" s="8">
        <f t="shared" ca="1" si="0"/>
        <v>0</v>
      </c>
      <c r="L11" s="6" t="s">
        <v>34</v>
      </c>
      <c r="M11" s="7">
        <v>43613</v>
      </c>
      <c r="N11" s="7">
        <v>43620</v>
      </c>
      <c r="O11" s="7">
        <v>43658</v>
      </c>
      <c r="P11" s="8">
        <f>IF(ISBLANK(N11), IF(ISBLANK(O11),0, TODAY-O11), O11-N11)</f>
        <v>38</v>
      </c>
      <c r="Q11" s="7">
        <v>43661</v>
      </c>
      <c r="R11" s="7">
        <v>43664</v>
      </c>
      <c r="S11" s="8">
        <f t="shared" ca="1" si="1"/>
        <v>3</v>
      </c>
    </row>
    <row r="12" spans="1:19" x14ac:dyDescent="0.3">
      <c r="A12" s="4" t="s">
        <v>61</v>
      </c>
      <c r="B12" s="11" t="s">
        <v>30</v>
      </c>
      <c r="C12" s="11"/>
      <c r="D12" s="8">
        <f>VLOOKUP(P12,SP!A$2:$C$9,3)</f>
        <v>34</v>
      </c>
      <c r="E12" s="8">
        <f ca="1">LOOKUP(2,1/(Sprints!$A$2:$A$20&lt;=M12)/(Sprints!$B$2:$B$20&gt;=M12),Sprints!$C$2:$C$20)</f>
        <v>11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14</v>
      </c>
      <c r="H12" s="8">
        <f t="shared" ca="1" si="2"/>
        <v>3</v>
      </c>
      <c r="I12" s="8">
        <f ca="1">LOOKUP(2,1/(Sprints!$A$2:$A$20&lt;=Q12)/(Sprints!$B$2:$B$20&gt;=Q12),Sprints!$C$2:$C$20)</f>
        <v>14</v>
      </c>
      <c r="J12" s="8">
        <f ca="1">LOOKUP(2,1/(Sprints!$A$2:$A$20&lt;=R12)/(Sprints!$B$2:$B$20&gt;=R12),Sprints!$C$2:$C$20)</f>
        <v>14</v>
      </c>
      <c r="K12" s="8">
        <f t="shared" ca="1" si="0"/>
        <v>0</v>
      </c>
      <c r="L12" s="4" t="s">
        <v>34</v>
      </c>
      <c r="M12" s="7">
        <v>43613</v>
      </c>
      <c r="N12" s="7">
        <v>43623</v>
      </c>
      <c r="O12" s="7">
        <v>43658</v>
      </c>
      <c r="P12" s="8">
        <f>IF(ISBLANK(N12), IF(ISBLANK(O12),0, TODAY-O12), O12-N12)</f>
        <v>35</v>
      </c>
      <c r="Q12" s="7">
        <v>43661</v>
      </c>
      <c r="R12" s="7">
        <v>43662</v>
      </c>
      <c r="S12" s="8">
        <f t="shared" ca="1" si="1"/>
        <v>1</v>
      </c>
    </row>
    <row r="13" spans="1:19" x14ac:dyDescent="0.3">
      <c r="A13" s="4" t="s">
        <v>61</v>
      </c>
      <c r="B13" s="11" t="s">
        <v>31</v>
      </c>
      <c r="C13" s="11"/>
      <c r="D13" s="8">
        <f>VLOOKUP(P13,SP!A$2:$C$9,3)</f>
        <v>34</v>
      </c>
      <c r="E13" s="8">
        <f ca="1">LOOKUP(2,1/(Sprints!$A$2:$A$20&lt;=M13)/(Sprints!$B$2:$B$20&gt;=M13),Sprints!$C$2:$C$20)</f>
        <v>11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14</v>
      </c>
      <c r="H13" s="8">
        <f t="shared" ca="1" si="2"/>
        <v>3</v>
      </c>
      <c r="I13" s="8">
        <f ca="1">LOOKUP(2,1/(Sprints!$A$2:$A$20&lt;=Q13)/(Sprints!$B$2:$B$20&gt;=Q13),Sprints!$C$2:$C$20)</f>
        <v>14</v>
      </c>
      <c r="J13" s="8">
        <f ca="1">LOOKUP(2,1/(Sprints!$A$2:$A$20&lt;=R13)/(Sprints!$B$2:$B$20&gt;=R13),Sprints!$C$2:$C$20)</f>
        <v>14</v>
      </c>
      <c r="K13" s="8">
        <f t="shared" ca="1" si="0"/>
        <v>0</v>
      </c>
      <c r="L13" s="4" t="s">
        <v>34</v>
      </c>
      <c r="M13" s="7">
        <v>43620</v>
      </c>
      <c r="N13" s="7">
        <v>43621</v>
      </c>
      <c r="O13" s="7">
        <v>43658</v>
      </c>
      <c r="P13" s="8">
        <f>IF(ISBLANK(N13), IF(ISBLANK(O13),0, TODAY-O13), O13-N13)</f>
        <v>37</v>
      </c>
      <c r="Q13" s="7">
        <v>43661</v>
      </c>
      <c r="R13" s="7">
        <v>43662</v>
      </c>
      <c r="S13" s="8">
        <f t="shared" ca="1" si="1"/>
        <v>1</v>
      </c>
    </row>
    <row r="14" spans="1:19" ht="13.8" customHeight="1" x14ac:dyDescent="0.3">
      <c r="A14" s="4" t="s">
        <v>62</v>
      </c>
      <c r="B14" s="12" t="s">
        <v>53</v>
      </c>
      <c r="C14" s="12"/>
      <c r="D14" s="8">
        <f>VLOOKUP(P14,SP!A$2:$C$9,3)</f>
        <v>55</v>
      </c>
      <c r="E14" s="8">
        <f ca="1">LOOKUP(2,1/(Sprints!$A$2:$A$20&lt;=M14)/(Sprints!$B$2:$B$20&gt;=M14),Sprints!$C$2:$C$20)</f>
        <v>4</v>
      </c>
      <c r="F14" s="8">
        <f ca="1">LOOKUP(2,1/(Sprints!$A$2:$A$20&lt;=N14)/(Sprints!$B$2:$B$20&gt;=N14),Sprints!$C$2:$C$20)</f>
        <v>12</v>
      </c>
      <c r="G14" s="8">
        <f>LOOKUP(2,1/(Sprints!$A$2:$A$20&lt;=O14)/(Sprints!$B$2:$B$20&gt;=O14),Sprints!$C$2:$C$20)</f>
        <v>18</v>
      </c>
      <c r="H14" s="8">
        <f t="shared" ref="H14" ca="1" si="3" xml:space="preserve"> G14 - F14</f>
        <v>6</v>
      </c>
      <c r="I14" s="8" t="e">
        <f ca="1">LOOKUP(2,1/(Sprints!$A$2:$A$20&lt;=Q14)/(Sprints!$B$2:$B$20&gt;=Q14),Sprints!$C$2:$C$20)</f>
        <v>#N/A</v>
      </c>
      <c r="J14" s="8" t="e">
        <f ca="1">LOOKUP(2,1/(Sprints!$A$2:$A$20&lt;=R14)/(Sprints!$B$2:$B$20&gt;=R14),Sprints!$C$2:$C$20)</f>
        <v>#N/A</v>
      </c>
      <c r="K14" s="8" t="e">
        <f t="shared" ref="K14" ca="1" si="4">J14 - I14</f>
        <v>#N/A</v>
      </c>
      <c r="L14" t="s">
        <v>32</v>
      </c>
      <c r="M14" s="5">
        <v>43516</v>
      </c>
      <c r="N14" s="5">
        <v>43628</v>
      </c>
      <c r="O14" s="5">
        <v>43712</v>
      </c>
      <c r="P14" s="8">
        <f>IF(ISBLANK(N14), IF(ISBLANK(O14),0, TODAY-O14), O14-N14)</f>
        <v>84</v>
      </c>
      <c r="Q14" s="5"/>
      <c r="S14" s="8">
        <f t="shared" ca="1" si="1"/>
        <v>0</v>
      </c>
    </row>
    <row r="15" spans="1:19" x14ac:dyDescent="0.3">
      <c r="A15" s="4" t="s">
        <v>62</v>
      </c>
      <c r="B15" t="s">
        <v>54</v>
      </c>
      <c r="C15"/>
      <c r="D15" s="8">
        <f>VLOOKUP(P15,SP!A$2:$C$9,3)</f>
        <v>21</v>
      </c>
      <c r="E15" s="8">
        <f ca="1">LOOKUP(2,1/(Sprints!$A$2:$A$20&lt;=M15)/(Sprints!$B$2:$B$20&gt;=M15),Sprints!$C$2:$C$20)</f>
        <v>11</v>
      </c>
      <c r="F15" s="8">
        <f ca="1">LOOKUP(2,1/(Sprints!$A$2:$A$20&lt;=N15)/(Sprints!$B$2:$B$20&gt;=N15),Sprints!$C$2:$C$20)</f>
        <v>12</v>
      </c>
      <c r="G15" s="8">
        <f ca="1">LOOKUP(2,1/(Sprints!$A$2:$A$20&lt;=O15)/(Sprints!$B$2:$B$20&gt;=O15),Sprints!$C$2:$C$20)</f>
        <v>13</v>
      </c>
      <c r="H15" s="8">
        <f t="shared" ref="H15" ca="1" si="5" xml:space="preserve"> G15 - F15</f>
        <v>1</v>
      </c>
      <c r="I15" s="8">
        <f ca="1">LOOKUP(2,1/(Sprints!$A$2:$A$20&lt;=Q15)/(Sprints!$B$2:$B$20&gt;=Q15),Sprints!$C$2:$C$20)</f>
        <v>17</v>
      </c>
      <c r="J15" s="8">
        <f>LOOKUP(2,1/(Sprints!$A$2:$A$20&lt;=R15)/(Sprints!$B$2:$B$20&gt;=R15),Sprints!$C$2:$C$20)</f>
        <v>18</v>
      </c>
      <c r="K15" s="8">
        <f t="shared" ref="K15" ca="1" si="6">J15 - I15</f>
        <v>1</v>
      </c>
      <c r="L15" t="s">
        <v>55</v>
      </c>
      <c r="M15" s="5">
        <v>43620</v>
      </c>
      <c r="N15" s="5">
        <v>43633</v>
      </c>
      <c r="O15" s="5">
        <v>43649</v>
      </c>
      <c r="P15" s="8">
        <f>IF(ISBLANK(N15), IF(ISBLANK(O15),0, TODAY-O15), O15-N15)</f>
        <v>16</v>
      </c>
      <c r="Q15" s="5">
        <v>43706</v>
      </c>
      <c r="R15" s="5">
        <v>43717</v>
      </c>
      <c r="S15" s="8">
        <f t="shared" ca="1" si="1"/>
        <v>11</v>
      </c>
    </row>
    <row r="16" spans="1:19" x14ac:dyDescent="0.3">
      <c r="A16" s="4" t="s">
        <v>62</v>
      </c>
      <c r="B16" t="s">
        <v>56</v>
      </c>
      <c r="C16"/>
      <c r="D16" s="8">
        <f>VLOOKUP(P16,SP!A$2:$C$9,3)</f>
        <v>21</v>
      </c>
      <c r="E16" s="8">
        <f ca="1">LOOKUP(2,1/(Sprints!$A$2:$A$20&lt;=M16)/(Sprints!$B$2:$B$20&gt;=M16),Sprints!$C$2:$C$20)</f>
        <v>11</v>
      </c>
      <c r="F16" s="8">
        <f ca="1">LOOKUP(2,1/(Sprints!$A$2:$A$20&lt;=N16)/(Sprints!$B$2:$B$20&gt;=N16),Sprints!$C$2:$C$20)</f>
        <v>12</v>
      </c>
      <c r="G16" s="8">
        <f ca="1">LOOKUP(2,1/(Sprints!$A$2:$A$20&lt;=O16)/(Sprints!$B$2:$B$20&gt;=O16),Sprints!$C$2:$C$20)</f>
        <v>13</v>
      </c>
      <c r="H16" s="8">
        <f t="shared" ref="H16" ca="1" si="7" xml:space="preserve"> G16 - F16</f>
        <v>1</v>
      </c>
      <c r="I16" s="8">
        <f ca="1">LOOKUP(2,1/(Sprints!$A$2:$A$20&lt;=Q16)/(Sprints!$B$2:$B$20&gt;=Q16),Sprints!$C$2:$C$20)</f>
        <v>17</v>
      </c>
      <c r="J16" s="8">
        <f>LOOKUP(2,1/(Sprints!$A$2:$A$20&lt;=R16)/(Sprints!$B$2:$B$20&gt;=R16),Sprints!$C$2:$C$20)</f>
        <v>18</v>
      </c>
      <c r="K16" s="8">
        <f t="shared" ref="K16" ca="1" si="8">J16 - I16</f>
        <v>1</v>
      </c>
      <c r="L16" t="s">
        <v>57</v>
      </c>
      <c r="M16" s="5">
        <v>43622</v>
      </c>
      <c r="N16" s="5">
        <v>43628</v>
      </c>
      <c r="O16" s="5">
        <v>43649</v>
      </c>
      <c r="P16" s="8">
        <f>IF(ISBLANK(N16), IF(ISBLANK(O16),0, TODAY-O16), O16-N16)</f>
        <v>21</v>
      </c>
      <c r="Q16" s="5">
        <v>43706</v>
      </c>
      <c r="R16" s="5">
        <v>43717</v>
      </c>
      <c r="S16" s="8">
        <f t="shared" ca="1" si="1"/>
        <v>11</v>
      </c>
    </row>
    <row r="17" spans="1:19" x14ac:dyDescent="0.3">
      <c r="A17" s="4" t="s">
        <v>62</v>
      </c>
      <c r="B17" t="s">
        <v>58</v>
      </c>
      <c r="C17">
        <v>8</v>
      </c>
      <c r="D17" s="8">
        <f>VLOOKUP(P17,SP!A$2:$C$9,3)</f>
        <v>21</v>
      </c>
      <c r="E17" s="8">
        <f ca="1">LOOKUP(2,1/(Sprints!$A$2:$A$20&lt;=M17)/(Sprints!$B$2:$B$20&gt;=M17),Sprints!$C$2:$C$20)</f>
        <v>11</v>
      </c>
      <c r="F17" s="8">
        <f ca="1">LOOKUP(2,1/(Sprints!$A$2:$A$20&lt;=N17)/(Sprints!$B$2:$B$20&gt;=N17),Sprints!$C$2:$C$20)</f>
        <v>15</v>
      </c>
      <c r="G17" s="8">
        <f ca="1">LOOKUP(2,1/(Sprints!$A$2:$A$20&lt;=O17)/(Sprints!$B$2:$B$20&gt;=O17),Sprints!$C$2:$C$20)</f>
        <v>16</v>
      </c>
      <c r="H17" s="8">
        <f t="shared" ref="H17" ca="1" si="9" xml:space="preserve"> G17 - F17</f>
        <v>1</v>
      </c>
      <c r="I17" s="8">
        <f ca="1">LOOKUP(2,1/(Sprints!$A$2:$A$20&lt;=Q17)/(Sprints!$B$2:$B$20&gt;=Q17),Sprints!$C$2:$C$20)</f>
        <v>17</v>
      </c>
      <c r="J17" s="8">
        <f>LOOKUP(2,1/(Sprints!$A$2:$A$20&lt;=R17)/(Sprints!$B$2:$B$20&gt;=R17),Sprints!$C$2:$C$20)</f>
        <v>18</v>
      </c>
      <c r="K17" s="8">
        <f t="shared" ref="K17" ca="1" si="10">J17 - I17</f>
        <v>1</v>
      </c>
      <c r="L17" t="s">
        <v>33</v>
      </c>
      <c r="M17" s="5">
        <v>43622</v>
      </c>
      <c r="N17" s="5">
        <v>43677</v>
      </c>
      <c r="O17" s="5">
        <v>43693</v>
      </c>
      <c r="P17" s="8">
        <f>IF(ISBLANK(N17), IF(ISBLANK(O17),0, TODAY-O17), O17-N17)</f>
        <v>16</v>
      </c>
      <c r="Q17" s="5">
        <v>43706</v>
      </c>
      <c r="R17" s="5">
        <v>43718</v>
      </c>
      <c r="S17" s="8">
        <f t="shared" ca="1" si="1"/>
        <v>12</v>
      </c>
    </row>
    <row r="18" spans="1:19" x14ac:dyDescent="0.3">
      <c r="A18" s="4" t="s">
        <v>62</v>
      </c>
      <c r="B18" t="s">
        <v>59</v>
      </c>
      <c r="C18">
        <v>3</v>
      </c>
      <c r="D18" s="8">
        <f>VLOOKUP(P18,SP!A$2:$C$9,3)</f>
        <v>21</v>
      </c>
      <c r="E18" s="8">
        <f ca="1">LOOKUP(2,1/(Sprints!$A$2:$A$20&lt;=M18)/(Sprints!$B$2:$B$20&gt;=M18),Sprints!$C$2:$C$20)</f>
        <v>11</v>
      </c>
      <c r="F18" s="8">
        <f ca="1">LOOKUP(2,1/(Sprints!$A$2:$A$20&lt;=N18)/(Sprints!$B$2:$B$20&gt;=N18),Sprints!$C$2:$C$20)</f>
        <v>12</v>
      </c>
      <c r="G18" s="8">
        <f ca="1">LOOKUP(2,1/(Sprints!$A$2:$A$20&lt;=O18)/(Sprints!$B$2:$B$20&gt;=O18),Sprints!$C$2:$C$20)</f>
        <v>14</v>
      </c>
      <c r="H18" s="8">
        <f t="shared" ref="H18" ca="1" si="11" xml:space="preserve"> G18 - F18</f>
        <v>2</v>
      </c>
      <c r="I18" s="8">
        <f ca="1">LOOKUP(2,1/(Sprints!$A$2:$A$20&lt;=Q18)/(Sprints!$B$2:$B$20&gt;=Q18),Sprints!$C$2:$C$20)</f>
        <v>17</v>
      </c>
      <c r="J18" s="8">
        <f>LOOKUP(2,1/(Sprints!$A$2:$A$20&lt;=R18)/(Sprints!$B$2:$B$20&gt;=R18),Sprints!$C$2:$C$20)</f>
        <v>18</v>
      </c>
      <c r="K18" s="8">
        <f t="shared" ref="K18" ca="1" si="12">J18 - I18</f>
        <v>1</v>
      </c>
      <c r="L18" t="s">
        <v>55</v>
      </c>
      <c r="M18" s="5">
        <v>43622</v>
      </c>
      <c r="N18" s="5">
        <v>43633</v>
      </c>
      <c r="O18" s="5">
        <v>43658</v>
      </c>
      <c r="P18" s="8">
        <f>IF(ISBLANK(N18), IF(ISBLANK(O18),0, TODAY-O18), O18-N18)</f>
        <v>25</v>
      </c>
      <c r="Q18" s="5">
        <v>43706</v>
      </c>
      <c r="R18" s="5">
        <v>43718</v>
      </c>
      <c r="S18" s="8">
        <f t="shared" ca="1" si="1"/>
        <v>12</v>
      </c>
    </row>
    <row r="19" spans="1:19" x14ac:dyDescent="0.3">
      <c r="A19" s="4" t="s">
        <v>62</v>
      </c>
      <c r="B19" t="s">
        <v>60</v>
      </c>
      <c r="C19"/>
      <c r="D19" s="8" t="e">
        <f>VLOOKUP(P19,SP!A$2:$C$9,3)</f>
        <v>#N/A</v>
      </c>
      <c r="E19" s="8">
        <f ca="1">LOOKUP(2,1/(Sprints!$A$2:$A$20&lt;=M19)/(Sprints!$B$2:$B$20&gt;=M19),Sprints!$C$2:$C$20)</f>
        <v>11</v>
      </c>
      <c r="F19" s="8" t="e">
        <f ca="1">LOOKUP(2,1/(Sprints!$A$2:$A$20&lt;=N19)/(Sprints!$B$2:$B$20&gt;=N19),Sprints!$C$2:$C$20)</f>
        <v>#N/A</v>
      </c>
      <c r="G19" s="8" t="e">
        <f ca="1">LOOKUP(2,1/(Sprints!$A$2:$A$20&lt;=O19)/(Sprints!$B$2:$B$20&gt;=O19),Sprints!$C$2:$C$20)</f>
        <v>#N/A</v>
      </c>
      <c r="H19" s="8" t="e">
        <f t="shared" ref="H19" ca="1" si="13" xml:space="preserve"> G19 - F19</f>
        <v>#N/A</v>
      </c>
      <c r="I19" s="8" t="e">
        <f ca="1">LOOKUP(2,1/(Sprints!$A$2:$A$20&lt;=Q19)/(Sprints!$B$2:$B$20&gt;=Q19),Sprints!$C$2:$C$20)</f>
        <v>#N/A</v>
      </c>
      <c r="J19" s="8" t="e">
        <f ca="1">LOOKUP(2,1/(Sprints!$A$2:$A$20&lt;=R19)/(Sprints!$B$2:$B$20&gt;=R19),Sprints!$C$2:$C$20)</f>
        <v>#N/A</v>
      </c>
      <c r="K19" s="8" t="e">
        <f t="shared" ref="K19" ca="1" si="14">J19 - I19</f>
        <v>#N/A</v>
      </c>
      <c r="L19" t="s">
        <v>55</v>
      </c>
      <c r="M19" s="5">
        <v>43622</v>
      </c>
      <c r="P19" s="8">
        <f>IF(ISBLANK(N19), IF(ISBLANK(O19),0, TODAY-O19), O19-N19)</f>
        <v>0</v>
      </c>
      <c r="S19" s="8">
        <f t="shared" ca="1" si="1"/>
        <v>0</v>
      </c>
    </row>
    <row r="20" spans="1:19" x14ac:dyDescent="0.3">
      <c r="A20" s="4" t="s">
        <v>66</v>
      </c>
      <c r="B20" s="4" t="s">
        <v>65</v>
      </c>
      <c r="D20" s="8">
        <f>VLOOKUP(P20,SP!A$2:$C$9,3)</f>
        <v>21</v>
      </c>
      <c r="E20" s="8">
        <f ca="1">LOOKUP(2,1/(Sprints!$A$2:$A$20&lt;=M20)/(Sprints!$B$2:$B$20&gt;=M20),Sprints!$C$2:$C$20)</f>
        <v>3</v>
      </c>
      <c r="F20" s="8">
        <f ca="1">LOOKUP(2,1/(Sprints!$A$2:$A$20&lt;=N20)/(Sprints!$B$2:$B$20&gt;=N20),Sprints!$C$2:$C$20)</f>
        <v>12</v>
      </c>
      <c r="G20" s="8">
        <f ca="1">LOOKUP(2,1/(Sprints!$A$2:$A$20&lt;=O20)/(Sprints!$B$2:$B$20&gt;=O20),Sprints!$C$2:$C$20)</f>
        <v>13</v>
      </c>
      <c r="H20" s="8">
        <f t="shared" ref="H20" ca="1" si="15" xml:space="preserve"> G20 - F20</f>
        <v>1</v>
      </c>
      <c r="I20" s="8">
        <f ca="1">LOOKUP(2,1/(Sprints!$A$2:$A$20&lt;=Q20)/(Sprints!$B$2:$B$20&gt;=Q20),Sprints!$C$2:$C$20)</f>
        <v>14</v>
      </c>
      <c r="J20" s="8">
        <f ca="1">LOOKUP(2,1/(Sprints!$A$2:$A$20&lt;=R20)/(Sprints!$B$2:$B$20&gt;=R20),Sprints!$C$2:$C$20)</f>
        <v>14</v>
      </c>
      <c r="K20" s="8">
        <f t="shared" ref="K20" ca="1" si="16">J20 - I20</f>
        <v>0</v>
      </c>
      <c r="L20" s="4" t="s">
        <v>55</v>
      </c>
      <c r="M20" s="5">
        <v>43508</v>
      </c>
      <c r="N20" s="5">
        <v>43626</v>
      </c>
      <c r="O20" s="5">
        <v>43648</v>
      </c>
      <c r="P20" s="8">
        <f>IF(ISBLANK(N20), IF(ISBLANK(O20),0, TODAY-O20), O20-N20)</f>
        <v>22</v>
      </c>
      <c r="Q20" s="7">
        <v>43661</v>
      </c>
      <c r="R20" s="7">
        <v>43663</v>
      </c>
      <c r="S20" s="8">
        <f t="shared" ca="1" si="1"/>
        <v>2</v>
      </c>
    </row>
    <row r="21" spans="1:19" x14ac:dyDescent="0.3">
      <c r="A21" s="4" t="s">
        <v>66</v>
      </c>
      <c r="B21" s="4" t="s">
        <v>67</v>
      </c>
      <c r="D21" s="8">
        <f>VLOOKUP(P21,SP!A$2:$C$9,3)</f>
        <v>34</v>
      </c>
      <c r="E21" s="8">
        <f ca="1">LOOKUP(2,1/(Sprints!$A$2:$A$20&lt;=M21)/(Sprints!$B$2:$B$20&gt;=M21),Sprints!$C$2:$C$20)</f>
        <v>4</v>
      </c>
      <c r="F21" s="8">
        <f ca="1">LOOKUP(2,1/(Sprints!$A$2:$A$20&lt;=N21)/(Sprints!$B$2:$B$20&gt;=N21),Sprints!$C$2:$C$20)</f>
        <v>12</v>
      </c>
      <c r="G21" s="8">
        <f ca="1">LOOKUP(2,1/(Sprints!$A$2:$A$20&lt;=O21)/(Sprints!$B$2:$B$20&gt;=O21),Sprints!$C$2:$C$20)</f>
        <v>14</v>
      </c>
      <c r="H21" s="8">
        <f t="shared" ref="H21" ca="1" si="17" xml:space="preserve"> G21 - F21</f>
        <v>2</v>
      </c>
      <c r="I21" s="8">
        <f ca="1">LOOKUP(2,1/(Sprints!$A$2:$A$20&lt;=Q21)/(Sprints!$B$2:$B$20&gt;=Q21),Sprints!$C$2:$C$20)</f>
        <v>14</v>
      </c>
      <c r="J21" s="8">
        <f ca="1">LOOKUP(2,1/(Sprints!$A$2:$A$20&lt;=R21)/(Sprints!$B$2:$B$20&gt;=R21),Sprints!$C$2:$C$20)</f>
        <v>14</v>
      </c>
      <c r="K21" s="8">
        <f t="shared" ref="K21" ca="1" si="18">J21 - I21</f>
        <v>0</v>
      </c>
      <c r="L21" s="4" t="s">
        <v>55</v>
      </c>
      <c r="M21" s="5">
        <v>43516</v>
      </c>
      <c r="N21" s="5">
        <v>43627</v>
      </c>
      <c r="O21" s="5">
        <v>43658</v>
      </c>
      <c r="P21" s="8">
        <f>IF(ISBLANK(N21), IF(ISBLANK(O21),0, TODAY-O21), O21-N21)</f>
        <v>31</v>
      </c>
      <c r="Q21" s="7">
        <v>43661</v>
      </c>
      <c r="R21" s="7">
        <v>43665</v>
      </c>
      <c r="S21" s="8">
        <f t="shared" ca="1" si="1"/>
        <v>4</v>
      </c>
    </row>
  </sheetData>
  <autoFilter ref="B1:K14" xr:uid="{AED31219-598C-422B-B10B-DB13322004E4}"/>
  <pageMargins left="0.7" right="0.7" top="0.75" bottom="0.75" header="0.3" footer="0.3"/>
  <pageSetup orientation="portrait" horizontalDpi="300" verticalDpi="300" r:id="rId1"/>
  <ignoredErrors>
    <ignoredError sqref="H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C10" sqref="C10"/>
    </sheetView>
  </sheetViews>
  <sheetFormatPr defaultRowHeight="14.4" x14ac:dyDescent="0.3"/>
  <cols>
    <col min="1" max="1" width="5.33203125" bestFit="1" customWidth="1"/>
    <col min="2" max="2" width="4" bestFit="1" customWidth="1"/>
    <col min="3" max="3" width="11.109375" bestFit="1" customWidth="1"/>
  </cols>
  <sheetData>
    <row r="1" spans="1:3" x14ac:dyDescent="0.3">
      <c r="A1" s="3" t="s">
        <v>45</v>
      </c>
      <c r="B1" s="3" t="s">
        <v>46</v>
      </c>
      <c r="C1" s="3" t="s">
        <v>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3</v>
      </c>
      <c r="C3">
        <v>3</v>
      </c>
    </row>
    <row r="4" spans="1:3" x14ac:dyDescent="0.3">
      <c r="A4">
        <v>4</v>
      </c>
      <c r="B4">
        <v>5</v>
      </c>
      <c r="C4">
        <v>5</v>
      </c>
    </row>
    <row r="5" spans="1:3" x14ac:dyDescent="0.3">
      <c r="A5">
        <v>6</v>
      </c>
      <c r="B5">
        <v>10</v>
      </c>
      <c r="C5">
        <v>8</v>
      </c>
    </row>
    <row r="6" spans="1:3" x14ac:dyDescent="0.3">
      <c r="A6">
        <v>11</v>
      </c>
      <c r="B6">
        <v>15</v>
      </c>
      <c r="C6">
        <v>13</v>
      </c>
    </row>
    <row r="7" spans="1:3" x14ac:dyDescent="0.3">
      <c r="A7">
        <v>16</v>
      </c>
      <c r="B7">
        <v>30</v>
      </c>
      <c r="C7">
        <v>21</v>
      </c>
    </row>
    <row r="8" spans="1:3" x14ac:dyDescent="0.3">
      <c r="A8">
        <v>31</v>
      </c>
      <c r="B8">
        <v>40</v>
      </c>
      <c r="C8">
        <v>34</v>
      </c>
    </row>
    <row r="9" spans="1:3" x14ac:dyDescent="0.3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C21" sqref="C21"/>
    </sheetView>
  </sheetViews>
  <sheetFormatPr defaultRowHeight="14.4" x14ac:dyDescent="0.3"/>
  <cols>
    <col min="1" max="2" width="9.5546875" bestFit="1" customWidth="1"/>
    <col min="3" max="3" width="6.77734375" bestFit="1" customWidth="1"/>
  </cols>
  <sheetData>
    <row r="1" spans="1:3" x14ac:dyDescent="0.3">
      <c r="A1" s="3" t="s">
        <v>45</v>
      </c>
      <c r="B1" s="3" t="s">
        <v>46</v>
      </c>
      <c r="C1" s="3" t="s">
        <v>44</v>
      </c>
    </row>
    <row r="2" spans="1:3" x14ac:dyDescent="0.3">
      <c r="A2" s="2">
        <v>43472</v>
      </c>
      <c r="B2" s="2">
        <v>43483</v>
      </c>
      <c r="C2">
        <v>1</v>
      </c>
    </row>
    <row r="3" spans="1:3" x14ac:dyDescent="0.3">
      <c r="A3" s="2">
        <v>43486</v>
      </c>
      <c r="B3" s="2">
        <v>43497</v>
      </c>
      <c r="C3">
        <v>2</v>
      </c>
    </row>
    <row r="4" spans="1:3" x14ac:dyDescent="0.3">
      <c r="A4" s="2">
        <v>43500</v>
      </c>
      <c r="B4" s="2">
        <v>43511</v>
      </c>
      <c r="C4">
        <v>3</v>
      </c>
    </row>
    <row r="5" spans="1:3" x14ac:dyDescent="0.3">
      <c r="A5" s="2">
        <v>43514</v>
      </c>
      <c r="B5" s="2">
        <v>43525</v>
      </c>
      <c r="C5">
        <v>4</v>
      </c>
    </row>
    <row r="6" spans="1:3" x14ac:dyDescent="0.3">
      <c r="A6" s="2">
        <v>43528</v>
      </c>
      <c r="B6" t="s">
        <v>48</v>
      </c>
      <c r="C6">
        <v>5</v>
      </c>
    </row>
    <row r="7" spans="1:3" x14ac:dyDescent="0.3">
      <c r="A7" s="2">
        <v>43542</v>
      </c>
      <c r="B7" t="s">
        <v>49</v>
      </c>
      <c r="C7">
        <v>6</v>
      </c>
    </row>
    <row r="8" spans="1:3" x14ac:dyDescent="0.3">
      <c r="A8" s="2">
        <v>43556</v>
      </c>
      <c r="B8" s="2">
        <v>43567</v>
      </c>
      <c r="C8">
        <v>7</v>
      </c>
    </row>
    <row r="9" spans="1:3" x14ac:dyDescent="0.3">
      <c r="A9" s="2">
        <v>43570</v>
      </c>
      <c r="B9" s="2">
        <v>43581</v>
      </c>
      <c r="C9">
        <v>8</v>
      </c>
    </row>
    <row r="10" spans="1:3" x14ac:dyDescent="0.3">
      <c r="A10" s="2">
        <v>43584</v>
      </c>
      <c r="B10" t="s">
        <v>50</v>
      </c>
      <c r="C10">
        <v>9</v>
      </c>
    </row>
    <row r="11" spans="1:3" x14ac:dyDescent="0.3">
      <c r="A11" s="2">
        <v>43598</v>
      </c>
      <c r="B11" t="s">
        <v>51</v>
      </c>
      <c r="C11">
        <v>10</v>
      </c>
    </row>
    <row r="12" spans="1:3" x14ac:dyDescent="0.3">
      <c r="A12" s="2">
        <v>43613</v>
      </c>
      <c r="B12" s="2">
        <v>43623</v>
      </c>
      <c r="C12">
        <v>11</v>
      </c>
    </row>
    <row r="13" spans="1:3" x14ac:dyDescent="0.3">
      <c r="A13" s="2">
        <v>43626</v>
      </c>
      <c r="B13" s="2">
        <v>43637</v>
      </c>
      <c r="C13">
        <v>12</v>
      </c>
    </row>
    <row r="14" spans="1:3" x14ac:dyDescent="0.3">
      <c r="A14" s="2">
        <v>43640</v>
      </c>
      <c r="B14" s="2">
        <v>43651</v>
      </c>
      <c r="C14">
        <v>13</v>
      </c>
    </row>
    <row r="15" spans="1:3" x14ac:dyDescent="0.3">
      <c r="A15" s="2">
        <v>43654</v>
      </c>
      <c r="B15" s="2">
        <v>43665</v>
      </c>
      <c r="C15">
        <v>14</v>
      </c>
    </row>
    <row r="16" spans="1:3" x14ac:dyDescent="0.3">
      <c r="A16" s="2">
        <v>43668</v>
      </c>
      <c r="B16" t="s">
        <v>47</v>
      </c>
      <c r="C16">
        <v>15</v>
      </c>
    </row>
    <row r="17" spans="1:3" x14ac:dyDescent="0.3">
      <c r="A17" s="2">
        <v>43682</v>
      </c>
      <c r="B17" s="2">
        <v>43693</v>
      </c>
      <c r="C17">
        <v>16</v>
      </c>
    </row>
    <row r="18" spans="1:3" x14ac:dyDescent="0.3">
      <c r="A18" s="2">
        <v>43696</v>
      </c>
      <c r="B18" s="2">
        <v>43707</v>
      </c>
      <c r="C18">
        <v>17</v>
      </c>
    </row>
    <row r="19" spans="1:3" x14ac:dyDescent="0.3">
      <c r="A19" s="2">
        <v>43711</v>
      </c>
      <c r="B19" s="2">
        <v>43721</v>
      </c>
      <c r="C19">
        <v>18</v>
      </c>
    </row>
    <row r="20" spans="1:3" x14ac:dyDescent="0.3">
      <c r="A20" s="2">
        <f ca="1">TODAY()</f>
        <v>43718</v>
      </c>
      <c r="B20" s="2">
        <f ca="1">TODAY()</f>
        <v>43718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2019-09-10T17:41:25Z</dcterms:modified>
</cp:coreProperties>
</file>