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DC2BC55-8D45-435C-8FB0-88ABBB14026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Burndown Summary" sheetId="7" r:id="rId1"/>
    <sheet name="Data" sheetId="5" r:id="rId2"/>
    <sheet name="SP" sheetId="8" r:id="rId3"/>
    <sheet name="Sprints" sheetId="9" r:id="rId4"/>
  </sheets>
  <definedNames>
    <definedName name="_xlnm._FilterDatabase" localSheetId="1" hidden="1">Data!$B$1:$K$39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7" l="1"/>
  <c r="H12" i="7" s="1"/>
  <c r="F12" i="7"/>
  <c r="S39" i="5"/>
  <c r="P39" i="5"/>
  <c r="D39" i="5" s="1"/>
  <c r="S38" i="5"/>
  <c r="P38" i="5"/>
  <c r="D38" i="5" s="1"/>
  <c r="S37" i="5"/>
  <c r="P37" i="5"/>
  <c r="D37" i="5" s="1"/>
  <c r="S36" i="5"/>
  <c r="P36" i="5"/>
  <c r="D36" i="5" s="1"/>
  <c r="I35" i="5"/>
  <c r="S35" i="5"/>
  <c r="P35" i="5"/>
  <c r="D35" i="5" s="1"/>
  <c r="G34" i="5"/>
  <c r="G33" i="5"/>
  <c r="S34" i="5"/>
  <c r="P34" i="5"/>
  <c r="D34" i="5" s="1"/>
  <c r="S33" i="5"/>
  <c r="P33" i="5"/>
  <c r="D33" i="5" s="1"/>
  <c r="S32" i="5"/>
  <c r="S31" i="5"/>
  <c r="P32" i="5"/>
  <c r="D32" i="5" s="1"/>
  <c r="F11" i="7" l="1"/>
  <c r="F10" i="7"/>
  <c r="F9" i="7"/>
  <c r="F8" i="7"/>
  <c r="G7" i="7"/>
  <c r="G8" i="7" s="1"/>
  <c r="G9" i="7" s="1"/>
  <c r="F7" i="7"/>
  <c r="F6" i="7"/>
  <c r="F5" i="7"/>
  <c r="F4" i="7"/>
  <c r="F3" i="7"/>
  <c r="G6" i="7"/>
  <c r="G5" i="7"/>
  <c r="G4" i="7"/>
  <c r="G2" i="7"/>
  <c r="H2" i="7" s="1"/>
  <c r="P31" i="5"/>
  <c r="D31" i="5" s="1"/>
  <c r="S30" i="5"/>
  <c r="P30" i="5"/>
  <c r="D30" i="5" s="1"/>
  <c r="P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D22" i="5" s="1"/>
  <c r="P23" i="5"/>
  <c r="D23" i="5" s="1"/>
  <c r="P24" i="5"/>
  <c r="D24" i="5" s="1"/>
  <c r="P25" i="5"/>
  <c r="D25" i="5" s="1"/>
  <c r="P26" i="5"/>
  <c r="D26" i="5" s="1"/>
  <c r="P27" i="5"/>
  <c r="D27" i="5" s="1"/>
  <c r="P28" i="5"/>
  <c r="D28" i="5" s="1"/>
  <c r="P29" i="5"/>
  <c r="D29" i="5" s="1"/>
  <c r="S29" i="5"/>
  <c r="S27" i="5"/>
  <c r="S28" i="5"/>
  <c r="S26" i="5"/>
  <c r="S25" i="5"/>
  <c r="J24" i="5"/>
  <c r="S24" i="5"/>
  <c r="J23" i="5"/>
  <c r="S23" i="5"/>
  <c r="S22" i="5"/>
  <c r="H9" i="7" l="1"/>
  <c r="G10" i="7"/>
  <c r="H7" i="7"/>
  <c r="H8" i="7"/>
  <c r="H6" i="7"/>
  <c r="H5" i="7"/>
  <c r="H4" i="7"/>
  <c r="G3" i="7"/>
  <c r="H3" i="7" s="1"/>
  <c r="S21" i="5"/>
  <c r="D21" i="5"/>
  <c r="S20" i="5"/>
  <c r="D20" i="5"/>
  <c r="S19" i="5"/>
  <c r="D19" i="5"/>
  <c r="J18" i="5"/>
  <c r="S18" i="5"/>
  <c r="D18" i="5"/>
  <c r="J17" i="5"/>
  <c r="S17" i="5"/>
  <c r="D17" i="5"/>
  <c r="J16" i="5"/>
  <c r="S16" i="5"/>
  <c r="D16" i="5"/>
  <c r="J15" i="5"/>
  <c r="S15" i="5"/>
  <c r="D15" i="5"/>
  <c r="G11" i="7" l="1"/>
  <c r="H11" i="7" s="1"/>
  <c r="H10" i="7"/>
  <c r="D14" i="5"/>
  <c r="S4" i="5"/>
  <c r="S5" i="5"/>
  <c r="S6" i="5"/>
  <c r="S7" i="5"/>
  <c r="S8" i="5"/>
  <c r="S9" i="5"/>
  <c r="S10" i="5"/>
  <c r="S11" i="5"/>
  <c r="S12" i="5"/>
  <c r="S13" i="5"/>
  <c r="S14" i="5"/>
  <c r="S3" i="5" l="1"/>
  <c r="S2" i="5"/>
  <c r="B20" i="9"/>
  <c r="A20" i="9"/>
  <c r="D13" i="5"/>
  <c r="D12" i="5"/>
  <c r="D11" i="5"/>
  <c r="D10" i="5"/>
  <c r="D9" i="5"/>
  <c r="D8" i="5"/>
  <c r="D7" i="5"/>
  <c r="D6" i="5"/>
  <c r="D5" i="5"/>
  <c r="D4" i="5"/>
  <c r="D3" i="5"/>
  <c r="D2" i="5"/>
  <c r="I39" i="5" l="1"/>
  <c r="F39" i="5"/>
  <c r="G39" i="5"/>
  <c r="J39" i="5"/>
  <c r="E39" i="5"/>
  <c r="J38" i="5"/>
  <c r="I38" i="5"/>
  <c r="G38" i="5"/>
  <c r="F38" i="5"/>
  <c r="E38" i="5"/>
  <c r="J37" i="5"/>
  <c r="I37" i="5"/>
  <c r="G37" i="5"/>
  <c r="F37" i="5"/>
  <c r="E37" i="5"/>
  <c r="J36" i="5"/>
  <c r="I36" i="5"/>
  <c r="G36" i="5"/>
  <c r="F36" i="5"/>
  <c r="E36" i="5"/>
  <c r="G35" i="5"/>
  <c r="F35" i="5"/>
  <c r="E35" i="5"/>
  <c r="J35" i="5"/>
  <c r="K35" i="5" s="1"/>
  <c r="I34" i="5"/>
  <c r="J34" i="5"/>
  <c r="F34" i="5"/>
  <c r="H34" i="5" s="1"/>
  <c r="E34" i="5"/>
  <c r="E33" i="5"/>
  <c r="F33" i="5"/>
  <c r="H33" i="5" s="1"/>
  <c r="I33" i="5"/>
  <c r="J33" i="5"/>
  <c r="I32" i="5"/>
  <c r="F32" i="5"/>
  <c r="G32" i="5"/>
  <c r="E32" i="5"/>
  <c r="J32" i="5"/>
  <c r="I31" i="5"/>
  <c r="E31" i="5"/>
  <c r="G31" i="5"/>
  <c r="F31" i="5"/>
  <c r="J31" i="5"/>
  <c r="I30" i="5"/>
  <c r="E30" i="5"/>
  <c r="F30" i="5"/>
  <c r="G30" i="5"/>
  <c r="J30" i="5"/>
  <c r="E29" i="5"/>
  <c r="I29" i="5"/>
  <c r="G29" i="5"/>
  <c r="F29" i="5"/>
  <c r="J29" i="5"/>
  <c r="I28" i="5"/>
  <c r="F28" i="5"/>
  <c r="G28" i="5"/>
  <c r="E28" i="5"/>
  <c r="J28" i="5"/>
  <c r="J27" i="5"/>
  <c r="I27" i="5"/>
  <c r="G27" i="5"/>
  <c r="F27" i="5"/>
  <c r="E27" i="5"/>
  <c r="J26" i="5"/>
  <c r="I26" i="5"/>
  <c r="E26" i="5"/>
  <c r="G26" i="5"/>
  <c r="F26" i="5"/>
  <c r="I25" i="5"/>
  <c r="G25" i="5"/>
  <c r="F25" i="5"/>
  <c r="E25" i="5"/>
  <c r="J25" i="5"/>
  <c r="I24" i="5"/>
  <c r="K24" i="5" s="1"/>
  <c r="F24" i="5"/>
  <c r="G24" i="5"/>
  <c r="E24" i="5"/>
  <c r="I23" i="5"/>
  <c r="K23" i="5" s="1"/>
  <c r="G23" i="5"/>
  <c r="F23" i="5"/>
  <c r="E23" i="5"/>
  <c r="F22" i="5"/>
  <c r="J22" i="5"/>
  <c r="I22" i="5"/>
  <c r="G22" i="5"/>
  <c r="E22" i="5"/>
  <c r="J21" i="5"/>
  <c r="I21" i="5"/>
  <c r="F21" i="5"/>
  <c r="G21" i="5"/>
  <c r="E21" i="5"/>
  <c r="J20" i="5"/>
  <c r="I20" i="5"/>
  <c r="G20" i="5"/>
  <c r="F20" i="5"/>
  <c r="E20" i="5"/>
  <c r="J19" i="5"/>
  <c r="I19" i="5"/>
  <c r="F19" i="5"/>
  <c r="G19" i="5"/>
  <c r="E19" i="5"/>
  <c r="I18" i="5"/>
  <c r="K18" i="5" s="1"/>
  <c r="G18" i="5"/>
  <c r="F18" i="5"/>
  <c r="E18" i="5"/>
  <c r="I17" i="5"/>
  <c r="K17" i="5" s="1"/>
  <c r="F17" i="5"/>
  <c r="G17" i="5"/>
  <c r="E17" i="5"/>
  <c r="E16" i="5"/>
  <c r="I16" i="5"/>
  <c r="K16" i="5" s="1"/>
  <c r="F16" i="5"/>
  <c r="G16" i="5"/>
  <c r="I15" i="5"/>
  <c r="K15" i="5" s="1"/>
  <c r="F15" i="5"/>
  <c r="G15" i="5"/>
  <c r="E15" i="5"/>
  <c r="J14" i="5"/>
  <c r="I14" i="5"/>
  <c r="G14" i="5"/>
  <c r="F14" i="5"/>
  <c r="E14" i="5"/>
  <c r="F10" i="5"/>
  <c r="E6" i="5"/>
  <c r="G5" i="5"/>
  <c r="F5" i="5"/>
  <c r="F6" i="5"/>
  <c r="G6" i="5"/>
  <c r="G2" i="5"/>
  <c r="E3" i="5"/>
  <c r="F4" i="5"/>
  <c r="F11" i="5"/>
  <c r="G7" i="5"/>
  <c r="F3" i="5"/>
  <c r="F12" i="5"/>
  <c r="G8" i="5"/>
  <c r="F2" i="5"/>
  <c r="F13" i="5"/>
  <c r="E2" i="5"/>
  <c r="F7" i="5"/>
  <c r="G3" i="5"/>
  <c r="E5" i="5"/>
  <c r="F8" i="5"/>
  <c r="G4" i="5"/>
  <c r="F9" i="5"/>
  <c r="I2" i="5"/>
  <c r="G9" i="5"/>
  <c r="E7" i="5"/>
  <c r="G10" i="5"/>
  <c r="E9" i="5"/>
  <c r="G11" i="5"/>
  <c r="E10" i="5"/>
  <c r="G12" i="5"/>
  <c r="J13" i="5"/>
  <c r="E11" i="5"/>
  <c r="E13" i="5"/>
  <c r="I3" i="5"/>
  <c r="I5" i="5"/>
  <c r="I6" i="5"/>
  <c r="I9" i="5"/>
  <c r="I10" i="5"/>
  <c r="I12" i="5"/>
  <c r="G13" i="5"/>
  <c r="E8" i="5"/>
  <c r="I4" i="5"/>
  <c r="I13" i="5"/>
  <c r="J2" i="5"/>
  <c r="J3" i="5"/>
  <c r="I8" i="5"/>
  <c r="J4" i="5"/>
  <c r="E4" i="5"/>
  <c r="E12" i="5"/>
  <c r="I7" i="5"/>
  <c r="J5" i="5"/>
  <c r="J6" i="5"/>
  <c r="I11" i="5"/>
  <c r="J7" i="5"/>
  <c r="J8" i="5"/>
  <c r="J9" i="5"/>
  <c r="J10" i="5"/>
  <c r="J11" i="5"/>
  <c r="J12" i="5"/>
  <c r="K39" i="5" l="1"/>
  <c r="H38" i="5"/>
  <c r="H39" i="5"/>
  <c r="K38" i="5"/>
  <c r="K37" i="5"/>
  <c r="H37" i="5"/>
  <c r="H36" i="5"/>
  <c r="K36" i="5"/>
  <c r="K33" i="5"/>
  <c r="H35" i="5"/>
  <c r="K34" i="5"/>
  <c r="K32" i="5"/>
  <c r="H32" i="5"/>
  <c r="K31" i="5"/>
  <c r="H31" i="5"/>
  <c r="H30" i="5"/>
  <c r="K30" i="5"/>
  <c r="K29" i="5"/>
  <c r="H29" i="5"/>
  <c r="K28" i="5"/>
  <c r="H28" i="5"/>
  <c r="H27" i="5"/>
  <c r="K27" i="5"/>
  <c r="H26" i="5"/>
  <c r="K26" i="5"/>
  <c r="K25" i="5"/>
  <c r="H25" i="5"/>
  <c r="H24" i="5"/>
  <c r="K22" i="5"/>
  <c r="H23" i="5"/>
  <c r="H22" i="5"/>
  <c r="H21" i="5"/>
  <c r="K21" i="5"/>
  <c r="K20" i="5"/>
  <c r="H20" i="5"/>
  <c r="H19" i="5"/>
  <c r="K19" i="5"/>
  <c r="H18" i="5"/>
  <c r="H17" i="5"/>
  <c r="H16" i="5"/>
  <c r="H15" i="5"/>
  <c r="H6" i="5"/>
  <c r="H5" i="5"/>
  <c r="K3" i="5"/>
  <c r="K14" i="5"/>
  <c r="H14" i="5"/>
  <c r="H2" i="5"/>
  <c r="K5" i="5"/>
  <c r="K6" i="5"/>
  <c r="K13" i="5"/>
  <c r="H8" i="5"/>
  <c r="K11" i="5"/>
  <c r="K12" i="5"/>
  <c r="K9" i="5"/>
  <c r="K10" i="5"/>
  <c r="K8" i="5"/>
  <c r="H11" i="5"/>
  <c r="K7" i="5"/>
  <c r="H12" i="5"/>
  <c r="K4" i="5"/>
  <c r="H10" i="5"/>
  <c r="K2" i="5"/>
  <c r="H13" i="5"/>
  <c r="H3" i="5"/>
  <c r="H7" i="5"/>
  <c r="H9" i="5"/>
  <c r="H4" i="5"/>
</calcChain>
</file>

<file path=xl/sharedStrings.xml><?xml version="1.0" encoding="utf-8"?>
<sst xmlns="http://schemas.openxmlformats.org/spreadsheetml/2006/main" count="150" uniqueCount="92">
  <si>
    <t>Backlog Sprint</t>
  </si>
  <si>
    <t>Dev Begin Sprint</t>
  </si>
  <si>
    <t>Dev End Sprint</t>
  </si>
  <si>
    <t>QA End Sprint</t>
  </si>
  <si>
    <t>Story Points</t>
  </si>
  <si>
    <t>Dev Carry</t>
  </si>
  <si>
    <t>QA Carry</t>
  </si>
  <si>
    <t>(SP) Commited</t>
  </si>
  <si>
    <t>(SP) Done</t>
  </si>
  <si>
    <t>(SP) Total</t>
  </si>
  <si>
    <t>(SP) Burnt</t>
  </si>
  <si>
    <t>QA Begin Sprint</t>
  </si>
  <si>
    <t>(SP) Added</t>
  </si>
  <si>
    <t>NCIS-261</t>
  </si>
  <si>
    <t>NCIS-262</t>
  </si>
  <si>
    <t>NCIS-333</t>
  </si>
  <si>
    <t>NCIS-349</t>
  </si>
  <si>
    <t>NCIS-391</t>
  </si>
  <si>
    <t>NCIS-392</t>
  </si>
  <si>
    <t>NCIS-393</t>
  </si>
  <si>
    <t>NCIS-394</t>
  </si>
  <si>
    <t>NCIS-396</t>
  </si>
  <si>
    <t>NCIS-397</t>
  </si>
  <si>
    <t>NCIS-398</t>
  </si>
  <si>
    <t>NCIS-404</t>
  </si>
  <si>
    <t>NCIS-240</t>
  </si>
  <si>
    <t>NCIS-179</t>
  </si>
  <si>
    <t>NCIS-221</t>
  </si>
  <si>
    <t>Epic</t>
  </si>
  <si>
    <t>Created</t>
  </si>
  <si>
    <t>Days in Dev</t>
  </si>
  <si>
    <t>Days in QA</t>
  </si>
  <si>
    <t>Dev Begin
(In Development)</t>
  </si>
  <si>
    <t>Dev End
(Ready for Build)</t>
  </si>
  <si>
    <t>QA Begin
(In QA)</t>
  </si>
  <si>
    <t>QA End
(QA Done)</t>
  </si>
  <si>
    <t>(SP) Remain to Burn</t>
  </si>
  <si>
    <t>Sprints</t>
  </si>
  <si>
    <t>From</t>
  </si>
  <si>
    <t>To</t>
  </si>
  <si>
    <t xml:space="preserve"> 8/2/2019</t>
  </si>
  <si>
    <t xml:space="preserve"> 3/15/2019</t>
  </si>
  <si>
    <t xml:space="preserve"> 3/29/2019</t>
  </si>
  <si>
    <t xml:space="preserve"> 5/10/2'19</t>
  </si>
  <si>
    <t xml:space="preserve"> 5/24/2019</t>
  </si>
  <si>
    <t>Issue Key</t>
  </si>
  <si>
    <t>NCIS-232</t>
  </si>
  <si>
    <t>NCIS-406</t>
  </si>
  <si>
    <t>NCIS-418</t>
  </si>
  <si>
    <t>NCIS-413</t>
  </si>
  <si>
    <t>NCIS-421</t>
  </si>
  <si>
    <t>NCIS-415</t>
  </si>
  <si>
    <t>NCIS-416</t>
  </si>
  <si>
    <t>NCIS-417</t>
  </si>
  <si>
    <t>Sprint 11</t>
  </si>
  <si>
    <t>Sprint 12</t>
  </si>
  <si>
    <t>Story Points
(Original)</t>
  </si>
  <si>
    <t>Story Points
(Real)</t>
  </si>
  <si>
    <t>NCIS-176</t>
  </si>
  <si>
    <t>Sprint 14</t>
  </si>
  <si>
    <t>NCIS-220</t>
  </si>
  <si>
    <t>NCIS-214</t>
  </si>
  <si>
    <t>NCIS-450</t>
  </si>
  <si>
    <t>NCIS-451</t>
  </si>
  <si>
    <t>NCIS-453</t>
  </si>
  <si>
    <t>NCIS-495</t>
  </si>
  <si>
    <t>NCIS-499</t>
  </si>
  <si>
    <t>NCIS-501</t>
  </si>
  <si>
    <t>NCIS-502</t>
  </si>
  <si>
    <t>NCIS-516</t>
  </si>
  <si>
    <t>NCIS-522</t>
  </si>
  <si>
    <t>Sprint 15</t>
  </si>
  <si>
    <t>NCIS-239</t>
  </si>
  <si>
    <t>NCIS-448</t>
  </si>
  <si>
    <t>NCIS-543</t>
  </si>
  <si>
    <t>NCIS-637</t>
  </si>
  <si>
    <t>NCIS-588</t>
  </si>
  <si>
    <t>NCIS-618</t>
  </si>
  <si>
    <t>NCIS-699</t>
  </si>
  <si>
    <t>NCIS-593</t>
  </si>
  <si>
    <t>Burnt Carries (US)</t>
  </si>
  <si>
    <t>Sprint 16</t>
  </si>
  <si>
    <t>NCIS-419</t>
  </si>
  <si>
    <t>NCIS-455</t>
  </si>
  <si>
    <t>NCIS-456</t>
  </si>
  <si>
    <t>NCIS-527</t>
  </si>
  <si>
    <t>NCIS-504</t>
  </si>
  <si>
    <t>NCIS-538</t>
  </si>
  <si>
    <t>NCIS-530</t>
  </si>
  <si>
    <t>NCIS-539</t>
  </si>
  <si>
    <t>NCIS-540</t>
  </si>
  <si>
    <t>NCIS-541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</si>
</sst>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14" fontId="0" fillId="0" borderId="0" xfId="0" applyNumberForma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5" borderId="0" xfId="0" applyFill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 vertical="top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DEV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'Burndown Summary'!$C$1</c:f>
              <c:strCache>
                <c:ptCount val="1"/>
                <c:pt idx="0">
                  <c:v>(SP) Commited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'Burndown Summary'!$A$2:$A$12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</c:numCache>
            </c:numRef>
          </c:cat>
          <c:val>
            <c:numRef>
              <c:f>'Burndown Summary'!$C$2:$C$12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110</c:v>
                </c:pt>
                <c:pt idx="3">
                  <c:v>0</c:v>
                </c:pt>
                <c:pt idx="4">
                  <c:v>21</c:v>
                </c:pt>
                <c:pt idx="5">
                  <c:v>301</c:v>
                </c:pt>
                <c:pt idx="6">
                  <c:v>228</c:v>
                </c:pt>
                <c:pt idx="7">
                  <c:v>16</c:v>
                </c:pt>
                <c:pt idx="8">
                  <c:v>0</c:v>
                </c:pt>
                <c:pt idx="9">
                  <c:v>131</c:v>
                </c:pt>
                <c:pt idx="10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70-4C8B-934E-95F9646C82C1}"/>
            </c:ext>
          </c:extLst>
        </c:ser>
        <c:ser>
          <c:idx val="2"/>
          <c:order val="2"/>
          <c:tx>
            <c:strRef>
              <c:f>'Burndown Summary'!$D$1</c:f>
              <c:strCache>
                <c:ptCount val="1"/>
                <c:pt idx="0">
                  <c:v>(SP) Done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'Burndown Summary'!$A$2:$A$12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</c:numCache>
            </c:numRef>
          </c:cat>
          <c:val>
            <c:numRef>
              <c:f>'Burndown Summary'!$D$2:$D$12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21</c:v>
                </c:pt>
                <c:pt idx="6">
                  <c:v>0</c:v>
                </c:pt>
                <c:pt idx="7">
                  <c:v>139</c:v>
                </c:pt>
                <c:pt idx="8">
                  <c:v>390</c:v>
                </c:pt>
                <c:pt idx="9">
                  <c:v>21</c:v>
                </c:pt>
                <c:pt idx="10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70-4C8B-934E-95F9646C8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9179296"/>
        <c:axId val="678207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'Burndown Summary'!$B$1</c15:sqref>
                        </c15:formulaRef>
                      </c:ext>
                    </c:extLst>
                    <c:strCache>
                      <c:ptCount val="1"/>
                      <c:pt idx="0">
                        <c:v>(SP) Added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'Burndown Summary'!$A$2:$A$12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12</c:v>
                      </c:pt>
                      <c:pt idx="7">
                        <c:v>13</c:v>
                      </c:pt>
                      <c:pt idx="8">
                        <c:v>14</c:v>
                      </c:pt>
                      <c:pt idx="9">
                        <c:v>15</c:v>
                      </c:pt>
                      <c:pt idx="10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'Burndown Summary'!$B$2:$B$12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21</c:v>
                      </c:pt>
                      <c:pt idx="1">
                        <c:v>144</c:v>
                      </c:pt>
                      <c:pt idx="2">
                        <c:v>110</c:v>
                      </c:pt>
                      <c:pt idx="3">
                        <c:v>34</c:v>
                      </c:pt>
                      <c:pt idx="4">
                        <c:v>76</c:v>
                      </c:pt>
                      <c:pt idx="5">
                        <c:v>359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55</c:v>
                      </c:pt>
                      <c:pt idx="9">
                        <c:v>42</c:v>
                      </c:pt>
                      <c:pt idx="10">
                        <c:v>81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770-4C8B-934E-95F9646C82C1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'Burndown Summary'!$E$1</c:f>
              <c:strCache>
                <c:ptCount val="1"/>
                <c:pt idx="0">
                  <c:v>Burnt Carries (US)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'Burndown Summary'!$A$2:$A$12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</c:numCache>
            </c:numRef>
          </c:cat>
          <c:val>
            <c:numRef>
              <c:f>'Burndown Summary'!$E$2:$E$12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6</c:v>
                </c:pt>
                <c:pt idx="8">
                  <c:v>10</c:v>
                </c:pt>
                <c:pt idx="9">
                  <c:v>1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70-4C8B-934E-95F9646C82C1}"/>
            </c:ext>
          </c:extLst>
        </c:ser>
        <c:ser>
          <c:idx val="5"/>
          <c:order val="5"/>
          <c:tx>
            <c:strRef>
              <c:f>'Burndown Summary'!$G$1</c:f>
              <c:strCache>
                <c:ptCount val="1"/>
                <c:pt idx="0">
                  <c:v>(SP) Total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'Burndown Summary'!$A$2:$A$12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</c:numCache>
            </c:numRef>
          </c:cat>
          <c:val>
            <c:numRef>
              <c:f>'Burndown Summary'!$G$2:$G$12</c:f>
              <c:numCache>
                <c:formatCode>General</c:formatCode>
                <c:ptCount val="11"/>
                <c:pt idx="0">
                  <c:v>21</c:v>
                </c:pt>
                <c:pt idx="1">
                  <c:v>165</c:v>
                </c:pt>
                <c:pt idx="2">
                  <c:v>275</c:v>
                </c:pt>
                <c:pt idx="3">
                  <c:v>309</c:v>
                </c:pt>
                <c:pt idx="4">
                  <c:v>385</c:v>
                </c:pt>
                <c:pt idx="5">
                  <c:v>744</c:v>
                </c:pt>
                <c:pt idx="6">
                  <c:v>744</c:v>
                </c:pt>
                <c:pt idx="7">
                  <c:v>744</c:v>
                </c:pt>
                <c:pt idx="8">
                  <c:v>799</c:v>
                </c:pt>
                <c:pt idx="9">
                  <c:v>841</c:v>
                </c:pt>
                <c:pt idx="10">
                  <c:v>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70-4C8B-934E-95F9646C82C1}"/>
            </c:ext>
          </c:extLst>
        </c:ser>
        <c:ser>
          <c:idx val="6"/>
          <c:order val="6"/>
          <c:tx>
            <c:strRef>
              <c:f>'Burndown Summary'!$H$1</c:f>
              <c:strCache>
                <c:ptCount val="1"/>
                <c:pt idx="0">
                  <c:v>(SP) Remain to Burn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'Burndown Summary'!$A$2:$A$12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</c:numCache>
            </c:numRef>
          </c:cat>
          <c:val>
            <c:numRef>
              <c:f>'Burndown Summary'!$H$2:$H$12</c:f>
              <c:numCache>
                <c:formatCode>General</c:formatCode>
                <c:ptCount val="11"/>
                <c:pt idx="0">
                  <c:v>21</c:v>
                </c:pt>
                <c:pt idx="1">
                  <c:v>165</c:v>
                </c:pt>
                <c:pt idx="2">
                  <c:v>275</c:v>
                </c:pt>
                <c:pt idx="3">
                  <c:v>309</c:v>
                </c:pt>
                <c:pt idx="4">
                  <c:v>385</c:v>
                </c:pt>
                <c:pt idx="5">
                  <c:v>723</c:v>
                </c:pt>
                <c:pt idx="6">
                  <c:v>723</c:v>
                </c:pt>
                <c:pt idx="7">
                  <c:v>584</c:v>
                </c:pt>
                <c:pt idx="8">
                  <c:v>249</c:v>
                </c:pt>
                <c:pt idx="9">
                  <c:v>270</c:v>
                </c:pt>
                <c:pt idx="10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770-4C8B-934E-95F9646C8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179296"/>
        <c:axId val="678207296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'Burndown Summary'!$F$1</c15:sqref>
                        </c15:formulaRef>
                      </c:ext>
                    </c:extLst>
                    <c:strCache>
                      <c:ptCount val="1"/>
                      <c:pt idx="0">
                        <c:v>(SP) Burnt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'Burndown Summary'!$A$2:$A$12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12</c:v>
                      </c:pt>
                      <c:pt idx="7">
                        <c:v>13</c:v>
                      </c:pt>
                      <c:pt idx="8">
                        <c:v>14</c:v>
                      </c:pt>
                      <c:pt idx="9">
                        <c:v>15</c:v>
                      </c:pt>
                      <c:pt idx="10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'Burndown Summary'!$F$2:$F$12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21</c:v>
                      </c:pt>
                      <c:pt idx="6">
                        <c:v>21</c:v>
                      </c:pt>
                      <c:pt idx="7">
                        <c:v>160</c:v>
                      </c:pt>
                      <c:pt idx="8">
                        <c:v>550</c:v>
                      </c:pt>
                      <c:pt idx="9">
                        <c:v>571</c:v>
                      </c:pt>
                      <c:pt idx="10">
                        <c:v>757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770-4C8B-934E-95F9646C82C1}"/>
                  </c:ext>
                </c:extLst>
              </c15:ser>
            </c15:filteredLineSeries>
          </c:ext>
        </c:extLst>
      </c:lineChart>
      <c:catAx>
        <c:axId val="62917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207296"/>
        <c:crosses val="autoZero"/>
        <c:auto val="1"/>
        <c:lblAlgn val="ctr"/>
        <c:lblOffset val="100"/>
        <c:noMultiLvlLbl val="0"/>
      </c:catAx>
      <c:valAx>
        <c:axId val="6782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17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</xdr:row>
      <xdr:rowOff>61911</xdr:rowOff>
    </xdr:from>
    <xdr:to>
      <xdr:col>19</xdr:col>
      <xdr:colOff>266700</xdr:colOff>
      <xdr:row>27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A37CA5-FC1B-476F-A796-1F9D6959E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B5FC-B68C-490C-BD95-2891DA1E6071}">
  <dimension ref="A1:H12"/>
  <sheetViews>
    <sheetView tabSelected="1" workbookViewId="0">
      <selection activeCell="C18" sqref="C18"/>
    </sheetView>
  </sheetViews>
  <sheetFormatPr defaultRowHeight="15" x14ac:dyDescent="0.25"/>
  <cols>
    <col min="2" max="2" width="12.42578125" bestFit="1" customWidth="1"/>
    <col min="3" max="3" width="14.7109375" bestFit="1" customWidth="1"/>
    <col min="4" max="4" width="12.7109375" bestFit="1" customWidth="1"/>
    <col min="5" max="5" width="17" bestFit="1" customWidth="1"/>
    <col min="6" max="6" width="9.85546875" bestFit="1" customWidth="1"/>
    <col min="7" max="7" width="8.7109375" bestFit="1" customWidth="1"/>
    <col min="8" max="8" width="18.85546875" bestFit="1" customWidth="1"/>
    <col min="12" max="12" width="12.85546875" bestFit="1" customWidth="1"/>
    <col min="13" max="13" width="8.7109375" bestFit="1" customWidth="1"/>
    <col min="14" max="14" width="10.42578125" bestFit="1" customWidth="1"/>
    <col min="15" max="15" width="8.85546875" bestFit="1" customWidth="1"/>
    <col min="16" max="16" width="8.7109375" bestFit="1" customWidth="1"/>
    <col min="17" max="17" width="17.28515625" bestFit="1" customWidth="1"/>
  </cols>
  <sheetData>
    <row r="1" spans="1:8" x14ac:dyDescent="0.25">
      <c r="B1" t="s">
        <v>12</v>
      </c>
      <c r="C1" t="s">
        <v>7</v>
      </c>
      <c r="D1" t="s">
        <v>8</v>
      </c>
      <c r="E1" t="s">
        <v>80</v>
      </c>
      <c r="F1" t="s">
        <v>10</v>
      </c>
      <c r="G1" t="s">
        <v>9</v>
      </c>
      <c r="H1" t="s">
        <v>36</v>
      </c>
    </row>
    <row r="2" spans="1:8" x14ac:dyDescent="0.25">
      <c r="A2">
        <v>3</v>
      </c>
      <c r="B2">
        <v>21</v>
      </c>
      <c r="C2">
        <v>0</v>
      </c>
      <c r="D2">
        <v>0</v>
      </c>
      <c r="E2">
        <v>0</v>
      </c>
      <c r="F2" s="1">
        <v>0</v>
      </c>
      <c r="G2" s="1">
        <f>B2</f>
        <v>21</v>
      </c>
      <c r="H2" s="1">
        <f t="shared" ref="H2:H11" si="0">G2 -F2</f>
        <v>21</v>
      </c>
    </row>
    <row r="3" spans="1:8" x14ac:dyDescent="0.25">
      <c r="A3">
        <v>4</v>
      </c>
      <c r="B3">
        <v>144</v>
      </c>
      <c r="C3">
        <v>0</v>
      </c>
      <c r="D3">
        <v>0</v>
      </c>
      <c r="E3">
        <v>0</v>
      </c>
      <c r="F3" s="1">
        <f t="shared" ref="F3:F11" si="1">F2 + D3</f>
        <v>0</v>
      </c>
      <c r="G3" s="1">
        <f t="shared" ref="G3:G11" si="2">G2+B3</f>
        <v>165</v>
      </c>
      <c r="H3" s="1">
        <f t="shared" si="0"/>
        <v>165</v>
      </c>
    </row>
    <row r="4" spans="1:8" x14ac:dyDescent="0.25">
      <c r="A4">
        <v>5</v>
      </c>
      <c r="B4">
        <v>110</v>
      </c>
      <c r="C4">
        <v>110</v>
      </c>
      <c r="D4">
        <v>0</v>
      </c>
      <c r="E4">
        <v>0</v>
      </c>
      <c r="F4" s="1">
        <f t="shared" si="1"/>
        <v>0</v>
      </c>
      <c r="G4" s="1">
        <f t="shared" si="2"/>
        <v>275</v>
      </c>
      <c r="H4" s="1">
        <f t="shared" si="0"/>
        <v>275</v>
      </c>
    </row>
    <row r="5" spans="1:8" x14ac:dyDescent="0.25">
      <c r="A5">
        <v>9</v>
      </c>
      <c r="B5">
        <v>34</v>
      </c>
      <c r="C5">
        <v>0</v>
      </c>
      <c r="D5">
        <v>0</v>
      </c>
      <c r="E5">
        <v>0</v>
      </c>
      <c r="F5" s="1">
        <f t="shared" si="1"/>
        <v>0</v>
      </c>
      <c r="G5" s="1">
        <f t="shared" si="2"/>
        <v>309</v>
      </c>
      <c r="H5" s="1">
        <f t="shared" si="0"/>
        <v>309</v>
      </c>
    </row>
    <row r="6" spans="1:8" x14ac:dyDescent="0.25">
      <c r="A6">
        <v>10</v>
      </c>
      <c r="B6">
        <v>76</v>
      </c>
      <c r="C6">
        <v>21</v>
      </c>
      <c r="D6">
        <v>0</v>
      </c>
      <c r="E6">
        <v>0</v>
      </c>
      <c r="F6" s="1">
        <f t="shared" si="1"/>
        <v>0</v>
      </c>
      <c r="G6" s="1">
        <f t="shared" si="2"/>
        <v>385</v>
      </c>
      <c r="H6" s="1">
        <f t="shared" si="0"/>
        <v>385</v>
      </c>
    </row>
    <row r="7" spans="1:8" x14ac:dyDescent="0.25">
      <c r="A7">
        <v>11</v>
      </c>
      <c r="B7">
        <v>359</v>
      </c>
      <c r="C7">
        <v>301</v>
      </c>
      <c r="D7">
        <v>21</v>
      </c>
      <c r="E7">
        <v>1</v>
      </c>
      <c r="F7" s="1">
        <f t="shared" si="1"/>
        <v>21</v>
      </c>
      <c r="G7" s="1">
        <f t="shared" si="2"/>
        <v>744</v>
      </c>
      <c r="H7" s="1">
        <f t="shared" si="0"/>
        <v>723</v>
      </c>
    </row>
    <row r="8" spans="1:8" x14ac:dyDescent="0.25">
      <c r="A8">
        <v>12</v>
      </c>
      <c r="B8">
        <v>0</v>
      </c>
      <c r="C8">
        <v>228</v>
      </c>
      <c r="D8">
        <v>0</v>
      </c>
      <c r="E8">
        <v>0</v>
      </c>
      <c r="F8" s="1">
        <f t="shared" si="1"/>
        <v>21</v>
      </c>
      <c r="G8" s="1">
        <f t="shared" si="2"/>
        <v>744</v>
      </c>
      <c r="H8" s="1">
        <f t="shared" si="0"/>
        <v>723</v>
      </c>
    </row>
    <row r="9" spans="1:8" x14ac:dyDescent="0.25">
      <c r="A9">
        <v>13</v>
      </c>
      <c r="B9">
        <v>0</v>
      </c>
      <c r="C9">
        <v>16</v>
      </c>
      <c r="D9">
        <v>139</v>
      </c>
      <c r="E9">
        <v>6</v>
      </c>
      <c r="F9" s="1">
        <f t="shared" si="1"/>
        <v>160</v>
      </c>
      <c r="G9" s="1">
        <f t="shared" si="2"/>
        <v>744</v>
      </c>
      <c r="H9" s="1">
        <f t="shared" si="0"/>
        <v>584</v>
      </c>
    </row>
    <row r="10" spans="1:8" x14ac:dyDescent="0.25">
      <c r="A10">
        <v>14</v>
      </c>
      <c r="B10">
        <v>55</v>
      </c>
      <c r="C10">
        <v>0</v>
      </c>
      <c r="D10">
        <v>390</v>
      </c>
      <c r="E10">
        <v>10</v>
      </c>
      <c r="F10" s="1">
        <f t="shared" si="1"/>
        <v>550</v>
      </c>
      <c r="G10" s="1">
        <f t="shared" si="2"/>
        <v>799</v>
      </c>
      <c r="H10" s="1">
        <f t="shared" si="0"/>
        <v>249</v>
      </c>
    </row>
    <row r="11" spans="1:8" x14ac:dyDescent="0.25">
      <c r="A11">
        <v>15</v>
      </c>
      <c r="B11">
        <v>42</v>
      </c>
      <c r="C11">
        <v>131</v>
      </c>
      <c r="D11">
        <v>21</v>
      </c>
      <c r="E11">
        <v>1</v>
      </c>
      <c r="F11" s="1">
        <f t="shared" si="1"/>
        <v>571</v>
      </c>
      <c r="G11" s="1">
        <f t="shared" si="2"/>
        <v>841</v>
      </c>
      <c r="H11" s="1">
        <f t="shared" si="0"/>
        <v>270</v>
      </c>
    </row>
    <row r="12" spans="1:8" x14ac:dyDescent="0.25">
      <c r="A12">
        <v>16</v>
      </c>
      <c r="B12">
        <v>81</v>
      </c>
      <c r="C12">
        <v>81</v>
      </c>
      <c r="D12">
        <v>186</v>
      </c>
      <c r="E12">
        <v>9</v>
      </c>
      <c r="F12" s="1">
        <f t="shared" ref="F12" si="3">F11 + D12</f>
        <v>757</v>
      </c>
      <c r="G12" s="1">
        <f t="shared" ref="G12" si="4">G11+B12</f>
        <v>922</v>
      </c>
      <c r="H12" s="1">
        <f t="shared" ref="H12" si="5">G12 -F12</f>
        <v>165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989A-0DB4-4957-8B7C-55617C9397A2}">
  <sheetPr filterMode="1"/>
  <dimension ref="A1:S39"/>
  <sheetViews>
    <sheetView workbookViewId="0">
      <selection activeCell="D17" sqref="D17:D39"/>
    </sheetView>
  </sheetViews>
  <sheetFormatPr defaultColWidth="8.85546875" defaultRowHeight="15" x14ac:dyDescent="0.25"/>
  <cols>
    <col min="1" max="1" width="8.42578125" style="4" bestFit="1" customWidth="1"/>
    <col min="2" max="2" width="10.5703125" style="4" bestFit="1" customWidth="1"/>
    <col min="3" max="3" width="13.42578125" style="11" bestFit="1" customWidth="1"/>
    <col min="4" max="4" width="12.85546875" style="4" bestFit="1" customWidth="1"/>
    <col min="5" max="5" width="14.7109375" style="4" bestFit="1" customWidth="1"/>
    <col min="6" max="6" width="16.42578125" style="4" bestFit="1" customWidth="1"/>
    <col min="7" max="7" width="14.85546875" style="4" bestFit="1" customWidth="1"/>
    <col min="8" max="8" width="11.140625" style="4" bestFit="1" customWidth="1"/>
    <col min="9" max="9" width="15.7109375" style="4" bestFit="1" customWidth="1"/>
    <col min="10" max="10" width="14.28515625" style="4" bestFit="1" customWidth="1"/>
    <col min="11" max="11" width="10.42578125" style="4" bestFit="1" customWidth="1"/>
    <col min="12" max="12" width="8.5703125" style="4" bestFit="1" customWidth="1"/>
    <col min="13" max="13" width="9.5703125" style="4" bestFit="1" customWidth="1"/>
    <col min="14" max="14" width="16" style="4" customWidth="1"/>
    <col min="15" max="15" width="15.7109375" style="4" customWidth="1"/>
    <col min="16" max="16" width="10.28515625" style="4" bestFit="1" customWidth="1"/>
    <col min="17" max="18" width="9.5703125" style="4" bestFit="1" customWidth="1"/>
    <col min="19" max="19" width="9.7109375" style="4" bestFit="1" customWidth="1"/>
    <col min="20" max="16384" width="8.85546875" style="4"/>
  </cols>
  <sheetData>
    <row r="1" spans="1:19" ht="45" x14ac:dyDescent="0.25">
      <c r="B1" s="9" t="s">
        <v>45</v>
      </c>
      <c r="C1" s="12" t="s">
        <v>56</v>
      </c>
      <c r="D1" s="10" t="s">
        <v>57</v>
      </c>
      <c r="E1" s="9" t="s">
        <v>0</v>
      </c>
      <c r="F1" s="9" t="s">
        <v>1</v>
      </c>
      <c r="G1" s="9" t="s">
        <v>2</v>
      </c>
      <c r="H1" s="9" t="s">
        <v>5</v>
      </c>
      <c r="I1" s="9" t="s">
        <v>11</v>
      </c>
      <c r="J1" s="9" t="s">
        <v>3</v>
      </c>
      <c r="K1" s="9" t="s">
        <v>6</v>
      </c>
      <c r="L1" s="9" t="s">
        <v>28</v>
      </c>
      <c r="M1" s="9" t="s">
        <v>29</v>
      </c>
      <c r="N1" s="10" t="s">
        <v>32</v>
      </c>
      <c r="O1" s="10" t="s">
        <v>33</v>
      </c>
      <c r="P1" s="9" t="s">
        <v>30</v>
      </c>
      <c r="Q1" s="10" t="s">
        <v>34</v>
      </c>
      <c r="R1" s="10" t="s">
        <v>35</v>
      </c>
      <c r="S1" s="9" t="s">
        <v>31</v>
      </c>
    </row>
    <row r="2" spans="1:19" hidden="1" x14ac:dyDescent="0.25">
      <c r="A2" s="4" t="s">
        <v>54</v>
      </c>
      <c r="B2" s="6" t="s">
        <v>13</v>
      </c>
      <c r="C2" s="14"/>
      <c r="D2" s="8">
        <f ca="1">VLOOKUP(P2,SP!A$2:$C$9,3)</f>
        <v>55</v>
      </c>
      <c r="E2" s="8">
        <f ca="1">LOOKUP(2,1/(Sprints!$A$2:$A$20&lt;=M2)/(Sprints!$B$2:$B$20&gt;=M2),Sprints!$C$2:$C$20)</f>
        <v>5</v>
      </c>
      <c r="F2" s="8">
        <f ca="1">LOOKUP(2,1/(Sprints!$A$2:$A$20&lt;=N2)/(Sprints!$B$2:$B$20&gt;=N2),Sprints!$C$2:$C$20)</f>
        <v>5</v>
      </c>
      <c r="G2" s="8">
        <f ca="1">LOOKUP(2,1/(Sprints!$A$2:$A$20&lt;=O2)/(Sprints!$B$2:$B$20&gt;=O2),Sprints!$C$2:$C$20)</f>
        <v>14</v>
      </c>
      <c r="H2" s="8">
        <f ca="1" xml:space="preserve"> G2 - F2</f>
        <v>9</v>
      </c>
      <c r="I2" s="8">
        <f>LOOKUP(2,1/(Sprints!$A$2:$A$20&lt;=Q2)/(Sprints!$B$2:$B$20&gt;=Q2),Sprints!$C$2:$C$20)</f>
        <v>18</v>
      </c>
      <c r="J2" s="8" t="e">
        <f ca="1">LOOKUP(2,1/(Sprints!$A$2:$A$20&lt;=R2)/(Sprints!$B$2:$B$20&gt;=R2),Sprints!$C$2:$C$20)</f>
        <v>#N/A</v>
      </c>
      <c r="K2" s="8" t="e">
        <f t="shared" ref="K2:K13" ca="1" si="0">J2 - I2</f>
        <v>#N/A</v>
      </c>
      <c r="L2" s="4" t="s">
        <v>25</v>
      </c>
      <c r="M2" s="5">
        <v>43535</v>
      </c>
      <c r="N2" s="5">
        <v>43537</v>
      </c>
      <c r="O2" s="7">
        <v>43658</v>
      </c>
      <c r="P2" s="8">
        <f t="shared" ref="P2:P38" ca="1" si="1">IF(ISBLANK(O2), IF(ISBLANK(N2),0, TODAY()-N2), O2-N2)</f>
        <v>121</v>
      </c>
      <c r="Q2" s="5">
        <v>43717</v>
      </c>
      <c r="R2" s="7"/>
      <c r="S2" s="8">
        <f t="shared" ref="S2:S38" ca="1" si="2">IF(ISBLANK(R2), IF(ISBLANK(Q2),0,TODAY()-Q2), R2-Q2)</f>
        <v>1</v>
      </c>
    </row>
    <row r="3" spans="1:19" hidden="1" x14ac:dyDescent="0.25">
      <c r="A3" s="4" t="s">
        <v>54</v>
      </c>
      <c r="B3" s="6" t="s">
        <v>14</v>
      </c>
      <c r="C3" s="14"/>
      <c r="D3" s="8">
        <f ca="1">VLOOKUP(P3,SP!A$2:$C$9,3)</f>
        <v>55</v>
      </c>
      <c r="E3" s="8">
        <f ca="1">LOOKUP(2,1/(Sprints!$A$2:$A$20&lt;=M3)/(Sprints!$B$2:$B$20&gt;=M3),Sprints!$C$2:$C$20)</f>
        <v>5</v>
      </c>
      <c r="F3" s="8">
        <f ca="1">LOOKUP(2,1/(Sprints!$A$2:$A$20&lt;=N3)/(Sprints!$B$2:$B$20&gt;=N3),Sprints!$C$2:$C$20)</f>
        <v>5</v>
      </c>
      <c r="G3" s="8">
        <f ca="1">LOOKUP(2,1/(Sprints!$A$2:$A$20&lt;=O3)/(Sprints!$B$2:$B$20&gt;=O3),Sprints!$C$2:$C$20)</f>
        <v>14</v>
      </c>
      <c r="H3" s="8">
        <f t="shared" ref="H3:H13" ca="1" si="3" xml:space="preserve"> G3 - F3</f>
        <v>9</v>
      </c>
      <c r="I3" s="8">
        <f ca="1">LOOKUP(2,1/(Sprints!$A$2:$A$20&lt;=Q3)/(Sprints!$B$2:$B$20&gt;=Q3),Sprints!$C$2:$C$20)</f>
        <v>17</v>
      </c>
      <c r="J3" s="8" t="e">
        <f ca="1">LOOKUP(2,1/(Sprints!$A$2:$A$20&lt;=R3)/(Sprints!$B$2:$B$20&gt;=R3),Sprints!$C$2:$C$20)</f>
        <v>#N/A</v>
      </c>
      <c r="K3" s="8" t="e">
        <f t="shared" ca="1" si="0"/>
        <v>#N/A</v>
      </c>
      <c r="L3" s="4" t="s">
        <v>25</v>
      </c>
      <c r="M3" s="5">
        <v>43535</v>
      </c>
      <c r="N3" s="5">
        <v>43539</v>
      </c>
      <c r="O3" s="5">
        <v>43658</v>
      </c>
      <c r="P3" s="8">
        <f t="shared" ca="1" si="1"/>
        <v>119</v>
      </c>
      <c r="Q3" s="5">
        <v>43706</v>
      </c>
      <c r="R3" s="7"/>
      <c r="S3" s="8">
        <f t="shared" ca="1" si="2"/>
        <v>12</v>
      </c>
    </row>
    <row r="4" spans="1:19" s="6" customFormat="1" hidden="1" x14ac:dyDescent="0.25">
      <c r="A4" s="4" t="s">
        <v>54</v>
      </c>
      <c r="B4" s="6" t="s">
        <v>15</v>
      </c>
      <c r="C4" s="14"/>
      <c r="D4" s="8">
        <f ca="1">VLOOKUP(P4,SP!A$2:$C$9,3)</f>
        <v>34</v>
      </c>
      <c r="E4" s="8">
        <f ca="1">LOOKUP(2,1/(Sprints!$A$2:$A$20&lt;=M4)/(Sprints!$B$2:$B$20&gt;=M4),Sprints!$C$2:$C$20)</f>
        <v>9</v>
      </c>
      <c r="F4" s="8">
        <f ca="1">LOOKUP(2,1/(Sprints!$A$2:$A$20&lt;=N4)/(Sprints!$B$2:$B$20&gt;=N4),Sprints!$C$2:$C$20)</f>
        <v>11</v>
      </c>
      <c r="G4" s="8">
        <f ca="1">LOOKUP(2,1/(Sprints!$A$2:$A$20&lt;=O4)/(Sprints!$B$2:$B$20&gt;=O4),Sprints!$C$2:$C$20)</f>
        <v>14</v>
      </c>
      <c r="H4" s="8">
        <f t="shared" ca="1" si="3"/>
        <v>3</v>
      </c>
      <c r="I4" s="8">
        <f ca="1">LOOKUP(2,1/(Sprints!$A$2:$A$20&lt;=Q4)/(Sprints!$B$2:$B$20&gt;=Q4),Sprints!$C$2:$C$20)</f>
        <v>14</v>
      </c>
      <c r="J4" s="8">
        <f ca="1">LOOKUP(2,1/(Sprints!$A$2:$A$20&lt;=R4)/(Sprints!$B$2:$B$20&gt;=R4),Sprints!$C$2:$C$20)</f>
        <v>14</v>
      </c>
      <c r="K4" s="8">
        <f t="shared" ca="1" si="0"/>
        <v>0</v>
      </c>
      <c r="L4" s="6" t="s">
        <v>26</v>
      </c>
      <c r="M4" s="7">
        <v>43594</v>
      </c>
      <c r="N4" s="7">
        <v>43614</v>
      </c>
      <c r="O4" s="7">
        <v>43654</v>
      </c>
      <c r="P4" s="8">
        <f t="shared" ca="1" si="1"/>
        <v>40</v>
      </c>
      <c r="Q4" s="7">
        <v>43661</v>
      </c>
      <c r="R4" s="7">
        <v>43664</v>
      </c>
      <c r="S4" s="8">
        <f t="shared" ca="1" si="2"/>
        <v>3</v>
      </c>
    </row>
    <row r="5" spans="1:19" s="6" customFormat="1" hidden="1" x14ac:dyDescent="0.25">
      <c r="A5" s="4" t="s">
        <v>54</v>
      </c>
      <c r="B5" s="6" t="s">
        <v>16</v>
      </c>
      <c r="C5" s="14"/>
      <c r="D5" s="8">
        <f ca="1">VLOOKUP(P5,SP!A$2:$C$9,3)</f>
        <v>21</v>
      </c>
      <c r="E5" s="8">
        <f ca="1">LOOKUP(2,1/(Sprints!$A$2:$A$20&lt;=M5)/(Sprints!$B$2:$B$20&gt;=M5),Sprints!$C$2:$C$20)</f>
        <v>10</v>
      </c>
      <c r="F5" s="8">
        <f ca="1">LOOKUP(2,1/(Sprints!$A$2:$A$20&lt;=N5)/(Sprints!$B$2:$B$20&gt;=N5),Sprints!$C$2:$C$20)</f>
        <v>10</v>
      </c>
      <c r="G5" s="8">
        <f ca="1">LOOKUP(2,1/(Sprints!$A$2:$A$20&lt;=O5)/(Sprints!$B$2:$B$20&gt;=O5),Sprints!$C$2:$C$20)</f>
        <v>11</v>
      </c>
      <c r="H5" s="8">
        <f t="shared" ca="1" si="3"/>
        <v>1</v>
      </c>
      <c r="I5" s="8">
        <f ca="1">LOOKUP(2,1/(Sprints!$A$2:$A$20&lt;=Q5)/(Sprints!$B$2:$B$20&gt;=Q5),Sprints!$C$2:$C$20)</f>
        <v>12</v>
      </c>
      <c r="J5" s="8">
        <f ca="1">LOOKUP(2,1/(Sprints!$A$2:$A$20&lt;=R5)/(Sprints!$B$2:$B$20&gt;=R5),Sprints!$C$2:$C$20)</f>
        <v>13</v>
      </c>
      <c r="K5" s="8">
        <f t="shared" ca="1" si="0"/>
        <v>1</v>
      </c>
      <c r="L5" s="6" t="s">
        <v>27</v>
      </c>
      <c r="M5" s="7">
        <v>43600</v>
      </c>
      <c r="N5" s="7">
        <v>43600</v>
      </c>
      <c r="O5" s="7">
        <v>43622</v>
      </c>
      <c r="P5" s="8">
        <f t="shared" ca="1" si="1"/>
        <v>22</v>
      </c>
      <c r="Q5" s="7">
        <v>43626</v>
      </c>
      <c r="R5" s="7">
        <v>43648</v>
      </c>
      <c r="S5" s="8">
        <f t="shared" ca="1" si="2"/>
        <v>22</v>
      </c>
    </row>
    <row r="6" spans="1:19" s="6" customFormat="1" hidden="1" x14ac:dyDescent="0.25">
      <c r="A6" s="4" t="s">
        <v>54</v>
      </c>
      <c r="B6" s="6" t="s">
        <v>17</v>
      </c>
      <c r="C6" s="14"/>
      <c r="D6" s="8">
        <f ca="1">VLOOKUP(P6,SP!A$2:$C$9,3)</f>
        <v>34</v>
      </c>
      <c r="E6" s="8">
        <f ca="1">LOOKUP(2,1/(Sprints!$A$2:$A$20&lt;=M6)/(Sprints!$B$2:$B$20&gt;=M6),Sprints!$C$2:$C$20)</f>
        <v>11</v>
      </c>
      <c r="F6" s="8">
        <f ca="1">LOOKUP(2,1/(Sprints!$A$2:$A$20&lt;=N6)/(Sprints!$B$2:$B$20&gt;=N6),Sprints!$C$2:$C$20)</f>
        <v>11</v>
      </c>
      <c r="G6" s="8">
        <f ca="1">LOOKUP(2,1/(Sprints!$A$2:$A$20&lt;=O6)/(Sprints!$B$2:$B$20&gt;=O6),Sprints!$C$2:$C$20)</f>
        <v>14</v>
      </c>
      <c r="H6" s="8">
        <f t="shared" ca="1" si="3"/>
        <v>3</v>
      </c>
      <c r="I6" s="8">
        <f ca="1">LOOKUP(2,1/(Sprints!$A$2:$A$20&lt;=Q6)/(Sprints!$B$2:$B$20&gt;=Q6),Sprints!$C$2:$C$20)</f>
        <v>14</v>
      </c>
      <c r="J6" s="8">
        <f ca="1">LOOKUP(2,1/(Sprints!$A$2:$A$20&lt;=R6)/(Sprints!$B$2:$B$20&gt;=R6),Sprints!$C$2:$C$20)</f>
        <v>14</v>
      </c>
      <c r="K6" s="8">
        <f t="shared" ca="1" si="0"/>
        <v>0</v>
      </c>
      <c r="L6" s="6" t="s">
        <v>26</v>
      </c>
      <c r="M6" s="7">
        <v>43613</v>
      </c>
      <c r="N6" s="7">
        <v>43619</v>
      </c>
      <c r="O6" s="7">
        <v>43654</v>
      </c>
      <c r="P6" s="8">
        <f t="shared" ca="1" si="1"/>
        <v>35</v>
      </c>
      <c r="Q6" s="7">
        <v>43661</v>
      </c>
      <c r="R6" s="7">
        <v>43664</v>
      </c>
      <c r="S6" s="8">
        <f t="shared" ca="1" si="2"/>
        <v>3</v>
      </c>
    </row>
    <row r="7" spans="1:19" s="6" customFormat="1" hidden="1" x14ac:dyDescent="0.25">
      <c r="A7" s="4" t="s">
        <v>54</v>
      </c>
      <c r="B7" s="6" t="s">
        <v>18</v>
      </c>
      <c r="C7" s="14"/>
      <c r="D7" s="8">
        <f ca="1">VLOOKUP(P7,SP!A$2:$C$9,3)</f>
        <v>21</v>
      </c>
      <c r="E7" s="8">
        <f ca="1">LOOKUP(2,1/(Sprints!$A$2:$A$20&lt;=M7)/(Sprints!$B$2:$B$20&gt;=M7),Sprints!$C$2:$C$20)</f>
        <v>11</v>
      </c>
      <c r="F7" s="8">
        <f ca="1">LOOKUP(2,1/(Sprints!$A$2:$A$20&lt;=N7)/(Sprints!$B$2:$B$20&gt;=N7),Sprints!$C$2:$C$20)</f>
        <v>11</v>
      </c>
      <c r="G7" s="8">
        <f ca="1">LOOKUP(2,1/(Sprints!$A$2:$A$20&lt;=O7)/(Sprints!$B$2:$B$20&gt;=O7),Sprints!$C$2:$C$20)</f>
        <v>13</v>
      </c>
      <c r="H7" s="8">
        <f t="shared" ca="1" si="3"/>
        <v>2</v>
      </c>
      <c r="I7" s="8">
        <f ca="1">LOOKUP(2,1/(Sprints!$A$2:$A$20&lt;=Q7)/(Sprints!$B$2:$B$20&gt;=Q7),Sprints!$C$2:$C$20)</f>
        <v>14</v>
      </c>
      <c r="J7" s="8">
        <f ca="1">LOOKUP(2,1/(Sprints!$A$2:$A$20&lt;=R7)/(Sprints!$B$2:$B$20&gt;=R7),Sprints!$C$2:$C$20)</f>
        <v>14</v>
      </c>
      <c r="K7" s="8">
        <f t="shared" ca="1" si="0"/>
        <v>0</v>
      </c>
      <c r="L7" s="6" t="s">
        <v>26</v>
      </c>
      <c r="M7" s="7">
        <v>43613</v>
      </c>
      <c r="N7" s="7">
        <v>43620</v>
      </c>
      <c r="O7" s="7">
        <v>43648</v>
      </c>
      <c r="P7" s="8">
        <f t="shared" ca="1" si="1"/>
        <v>28</v>
      </c>
      <c r="Q7" s="7">
        <v>43661</v>
      </c>
      <c r="R7" s="7">
        <v>43664</v>
      </c>
      <c r="S7" s="8">
        <f t="shared" ca="1" si="2"/>
        <v>3</v>
      </c>
    </row>
    <row r="8" spans="1:19" s="6" customFormat="1" hidden="1" x14ac:dyDescent="0.25">
      <c r="A8" s="4" t="s">
        <v>54</v>
      </c>
      <c r="B8" s="6" t="s">
        <v>19</v>
      </c>
      <c r="C8" s="14"/>
      <c r="D8" s="8">
        <f ca="1">VLOOKUP(P8,SP!A$2:$C$9,3)</f>
        <v>55</v>
      </c>
      <c r="E8" s="8">
        <f ca="1">LOOKUP(2,1/(Sprints!$A$2:$A$20&lt;=M8)/(Sprints!$B$2:$B$20&gt;=M8),Sprints!$C$2:$C$20)</f>
        <v>11</v>
      </c>
      <c r="F8" s="8">
        <f ca="1">LOOKUP(2,1/(Sprints!$A$2:$A$20&lt;=N8)/(Sprints!$B$2:$B$20&gt;=N8),Sprints!$C$2:$C$20)</f>
        <v>11</v>
      </c>
      <c r="G8" s="8">
        <f ca="1">LOOKUP(2,1/(Sprints!$A$2:$A$20&lt;=O8)/(Sprints!$B$2:$B$20&gt;=O8),Sprints!$C$2:$C$20)</f>
        <v>14</v>
      </c>
      <c r="H8" s="8">
        <f t="shared" ca="1" si="3"/>
        <v>3</v>
      </c>
      <c r="I8" s="8">
        <f ca="1">LOOKUP(2,1/(Sprints!$A$2:$A$20&lt;=Q8)/(Sprints!$B$2:$B$20&gt;=Q8),Sprints!$C$2:$C$20)</f>
        <v>14</v>
      </c>
      <c r="J8" s="8">
        <f ca="1">LOOKUP(2,1/(Sprints!$A$2:$A$20&lt;=R8)/(Sprints!$B$2:$B$20&gt;=R8),Sprints!$C$2:$C$20)</f>
        <v>14</v>
      </c>
      <c r="K8" s="8">
        <f t="shared" ca="1" si="0"/>
        <v>0</v>
      </c>
      <c r="L8" s="6" t="s">
        <v>27</v>
      </c>
      <c r="M8" s="7">
        <v>43613</v>
      </c>
      <c r="N8" s="7">
        <v>43613</v>
      </c>
      <c r="O8" s="7">
        <v>43658</v>
      </c>
      <c r="P8" s="8">
        <f t="shared" ca="1" si="1"/>
        <v>45</v>
      </c>
      <c r="Q8" s="7">
        <v>43661</v>
      </c>
      <c r="R8" s="7">
        <v>43662</v>
      </c>
      <c r="S8" s="8">
        <f t="shared" ca="1" si="2"/>
        <v>1</v>
      </c>
    </row>
    <row r="9" spans="1:19" s="6" customFormat="1" hidden="1" x14ac:dyDescent="0.25">
      <c r="A9" s="4" t="s">
        <v>54</v>
      </c>
      <c r="B9" s="6" t="s">
        <v>20</v>
      </c>
      <c r="C9" s="14"/>
      <c r="D9" s="8">
        <f ca="1">VLOOKUP(P9,SP!A$2:$C$9,3)</f>
        <v>34</v>
      </c>
      <c r="E9" s="8">
        <f ca="1">LOOKUP(2,1/(Sprints!$A$2:$A$20&lt;=M9)/(Sprints!$B$2:$B$20&gt;=M9),Sprints!$C$2:$C$20)</f>
        <v>11</v>
      </c>
      <c r="F9" s="8">
        <f ca="1">LOOKUP(2,1/(Sprints!$A$2:$A$20&lt;=N9)/(Sprints!$B$2:$B$20&gt;=N9),Sprints!$C$2:$C$20)</f>
        <v>11</v>
      </c>
      <c r="G9" s="8">
        <f ca="1">LOOKUP(2,1/(Sprints!$A$2:$A$20&lt;=O9)/(Sprints!$B$2:$B$20&gt;=O9),Sprints!$C$2:$C$20)</f>
        <v>13</v>
      </c>
      <c r="H9" s="8">
        <f t="shared" ca="1" si="3"/>
        <v>2</v>
      </c>
      <c r="I9" s="8">
        <f ca="1">LOOKUP(2,1/(Sprints!$A$2:$A$20&lt;=Q9)/(Sprints!$B$2:$B$20&gt;=Q9),Sprints!$C$2:$C$20)</f>
        <v>14</v>
      </c>
      <c r="J9" s="8">
        <f ca="1">LOOKUP(2,1/(Sprints!$A$2:$A$20&lt;=R9)/(Sprints!$B$2:$B$20&gt;=R9),Sprints!$C$2:$C$20)</f>
        <v>14</v>
      </c>
      <c r="K9" s="8">
        <f t="shared" ca="1" si="0"/>
        <v>0</v>
      </c>
      <c r="L9" s="6" t="s">
        <v>27</v>
      </c>
      <c r="M9" s="7">
        <v>43613</v>
      </c>
      <c r="N9" s="7">
        <v>43615</v>
      </c>
      <c r="O9" s="7">
        <v>43648</v>
      </c>
      <c r="P9" s="8">
        <f t="shared" ca="1" si="1"/>
        <v>33</v>
      </c>
      <c r="Q9" s="7">
        <v>43661</v>
      </c>
      <c r="R9" s="7">
        <v>43662</v>
      </c>
      <c r="S9" s="8">
        <f t="shared" ca="1" si="2"/>
        <v>1</v>
      </c>
    </row>
    <row r="10" spans="1:19" s="6" customFormat="1" hidden="1" x14ac:dyDescent="0.25">
      <c r="A10" s="4" t="s">
        <v>54</v>
      </c>
      <c r="B10" s="6" t="s">
        <v>21</v>
      </c>
      <c r="C10" s="14"/>
      <c r="D10" s="8">
        <f ca="1">VLOOKUP(P10,SP!A$2:$C$9,3)</f>
        <v>21</v>
      </c>
      <c r="E10" s="8">
        <f ca="1">LOOKUP(2,1/(Sprints!$A$2:$A$20&lt;=M10)/(Sprints!$B$2:$B$20&gt;=M10),Sprints!$C$2:$C$20)</f>
        <v>11</v>
      </c>
      <c r="F10" s="8">
        <f ca="1">LOOKUP(2,1/(Sprints!$A$2:$A$20&lt;=N10)/(Sprints!$B$2:$B$20&gt;=N10),Sprints!$C$2:$C$20)</f>
        <v>11</v>
      </c>
      <c r="G10" s="8">
        <f ca="1">LOOKUP(2,1/(Sprints!$A$2:$A$20&lt;=O10)/(Sprints!$B$2:$B$20&gt;=O10),Sprints!$C$2:$C$20)</f>
        <v>13</v>
      </c>
      <c r="H10" s="8">
        <f t="shared" ca="1" si="3"/>
        <v>2</v>
      </c>
      <c r="I10" s="8">
        <f ca="1">LOOKUP(2,1/(Sprints!$A$2:$A$20&lt;=Q10)/(Sprints!$B$2:$B$20&gt;=Q10),Sprints!$C$2:$C$20)</f>
        <v>14</v>
      </c>
      <c r="J10" s="8">
        <f ca="1">LOOKUP(2,1/(Sprints!$A$2:$A$20&lt;=R10)/(Sprints!$B$2:$B$20&gt;=R10),Sprints!$C$2:$C$20)</f>
        <v>14</v>
      </c>
      <c r="K10" s="8">
        <f t="shared" ca="1" si="0"/>
        <v>0</v>
      </c>
      <c r="L10" s="6" t="s">
        <v>27</v>
      </c>
      <c r="M10" s="7">
        <v>43613</v>
      </c>
      <c r="N10" s="7">
        <v>43621</v>
      </c>
      <c r="O10" s="7">
        <v>43648</v>
      </c>
      <c r="P10" s="8">
        <f t="shared" ca="1" si="1"/>
        <v>27</v>
      </c>
      <c r="Q10" s="7">
        <v>43661</v>
      </c>
      <c r="R10" s="7">
        <v>43662</v>
      </c>
      <c r="S10" s="8">
        <f t="shared" ca="1" si="2"/>
        <v>1</v>
      </c>
    </row>
    <row r="11" spans="1:19" s="6" customFormat="1" hidden="1" x14ac:dyDescent="0.25">
      <c r="A11" s="4" t="s">
        <v>54</v>
      </c>
      <c r="B11" s="6" t="s">
        <v>22</v>
      </c>
      <c r="C11" s="14"/>
      <c r="D11" s="8">
        <f ca="1">VLOOKUP(P11,SP!A$2:$C$9,3)</f>
        <v>34</v>
      </c>
      <c r="E11" s="8">
        <f ca="1">LOOKUP(2,1/(Sprints!$A$2:$A$20&lt;=M11)/(Sprints!$B$2:$B$20&gt;=M11),Sprints!$C$2:$C$20)</f>
        <v>11</v>
      </c>
      <c r="F11" s="8">
        <f ca="1">LOOKUP(2,1/(Sprints!$A$2:$A$20&lt;=N11)/(Sprints!$B$2:$B$20&gt;=N11),Sprints!$C$2:$C$20)</f>
        <v>11</v>
      </c>
      <c r="G11" s="8">
        <f ca="1">LOOKUP(2,1/(Sprints!$A$2:$A$20&lt;=O11)/(Sprints!$B$2:$B$20&gt;=O11),Sprints!$C$2:$C$20)</f>
        <v>14</v>
      </c>
      <c r="H11" s="8">
        <f t="shared" ca="1" si="3"/>
        <v>3</v>
      </c>
      <c r="I11" s="8">
        <f ca="1">LOOKUP(2,1/(Sprints!$A$2:$A$20&lt;=Q11)/(Sprints!$B$2:$B$20&gt;=Q11),Sprints!$C$2:$C$20)</f>
        <v>14</v>
      </c>
      <c r="J11" s="8">
        <f ca="1">LOOKUP(2,1/(Sprints!$A$2:$A$20&lt;=R11)/(Sprints!$B$2:$B$20&gt;=R11),Sprints!$C$2:$C$20)</f>
        <v>14</v>
      </c>
      <c r="K11" s="8">
        <f t="shared" ca="1" si="0"/>
        <v>0</v>
      </c>
      <c r="L11" s="6" t="s">
        <v>27</v>
      </c>
      <c r="M11" s="7">
        <v>43613</v>
      </c>
      <c r="N11" s="7">
        <v>43620</v>
      </c>
      <c r="O11" s="7">
        <v>43658</v>
      </c>
      <c r="P11" s="8">
        <f t="shared" ca="1" si="1"/>
        <v>38</v>
      </c>
      <c r="Q11" s="7">
        <v>43661</v>
      </c>
      <c r="R11" s="7">
        <v>43664</v>
      </c>
      <c r="S11" s="8">
        <f t="shared" ca="1" si="2"/>
        <v>3</v>
      </c>
    </row>
    <row r="12" spans="1:19" hidden="1" x14ac:dyDescent="0.25">
      <c r="A12" s="4" t="s">
        <v>54</v>
      </c>
      <c r="B12" s="6" t="s">
        <v>23</v>
      </c>
      <c r="C12" s="14"/>
      <c r="D12" s="8">
        <f ca="1">VLOOKUP(P12,SP!A$2:$C$9,3)</f>
        <v>34</v>
      </c>
      <c r="E12" s="8">
        <f ca="1">LOOKUP(2,1/(Sprints!$A$2:$A$20&lt;=M12)/(Sprints!$B$2:$B$20&gt;=M12),Sprints!$C$2:$C$20)</f>
        <v>11</v>
      </c>
      <c r="F12" s="8">
        <f ca="1">LOOKUP(2,1/(Sprints!$A$2:$A$20&lt;=N12)/(Sprints!$B$2:$B$20&gt;=N12),Sprints!$C$2:$C$20)</f>
        <v>11</v>
      </c>
      <c r="G12" s="8">
        <f ca="1">LOOKUP(2,1/(Sprints!$A$2:$A$20&lt;=O12)/(Sprints!$B$2:$B$20&gt;=O12),Sprints!$C$2:$C$20)</f>
        <v>14</v>
      </c>
      <c r="H12" s="8">
        <f t="shared" ca="1" si="3"/>
        <v>3</v>
      </c>
      <c r="I12" s="8">
        <f ca="1">LOOKUP(2,1/(Sprints!$A$2:$A$20&lt;=Q12)/(Sprints!$B$2:$B$20&gt;=Q12),Sprints!$C$2:$C$20)</f>
        <v>14</v>
      </c>
      <c r="J12" s="8">
        <f ca="1">LOOKUP(2,1/(Sprints!$A$2:$A$20&lt;=R12)/(Sprints!$B$2:$B$20&gt;=R12),Sprints!$C$2:$C$20)</f>
        <v>14</v>
      </c>
      <c r="K12" s="8">
        <f t="shared" ca="1" si="0"/>
        <v>0</v>
      </c>
      <c r="L12" s="4" t="s">
        <v>27</v>
      </c>
      <c r="M12" s="7">
        <v>43613</v>
      </c>
      <c r="N12" s="7">
        <v>43623</v>
      </c>
      <c r="O12" s="7">
        <v>43658</v>
      </c>
      <c r="P12" s="8">
        <f t="shared" ca="1" si="1"/>
        <v>35</v>
      </c>
      <c r="Q12" s="7">
        <v>43661</v>
      </c>
      <c r="R12" s="7">
        <v>43662</v>
      </c>
      <c r="S12" s="8">
        <f t="shared" ca="1" si="2"/>
        <v>1</v>
      </c>
    </row>
    <row r="13" spans="1:19" hidden="1" x14ac:dyDescent="0.25">
      <c r="A13" s="4" t="s">
        <v>54</v>
      </c>
      <c r="B13" s="6" t="s">
        <v>24</v>
      </c>
      <c r="C13" s="14"/>
      <c r="D13" s="8">
        <f ca="1">VLOOKUP(P13,SP!A$2:$C$9,3)</f>
        <v>34</v>
      </c>
      <c r="E13" s="8">
        <f ca="1">LOOKUP(2,1/(Sprints!$A$2:$A$20&lt;=M13)/(Sprints!$B$2:$B$20&gt;=M13),Sprints!$C$2:$C$20)</f>
        <v>11</v>
      </c>
      <c r="F13" s="8">
        <f ca="1">LOOKUP(2,1/(Sprints!$A$2:$A$20&lt;=N13)/(Sprints!$B$2:$B$20&gt;=N13),Sprints!$C$2:$C$20)</f>
        <v>11</v>
      </c>
      <c r="G13" s="8">
        <f ca="1">LOOKUP(2,1/(Sprints!$A$2:$A$20&lt;=O13)/(Sprints!$B$2:$B$20&gt;=O13),Sprints!$C$2:$C$20)</f>
        <v>14</v>
      </c>
      <c r="H13" s="8">
        <f t="shared" ca="1" si="3"/>
        <v>3</v>
      </c>
      <c r="I13" s="8">
        <f ca="1">LOOKUP(2,1/(Sprints!$A$2:$A$20&lt;=Q13)/(Sprints!$B$2:$B$20&gt;=Q13),Sprints!$C$2:$C$20)</f>
        <v>14</v>
      </c>
      <c r="J13" s="8">
        <f ca="1">LOOKUP(2,1/(Sprints!$A$2:$A$20&lt;=R13)/(Sprints!$B$2:$B$20&gt;=R13),Sprints!$C$2:$C$20)</f>
        <v>14</v>
      </c>
      <c r="K13" s="8">
        <f t="shared" ca="1" si="0"/>
        <v>0</v>
      </c>
      <c r="L13" s="4" t="s">
        <v>27</v>
      </c>
      <c r="M13" s="7">
        <v>43620</v>
      </c>
      <c r="N13" s="7">
        <v>43621</v>
      </c>
      <c r="O13" s="7">
        <v>43658</v>
      </c>
      <c r="P13" s="8">
        <f t="shared" ca="1" si="1"/>
        <v>37</v>
      </c>
      <c r="Q13" s="7">
        <v>43661</v>
      </c>
      <c r="R13" s="7">
        <v>43662</v>
      </c>
      <c r="S13" s="8">
        <f t="shared" ca="1" si="2"/>
        <v>1</v>
      </c>
    </row>
    <row r="14" spans="1:19" ht="13.9" hidden="1" customHeight="1" x14ac:dyDescent="0.25">
      <c r="A14" s="4" t="s">
        <v>55</v>
      </c>
      <c r="B14" s="15" t="s">
        <v>46</v>
      </c>
      <c r="C14" s="16"/>
      <c r="D14" s="8">
        <f ca="1">VLOOKUP(P14,SP!A$2:$C$9,3)</f>
        <v>55</v>
      </c>
      <c r="E14" s="8">
        <f ca="1">LOOKUP(2,1/(Sprints!$A$2:$A$20&lt;=M14)/(Sprints!$B$2:$B$20&gt;=M14),Sprints!$C$2:$C$20)</f>
        <v>4</v>
      </c>
      <c r="F14" s="8">
        <f ca="1">LOOKUP(2,1/(Sprints!$A$2:$A$20&lt;=N14)/(Sprints!$B$2:$B$20&gt;=N14),Sprints!$C$2:$C$20)</f>
        <v>12</v>
      </c>
      <c r="G14" s="8">
        <f>LOOKUP(2,1/(Sprints!$A$2:$A$20&lt;=O14)/(Sprints!$B$2:$B$20&gt;=O14),Sprints!$C$2:$C$20)</f>
        <v>18</v>
      </c>
      <c r="H14" s="8">
        <f t="shared" ref="H14" ca="1" si="4" xml:space="preserve"> G14 - F14</f>
        <v>6</v>
      </c>
      <c r="I14" s="8" t="e">
        <f ca="1">LOOKUP(2,1/(Sprints!$A$2:$A$20&lt;=Q14)/(Sprints!$B$2:$B$20&gt;=Q14),Sprints!$C$2:$C$20)</f>
        <v>#N/A</v>
      </c>
      <c r="J14" s="8" t="e">
        <f ca="1">LOOKUP(2,1/(Sprints!$A$2:$A$20&lt;=R14)/(Sprints!$B$2:$B$20&gt;=R14),Sprints!$C$2:$C$20)</f>
        <v>#N/A</v>
      </c>
      <c r="K14" s="8" t="e">
        <f t="shared" ref="K14" ca="1" si="5">J14 - I14</f>
        <v>#N/A</v>
      </c>
      <c r="L14" t="s">
        <v>25</v>
      </c>
      <c r="M14" s="5">
        <v>43516</v>
      </c>
      <c r="N14" s="5">
        <v>43628</v>
      </c>
      <c r="O14" s="5">
        <v>43712</v>
      </c>
      <c r="P14" s="8">
        <f t="shared" ca="1" si="1"/>
        <v>84</v>
      </c>
      <c r="Q14" s="5"/>
      <c r="S14" s="8">
        <f t="shared" ca="1" si="2"/>
        <v>0</v>
      </c>
    </row>
    <row r="15" spans="1:19" hidden="1" x14ac:dyDescent="0.25">
      <c r="A15" s="4" t="s">
        <v>55</v>
      </c>
      <c r="B15" t="s">
        <v>47</v>
      </c>
      <c r="C15" s="13"/>
      <c r="D15" s="8">
        <f ca="1">VLOOKUP(P15,SP!A$2:$C$9,3)</f>
        <v>21</v>
      </c>
      <c r="E15" s="8">
        <f ca="1">LOOKUP(2,1/(Sprints!$A$2:$A$20&lt;=M15)/(Sprints!$B$2:$B$20&gt;=M15),Sprints!$C$2:$C$20)</f>
        <v>11</v>
      </c>
      <c r="F15" s="8">
        <f ca="1">LOOKUP(2,1/(Sprints!$A$2:$A$20&lt;=N15)/(Sprints!$B$2:$B$20&gt;=N15),Sprints!$C$2:$C$20)</f>
        <v>12</v>
      </c>
      <c r="G15" s="8">
        <f ca="1">LOOKUP(2,1/(Sprints!$A$2:$A$20&lt;=O15)/(Sprints!$B$2:$B$20&gt;=O15),Sprints!$C$2:$C$20)</f>
        <v>13</v>
      </c>
      <c r="H15" s="8">
        <f t="shared" ref="H15" ca="1" si="6" xml:space="preserve"> G15 - F15</f>
        <v>1</v>
      </c>
      <c r="I15" s="8">
        <f ca="1">LOOKUP(2,1/(Sprints!$A$2:$A$20&lt;=Q15)/(Sprints!$B$2:$B$20&gt;=Q15),Sprints!$C$2:$C$20)</f>
        <v>17</v>
      </c>
      <c r="J15" s="8">
        <f>LOOKUP(2,1/(Sprints!$A$2:$A$20&lt;=R15)/(Sprints!$B$2:$B$20&gt;=R15),Sprints!$C$2:$C$20)</f>
        <v>18</v>
      </c>
      <c r="K15" s="8">
        <f t="shared" ref="K15" ca="1" si="7">J15 - I15</f>
        <v>1</v>
      </c>
      <c r="L15" t="s">
        <v>48</v>
      </c>
      <c r="M15" s="5">
        <v>43620</v>
      </c>
      <c r="N15" s="5">
        <v>43633</v>
      </c>
      <c r="O15" s="5">
        <v>43649</v>
      </c>
      <c r="P15" s="8">
        <f t="shared" ca="1" si="1"/>
        <v>16</v>
      </c>
      <c r="Q15" s="5">
        <v>43706</v>
      </c>
      <c r="R15" s="5">
        <v>43717</v>
      </c>
      <c r="S15" s="8">
        <f t="shared" ca="1" si="2"/>
        <v>11</v>
      </c>
    </row>
    <row r="16" spans="1:19" hidden="1" x14ac:dyDescent="0.25">
      <c r="A16" s="4" t="s">
        <v>55</v>
      </c>
      <c r="B16" t="s">
        <v>49</v>
      </c>
      <c r="C16" s="13"/>
      <c r="D16" s="8">
        <f ca="1">VLOOKUP(P16,SP!A$2:$C$9,3)</f>
        <v>21</v>
      </c>
      <c r="E16" s="8">
        <f ca="1">LOOKUP(2,1/(Sprints!$A$2:$A$20&lt;=M16)/(Sprints!$B$2:$B$20&gt;=M16),Sprints!$C$2:$C$20)</f>
        <v>11</v>
      </c>
      <c r="F16" s="8">
        <f ca="1">LOOKUP(2,1/(Sprints!$A$2:$A$20&lt;=N16)/(Sprints!$B$2:$B$20&gt;=N16),Sprints!$C$2:$C$20)</f>
        <v>12</v>
      </c>
      <c r="G16" s="8">
        <f ca="1">LOOKUP(2,1/(Sprints!$A$2:$A$20&lt;=O16)/(Sprints!$B$2:$B$20&gt;=O16),Sprints!$C$2:$C$20)</f>
        <v>13</v>
      </c>
      <c r="H16" s="8">
        <f t="shared" ref="H16" ca="1" si="8" xml:space="preserve"> G16 - F16</f>
        <v>1</v>
      </c>
      <c r="I16" s="8">
        <f ca="1">LOOKUP(2,1/(Sprints!$A$2:$A$20&lt;=Q16)/(Sprints!$B$2:$B$20&gt;=Q16),Sprints!$C$2:$C$20)</f>
        <v>17</v>
      </c>
      <c r="J16" s="8">
        <f>LOOKUP(2,1/(Sprints!$A$2:$A$20&lt;=R16)/(Sprints!$B$2:$B$20&gt;=R16),Sprints!$C$2:$C$20)</f>
        <v>18</v>
      </c>
      <c r="K16" s="8">
        <f t="shared" ref="K16" ca="1" si="9">J16 - I16</f>
        <v>1</v>
      </c>
      <c r="L16" t="s">
        <v>50</v>
      </c>
      <c r="M16" s="5">
        <v>43622</v>
      </c>
      <c r="N16" s="5">
        <v>43628</v>
      </c>
      <c r="O16" s="5">
        <v>43649</v>
      </c>
      <c r="P16" s="8">
        <f t="shared" ca="1" si="1"/>
        <v>21</v>
      </c>
      <c r="Q16" s="5">
        <v>43706</v>
      </c>
      <c r="R16" s="5">
        <v>43717</v>
      </c>
      <c r="S16" s="8">
        <f t="shared" ca="1" si="2"/>
        <v>11</v>
      </c>
    </row>
    <row r="17" spans="1:19" x14ac:dyDescent="0.25">
      <c r="A17" s="4" t="s">
        <v>55</v>
      </c>
      <c r="B17" t="s">
        <v>51</v>
      </c>
      <c r="C17" s="13">
        <v>8</v>
      </c>
      <c r="D17" s="8">
        <f ca="1">VLOOKUP(P17,SP!A$2:$C$9,3)</f>
        <v>21</v>
      </c>
      <c r="E17" s="8">
        <f ca="1">LOOKUP(2,1/(Sprints!$A$2:$A$20&lt;=M17)/(Sprints!$B$2:$B$20&gt;=M17),Sprints!$C$2:$C$20)</f>
        <v>11</v>
      </c>
      <c r="F17" s="8">
        <f ca="1">LOOKUP(2,1/(Sprints!$A$2:$A$20&lt;=N17)/(Sprints!$B$2:$B$20&gt;=N17),Sprints!$C$2:$C$20)</f>
        <v>15</v>
      </c>
      <c r="G17" s="8">
        <f ca="1">LOOKUP(2,1/(Sprints!$A$2:$A$20&lt;=O17)/(Sprints!$B$2:$B$20&gt;=O17),Sprints!$C$2:$C$20)</f>
        <v>16</v>
      </c>
      <c r="H17" s="8">
        <f t="shared" ref="H17" ca="1" si="10" xml:space="preserve"> G17 - F17</f>
        <v>1</v>
      </c>
      <c r="I17" s="8">
        <f ca="1">LOOKUP(2,1/(Sprints!$A$2:$A$20&lt;=Q17)/(Sprints!$B$2:$B$20&gt;=Q17),Sprints!$C$2:$C$20)</f>
        <v>17</v>
      </c>
      <c r="J17" s="8">
        <f>LOOKUP(2,1/(Sprints!$A$2:$A$20&lt;=R17)/(Sprints!$B$2:$B$20&gt;=R17),Sprints!$C$2:$C$20)</f>
        <v>18</v>
      </c>
      <c r="K17" s="8">
        <f t="shared" ref="K17" ca="1" si="11">J17 - I17</f>
        <v>1</v>
      </c>
      <c r="L17" t="s">
        <v>26</v>
      </c>
      <c r="M17" s="5">
        <v>43622</v>
      </c>
      <c r="N17" s="5">
        <v>43677</v>
      </c>
      <c r="O17" s="5">
        <v>43693</v>
      </c>
      <c r="P17" s="8">
        <f t="shared" ca="1" si="1"/>
        <v>16</v>
      </c>
      <c r="Q17" s="5">
        <v>43706</v>
      </c>
      <c r="R17" s="5">
        <v>43718</v>
      </c>
      <c r="S17" s="8">
        <f t="shared" ca="1" si="2"/>
        <v>12</v>
      </c>
    </row>
    <row r="18" spans="1:19" hidden="1" x14ac:dyDescent="0.25">
      <c r="A18" s="4" t="s">
        <v>55</v>
      </c>
      <c r="B18" t="s">
        <v>52</v>
      </c>
      <c r="C18" s="13">
        <v>3</v>
      </c>
      <c r="D18" s="8">
        <f ca="1">VLOOKUP(P18,SP!A$2:$C$9,3)</f>
        <v>21</v>
      </c>
      <c r="E18" s="8">
        <f ca="1">LOOKUP(2,1/(Sprints!$A$2:$A$20&lt;=M18)/(Sprints!$B$2:$B$20&gt;=M18),Sprints!$C$2:$C$20)</f>
        <v>11</v>
      </c>
      <c r="F18" s="8">
        <f ca="1">LOOKUP(2,1/(Sprints!$A$2:$A$20&lt;=N18)/(Sprints!$B$2:$B$20&gt;=N18),Sprints!$C$2:$C$20)</f>
        <v>12</v>
      </c>
      <c r="G18" s="8">
        <f ca="1">LOOKUP(2,1/(Sprints!$A$2:$A$20&lt;=O18)/(Sprints!$B$2:$B$20&gt;=O18),Sprints!$C$2:$C$20)</f>
        <v>14</v>
      </c>
      <c r="H18" s="8">
        <f t="shared" ref="H18" ca="1" si="12" xml:space="preserve"> G18 - F18</f>
        <v>2</v>
      </c>
      <c r="I18" s="8">
        <f ca="1">LOOKUP(2,1/(Sprints!$A$2:$A$20&lt;=Q18)/(Sprints!$B$2:$B$20&gt;=Q18),Sprints!$C$2:$C$20)</f>
        <v>17</v>
      </c>
      <c r="J18" s="8">
        <f>LOOKUP(2,1/(Sprints!$A$2:$A$20&lt;=R18)/(Sprints!$B$2:$B$20&gt;=R18),Sprints!$C$2:$C$20)</f>
        <v>18</v>
      </c>
      <c r="K18" s="8">
        <f t="shared" ref="K18" ca="1" si="13">J18 - I18</f>
        <v>1</v>
      </c>
      <c r="L18" t="s">
        <v>48</v>
      </c>
      <c r="M18" s="5">
        <v>43622</v>
      </c>
      <c r="N18" s="5">
        <v>43633</v>
      </c>
      <c r="O18" s="5">
        <v>43658</v>
      </c>
      <c r="P18" s="8">
        <f t="shared" ca="1" si="1"/>
        <v>25</v>
      </c>
      <c r="Q18" s="5">
        <v>43706</v>
      </c>
      <c r="R18" s="5">
        <v>43718</v>
      </c>
      <c r="S18" s="8">
        <f t="shared" ca="1" si="2"/>
        <v>12</v>
      </c>
    </row>
    <row r="19" spans="1:19" hidden="1" x14ac:dyDescent="0.25">
      <c r="A19" s="4" t="s">
        <v>55</v>
      </c>
      <c r="B19" t="s">
        <v>53</v>
      </c>
      <c r="C19" s="13"/>
      <c r="D19" s="8" t="e">
        <f ca="1">VLOOKUP(P19,SP!A$2:$C$9,3)</f>
        <v>#N/A</v>
      </c>
      <c r="E19" s="8">
        <f ca="1">LOOKUP(2,1/(Sprints!$A$2:$A$20&lt;=M19)/(Sprints!$B$2:$B$20&gt;=M19),Sprints!$C$2:$C$20)</f>
        <v>11</v>
      </c>
      <c r="F19" s="8" t="e">
        <f ca="1">LOOKUP(2,1/(Sprints!$A$2:$A$20&lt;=N19)/(Sprints!$B$2:$B$20&gt;=N19),Sprints!$C$2:$C$20)</f>
        <v>#N/A</v>
      </c>
      <c r="G19" s="8" t="e">
        <f ca="1">LOOKUP(2,1/(Sprints!$A$2:$A$20&lt;=O19)/(Sprints!$B$2:$B$20&gt;=O19),Sprints!$C$2:$C$20)</f>
        <v>#N/A</v>
      </c>
      <c r="H19" s="8" t="e">
        <f t="shared" ref="H19" ca="1" si="14" xml:space="preserve"> G19 - F19</f>
        <v>#N/A</v>
      </c>
      <c r="I19" s="8" t="e">
        <f ca="1">LOOKUP(2,1/(Sprints!$A$2:$A$20&lt;=Q19)/(Sprints!$B$2:$B$20&gt;=Q19),Sprints!$C$2:$C$20)</f>
        <v>#N/A</v>
      </c>
      <c r="J19" s="8" t="e">
        <f ca="1">LOOKUP(2,1/(Sprints!$A$2:$A$20&lt;=R19)/(Sprints!$B$2:$B$20&gt;=R19),Sprints!$C$2:$C$20)</f>
        <v>#N/A</v>
      </c>
      <c r="K19" s="8" t="e">
        <f t="shared" ref="K19" ca="1" si="15">J19 - I19</f>
        <v>#N/A</v>
      </c>
      <c r="L19" t="s">
        <v>48</v>
      </c>
      <c r="M19" s="5">
        <v>43622</v>
      </c>
      <c r="P19" s="8">
        <f t="shared" ca="1" si="1"/>
        <v>0</v>
      </c>
      <c r="S19" s="8">
        <f t="shared" ca="1" si="2"/>
        <v>0</v>
      </c>
    </row>
    <row r="20" spans="1:19" hidden="1" x14ac:dyDescent="0.25">
      <c r="A20" s="4" t="s">
        <v>59</v>
      </c>
      <c r="B20" s="4" t="s">
        <v>58</v>
      </c>
      <c r="D20" s="8">
        <f ca="1">VLOOKUP(P20,SP!A$2:$C$9,3)</f>
        <v>21</v>
      </c>
      <c r="E20" s="8">
        <f ca="1">LOOKUP(2,1/(Sprints!$A$2:$A$20&lt;=M20)/(Sprints!$B$2:$B$20&gt;=M20),Sprints!$C$2:$C$20)</f>
        <v>3</v>
      </c>
      <c r="F20" s="8">
        <f ca="1">LOOKUP(2,1/(Sprints!$A$2:$A$20&lt;=N20)/(Sprints!$B$2:$B$20&gt;=N20),Sprints!$C$2:$C$20)</f>
        <v>12</v>
      </c>
      <c r="G20" s="8">
        <f ca="1">LOOKUP(2,1/(Sprints!$A$2:$A$20&lt;=O20)/(Sprints!$B$2:$B$20&gt;=O20),Sprints!$C$2:$C$20)</f>
        <v>13</v>
      </c>
      <c r="H20" s="8">
        <f t="shared" ref="H20" ca="1" si="16" xml:space="preserve"> G20 - F20</f>
        <v>1</v>
      </c>
      <c r="I20" s="8">
        <f ca="1">LOOKUP(2,1/(Sprints!$A$2:$A$20&lt;=Q20)/(Sprints!$B$2:$B$20&gt;=Q20),Sprints!$C$2:$C$20)</f>
        <v>14</v>
      </c>
      <c r="J20" s="8">
        <f ca="1">LOOKUP(2,1/(Sprints!$A$2:$A$20&lt;=R20)/(Sprints!$B$2:$B$20&gt;=R20),Sprints!$C$2:$C$20)</f>
        <v>14</v>
      </c>
      <c r="K20" s="8">
        <f t="shared" ref="K20" ca="1" si="17">J20 - I20</f>
        <v>0</v>
      </c>
      <c r="L20" s="4" t="s">
        <v>48</v>
      </c>
      <c r="M20" s="5">
        <v>43508</v>
      </c>
      <c r="N20" s="5">
        <v>43626</v>
      </c>
      <c r="O20" s="5">
        <v>43648</v>
      </c>
      <c r="P20" s="8">
        <f t="shared" ca="1" si="1"/>
        <v>22</v>
      </c>
      <c r="Q20" s="7">
        <v>43661</v>
      </c>
      <c r="R20" s="7">
        <v>43663</v>
      </c>
      <c r="S20" s="8">
        <f t="shared" ca="1" si="2"/>
        <v>2</v>
      </c>
    </row>
    <row r="21" spans="1:19" hidden="1" x14ac:dyDescent="0.25">
      <c r="A21" s="4" t="s">
        <v>59</v>
      </c>
      <c r="B21" s="4" t="s">
        <v>60</v>
      </c>
      <c r="D21" s="8">
        <f ca="1">VLOOKUP(P21,SP!A$2:$C$9,3)</f>
        <v>34</v>
      </c>
      <c r="E21" s="8">
        <f ca="1">LOOKUP(2,1/(Sprints!$A$2:$A$20&lt;=M21)/(Sprints!$B$2:$B$20&gt;=M21),Sprints!$C$2:$C$20)</f>
        <v>4</v>
      </c>
      <c r="F21" s="8">
        <f ca="1">LOOKUP(2,1/(Sprints!$A$2:$A$20&lt;=N21)/(Sprints!$B$2:$B$20&gt;=N21),Sprints!$C$2:$C$20)</f>
        <v>12</v>
      </c>
      <c r="G21" s="8">
        <f ca="1">LOOKUP(2,1/(Sprints!$A$2:$A$20&lt;=O21)/(Sprints!$B$2:$B$20&gt;=O21),Sprints!$C$2:$C$20)</f>
        <v>14</v>
      </c>
      <c r="H21" s="8">
        <f t="shared" ref="H21" ca="1" si="18" xml:space="preserve"> G21 - F21</f>
        <v>2</v>
      </c>
      <c r="I21" s="8">
        <f ca="1">LOOKUP(2,1/(Sprints!$A$2:$A$20&lt;=Q21)/(Sprints!$B$2:$B$20&gt;=Q21),Sprints!$C$2:$C$20)</f>
        <v>14</v>
      </c>
      <c r="J21" s="8">
        <f ca="1">LOOKUP(2,1/(Sprints!$A$2:$A$20&lt;=R21)/(Sprints!$B$2:$B$20&gt;=R21),Sprints!$C$2:$C$20)</f>
        <v>14</v>
      </c>
      <c r="K21" s="8">
        <f t="shared" ref="K21" ca="1" si="19">J21 - I21</f>
        <v>0</v>
      </c>
      <c r="L21" s="4" t="s">
        <v>48</v>
      </c>
      <c r="M21" s="5">
        <v>43516</v>
      </c>
      <c r="N21" s="5">
        <v>43627</v>
      </c>
      <c r="O21" s="5">
        <v>43658</v>
      </c>
      <c r="P21" s="8">
        <f t="shared" ca="1" si="1"/>
        <v>31</v>
      </c>
      <c r="Q21" s="7">
        <v>43661</v>
      </c>
      <c r="R21" s="7">
        <v>43665</v>
      </c>
      <c r="S21" s="8">
        <f t="shared" ca="1" si="2"/>
        <v>4</v>
      </c>
    </row>
    <row r="22" spans="1:19" x14ac:dyDescent="0.25">
      <c r="A22" s="4" t="s">
        <v>71</v>
      </c>
      <c r="B22" s="4" t="s">
        <v>61</v>
      </c>
      <c r="D22" s="8">
        <f ca="1">VLOOKUP(P22,SP!A$2:$C$9,3)</f>
        <v>55</v>
      </c>
      <c r="E22" s="8">
        <f ca="1">LOOKUP(2,1/(Sprints!$A$2:$A$20&lt;=M22)/(Sprints!$B$2:$B$20&gt;=M22),Sprints!$C$2:$C$20)</f>
        <v>4</v>
      </c>
      <c r="F22" s="8">
        <f ca="1">LOOKUP(2,1/(Sprints!$A$2:$A$20&lt;=N22)/(Sprints!$B$2:$B$20&gt;=N22),Sprints!$C$2:$C$20)</f>
        <v>12</v>
      </c>
      <c r="G22" s="8">
        <f ca="1">LOOKUP(2,1/(Sprints!$A$2:$A$20&lt;=O22)/(Sprints!$B$2:$B$20&gt;=O22),Sprints!$C$2:$C$20)</f>
        <v>16</v>
      </c>
      <c r="H22" s="8">
        <f t="shared" ref="H22" ca="1" si="20" xml:space="preserve"> G22 - F22</f>
        <v>4</v>
      </c>
      <c r="I22" s="8">
        <f ca="1">LOOKUP(2,1/(Sprints!$A$2:$A$20&lt;=Q22)/(Sprints!$B$2:$B$20&gt;=Q22),Sprints!$C$2:$C$20)</f>
        <v>17</v>
      </c>
      <c r="J22" s="8">
        <f ca="1">LOOKUP(2,1/(Sprints!$A$2:$A$20&lt;=R22)/(Sprints!$B$2:$B$20&gt;=R22),Sprints!$C$2:$C$20)</f>
        <v>17</v>
      </c>
      <c r="K22" s="8">
        <f t="shared" ref="K22" ca="1" si="21">J22 - I22</f>
        <v>0</v>
      </c>
      <c r="L22" s="4" t="s">
        <v>72</v>
      </c>
      <c r="M22" s="5">
        <v>43516</v>
      </c>
      <c r="N22" s="5">
        <v>43635</v>
      </c>
      <c r="O22" s="5">
        <v>43693</v>
      </c>
      <c r="P22" s="8">
        <f t="shared" ca="1" si="1"/>
        <v>58</v>
      </c>
      <c r="Q22" s="7">
        <v>43699</v>
      </c>
      <c r="R22" s="7">
        <v>43704</v>
      </c>
      <c r="S22" s="8">
        <f t="shared" ca="1" si="2"/>
        <v>5</v>
      </c>
    </row>
    <row r="23" spans="1:19" x14ac:dyDescent="0.25">
      <c r="A23" s="4" t="s">
        <v>71</v>
      </c>
      <c r="B23" s="4" t="s">
        <v>62</v>
      </c>
      <c r="D23" s="8">
        <f ca="1">VLOOKUP(P23,SP!A$2:$C$9,3)</f>
        <v>13</v>
      </c>
      <c r="E23" s="8">
        <f ca="1">LOOKUP(2,1/(Sprints!$A$2:$A$20&lt;=M23)/(Sprints!$B$2:$B$20&gt;=M23),Sprints!$C$2:$C$20)</f>
        <v>10</v>
      </c>
      <c r="F23" s="8">
        <f ca="1">LOOKUP(2,1/(Sprints!$A$2:$A$20&lt;=N23)/(Sprints!$B$2:$B$20&gt;=N23),Sprints!$C$2:$C$20)</f>
        <v>15</v>
      </c>
      <c r="G23" s="8">
        <f ca="1">LOOKUP(2,1/(Sprints!$A$2:$A$20&lt;=O23)/(Sprints!$B$2:$B$20&gt;=O23),Sprints!$C$2:$C$20)</f>
        <v>16</v>
      </c>
      <c r="H23" s="8">
        <f t="shared" ref="H23" ca="1" si="22" xml:space="preserve"> G23 - F23</f>
        <v>1</v>
      </c>
      <c r="I23" s="8">
        <f ca="1">LOOKUP(2,1/(Sprints!$A$2:$A$20&lt;=Q23)/(Sprints!$B$2:$B$20&gt;=Q23),Sprints!$C$2:$C$20)</f>
        <v>17</v>
      </c>
      <c r="J23" s="8">
        <f>LOOKUP(2,1/(Sprints!$A$2:$A$20&lt;=R23)/(Sprints!$B$2:$B$20&gt;=R23),Sprints!$C$2:$C$20)</f>
        <v>18</v>
      </c>
      <c r="K23" s="8">
        <f t="shared" ref="K23" ca="1" si="23">J23 - I23</f>
        <v>1</v>
      </c>
      <c r="L23" s="4" t="s">
        <v>73</v>
      </c>
      <c r="M23" s="5">
        <v>43638</v>
      </c>
      <c r="N23" s="5">
        <v>43669</v>
      </c>
      <c r="O23" s="5">
        <v>43682</v>
      </c>
      <c r="P23" s="8">
        <f t="shared" ca="1" si="1"/>
        <v>13</v>
      </c>
      <c r="Q23" s="5">
        <v>43706</v>
      </c>
      <c r="R23" s="5">
        <v>43717</v>
      </c>
      <c r="S23" s="8">
        <f t="shared" ca="1" si="2"/>
        <v>11</v>
      </c>
    </row>
    <row r="24" spans="1:19" x14ac:dyDescent="0.25">
      <c r="A24" s="4" t="s">
        <v>71</v>
      </c>
      <c r="B24" s="4" t="s">
        <v>63</v>
      </c>
      <c r="C24" s="11">
        <v>3</v>
      </c>
      <c r="D24" s="8">
        <f ca="1">VLOOKUP(P24,SP!A$2:$C$9,3)</f>
        <v>21</v>
      </c>
      <c r="E24" s="8">
        <f ca="1">LOOKUP(2,1/(Sprints!$A$2:$A$20&lt;=M24)/(Sprints!$B$2:$B$20&gt;=M24),Sprints!$C$2:$C$20)</f>
        <v>10</v>
      </c>
      <c r="F24" s="8">
        <f ca="1">LOOKUP(2,1/(Sprints!$A$2:$A$20&lt;=N24)/(Sprints!$B$2:$B$20&gt;=N24),Sprints!$C$2:$C$20)</f>
        <v>15</v>
      </c>
      <c r="G24" s="8">
        <f ca="1">LOOKUP(2,1/(Sprints!$A$2:$A$20&lt;=O24)/(Sprints!$B$2:$B$20&gt;=O24),Sprints!$C$2:$C$20)</f>
        <v>16</v>
      </c>
      <c r="H24" s="8">
        <f t="shared" ref="H24" ca="1" si="24" xml:space="preserve"> G24 - F24</f>
        <v>1</v>
      </c>
      <c r="I24" s="8">
        <f ca="1">LOOKUP(2,1/(Sprints!$A$2:$A$20&lt;=Q24)/(Sprints!$B$2:$B$20&gt;=Q24),Sprints!$C$2:$C$20)</f>
        <v>17</v>
      </c>
      <c r="J24" s="8">
        <f>LOOKUP(2,1/(Sprints!$A$2:$A$20&lt;=R24)/(Sprints!$B$2:$B$20&gt;=R24),Sprints!$C$2:$C$20)</f>
        <v>18</v>
      </c>
      <c r="K24" s="8">
        <f t="shared" ref="K24" ca="1" si="25">J24 - I24</f>
        <v>1</v>
      </c>
      <c r="L24" s="4" t="s">
        <v>73</v>
      </c>
      <c r="M24" s="5">
        <v>43638</v>
      </c>
      <c r="N24" s="5">
        <v>43677</v>
      </c>
      <c r="O24" s="5">
        <v>43693</v>
      </c>
      <c r="P24" s="8">
        <f t="shared" ca="1" si="1"/>
        <v>16</v>
      </c>
      <c r="Q24" s="5">
        <v>43706</v>
      </c>
      <c r="R24" s="5">
        <v>43717</v>
      </c>
      <c r="S24" s="8">
        <f t="shared" ca="1" si="2"/>
        <v>11</v>
      </c>
    </row>
    <row r="25" spans="1:19" hidden="1" x14ac:dyDescent="0.25">
      <c r="A25" s="4" t="s">
        <v>71</v>
      </c>
      <c r="B25" s="4" t="s">
        <v>64</v>
      </c>
      <c r="C25" s="11">
        <v>8</v>
      </c>
      <c r="D25" s="8">
        <f ca="1">VLOOKUP(P25,SP!A$2:$C$9,3)</f>
        <v>21</v>
      </c>
      <c r="E25" s="8">
        <f ca="1">LOOKUP(2,1/(Sprints!$A$2:$A$20&lt;=M25)/(Sprints!$B$2:$B$20&gt;=M25),Sprints!$C$2:$C$20)</f>
        <v>10</v>
      </c>
      <c r="F25" s="8">
        <f ca="1">LOOKUP(2,1/(Sprints!$A$2:$A$20&lt;=N25)/(Sprints!$B$2:$B$20&gt;=N25),Sprints!$C$2:$C$20)</f>
        <v>13</v>
      </c>
      <c r="G25" s="8">
        <f ca="1">LOOKUP(2,1/(Sprints!$A$2:$A$20&lt;=O25)/(Sprints!$B$2:$B$20&gt;=O25),Sprints!$C$2:$C$20)</f>
        <v>15</v>
      </c>
      <c r="H25" s="8">
        <f t="shared" ref="H25" ca="1" si="26" xml:space="preserve"> G25 - F25</f>
        <v>2</v>
      </c>
      <c r="I25" s="8">
        <f ca="1">LOOKUP(2,1/(Sprints!$A$2:$A$20&lt;=Q25)/(Sprints!$B$2:$B$20&gt;=Q25),Sprints!$C$2:$C$20)</f>
        <v>15</v>
      </c>
      <c r="J25" s="8">
        <f ca="1">LOOKUP(2,1/(Sprints!$A$2:$A$20&lt;=R25)/(Sprints!$B$2:$B$20&gt;=R25),Sprints!$C$2:$C$20)</f>
        <v>15</v>
      </c>
      <c r="K25" s="8">
        <f t="shared" ref="K25" ca="1" si="27">J25 - I25</f>
        <v>0</v>
      </c>
      <c r="L25" s="4" t="s">
        <v>73</v>
      </c>
      <c r="M25" s="5">
        <v>43638</v>
      </c>
      <c r="N25" s="5">
        <v>43649</v>
      </c>
      <c r="O25" s="5">
        <v>43669</v>
      </c>
      <c r="P25" s="8">
        <f t="shared" ca="1" si="1"/>
        <v>20</v>
      </c>
      <c r="Q25" s="5">
        <v>43669</v>
      </c>
      <c r="R25" s="5">
        <v>43669</v>
      </c>
      <c r="S25" s="8">
        <f t="shared" ca="1" si="2"/>
        <v>0</v>
      </c>
    </row>
    <row r="26" spans="1:19" x14ac:dyDescent="0.25">
      <c r="A26" s="4" t="s">
        <v>71</v>
      </c>
      <c r="B26" s="4" t="s">
        <v>65</v>
      </c>
      <c r="D26" s="8">
        <f ca="1">VLOOKUP(P26,SP!A$2:$C$9,3)</f>
        <v>21</v>
      </c>
      <c r="E26" s="8">
        <f ca="1">LOOKUP(2,1/(Sprints!$A$2:$A$20&lt;=M26)/(Sprints!$B$2:$B$20&gt;=M26),Sprints!$C$2:$C$20)</f>
        <v>14</v>
      </c>
      <c r="F26" s="8">
        <f ca="1">LOOKUP(2,1/(Sprints!$A$2:$A$20&lt;=N26)/(Sprints!$B$2:$B$20&gt;=N26),Sprints!$C$2:$C$20)</f>
        <v>15</v>
      </c>
      <c r="G26" s="8">
        <f ca="1">LOOKUP(2,1/(Sprints!$A$2:$A$20&lt;=O26)/(Sprints!$B$2:$B$20&gt;=O26),Sprints!$C$2:$C$20)</f>
        <v>16</v>
      </c>
      <c r="H26" s="8">
        <f t="shared" ref="H26" ca="1" si="28" xml:space="preserve"> G26 - F26</f>
        <v>1</v>
      </c>
      <c r="I26" s="8">
        <f ca="1">LOOKUP(2,1/(Sprints!$A$2:$A$20&lt;=Q26)/(Sprints!$B$2:$B$20&gt;=Q26),Sprints!$C$2:$C$20)</f>
        <v>17</v>
      </c>
      <c r="J26" s="8" t="e">
        <f ca="1">LOOKUP(2,1/(Sprints!$A$2:$A$20&lt;=R26)/(Sprints!$B$2:$B$20&gt;=R26),Sprints!$C$2:$C$20)</f>
        <v>#N/A</v>
      </c>
      <c r="K26" s="8" t="e">
        <f t="shared" ref="K26" ca="1" si="29">J26 - I26</f>
        <v>#N/A</v>
      </c>
      <c r="L26" s="4" t="s">
        <v>74</v>
      </c>
      <c r="M26" s="5">
        <v>43656</v>
      </c>
      <c r="N26" s="5">
        <v>43669</v>
      </c>
      <c r="O26" s="5">
        <v>43693</v>
      </c>
      <c r="P26" s="8">
        <f t="shared" ca="1" si="1"/>
        <v>24</v>
      </c>
      <c r="Q26" s="5">
        <v>43706</v>
      </c>
      <c r="S26" s="8">
        <f t="shared" ca="1" si="2"/>
        <v>12</v>
      </c>
    </row>
    <row r="27" spans="1:19" x14ac:dyDescent="0.25">
      <c r="A27" s="4" t="s">
        <v>71</v>
      </c>
      <c r="B27" s="4" t="s">
        <v>66</v>
      </c>
      <c r="D27" s="8">
        <f ca="1">VLOOKUP(P27,SP!A$2:$C$9,3)</f>
        <v>13</v>
      </c>
      <c r="E27" s="8">
        <f ca="1">LOOKUP(2,1/(Sprints!$A$2:$A$20&lt;=M27)/(Sprints!$B$2:$B$20&gt;=M27),Sprints!$C$2:$C$20)</f>
        <v>14</v>
      </c>
      <c r="F27" s="8">
        <f ca="1">LOOKUP(2,1/(Sprints!$A$2:$A$20&lt;=N27)/(Sprints!$B$2:$B$20&gt;=N27),Sprints!$C$2:$C$20)</f>
        <v>15</v>
      </c>
      <c r="G27" s="8">
        <f ca="1">LOOKUP(2,1/(Sprints!$A$2:$A$20&lt;=O27)/(Sprints!$B$2:$B$20&gt;=O27),Sprints!$C$2:$C$20)</f>
        <v>16</v>
      </c>
      <c r="H27" s="8">
        <f t="shared" ref="H27" ca="1" si="30" xml:space="preserve"> G27 - F27</f>
        <v>1</v>
      </c>
      <c r="I27" s="8" t="e">
        <f ca="1">LOOKUP(2,1/(Sprints!$A$2:$A$20&lt;=Q27)/(Sprints!$B$2:$B$20&gt;=Q27),Sprints!$C$2:$C$20)</f>
        <v>#N/A</v>
      </c>
      <c r="J27" s="8" t="e">
        <f ca="1">LOOKUP(2,1/(Sprints!$A$2:$A$20&lt;=R27)/(Sprints!$B$2:$B$20&gt;=R27),Sprints!$C$2:$C$20)</f>
        <v>#N/A</v>
      </c>
      <c r="K27" s="8" t="e">
        <f t="shared" ref="K27" ca="1" si="31">J27 - I27</f>
        <v>#N/A</v>
      </c>
      <c r="L27" s="4" t="s">
        <v>75</v>
      </c>
      <c r="M27" s="5">
        <v>43658</v>
      </c>
      <c r="N27" s="5">
        <v>43678</v>
      </c>
      <c r="O27" s="5">
        <v>43693</v>
      </c>
      <c r="P27" s="8">
        <f t="shared" ca="1" si="1"/>
        <v>15</v>
      </c>
      <c r="S27" s="8">
        <f t="shared" ca="1" si="2"/>
        <v>0</v>
      </c>
    </row>
    <row r="28" spans="1:19" x14ac:dyDescent="0.25">
      <c r="A28" s="4" t="s">
        <v>71</v>
      </c>
      <c r="B28" s="4" t="s">
        <v>67</v>
      </c>
      <c r="D28" s="8">
        <f ca="1">VLOOKUP(P28,SP!A$2:$C$9,3)</f>
        <v>13</v>
      </c>
      <c r="E28" s="8">
        <f ca="1">LOOKUP(2,1/(Sprints!$A$2:$A$20&lt;=M28)/(Sprints!$B$2:$B$20&gt;=M28),Sprints!$C$2:$C$20)</f>
        <v>14</v>
      </c>
      <c r="F28" s="8">
        <f ca="1">LOOKUP(2,1/(Sprints!$A$2:$A$20&lt;=N28)/(Sprints!$B$2:$B$20&gt;=N28),Sprints!$C$2:$C$20)</f>
        <v>15</v>
      </c>
      <c r="G28" s="8">
        <f ca="1">LOOKUP(2,1/(Sprints!$A$2:$A$20&lt;=O28)/(Sprints!$B$2:$B$20&gt;=O28),Sprints!$C$2:$C$20)</f>
        <v>16</v>
      </c>
      <c r="H28" s="8">
        <f t="shared" ref="H28" ca="1" si="32" xml:space="preserve"> G28 - F28</f>
        <v>1</v>
      </c>
      <c r="I28" s="8" t="e">
        <f ca="1">LOOKUP(2,1/(Sprints!$A$2:$A$20&lt;=Q28)/(Sprints!$B$2:$B$20&gt;=Q28),Sprints!$C$2:$C$20)</f>
        <v>#N/A</v>
      </c>
      <c r="J28" s="8" t="e">
        <f ca="1">LOOKUP(2,1/(Sprints!$A$2:$A$20&lt;=R28)/(Sprints!$B$2:$B$20&gt;=R28),Sprints!$C$2:$C$20)</f>
        <v>#N/A</v>
      </c>
      <c r="K28" s="8" t="e">
        <f t="shared" ref="K28" ca="1" si="33">J28 - I28</f>
        <v>#N/A</v>
      </c>
      <c r="L28" s="4" t="s">
        <v>76</v>
      </c>
      <c r="M28" s="5">
        <v>43658</v>
      </c>
      <c r="N28" s="5">
        <v>43678</v>
      </c>
      <c r="O28" s="5">
        <v>43693</v>
      </c>
      <c r="P28" s="8">
        <f t="shared" ca="1" si="1"/>
        <v>15</v>
      </c>
      <c r="Q28" s="5"/>
      <c r="S28" s="8">
        <f t="shared" ca="1" si="2"/>
        <v>0</v>
      </c>
    </row>
    <row r="29" spans="1:19" hidden="1" x14ac:dyDescent="0.25">
      <c r="A29" s="4" t="s">
        <v>71</v>
      </c>
      <c r="B29" s="4" t="s">
        <v>68</v>
      </c>
      <c r="C29" s="11">
        <v>3</v>
      </c>
      <c r="D29" s="8">
        <f ca="1">VLOOKUP(P29,SP!A$2:$C$9,3)</f>
        <v>8</v>
      </c>
      <c r="E29" s="8">
        <f ca="1">LOOKUP(2,1/(Sprints!$A$2:$A$20&lt;=M29)/(Sprints!$B$2:$B$20&gt;=M29),Sprints!$C$2:$C$20)</f>
        <v>14</v>
      </c>
      <c r="F29" s="8">
        <f ca="1">LOOKUP(2,1/(Sprints!$A$2:$A$20&lt;=N29)/(Sprints!$B$2:$B$20&gt;=N29),Sprints!$C$2:$C$20)</f>
        <v>15</v>
      </c>
      <c r="G29" s="8" t="e">
        <f ca="1">LOOKUP(2,1/(Sprints!$A$2:$A$20&lt;=O29)/(Sprints!$B$2:$B$20&gt;=O29),Sprints!$C$2:$C$20)</f>
        <v>#N/A</v>
      </c>
      <c r="H29" s="8" t="e">
        <f t="shared" ref="H29" ca="1" si="34" xml:space="preserve"> G29 - F29</f>
        <v>#N/A</v>
      </c>
      <c r="I29" s="8" t="e">
        <f ca="1">LOOKUP(2,1/(Sprints!$A$2:$A$20&lt;=Q29)/(Sprints!$B$2:$B$20&gt;=Q29),Sprints!$C$2:$C$20)</f>
        <v>#N/A</v>
      </c>
      <c r="J29" s="8" t="e">
        <f ca="1">LOOKUP(2,1/(Sprints!$A$2:$A$20&lt;=R29)/(Sprints!$B$2:$B$20&gt;=R29),Sprints!$C$2:$C$20)</f>
        <v>#N/A</v>
      </c>
      <c r="K29" s="8" t="e">
        <f t="shared" ref="K29" ca="1" si="35">J29 - I29</f>
        <v>#N/A</v>
      </c>
      <c r="L29" s="4" t="s">
        <v>77</v>
      </c>
      <c r="M29" s="5">
        <v>43658</v>
      </c>
      <c r="N29" s="5">
        <v>43710</v>
      </c>
      <c r="P29" s="8">
        <f t="shared" ca="1" si="1"/>
        <v>8</v>
      </c>
      <c r="S29" s="8">
        <f t="shared" ca="1" si="2"/>
        <v>0</v>
      </c>
    </row>
    <row r="30" spans="1:19" x14ac:dyDescent="0.25">
      <c r="A30" s="4" t="s">
        <v>71</v>
      </c>
      <c r="B30" s="4" t="s">
        <v>69</v>
      </c>
      <c r="D30" s="8">
        <f ca="1">VLOOKUP(P30,SP!A$2:$C$9,3)</f>
        <v>21</v>
      </c>
      <c r="E30" s="8">
        <f ca="1">LOOKUP(2,1/(Sprints!$A$2:$A$20&lt;=M30)/(Sprints!$B$2:$B$20&gt;=M30),Sprints!$C$2:$C$20)</f>
        <v>15</v>
      </c>
      <c r="F30" s="8">
        <f ca="1">LOOKUP(2,1/(Sprints!$A$2:$A$20&lt;=N30)/(Sprints!$B$2:$B$20&gt;=N30),Sprints!$C$2:$C$20)</f>
        <v>15</v>
      </c>
      <c r="G30" s="8">
        <f ca="1">LOOKUP(2,1/(Sprints!$A$2:$A$20&lt;=O30)/(Sprints!$B$2:$B$20&gt;=O30),Sprints!$C$2:$C$20)</f>
        <v>16</v>
      </c>
      <c r="H30" s="8">
        <f t="shared" ref="H30" ca="1" si="36" xml:space="preserve"> G30 - F30</f>
        <v>1</v>
      </c>
      <c r="I30" s="8">
        <f ca="1">LOOKUP(2,1/(Sprints!$A$2:$A$20&lt;=Q30)/(Sprints!$B$2:$B$20&gt;=Q30),Sprints!$C$2:$C$20)</f>
        <v>17</v>
      </c>
      <c r="J30" s="8">
        <f>LOOKUP(2,1/(Sprints!$A$2:$A$20&lt;=R30)/(Sprints!$B$2:$B$20&gt;=R30),Sprints!$C$2:$C$20)</f>
        <v>18</v>
      </c>
      <c r="K30" s="8">
        <f t="shared" ref="K30" ca="1" si="37">J30 - I30</f>
        <v>1</v>
      </c>
      <c r="L30" s="4" t="s">
        <v>78</v>
      </c>
      <c r="M30" s="5">
        <v>43671</v>
      </c>
      <c r="N30" s="5">
        <v>43671</v>
      </c>
      <c r="O30" s="5">
        <v>43692</v>
      </c>
      <c r="P30" s="8">
        <f t="shared" ca="1" si="1"/>
        <v>21</v>
      </c>
      <c r="Q30" s="5">
        <v>43699</v>
      </c>
      <c r="R30" s="5">
        <v>43711</v>
      </c>
      <c r="S30" s="8">
        <f t="shared" ca="1" si="2"/>
        <v>12</v>
      </c>
    </row>
    <row r="31" spans="1:19" hidden="1" x14ac:dyDescent="0.25">
      <c r="A31" s="4" t="s">
        <v>71</v>
      </c>
      <c r="B31" s="4" t="s">
        <v>70</v>
      </c>
      <c r="C31" s="11">
        <v>5</v>
      </c>
      <c r="D31" s="8">
        <f ca="1">VLOOKUP(P31,SP!A$2:$C$9,3)</f>
        <v>21</v>
      </c>
      <c r="E31" s="8">
        <f ca="1">LOOKUP(2,1/(Sprints!$A$2:$A$20&lt;=M31)/(Sprints!$B$2:$B$20&gt;=M31),Sprints!$C$2:$C$20)</f>
        <v>15</v>
      </c>
      <c r="F31" s="8">
        <f ca="1">LOOKUP(2,1/(Sprints!$A$2:$A$20&lt;=N31)/(Sprints!$B$2:$B$20&gt;=N31),Sprints!$C$2:$C$20)</f>
        <v>17</v>
      </c>
      <c r="G31" s="8" t="e">
        <f ca="1">LOOKUP(2,1/(Sprints!$A$2:$A$20&lt;=O31)/(Sprints!$B$2:$B$20&gt;=O31),Sprints!$C$2:$C$20)</f>
        <v>#N/A</v>
      </c>
      <c r="H31" s="8" t="e">
        <f t="shared" ref="H31" ca="1" si="38" xml:space="preserve"> G31 - F31</f>
        <v>#N/A</v>
      </c>
      <c r="I31" s="8" t="e">
        <f ca="1">LOOKUP(2,1/(Sprints!$A$2:$A$20&lt;=Q31)/(Sprints!$B$2:$B$20&gt;=Q31),Sprints!$C$2:$C$20)</f>
        <v>#N/A</v>
      </c>
      <c r="J31" s="8" t="e">
        <f ca="1">LOOKUP(2,1/(Sprints!$A$2:$A$20&lt;=R31)/(Sprints!$B$2:$B$20&gt;=R31),Sprints!$C$2:$C$20)</f>
        <v>#N/A</v>
      </c>
      <c r="K31" s="8" t="e">
        <f t="shared" ref="K31" ca="1" si="39">J31 - I31</f>
        <v>#N/A</v>
      </c>
      <c r="L31" s="4" t="s">
        <v>79</v>
      </c>
      <c r="M31" s="5">
        <v>43674</v>
      </c>
      <c r="N31" s="5">
        <v>43697</v>
      </c>
      <c r="P31" s="8">
        <f t="shared" ca="1" si="1"/>
        <v>21</v>
      </c>
      <c r="S31" s="8">
        <f t="shared" ca="1" si="2"/>
        <v>0</v>
      </c>
    </row>
    <row r="32" spans="1:19" x14ac:dyDescent="0.25">
      <c r="A32" s="4" t="s">
        <v>81</v>
      </c>
      <c r="B32" s="4" t="s">
        <v>82</v>
      </c>
      <c r="C32" s="11">
        <v>5</v>
      </c>
      <c r="D32" s="8">
        <f ca="1">VLOOKUP(P32,SP!A$2:$C$9,3)</f>
        <v>8</v>
      </c>
      <c r="E32" s="8">
        <f ca="1">LOOKUP(2,1/(Sprints!$A$2:$A$20&lt;=M32)/(Sprints!$B$2:$B$20&gt;=M32),Sprints!$C$2:$C$20)</f>
        <v>11</v>
      </c>
      <c r="F32" s="8">
        <f ca="1">LOOKUP(2,1/(Sprints!$A$2:$A$20&lt;=N32)/(Sprints!$B$2:$B$20&gt;=N32),Sprints!$C$2:$C$20)</f>
        <v>16</v>
      </c>
      <c r="G32" s="8">
        <f ca="1">LOOKUP(2,1/(Sprints!$A$2:$A$20&lt;=O32)/(Sprints!$B$2:$B$20&gt;=O32),Sprints!$C$2:$C$20)</f>
        <v>16</v>
      </c>
      <c r="H32" s="8">
        <f t="shared" ref="H32" ca="1" si="40" xml:space="preserve"> G32 - F32</f>
        <v>0</v>
      </c>
      <c r="I32" s="8">
        <f ca="1">LOOKUP(2,1/(Sprints!$A$2:$A$20&lt;=Q32)/(Sprints!$B$2:$B$20&gt;=Q32),Sprints!$C$2:$C$20)</f>
        <v>17</v>
      </c>
      <c r="J32" s="8">
        <f>LOOKUP(2,1/(Sprints!$A$2:$A$20&lt;=R32)/(Sprints!$B$2:$B$20&gt;=R32),Sprints!$C$2:$C$20)</f>
        <v>18</v>
      </c>
      <c r="K32" s="8">
        <f t="shared" ref="K32" ca="1" si="41">J32 - I32</f>
        <v>1</v>
      </c>
      <c r="L32" s="4" t="s">
        <v>26</v>
      </c>
      <c r="M32" s="5">
        <v>43623</v>
      </c>
      <c r="N32" s="5">
        <v>43686</v>
      </c>
      <c r="O32" s="5">
        <v>43693</v>
      </c>
      <c r="P32" s="8">
        <f t="shared" ca="1" si="1"/>
        <v>7</v>
      </c>
      <c r="Q32" s="5">
        <v>43699</v>
      </c>
      <c r="R32" s="5">
        <v>43711</v>
      </c>
      <c r="S32" s="8">
        <f t="shared" ca="1" si="2"/>
        <v>12</v>
      </c>
    </row>
    <row r="33" spans="1:19" hidden="1" x14ac:dyDescent="0.25">
      <c r="A33" s="4" t="s">
        <v>81</v>
      </c>
      <c r="B33" s="4" t="s">
        <v>83</v>
      </c>
      <c r="C33" s="11">
        <v>3</v>
      </c>
      <c r="D33" s="8">
        <f ca="1">VLOOKUP(P33,SP!A$2:$C$9,3)</f>
        <v>55</v>
      </c>
      <c r="E33" s="8">
        <f ca="1">LOOKUP(2,1/(Sprints!$A$2:$A$20&lt;=M33)/(Sprints!$B$2:$B$20&gt;=M33),Sprints!$C$2:$C$20)</f>
        <v>10</v>
      </c>
      <c r="F33" s="8">
        <f ca="1">LOOKUP(2,1/(Sprints!$A$2:$A$20&lt;=N33)/(Sprints!$B$2:$B$20&gt;=N33),Sprints!$C$2:$C$20)</f>
        <v>13</v>
      </c>
      <c r="G33" s="8">
        <f>LOOKUP(2,1/(Sprints!$A$2:$A$20&lt;=O33)/(Sprints!$B$2:$B$20&gt;=O33),Sprints!$C$2:$C$20)</f>
        <v>18</v>
      </c>
      <c r="H33" s="8">
        <f t="shared" ref="H33" ca="1" si="42" xml:space="preserve"> G33 - F33</f>
        <v>5</v>
      </c>
      <c r="I33" s="8" t="e">
        <f ca="1">LOOKUP(2,1/(Sprints!$A$2:$A$20&lt;=Q33)/(Sprints!$B$2:$B$20&gt;=Q33),Sprints!$C$2:$C$20)</f>
        <v>#N/A</v>
      </c>
      <c r="J33" s="8" t="e">
        <f ca="1">LOOKUP(2,1/(Sprints!$A$2:$A$20&lt;=R33)/(Sprints!$B$2:$B$20&gt;=R33),Sprints!$C$2:$C$20)</f>
        <v>#N/A</v>
      </c>
      <c r="K33" s="8" t="e">
        <f t="shared" ref="K33" ca="1" si="43">J33 - I33</f>
        <v>#N/A</v>
      </c>
      <c r="L33" s="4" t="s">
        <v>73</v>
      </c>
      <c r="M33" s="5">
        <v>43638</v>
      </c>
      <c r="N33" s="5">
        <v>43642</v>
      </c>
      <c r="O33" s="5">
        <v>43711</v>
      </c>
      <c r="P33" s="8">
        <f t="shared" ca="1" si="1"/>
        <v>69</v>
      </c>
      <c r="S33" s="8">
        <f t="shared" ca="1" si="2"/>
        <v>0</v>
      </c>
    </row>
    <row r="34" spans="1:19" hidden="1" x14ac:dyDescent="0.25">
      <c r="A34" s="4" t="s">
        <v>81</v>
      </c>
      <c r="B34" s="4" t="s">
        <v>84</v>
      </c>
      <c r="C34" s="11">
        <v>5</v>
      </c>
      <c r="D34" s="8">
        <f ca="1">VLOOKUP(P34,SP!A$2:$C$9,3)</f>
        <v>55</v>
      </c>
      <c r="E34" s="8">
        <f ca="1">LOOKUP(2,1/(Sprints!$A$2:$A$20&lt;=M34)/(Sprints!$B$2:$B$20&gt;=M34),Sprints!$C$2:$C$20)</f>
        <v>10</v>
      </c>
      <c r="F34" s="8">
        <f ca="1">LOOKUP(2,1/(Sprints!$A$2:$A$20&lt;=N34)/(Sprints!$B$2:$B$20&gt;=N34),Sprints!$C$2:$C$20)</f>
        <v>13</v>
      </c>
      <c r="G34" s="8">
        <f>LOOKUP(2,1/(Sprints!$A$2:$A$20&lt;=O34)/(Sprints!$B$2:$B$20&gt;=O34),Sprints!$C$2:$C$20)</f>
        <v>18</v>
      </c>
      <c r="H34" s="8">
        <f t="shared" ref="H34" ca="1" si="44" xml:space="preserve"> G34 - F34</f>
        <v>5</v>
      </c>
      <c r="I34" s="8" t="e">
        <f ca="1">LOOKUP(2,1/(Sprints!$A$2:$A$20&lt;=Q34)/(Sprints!$B$2:$B$20&gt;=Q34),Sprints!$C$2:$C$20)</f>
        <v>#N/A</v>
      </c>
      <c r="J34" s="8" t="e">
        <f ca="1">LOOKUP(2,1/(Sprints!$A$2:$A$20&lt;=R34)/(Sprints!$B$2:$B$20&gt;=R34),Sprints!$C$2:$C$20)</f>
        <v>#N/A</v>
      </c>
      <c r="K34" s="8" t="e">
        <f t="shared" ref="K34" ca="1" si="45">J34 - I34</f>
        <v>#N/A</v>
      </c>
      <c r="L34" s="4" t="s">
        <v>73</v>
      </c>
      <c r="M34" s="5">
        <v>43638</v>
      </c>
      <c r="N34" s="5">
        <v>43648</v>
      </c>
      <c r="O34" s="5">
        <v>43711</v>
      </c>
      <c r="P34" s="8">
        <f t="shared" ca="1" si="1"/>
        <v>63</v>
      </c>
      <c r="S34" s="8">
        <f t="shared" ca="1" si="2"/>
        <v>0</v>
      </c>
    </row>
    <row r="35" spans="1:19" hidden="1" x14ac:dyDescent="0.25">
      <c r="A35" s="4" t="s">
        <v>81</v>
      </c>
      <c r="B35" s="4" t="s">
        <v>85</v>
      </c>
      <c r="D35" s="8">
        <f ca="1">VLOOKUP(P35,SP!A$2:$C$9,3)</f>
        <v>8</v>
      </c>
      <c r="E35" s="8">
        <f ca="1">LOOKUP(2,1/(Sprints!$A$2:$A$20&lt;=M35)/(Sprints!$B$2:$B$20&gt;=M35),Sprints!$C$2:$C$20)</f>
        <v>16</v>
      </c>
      <c r="F35" s="8">
        <f ca="1">LOOKUP(2,1/(Sprints!$A$2:$A$20&lt;=N35)/(Sprints!$B$2:$B$20&gt;=N35),Sprints!$C$2:$C$20)</f>
        <v>17</v>
      </c>
      <c r="G35" s="8">
        <f ca="1">LOOKUP(2,1/(Sprints!$A$2:$A$20&lt;=O35)/(Sprints!$B$2:$B$20&gt;=O35),Sprints!$C$2:$C$20)</f>
        <v>17</v>
      </c>
      <c r="H35" s="8">
        <f t="shared" ref="H35" ca="1" si="46" xml:space="preserve"> G35 - F35</f>
        <v>0</v>
      </c>
      <c r="I35" s="8">
        <f>LOOKUP(2,1/(Sprints!$A$2:$A$20&lt;=Q35)/(Sprints!$B$2:$B$20&gt;=Q35),Sprints!$C$2:$C$20)</f>
        <v>18</v>
      </c>
      <c r="J35" s="8" t="e">
        <f ca="1">LOOKUP(2,1/(Sprints!$A$2:$A$20&lt;=R35)/(Sprints!$B$2:$B$20&gt;=R35),Sprints!$C$2:$C$20)</f>
        <v>#N/A</v>
      </c>
      <c r="K35" s="8" t="e">
        <f t="shared" ref="K35" ca="1" si="47">J35 - I35</f>
        <v>#N/A</v>
      </c>
      <c r="L35" s="4" t="s">
        <v>86</v>
      </c>
      <c r="M35" s="5">
        <v>43682</v>
      </c>
      <c r="N35" s="5">
        <v>43696</v>
      </c>
      <c r="O35" s="5">
        <v>43705</v>
      </c>
      <c r="P35" s="8">
        <f t="shared" ca="1" si="1"/>
        <v>9</v>
      </c>
      <c r="Q35" s="5">
        <v>43718</v>
      </c>
      <c r="S35" s="8">
        <f t="shared" ca="1" si="2"/>
        <v>0</v>
      </c>
    </row>
    <row r="36" spans="1:19" hidden="1" x14ac:dyDescent="0.25">
      <c r="A36" s="4" t="s">
        <v>81</v>
      </c>
      <c r="B36" s="4" t="s">
        <v>87</v>
      </c>
      <c r="D36" s="8">
        <f ca="1">VLOOKUP(P36,SP!A$2:$C$9,3)</f>
        <v>34</v>
      </c>
      <c r="E36" s="8">
        <f ca="1">LOOKUP(2,1/(Sprints!$A$2:$A$20&lt;=M36)/(Sprints!$B$2:$B$20&gt;=M36),Sprints!$C$2:$C$20)</f>
        <v>16</v>
      </c>
      <c r="F36" s="8">
        <f ca="1">LOOKUP(2,1/(Sprints!$A$2:$A$20&lt;=N36)/(Sprints!$B$2:$B$20&gt;=N36),Sprints!$C$2:$C$20)</f>
        <v>16</v>
      </c>
      <c r="G36" s="8" t="e">
        <f ca="1">LOOKUP(2,1/(Sprints!$A$2:$A$20&lt;=O36)/(Sprints!$B$2:$B$20&gt;=O36),Sprints!$C$2:$C$20)</f>
        <v>#N/A</v>
      </c>
      <c r="H36" s="8" t="e">
        <f t="shared" ref="H36" ca="1" si="48" xml:space="preserve"> G36 - F36</f>
        <v>#N/A</v>
      </c>
      <c r="I36" s="8" t="e">
        <f ca="1">LOOKUP(2,1/(Sprints!$A$2:$A$20&lt;=Q36)/(Sprints!$B$2:$B$20&gt;=Q36),Sprints!$C$2:$C$20)</f>
        <v>#N/A</v>
      </c>
      <c r="J36" s="8" t="e">
        <f ca="1">LOOKUP(2,1/(Sprints!$A$2:$A$20&lt;=R36)/(Sprints!$B$2:$B$20&gt;=R36),Sprints!$C$2:$C$20)</f>
        <v>#N/A</v>
      </c>
      <c r="K36" s="8" t="e">
        <f t="shared" ref="K36" ca="1" si="49">J36 - I36</f>
        <v>#N/A</v>
      </c>
      <c r="L36" s="4" t="s">
        <v>88</v>
      </c>
      <c r="M36" s="5">
        <v>43682</v>
      </c>
      <c r="N36" s="5">
        <v>43682</v>
      </c>
      <c r="P36" s="8">
        <f t="shared" ca="1" si="1"/>
        <v>36</v>
      </c>
      <c r="S36" s="8">
        <f t="shared" ca="1" si="2"/>
        <v>0</v>
      </c>
    </row>
    <row r="37" spans="1:19" hidden="1" x14ac:dyDescent="0.25">
      <c r="A37" s="4" t="s">
        <v>81</v>
      </c>
      <c r="B37" s="4" t="s">
        <v>89</v>
      </c>
      <c r="D37" s="8">
        <f ca="1">VLOOKUP(P37,SP!A$2:$C$9,3)</f>
        <v>13</v>
      </c>
      <c r="E37" s="8">
        <f ca="1">LOOKUP(2,1/(Sprints!$A$2:$A$20&lt;=M37)/(Sprints!$B$2:$B$20&gt;=M37),Sprints!$C$2:$C$20)</f>
        <v>16</v>
      </c>
      <c r="F37" s="8">
        <f ca="1">LOOKUP(2,1/(Sprints!$A$2:$A$20&lt;=N37)/(Sprints!$B$2:$B$20&gt;=N37),Sprints!$C$2:$C$20)</f>
        <v>16</v>
      </c>
      <c r="G37" s="8">
        <f ca="1">LOOKUP(2,1/(Sprints!$A$2:$A$20&lt;=O37)/(Sprints!$B$2:$B$20&gt;=O37),Sprints!$C$2:$C$20)</f>
        <v>17</v>
      </c>
      <c r="H37" s="8">
        <f t="shared" ref="H37" ca="1" si="50" xml:space="preserve"> G37 - F37</f>
        <v>1</v>
      </c>
      <c r="I37" s="8">
        <f ca="1">LOOKUP(2,1/(Sprints!$A$2:$A$20&lt;=Q37)/(Sprints!$B$2:$B$20&gt;=Q37),Sprints!$C$2:$C$20)</f>
        <v>17</v>
      </c>
      <c r="J37" s="8">
        <f ca="1">LOOKUP(2,1/(Sprints!$A$2:$A$20&lt;=R37)/(Sprints!$B$2:$B$20&gt;=R37),Sprints!$C$2:$C$20)</f>
        <v>17</v>
      </c>
      <c r="K37" s="8">
        <f t="shared" ref="K37" ca="1" si="51">J37 - I37</f>
        <v>0</v>
      </c>
      <c r="L37" s="4" t="s">
        <v>88</v>
      </c>
      <c r="M37" s="5">
        <v>43682</v>
      </c>
      <c r="N37" s="5">
        <v>43682</v>
      </c>
      <c r="O37" s="5">
        <v>43697</v>
      </c>
      <c r="P37" s="8">
        <f t="shared" ca="1" si="1"/>
        <v>15</v>
      </c>
      <c r="Q37" s="5">
        <v>43706</v>
      </c>
      <c r="R37" s="5">
        <v>43706</v>
      </c>
      <c r="S37" s="8">
        <f t="shared" ca="1" si="2"/>
        <v>0</v>
      </c>
    </row>
    <row r="38" spans="1:19" hidden="1" x14ac:dyDescent="0.25">
      <c r="A38" s="4" t="s">
        <v>81</v>
      </c>
      <c r="B38" s="4" t="s">
        <v>90</v>
      </c>
      <c r="D38" s="8">
        <f ca="1">VLOOKUP(P38,SP!A$2:$C$9,3)</f>
        <v>13</v>
      </c>
      <c r="E38" s="8">
        <f ca="1">LOOKUP(2,1/(Sprints!$A$2:$A$20&lt;=M38)/(Sprints!$B$2:$B$20&gt;=M38),Sprints!$C$2:$C$20)</f>
        <v>16</v>
      </c>
      <c r="F38" s="8">
        <f ca="1">LOOKUP(2,1/(Sprints!$A$2:$A$20&lt;=N38)/(Sprints!$B$2:$B$20&gt;=N38),Sprints!$C$2:$C$20)</f>
        <v>16</v>
      </c>
      <c r="G38" s="8">
        <f ca="1">LOOKUP(2,1/(Sprints!$A$2:$A$20&lt;=O38)/(Sprints!$B$2:$B$20&gt;=O38),Sprints!$C$2:$C$20)</f>
        <v>17</v>
      </c>
      <c r="H38" s="8">
        <f t="shared" ref="H38" ca="1" si="52" xml:space="preserve"> G38 - F38</f>
        <v>1</v>
      </c>
      <c r="I38" s="8">
        <f ca="1">LOOKUP(2,1/(Sprints!$A$2:$A$20&lt;=Q38)/(Sprints!$B$2:$B$20&gt;=Q38),Sprints!$C$2:$C$20)</f>
        <v>17</v>
      </c>
      <c r="J38" s="8">
        <f ca="1">LOOKUP(2,1/(Sprints!$A$2:$A$20&lt;=R38)/(Sprints!$B$2:$B$20&gt;=R38),Sprints!$C$2:$C$20)</f>
        <v>17</v>
      </c>
      <c r="K38" s="8">
        <f t="shared" ref="K38" ca="1" si="53">J38 - I38</f>
        <v>0</v>
      </c>
      <c r="L38" s="4" t="s">
        <v>88</v>
      </c>
      <c r="M38" s="5">
        <v>43682</v>
      </c>
      <c r="N38" s="5">
        <v>43682</v>
      </c>
      <c r="O38" s="5">
        <v>43697</v>
      </c>
      <c r="P38" s="8">
        <f t="shared" ca="1" si="1"/>
        <v>15</v>
      </c>
      <c r="Q38" s="5">
        <v>43706</v>
      </c>
      <c r="R38" s="5">
        <v>43706</v>
      </c>
      <c r="S38" s="8">
        <f t="shared" ca="1" si="2"/>
        <v>0</v>
      </c>
    </row>
    <row r="39" spans="1:19" hidden="1" x14ac:dyDescent="0.25">
      <c r="A39" s="4" t="s">
        <v>81</v>
      </c>
      <c r="B39" s="4" t="s">
        <v>91</v>
      </c>
      <c r="D39" s="8">
        <f ca="1">VLOOKUP(P39,SP!A$2:$C$9,3)</f>
        <v>13</v>
      </c>
      <c r="E39" s="8">
        <f ca="1">LOOKUP(2,1/(Sprints!$A$2:$A$20&lt;=M39)/(Sprints!$B$2:$B$20&gt;=M39),Sprints!$C$2:$C$20)</f>
        <v>16</v>
      </c>
      <c r="F39" s="8">
        <f ca="1">LOOKUP(2,1/(Sprints!$A$2:$A$20&lt;=N39)/(Sprints!$B$2:$B$20&gt;=N39),Sprints!$C$2:$C$20)</f>
        <v>16</v>
      </c>
      <c r="G39" s="8">
        <f ca="1">LOOKUP(2,1/(Sprints!$A$2:$A$20&lt;=O39)/(Sprints!$B$2:$B$20&gt;=O39),Sprints!$C$2:$C$20)</f>
        <v>17</v>
      </c>
      <c r="H39" s="8">
        <f t="shared" ref="H39" ca="1" si="54" xml:space="preserve"> G39 - F39</f>
        <v>1</v>
      </c>
      <c r="I39" s="8">
        <f ca="1">LOOKUP(2,1/(Sprints!$A$2:$A$20&lt;=Q39)/(Sprints!$B$2:$B$20&gt;=Q39),Sprints!$C$2:$C$20)</f>
        <v>17</v>
      </c>
      <c r="J39" s="8">
        <f ca="1">LOOKUP(2,1/(Sprints!$A$2:$A$20&lt;=R39)/(Sprints!$B$2:$B$20&gt;=R39),Sprints!$C$2:$C$20)</f>
        <v>17</v>
      </c>
      <c r="K39" s="8">
        <f t="shared" ref="K39" ca="1" si="55">J39 - I39</f>
        <v>0</v>
      </c>
      <c r="L39" s="4" t="s">
        <v>88</v>
      </c>
      <c r="M39" s="5">
        <v>43682</v>
      </c>
      <c r="N39" s="5">
        <v>43682</v>
      </c>
      <c r="O39" s="5">
        <v>43697</v>
      </c>
      <c r="P39" s="8">
        <f t="shared" ref="P39" ca="1" si="56">IF(ISBLANK(O39), IF(ISBLANK(N39),0, TODAY()-N39), O39-N39)</f>
        <v>15</v>
      </c>
      <c r="Q39" s="5">
        <v>43706</v>
      </c>
      <c r="R39" s="5">
        <v>43706</v>
      </c>
      <c r="S39" s="8">
        <f t="shared" ref="S39" ca="1" si="57">IF(ISBLANK(R39), IF(ISBLANK(Q39),0,TODAY()-Q39), R39-Q39)</f>
        <v>0</v>
      </c>
    </row>
  </sheetData>
  <autoFilter ref="B1:K39" xr:uid="{AED31219-598C-422B-B10B-DB13322004E4}">
    <filterColumn colId="5">
      <filters>
        <filter val="16"/>
      </filters>
    </filterColumn>
  </autoFilter>
  <pageMargins left="0.7" right="0.7" top="0.75" bottom="0.75" header="0.3" footer="0.3"/>
  <pageSetup orientation="portrait" horizontalDpi="300" verticalDpi="300" r:id="rId1"/>
  <ignoredErrors>
    <ignoredError sqref="H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68DE-49B5-450C-B56C-8FE4562D72A6}">
  <dimension ref="A1:C9"/>
  <sheetViews>
    <sheetView workbookViewId="0">
      <selection activeCell="E39" sqref="E39"/>
    </sheetView>
  </sheetViews>
  <sheetFormatPr defaultRowHeight="15" x14ac:dyDescent="0.25"/>
  <cols>
    <col min="1" max="1" width="5.28515625" bestFit="1" customWidth="1"/>
    <col min="2" max="2" width="4" bestFit="1" customWidth="1"/>
    <col min="3" max="3" width="11.140625" bestFit="1" customWidth="1"/>
  </cols>
  <sheetData>
    <row r="1" spans="1:3" x14ac:dyDescent="0.25">
      <c r="A1" s="3" t="s">
        <v>38</v>
      </c>
      <c r="B1" s="3" t="s">
        <v>39</v>
      </c>
      <c r="C1" s="3" t="s">
        <v>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3</v>
      </c>
      <c r="C3">
        <v>3</v>
      </c>
    </row>
    <row r="4" spans="1:3" x14ac:dyDescent="0.25">
      <c r="A4">
        <v>4</v>
      </c>
      <c r="B4">
        <v>5</v>
      </c>
      <c r="C4">
        <v>5</v>
      </c>
    </row>
    <row r="5" spans="1:3" x14ac:dyDescent="0.25">
      <c r="A5">
        <v>6</v>
      </c>
      <c r="B5">
        <v>10</v>
      </c>
      <c r="C5">
        <v>8</v>
      </c>
    </row>
    <row r="6" spans="1:3" x14ac:dyDescent="0.25">
      <c r="A6">
        <v>11</v>
      </c>
      <c r="B6">
        <v>15</v>
      </c>
      <c r="C6">
        <v>13</v>
      </c>
    </row>
    <row r="7" spans="1:3" x14ac:dyDescent="0.25">
      <c r="A7">
        <v>16</v>
      </c>
      <c r="B7">
        <v>30</v>
      </c>
      <c r="C7">
        <v>21</v>
      </c>
    </row>
    <row r="8" spans="1:3" x14ac:dyDescent="0.25">
      <c r="A8">
        <v>31</v>
      </c>
      <c r="B8">
        <v>40</v>
      </c>
      <c r="C8">
        <v>34</v>
      </c>
    </row>
    <row r="9" spans="1:3" x14ac:dyDescent="0.25">
      <c r="A9">
        <v>41</v>
      </c>
      <c r="B9">
        <v>100</v>
      </c>
      <c r="C9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2830-2D91-48C2-9C27-20C71EEBA17A}">
  <dimension ref="A1:C20"/>
  <sheetViews>
    <sheetView workbookViewId="0">
      <selection activeCell="A16" sqref="A16:XFD16"/>
    </sheetView>
  </sheetViews>
  <sheetFormatPr defaultRowHeight="15" x14ac:dyDescent="0.25"/>
  <cols>
    <col min="1" max="2" width="9.5703125" bestFit="1" customWidth="1"/>
    <col min="3" max="3" width="6.7109375" bestFit="1" customWidth="1"/>
  </cols>
  <sheetData>
    <row r="1" spans="1:3" x14ac:dyDescent="0.25">
      <c r="A1" s="3" t="s">
        <v>38</v>
      </c>
      <c r="B1" s="3" t="s">
        <v>39</v>
      </c>
      <c r="C1" s="3" t="s">
        <v>37</v>
      </c>
    </row>
    <row r="2" spans="1:3" x14ac:dyDescent="0.25">
      <c r="A2" s="2">
        <v>43472</v>
      </c>
      <c r="B2" s="2">
        <v>43483</v>
      </c>
      <c r="C2">
        <v>1</v>
      </c>
    </row>
    <row r="3" spans="1:3" x14ac:dyDescent="0.25">
      <c r="A3" s="2">
        <v>43486</v>
      </c>
      <c r="B3" s="2">
        <v>43497</v>
      </c>
      <c r="C3">
        <v>2</v>
      </c>
    </row>
    <row r="4" spans="1:3" x14ac:dyDescent="0.25">
      <c r="A4" s="2">
        <v>43500</v>
      </c>
      <c r="B4" s="2">
        <v>43511</v>
      </c>
      <c r="C4">
        <v>3</v>
      </c>
    </row>
    <row r="5" spans="1:3" x14ac:dyDescent="0.25">
      <c r="A5" s="2">
        <v>43514</v>
      </c>
      <c r="B5" s="2">
        <v>43525</v>
      </c>
      <c r="C5">
        <v>4</v>
      </c>
    </row>
    <row r="6" spans="1:3" x14ac:dyDescent="0.25">
      <c r="A6" s="2">
        <v>43528</v>
      </c>
      <c r="B6" t="s">
        <v>41</v>
      </c>
      <c r="C6">
        <v>5</v>
      </c>
    </row>
    <row r="7" spans="1:3" x14ac:dyDescent="0.25">
      <c r="A7" s="2">
        <v>43542</v>
      </c>
      <c r="B7" t="s">
        <v>42</v>
      </c>
      <c r="C7">
        <v>6</v>
      </c>
    </row>
    <row r="8" spans="1:3" x14ac:dyDescent="0.25">
      <c r="A8" s="2">
        <v>43556</v>
      </c>
      <c r="B8" s="2">
        <v>43567</v>
      </c>
      <c r="C8">
        <v>7</v>
      </c>
    </row>
    <row r="9" spans="1:3" x14ac:dyDescent="0.25">
      <c r="A9" s="2">
        <v>43570</v>
      </c>
      <c r="B9" s="2">
        <v>43581</v>
      </c>
      <c r="C9">
        <v>8</v>
      </c>
    </row>
    <row r="10" spans="1:3" x14ac:dyDescent="0.25">
      <c r="A10" s="2">
        <v>43584</v>
      </c>
      <c r="B10" t="s">
        <v>43</v>
      </c>
      <c r="C10">
        <v>9</v>
      </c>
    </row>
    <row r="11" spans="1:3" x14ac:dyDescent="0.25">
      <c r="A11" s="2">
        <v>43598</v>
      </c>
      <c r="B11" t="s">
        <v>44</v>
      </c>
      <c r="C11">
        <v>10</v>
      </c>
    </row>
    <row r="12" spans="1:3" x14ac:dyDescent="0.25">
      <c r="A12" s="2">
        <v>43613</v>
      </c>
      <c r="B12" s="2">
        <v>43623</v>
      </c>
      <c r="C12">
        <v>11</v>
      </c>
    </row>
    <row r="13" spans="1:3" x14ac:dyDescent="0.25">
      <c r="A13" s="2">
        <v>43626</v>
      </c>
      <c r="B13" s="2">
        <v>43637</v>
      </c>
      <c r="C13">
        <v>12</v>
      </c>
    </row>
    <row r="14" spans="1:3" x14ac:dyDescent="0.25">
      <c r="A14" s="2">
        <v>43640</v>
      </c>
      <c r="B14" s="2">
        <v>43651</v>
      </c>
      <c r="C14">
        <v>13</v>
      </c>
    </row>
    <row r="15" spans="1:3" x14ac:dyDescent="0.25">
      <c r="A15" s="2">
        <v>43654</v>
      </c>
      <c r="B15" s="2">
        <v>43665</v>
      </c>
      <c r="C15">
        <v>14</v>
      </c>
    </row>
    <row r="16" spans="1:3" x14ac:dyDescent="0.25">
      <c r="A16" s="2">
        <v>43668</v>
      </c>
      <c r="B16" t="s">
        <v>40</v>
      </c>
      <c r="C16">
        <v>15</v>
      </c>
    </row>
    <row r="17" spans="1:3" x14ac:dyDescent="0.25">
      <c r="A17" s="2">
        <v>43682</v>
      </c>
      <c r="B17" s="2">
        <v>43693</v>
      </c>
      <c r="C17">
        <v>16</v>
      </c>
    </row>
    <row r="18" spans="1:3" x14ac:dyDescent="0.25">
      <c r="A18" s="2">
        <v>43696</v>
      </c>
      <c r="B18" s="2">
        <v>43707</v>
      </c>
      <c r="C18">
        <v>17</v>
      </c>
    </row>
    <row r="19" spans="1:3" x14ac:dyDescent="0.25">
      <c r="A19" s="2">
        <v>43711</v>
      </c>
      <c r="B19" s="2">
        <v>43721</v>
      </c>
      <c r="C19">
        <v>18</v>
      </c>
    </row>
    <row r="20" spans="1:3" x14ac:dyDescent="0.25">
      <c r="A20" s="2">
        <f ca="1">TODAY()</f>
        <v>43718</v>
      </c>
      <c r="B20" s="2">
        <f ca="1">TODAY()</f>
        <v>43718</v>
      </c>
      <c r="C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Burndown Summary</vt:lpstr>
      <vt:lpstr>Data</vt:lpstr>
      <vt:lpstr>SP</vt:lpstr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2019-09-10T20:38:42Z</dcterms:modified>
</cp:coreProperties>
</file>