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FF85E044-5E09-47AB-AE93-B0D6A6A4DCCF}" xr6:coauthVersionLast="41" xr6:coauthVersionMax="41" xr10:uidLastSave="{00000000-0000-0000-0000-000000000000}"/>
  <bookViews>
    <workbookView xWindow="-108" yWindow="-108" windowWidth="23256" windowHeight="12576" activeTab="1" xr2:uid="{00000000-000D-0000-FFFF-FFFF00000000}"/>
  </bookViews>
  <sheets>
    <sheet name="Burndown Summary" sheetId="7" r:id="rId1"/>
    <sheet name="Data" sheetId="5" r:id="rId2"/>
    <sheet name="SP" sheetId="8" r:id="rId3"/>
    <sheet name="Sprints" sheetId="9" r:id="rId4"/>
  </sheets>
  <definedNames>
    <definedName name="_xlnm._FilterDatabase" localSheetId="1" hidden="1">Data!$A$1:$I$14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2" i="5" l="1"/>
  <c r="N3" i="5"/>
  <c r="N4" i="5"/>
  <c r="N5" i="5"/>
  <c r="N6" i="5"/>
  <c r="N7" i="5"/>
  <c r="N8" i="5"/>
  <c r="N9" i="5"/>
  <c r="N10" i="5"/>
  <c r="N11" i="5"/>
  <c r="N12" i="5"/>
  <c r="N13" i="5"/>
  <c r="N14" i="5"/>
  <c r="B14" i="5" s="1"/>
  <c r="Q4" i="5"/>
  <c r="Q5" i="5"/>
  <c r="Q6" i="5"/>
  <c r="Q7" i="5"/>
  <c r="Q8" i="5"/>
  <c r="Q9" i="5"/>
  <c r="Q10" i="5"/>
  <c r="Q11" i="5"/>
  <c r="Q12" i="5"/>
  <c r="Q13" i="5"/>
  <c r="Q14" i="5"/>
  <c r="Q3" i="5" l="1"/>
  <c r="Q2" i="5"/>
  <c r="B20" i="9"/>
  <c r="A20" i="9"/>
  <c r="Q5" i="7"/>
  <c r="Q4" i="7"/>
  <c r="Q3" i="7"/>
  <c r="H2" i="7"/>
  <c r="Q2" i="7"/>
  <c r="O5" i="7"/>
  <c r="O4" i="7"/>
  <c r="O3" i="7"/>
  <c r="O2" i="7"/>
  <c r="H4" i="7"/>
  <c r="H3" i="7"/>
  <c r="F4" i="7"/>
  <c r="F3" i="7"/>
  <c r="F2" i="7"/>
  <c r="B13" i="5"/>
  <c r="B12" i="5"/>
  <c r="B11" i="5"/>
  <c r="B10" i="5"/>
  <c r="B9" i="5"/>
  <c r="B8" i="5"/>
  <c r="B7" i="5"/>
  <c r="B6" i="5"/>
  <c r="B5" i="5"/>
  <c r="B4" i="5"/>
  <c r="B3" i="5"/>
  <c r="B2" i="5"/>
  <c r="H14" i="5" l="1"/>
  <c r="G14" i="5"/>
  <c r="E14" i="5"/>
  <c r="D14" i="5"/>
  <c r="C14" i="5"/>
  <c r="D10" i="5"/>
  <c r="C6" i="5"/>
  <c r="E5" i="5"/>
  <c r="D5" i="5"/>
  <c r="D6" i="5"/>
  <c r="E6" i="5"/>
  <c r="E2" i="5"/>
  <c r="C3" i="5"/>
  <c r="D4" i="5"/>
  <c r="D11" i="5"/>
  <c r="E7" i="5"/>
  <c r="D3" i="5"/>
  <c r="D12" i="5"/>
  <c r="E8" i="5"/>
  <c r="D2" i="5"/>
  <c r="D13" i="5"/>
  <c r="C2" i="5"/>
  <c r="D7" i="5"/>
  <c r="E3" i="5"/>
  <c r="C5" i="5"/>
  <c r="D8" i="5"/>
  <c r="E4" i="5"/>
  <c r="D9" i="5"/>
  <c r="G2" i="5"/>
  <c r="E9" i="5"/>
  <c r="C7" i="5"/>
  <c r="E10" i="5"/>
  <c r="C9" i="5"/>
  <c r="E11" i="5"/>
  <c r="C10" i="5"/>
  <c r="E12" i="5"/>
  <c r="H13" i="5"/>
  <c r="C11" i="5"/>
  <c r="C13" i="5"/>
  <c r="G3" i="5"/>
  <c r="G5" i="5"/>
  <c r="G6" i="5"/>
  <c r="G9" i="5"/>
  <c r="G10" i="5"/>
  <c r="G12" i="5"/>
  <c r="E13" i="5"/>
  <c r="C8" i="5"/>
  <c r="G4" i="5"/>
  <c r="G13" i="5"/>
  <c r="H2" i="5"/>
  <c r="H3" i="5"/>
  <c r="G8" i="5"/>
  <c r="H4" i="5"/>
  <c r="C4" i="5"/>
  <c r="C12" i="5"/>
  <c r="G7" i="5"/>
  <c r="H5" i="5"/>
  <c r="H6" i="5"/>
  <c r="G11" i="5"/>
  <c r="H7" i="5"/>
  <c r="H8" i="5"/>
  <c r="H9" i="5"/>
  <c r="H10" i="5"/>
  <c r="H11" i="5"/>
  <c r="H12" i="5"/>
  <c r="P5" i="7"/>
  <c r="P2" i="7"/>
  <c r="P3" i="7" s="1"/>
  <c r="G2" i="7"/>
  <c r="G3" i="7" s="1"/>
  <c r="F6" i="5" l="1"/>
  <c r="F5" i="5"/>
  <c r="I3" i="5"/>
  <c r="I14" i="5"/>
  <c r="F14" i="5"/>
  <c r="F2" i="5"/>
  <c r="I5" i="5"/>
  <c r="I6" i="5"/>
  <c r="I13" i="5"/>
  <c r="F8" i="5"/>
  <c r="I11" i="5"/>
  <c r="I12" i="5"/>
  <c r="I9" i="5"/>
  <c r="I10" i="5"/>
  <c r="I8" i="5"/>
  <c r="F11" i="5"/>
  <c r="I7" i="5"/>
  <c r="F12" i="5"/>
  <c r="I4" i="5"/>
  <c r="F10" i="5"/>
  <c r="I2" i="5"/>
  <c r="F13" i="5"/>
  <c r="F3" i="5"/>
  <c r="F7" i="5"/>
  <c r="F9" i="5"/>
  <c r="F4" i="5"/>
  <c r="P4" i="7"/>
  <c r="G4" i="7"/>
</calcChain>
</file>

<file path=xl/sharedStrings.xml><?xml version="1.0" encoding="utf-8"?>
<sst xmlns="http://schemas.openxmlformats.org/spreadsheetml/2006/main" count="87" uniqueCount="61">
  <si>
    <t>Backlog Sprint</t>
  </si>
  <si>
    <t>Dev Begin Sprint</t>
  </si>
  <si>
    <t>Dev End Sprint</t>
  </si>
  <si>
    <t>QA End Sprint</t>
  </si>
  <si>
    <t>Story Points</t>
  </si>
  <si>
    <t>Dev Carry</t>
  </si>
  <si>
    <t>QA Carry</t>
  </si>
  <si>
    <t>Sprint 1</t>
  </si>
  <si>
    <t>Sprint 2</t>
  </si>
  <si>
    <t>Sprint 4</t>
  </si>
  <si>
    <t>Sprint 3</t>
  </si>
  <si>
    <t>(SP) Commited</t>
  </si>
  <si>
    <t>(SP) Done</t>
  </si>
  <si>
    <t>(SP) Total</t>
  </si>
  <si>
    <t>(SP) Burnt</t>
  </si>
  <si>
    <t>DEV</t>
  </si>
  <si>
    <t>QA</t>
  </si>
  <si>
    <t>QA Begin Sprint</t>
  </si>
  <si>
    <t>Carried (US)</t>
  </si>
  <si>
    <t>(SP) Added</t>
  </si>
  <si>
    <t>NCIS-261</t>
  </si>
  <si>
    <t>NCIS-262</t>
  </si>
  <si>
    <t>NCIS-333</t>
  </si>
  <si>
    <t>NCIS-349</t>
  </si>
  <si>
    <t>NCIS-391</t>
  </si>
  <si>
    <t>NCIS-392</t>
  </si>
  <si>
    <t>NCIS-393</t>
  </si>
  <si>
    <t>NCIS-394</t>
  </si>
  <si>
    <t>NCIS-396</t>
  </si>
  <si>
    <t>NCIS-397</t>
  </si>
  <si>
    <t>NCIS-398</t>
  </si>
  <si>
    <t>NCIS-404</t>
  </si>
  <si>
    <t>NCIS-240</t>
  </si>
  <si>
    <t>NCIS-179</t>
  </si>
  <si>
    <t>NCIS-221</t>
  </si>
  <si>
    <t>Epic</t>
  </si>
  <si>
    <t>Created</t>
  </si>
  <si>
    <t>Days in Dev</t>
  </si>
  <si>
    <t>Days in QA</t>
  </si>
  <si>
    <t>Dev Begin
(In Development)</t>
  </si>
  <si>
    <t>Dev End
(Ready for Build)</t>
  </si>
  <si>
    <t>QA Begin
(In QA)</t>
  </si>
  <si>
    <t>QA End
(QA Done)</t>
  </si>
  <si>
    <t>(SP) Remain to Burn</t>
  </si>
  <si>
    <t>Sprints</t>
  </si>
  <si>
    <t>From</t>
  </si>
  <si>
    <t>To</t>
  </si>
  <si>
    <t xml:space="preserve"> 8/2/2019</t>
  </si>
  <si>
    <t xml:space="preserve"> 3/15/2019</t>
  </si>
  <si>
    <t xml:space="preserve"> 3/29/2019</t>
  </si>
  <si>
    <t xml:space="preserve"> 5/10/2'19</t>
  </si>
  <si>
    <t xml:space="preserve"> 5/24/2019</t>
  </si>
  <si>
    <t>Issue Key</t>
  </si>
  <si>
    <t>NCIS-232</t>
  </si>
  <si>
    <t>NCIS-406</t>
  </si>
  <si>
    <t>NCIS-418</t>
  </si>
  <si>
    <t>NCIS-413</t>
  </si>
  <si>
    <t>NCIS-421</t>
  </si>
  <si>
    <t>NCIS-415</t>
  </si>
  <si>
    <t>NCIS-416</t>
  </si>
  <si>
    <t>NCIS-417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</si>
</sst>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14" fontId="0" fillId="0" borderId="0" xfId="0" applyNumberFormat="1"/>
    <xf numFmtId="0" fontId="1" fillId="3" borderId="0" xfId="0" applyFont="1" applyFill="1" applyAlignment="1">
      <alignment horizontal="center"/>
    </xf>
    <xf numFmtId="0" fontId="0" fillId="0" borderId="0" xfId="0" applyAlignment="1">
      <alignment horizontal="left" vertical="top"/>
    </xf>
    <xf numFmtId="14" fontId="0" fillId="0" borderId="0" xfId="0" applyNumberFormat="1" applyAlignment="1">
      <alignment horizontal="left" vertical="top"/>
    </xf>
    <xf numFmtId="0" fontId="0" fillId="0" borderId="0" xfId="0" applyFill="1" applyAlignment="1">
      <alignment horizontal="left" vertical="top"/>
    </xf>
    <xf numFmtId="14" fontId="0" fillId="0" borderId="0" xfId="0" applyNumberFormat="1" applyFill="1" applyAlignment="1">
      <alignment horizontal="left" vertical="top"/>
    </xf>
    <xf numFmtId="0" fontId="0" fillId="4" borderId="0" xfId="0" applyFill="1" applyAlignment="1">
      <alignment horizontal="left" vertical="top"/>
    </xf>
    <xf numFmtId="0" fontId="0" fillId="5" borderId="0" xfId="0" applyFill="1" applyAlignment="1">
      <alignment horizontal="left" vertical="top"/>
    </xf>
    <xf numFmtId="0" fontId="0" fillId="5" borderId="0" xfId="0" applyFill="1" applyAlignment="1">
      <alignment horizontal="left" vertical="top" wrapText="1"/>
    </xf>
    <xf numFmtId="0" fontId="0" fillId="6" borderId="0" xfId="0" applyFill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Dev </a:t>
            </a:r>
          </a:p>
          <a:p>
            <a:pPr>
              <a:defRPr/>
            </a:pPr>
            <a:r>
              <a:rPr lang="en-US"/>
              <a:t>Burndown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'Burndown Summary'!$C$1</c:f>
              <c:strCache>
                <c:ptCount val="1"/>
                <c:pt idx="0">
                  <c:v>(SP) Commited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'Burndown Summary'!$A$2:$A$4</c:f>
              <c:strCache>
                <c:ptCount val="3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</c:strCache>
            </c:strRef>
          </c:cat>
          <c:val>
            <c:numRef>
              <c:f>'Burndown Summary'!$C$2:$C$4</c:f>
              <c:numCache>
                <c:formatCode>General</c:formatCode>
                <c:ptCount val="3"/>
                <c:pt idx="0">
                  <c:v>25</c:v>
                </c:pt>
                <c:pt idx="1">
                  <c:v>3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5C-42FC-89E1-C58321A9408A}"/>
            </c:ext>
          </c:extLst>
        </c:ser>
        <c:ser>
          <c:idx val="2"/>
          <c:order val="2"/>
          <c:tx>
            <c:strRef>
              <c:f>'Burndown Summary'!$D$1</c:f>
              <c:strCache>
                <c:ptCount val="1"/>
                <c:pt idx="0">
                  <c:v>(SP) Done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'Burndown Summary'!$A$2:$A$4</c:f>
              <c:strCache>
                <c:ptCount val="3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</c:strCache>
            </c:strRef>
          </c:cat>
          <c:val>
            <c:numRef>
              <c:f>'Burndown Summary'!$D$2:$D$4</c:f>
              <c:numCache>
                <c:formatCode>General</c:formatCode>
                <c:ptCount val="3"/>
                <c:pt idx="0">
                  <c:v>11</c:v>
                </c:pt>
                <c:pt idx="1">
                  <c:v>14</c:v>
                </c:pt>
                <c:pt idx="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B5C-42FC-89E1-C58321A940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7205648"/>
        <c:axId val="211907121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'Burndown Summary'!$B$1</c15:sqref>
                        </c15:formulaRef>
                      </c:ext>
                    </c:extLst>
                    <c:strCache>
                      <c:ptCount val="1"/>
                      <c:pt idx="0">
                        <c:v>(SP) Added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'Burndown Summary'!$A$2:$A$4</c15:sqref>
                        </c15:formulaRef>
                      </c:ext>
                    </c:extLst>
                    <c:strCache>
                      <c:ptCount val="3"/>
                      <c:pt idx="0">
                        <c:v>Sprint 1</c:v>
                      </c:pt>
                      <c:pt idx="1">
                        <c:v>Sprint 2</c:v>
                      </c:pt>
                      <c:pt idx="2">
                        <c:v>Sprint 3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'Burndown Summary'!$B$2:$B$4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25</c:v>
                      </c:pt>
                      <c:pt idx="1">
                        <c:v>3</c:v>
                      </c:pt>
                      <c:pt idx="2">
                        <c:v>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2B5C-42FC-89E1-C58321A9408A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3"/>
          <c:order val="3"/>
          <c:tx>
            <c:strRef>
              <c:f>'Burndown Summary'!$E$1</c:f>
              <c:strCache>
                <c:ptCount val="1"/>
                <c:pt idx="0">
                  <c:v>Carried (US)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'Burndown Summary'!$A$2:$A$4</c:f>
              <c:strCache>
                <c:ptCount val="3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</c:strCache>
            </c:strRef>
          </c:cat>
          <c:val>
            <c:numRef>
              <c:f>'Burndown Summary'!$E$2:$E$4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B5C-42FC-89E1-C58321A9408A}"/>
            </c:ext>
          </c:extLst>
        </c:ser>
        <c:ser>
          <c:idx val="4"/>
          <c:order val="4"/>
          <c:tx>
            <c:strRef>
              <c:f>'Burndown Summary'!$G$1</c:f>
              <c:strCache>
                <c:ptCount val="1"/>
                <c:pt idx="0">
                  <c:v>(SP) Total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'Burndown Summary'!$A$2:$A$4</c:f>
              <c:strCache>
                <c:ptCount val="3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</c:strCache>
            </c:strRef>
          </c:cat>
          <c:val>
            <c:numRef>
              <c:f>'Burndown Summary'!$G$2:$G$4</c:f>
              <c:numCache>
                <c:formatCode>General</c:formatCode>
                <c:ptCount val="3"/>
                <c:pt idx="0">
                  <c:v>25</c:v>
                </c:pt>
                <c:pt idx="1">
                  <c:v>28</c:v>
                </c:pt>
                <c:pt idx="2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B5C-42FC-89E1-C58321A9408A}"/>
            </c:ext>
          </c:extLst>
        </c:ser>
        <c:ser>
          <c:idx val="5"/>
          <c:order val="5"/>
          <c:tx>
            <c:strRef>
              <c:f>'Burndown Summary'!$H$1</c:f>
              <c:strCache>
                <c:ptCount val="1"/>
                <c:pt idx="0">
                  <c:v>(SP) Remain to Burn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'Burndown Summary'!$A$2:$A$4</c:f>
              <c:strCache>
                <c:ptCount val="3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</c:strCache>
            </c:strRef>
          </c:cat>
          <c:val>
            <c:numRef>
              <c:f>'Burndown Summary'!$H$2:$H$4</c:f>
              <c:numCache>
                <c:formatCode>General</c:formatCode>
                <c:ptCount val="3"/>
                <c:pt idx="0">
                  <c:v>14</c:v>
                </c:pt>
                <c:pt idx="1">
                  <c:v>3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B5C-42FC-89E1-C58321A940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205648"/>
        <c:axId val="2119071216"/>
      </c:lineChart>
      <c:catAx>
        <c:axId val="107205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9071216"/>
        <c:crosses val="autoZero"/>
        <c:auto val="1"/>
        <c:lblAlgn val="ctr"/>
        <c:lblOffset val="100"/>
        <c:noMultiLvlLbl val="0"/>
      </c:catAx>
      <c:valAx>
        <c:axId val="211907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205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QA Burndown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'Burndown Summary'!$L$1</c:f>
              <c:strCache>
                <c:ptCount val="1"/>
                <c:pt idx="0">
                  <c:v>(SP) Commited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'Burndown Summary'!$J$2:$J$5</c:f>
              <c:strCache>
                <c:ptCount val="4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</c:strCache>
            </c:strRef>
          </c:cat>
          <c:val>
            <c:numRef>
              <c:f>'Burndown Summary'!$L$2:$L$5</c:f>
              <c:numCache>
                <c:formatCode>General</c:formatCode>
                <c:ptCount val="4"/>
                <c:pt idx="0">
                  <c:v>0</c:v>
                </c:pt>
                <c:pt idx="1">
                  <c:v>17</c:v>
                </c:pt>
                <c:pt idx="2">
                  <c:v>8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13-4658-BFE8-F98291032F0B}"/>
            </c:ext>
          </c:extLst>
        </c:ser>
        <c:ser>
          <c:idx val="2"/>
          <c:order val="2"/>
          <c:tx>
            <c:strRef>
              <c:f>'Burndown Summary'!$M$1</c:f>
              <c:strCache>
                <c:ptCount val="1"/>
                <c:pt idx="0">
                  <c:v>(SP) Done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'Burndown Summary'!$J$2:$J$5</c:f>
              <c:strCache>
                <c:ptCount val="4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</c:strCache>
            </c:strRef>
          </c:cat>
          <c:val>
            <c:numRef>
              <c:f>'Burndown Summary'!$M$2:$M$5</c:f>
              <c:numCache>
                <c:formatCode>General</c:formatCode>
                <c:ptCount val="4"/>
                <c:pt idx="0">
                  <c:v>0</c:v>
                </c:pt>
                <c:pt idx="1">
                  <c:v>14</c:v>
                </c:pt>
                <c:pt idx="2">
                  <c:v>11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13-4658-BFE8-F98291032F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992912"/>
        <c:axId val="2119080784"/>
      </c:barChart>
      <c:lineChart>
        <c:grouping val="standard"/>
        <c:varyColors val="0"/>
        <c:ser>
          <c:idx val="3"/>
          <c:order val="3"/>
          <c:tx>
            <c:strRef>
              <c:f>'Burndown Summary'!$N$1</c:f>
              <c:strCache>
                <c:ptCount val="1"/>
                <c:pt idx="0">
                  <c:v>Carried (US)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'Burndown Summary'!$J$2:$J$5</c:f>
              <c:strCache>
                <c:ptCount val="4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</c:strCache>
            </c:strRef>
          </c:cat>
          <c:val>
            <c:numRef>
              <c:f>'Burndown Summary'!$N$2:$N$5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F13-4658-BFE8-F98291032F0B}"/>
            </c:ext>
          </c:extLst>
        </c:ser>
        <c:ser>
          <c:idx val="4"/>
          <c:order val="4"/>
          <c:tx>
            <c:strRef>
              <c:f>'Burndown Summary'!$P$1</c:f>
              <c:strCache>
                <c:ptCount val="1"/>
                <c:pt idx="0">
                  <c:v>(SP) Total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'Burndown Summary'!$J$2:$J$5</c:f>
              <c:strCache>
                <c:ptCount val="4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</c:strCache>
            </c:strRef>
          </c:cat>
          <c:val>
            <c:numRef>
              <c:f>'Burndown Summary'!$P$2:$P$5</c:f>
              <c:numCache>
                <c:formatCode>General</c:formatCode>
                <c:ptCount val="4"/>
                <c:pt idx="0">
                  <c:v>25</c:v>
                </c:pt>
                <c:pt idx="1">
                  <c:v>28</c:v>
                </c:pt>
                <c:pt idx="2">
                  <c:v>33</c:v>
                </c:pt>
                <c:pt idx="3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F13-4658-BFE8-F98291032F0B}"/>
            </c:ext>
          </c:extLst>
        </c:ser>
        <c:ser>
          <c:idx val="5"/>
          <c:order val="5"/>
          <c:tx>
            <c:strRef>
              <c:f>'Burndown Summary'!$Q$1</c:f>
              <c:strCache>
                <c:ptCount val="1"/>
                <c:pt idx="0">
                  <c:v>(SP) Remain to Burn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'Burndown Summary'!$J$2:$J$5</c:f>
              <c:strCache>
                <c:ptCount val="4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</c:strCache>
            </c:strRef>
          </c:cat>
          <c:val>
            <c:numRef>
              <c:f>'Burndown Summary'!$Q$2:$Q$5</c:f>
              <c:numCache>
                <c:formatCode>General</c:formatCode>
                <c:ptCount val="4"/>
                <c:pt idx="0">
                  <c:v>25</c:v>
                </c:pt>
                <c:pt idx="1">
                  <c:v>14</c:v>
                </c:pt>
                <c:pt idx="2">
                  <c:v>8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F13-4658-BFE8-F98291032F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992912"/>
        <c:axId val="211908078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'Burndown Summary'!$K$1</c15:sqref>
                        </c15:formulaRef>
                      </c:ext>
                    </c:extLst>
                    <c:strCache>
                      <c:ptCount val="1"/>
                      <c:pt idx="0">
                        <c:v>Backlog Sprint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'Burndown Summary'!$J$2:$J$5</c15:sqref>
                        </c15:formulaRef>
                      </c:ext>
                    </c:extLst>
                    <c:strCache>
                      <c:ptCount val="4"/>
                      <c:pt idx="0">
                        <c:v>Sprint 1</c:v>
                      </c:pt>
                      <c:pt idx="1">
                        <c:v>Sprint 2</c:v>
                      </c:pt>
                      <c:pt idx="2">
                        <c:v>Sprint 3</c:v>
                      </c:pt>
                      <c:pt idx="3">
                        <c:v>Sprint 4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'Burndown Summary'!$K$2:$K$5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25</c:v>
                      </c:pt>
                      <c:pt idx="1">
                        <c:v>3</c:v>
                      </c:pt>
                      <c:pt idx="2">
                        <c:v>5</c:v>
                      </c:pt>
                      <c:pt idx="3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EF13-4658-BFE8-F98291032F0B}"/>
                  </c:ext>
                </c:extLst>
              </c15:ser>
            </c15:filteredLineSeries>
          </c:ext>
        </c:extLst>
      </c:lineChart>
      <c:catAx>
        <c:axId val="104992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9080784"/>
        <c:crosses val="autoZero"/>
        <c:auto val="1"/>
        <c:lblAlgn val="ctr"/>
        <c:lblOffset val="100"/>
        <c:noMultiLvlLbl val="0"/>
      </c:catAx>
      <c:valAx>
        <c:axId val="211908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99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556260</xdr:colOff>
      <xdr:row>6</xdr:row>
      <xdr:rowOff>144780</xdr:rowOff>
    </xdr:from>
    <xdr:to>
      <xdr:col>7</xdr:col>
      <xdr:colOff>220980</xdr:colOff>
      <xdr:row>21</xdr:row>
      <xdr:rowOff>144780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CCEB7D3-7FCC-4744-8F9B-CFB024C472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541020</xdr:colOff>
      <xdr:row>6</xdr:row>
      <xdr:rowOff>121920</xdr:rowOff>
    </xdr:from>
    <xdr:to>
      <xdr:col>16</xdr:col>
      <xdr:colOff>487680</xdr:colOff>
      <xdr:row>21</xdr:row>
      <xdr:rowOff>121920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98C9269-03A8-41FA-8B90-681886DE91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9B5FC-B68C-490C-BD95-2891DA1E6071}">
  <dimension ref="A1:Q5"/>
  <sheetViews>
    <sheetView workbookViewId="0">
      <selection activeCell="B2" sqref="B2"/>
    </sheetView>
  </sheetViews>
  <sheetFormatPr defaultRowHeight="14.4" x14ac:dyDescent="0.3"/>
  <cols>
    <col min="2" max="2" width="12.44140625" bestFit="1" customWidth="1"/>
    <col min="3" max="3" width="14.6640625" bestFit="1" customWidth="1"/>
    <col min="4" max="4" width="12.6640625" bestFit="1" customWidth="1"/>
    <col min="5" max="5" width="10.44140625" bestFit="1" customWidth="1"/>
    <col min="6" max="6" width="8.88671875" bestFit="1" customWidth="1"/>
    <col min="7" max="7" width="8.6640625" bestFit="1" customWidth="1"/>
    <col min="8" max="8" width="17.21875" bestFit="1" customWidth="1"/>
    <col min="12" max="12" width="12.88671875" bestFit="1" customWidth="1"/>
    <col min="13" max="13" width="8.77734375" bestFit="1" customWidth="1"/>
    <col min="14" max="14" width="10.44140625" bestFit="1" customWidth="1"/>
    <col min="15" max="15" width="8.88671875" bestFit="1" customWidth="1"/>
    <col min="16" max="16" width="8.6640625" bestFit="1" customWidth="1"/>
    <col min="17" max="17" width="17.21875" bestFit="1" customWidth="1"/>
  </cols>
  <sheetData>
    <row r="1" spans="1:17" x14ac:dyDescent="0.3">
      <c r="A1" t="s">
        <v>15</v>
      </c>
      <c r="B1" t="s">
        <v>19</v>
      </c>
      <c r="C1" t="s">
        <v>11</v>
      </c>
      <c r="D1" t="s">
        <v>12</v>
      </c>
      <c r="E1" t="s">
        <v>18</v>
      </c>
      <c r="F1" t="s">
        <v>14</v>
      </c>
      <c r="G1" t="s">
        <v>13</v>
      </c>
      <c r="H1" t="s">
        <v>43</v>
      </c>
      <c r="J1" t="s">
        <v>16</v>
      </c>
      <c r="K1" t="s">
        <v>0</v>
      </c>
      <c r="L1" t="s">
        <v>11</v>
      </c>
      <c r="M1" t="s">
        <v>12</v>
      </c>
      <c r="N1" t="s">
        <v>18</v>
      </c>
      <c r="O1" t="s">
        <v>14</v>
      </c>
      <c r="P1" t="s">
        <v>13</v>
      </c>
      <c r="Q1" t="s">
        <v>43</v>
      </c>
    </row>
    <row r="2" spans="1:17" x14ac:dyDescent="0.3">
      <c r="A2" t="s">
        <v>7</v>
      </c>
      <c r="B2">
        <v>25</v>
      </c>
      <c r="C2">
        <v>25</v>
      </c>
      <c r="D2">
        <v>11</v>
      </c>
      <c r="E2">
        <v>0</v>
      </c>
      <c r="F2">
        <f>D2</f>
        <v>11</v>
      </c>
      <c r="G2" s="1">
        <f>B2</f>
        <v>25</v>
      </c>
      <c r="H2" s="1">
        <f>G2 -F2</f>
        <v>14</v>
      </c>
      <c r="J2" t="s">
        <v>7</v>
      </c>
      <c r="K2">
        <v>25</v>
      </c>
      <c r="L2">
        <v>0</v>
      </c>
      <c r="M2">
        <v>0</v>
      </c>
      <c r="N2">
        <v>0</v>
      </c>
      <c r="O2">
        <f>M2</f>
        <v>0</v>
      </c>
      <c r="P2" s="1">
        <f>K2</f>
        <v>25</v>
      </c>
      <c r="Q2" s="1">
        <f xml:space="preserve"> P2 - O2</f>
        <v>25</v>
      </c>
    </row>
    <row r="3" spans="1:17" x14ac:dyDescent="0.3">
      <c r="A3" t="s">
        <v>8</v>
      </c>
      <c r="B3">
        <v>3</v>
      </c>
      <c r="C3">
        <v>3</v>
      </c>
      <c r="D3">
        <v>14</v>
      </c>
      <c r="E3">
        <v>1</v>
      </c>
      <c r="F3">
        <f xml:space="preserve"> F2 + D3</f>
        <v>25</v>
      </c>
      <c r="G3" s="1">
        <f>G2+B3</f>
        <v>28</v>
      </c>
      <c r="H3" s="1">
        <f>G3 -F3</f>
        <v>3</v>
      </c>
      <c r="J3" t="s">
        <v>8</v>
      </c>
      <c r="K3">
        <v>3</v>
      </c>
      <c r="L3">
        <v>17</v>
      </c>
      <c r="M3">
        <v>14</v>
      </c>
      <c r="N3">
        <v>0</v>
      </c>
      <c r="O3">
        <f>O2 + M3</f>
        <v>14</v>
      </c>
      <c r="P3" s="1">
        <f>P2+K3</f>
        <v>28</v>
      </c>
      <c r="Q3" s="1">
        <f xml:space="preserve"> P3 - O3</f>
        <v>14</v>
      </c>
    </row>
    <row r="4" spans="1:17" x14ac:dyDescent="0.3">
      <c r="A4" t="s">
        <v>10</v>
      </c>
      <c r="B4">
        <v>5</v>
      </c>
      <c r="C4">
        <v>5</v>
      </c>
      <c r="D4">
        <v>8</v>
      </c>
      <c r="E4">
        <v>2</v>
      </c>
      <c r="F4">
        <f xml:space="preserve"> F3 + D4</f>
        <v>33</v>
      </c>
      <c r="G4" s="1">
        <f>G3+B4</f>
        <v>33</v>
      </c>
      <c r="H4" s="1">
        <f>G4 -F4</f>
        <v>0</v>
      </c>
      <c r="J4" t="s">
        <v>10</v>
      </c>
      <c r="K4">
        <v>5</v>
      </c>
      <c r="L4">
        <v>8</v>
      </c>
      <c r="M4">
        <v>11</v>
      </c>
      <c r="N4">
        <v>1</v>
      </c>
      <c r="O4">
        <f>O3 + M4</f>
        <v>25</v>
      </c>
      <c r="P4" s="1">
        <f>P3+K4</f>
        <v>33</v>
      </c>
      <c r="Q4" s="1">
        <f xml:space="preserve"> P4 - O4</f>
        <v>8</v>
      </c>
    </row>
    <row r="5" spans="1:17" x14ac:dyDescent="0.3">
      <c r="J5" t="s">
        <v>9</v>
      </c>
      <c r="K5">
        <v>0</v>
      </c>
      <c r="L5">
        <v>8</v>
      </c>
      <c r="M5">
        <v>8</v>
      </c>
      <c r="N5">
        <v>0</v>
      </c>
      <c r="O5">
        <f>O4 + M5</f>
        <v>33</v>
      </c>
      <c r="P5" s="1">
        <f>P4+K5</f>
        <v>33</v>
      </c>
      <c r="Q5" s="1">
        <f xml:space="preserve"> P5 - O5</f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C989A-0DB4-4957-8B7C-55617C9397A2}">
  <dimension ref="A1:Q19"/>
  <sheetViews>
    <sheetView tabSelected="1" workbookViewId="0">
      <selection activeCell="C21" sqref="C21"/>
    </sheetView>
  </sheetViews>
  <sheetFormatPr defaultRowHeight="14.4" x14ac:dyDescent="0.3"/>
  <cols>
    <col min="1" max="1" width="10.5546875" style="4" bestFit="1" customWidth="1"/>
    <col min="2" max="2" width="12.88671875" style="4" bestFit="1" customWidth="1"/>
    <col min="3" max="3" width="14.6640625" style="4" bestFit="1" customWidth="1"/>
    <col min="4" max="4" width="16.44140625" style="4" bestFit="1" customWidth="1"/>
    <col min="5" max="5" width="14.88671875" style="4" bestFit="1" customWidth="1"/>
    <col min="6" max="6" width="11.109375" style="4" bestFit="1" customWidth="1"/>
    <col min="7" max="7" width="15.77734375" style="4" bestFit="1" customWidth="1"/>
    <col min="8" max="8" width="14.21875" style="4" bestFit="1" customWidth="1"/>
    <col min="9" max="9" width="10.44140625" style="4" bestFit="1" customWidth="1"/>
    <col min="10" max="10" width="8.5546875" style="4" bestFit="1" customWidth="1"/>
    <col min="11" max="11" width="9.5546875" style="4" bestFit="1" customWidth="1"/>
    <col min="12" max="12" width="16" style="4" customWidth="1"/>
    <col min="13" max="13" width="15.77734375" style="4" customWidth="1"/>
    <col min="14" max="14" width="10.33203125" style="4" bestFit="1" customWidth="1"/>
    <col min="15" max="16" width="9.5546875" style="4" bestFit="1" customWidth="1"/>
    <col min="17" max="17" width="9.6640625" style="4" bestFit="1" customWidth="1"/>
    <col min="18" max="16384" width="8.88671875" style="4"/>
  </cols>
  <sheetData>
    <row r="1" spans="1:17" ht="28.8" x14ac:dyDescent="0.3">
      <c r="A1" s="9" t="s">
        <v>52</v>
      </c>
      <c r="B1" s="9" t="s">
        <v>4</v>
      </c>
      <c r="C1" s="9" t="s">
        <v>0</v>
      </c>
      <c r="D1" s="9" t="s">
        <v>1</v>
      </c>
      <c r="E1" s="9" t="s">
        <v>2</v>
      </c>
      <c r="F1" s="9" t="s">
        <v>5</v>
      </c>
      <c r="G1" s="9" t="s">
        <v>17</v>
      </c>
      <c r="H1" s="9" t="s">
        <v>3</v>
      </c>
      <c r="I1" s="9" t="s">
        <v>6</v>
      </c>
      <c r="J1" s="9" t="s">
        <v>35</v>
      </c>
      <c r="K1" s="9" t="s">
        <v>36</v>
      </c>
      <c r="L1" s="10" t="s">
        <v>39</v>
      </c>
      <c r="M1" s="10" t="s">
        <v>40</v>
      </c>
      <c r="N1" s="9" t="s">
        <v>37</v>
      </c>
      <c r="O1" s="10" t="s">
        <v>41</v>
      </c>
      <c r="P1" s="10" t="s">
        <v>42</v>
      </c>
      <c r="Q1" s="9" t="s">
        <v>38</v>
      </c>
    </row>
    <row r="2" spans="1:17" x14ac:dyDescent="0.3">
      <c r="A2" s="11" t="s">
        <v>20</v>
      </c>
      <c r="B2" s="8">
        <f>VLOOKUP(N2,SP!A$2:$C$9,3)</f>
        <v>55</v>
      </c>
      <c r="C2" s="8">
        <f ca="1">LOOKUP(2,1/(Sprints!$A$2:$A$20&lt;=K2)/(Sprints!$B$2:$B$20&gt;=K2),Sprints!$C$2:$C$20)</f>
        <v>5</v>
      </c>
      <c r="D2" s="8">
        <f ca="1">LOOKUP(2,1/(Sprints!$A$2:$A$20&lt;=L2)/(Sprints!$B$2:$B$20&gt;=L2),Sprints!$C$2:$C$20)</f>
        <v>5</v>
      </c>
      <c r="E2" s="8">
        <f ca="1">LOOKUP(2,1/(Sprints!$A$2:$A$20&lt;=M2)/(Sprints!$B$2:$B$20&gt;=M2),Sprints!$C$2:$C$20)</f>
        <v>14</v>
      </c>
      <c r="F2" s="8">
        <f ca="1" xml:space="preserve"> E2 - D2</f>
        <v>9</v>
      </c>
      <c r="G2" s="8">
        <f>LOOKUP(2,1/(Sprints!$A$2:$A$20&lt;=O2)/(Sprints!$B$2:$B$20&gt;=O2),Sprints!$C$2:$C$20)</f>
        <v>18</v>
      </c>
      <c r="H2" s="8" t="e">
        <f ca="1">LOOKUP(2,1/(Sprints!$A$2:$A$20&lt;=P2)/(Sprints!$B$2:$B$20&gt;=P2),Sprints!$C$2:$C$20)</f>
        <v>#N/A</v>
      </c>
      <c r="I2" s="8" t="e">
        <f t="shared" ref="I2:I13" ca="1" si="0">H2 - G2</f>
        <v>#N/A</v>
      </c>
      <c r="J2" s="4" t="s">
        <v>32</v>
      </c>
      <c r="K2" s="5">
        <v>43535</v>
      </c>
      <c r="L2" s="5">
        <v>43537</v>
      </c>
      <c r="M2" s="7">
        <v>43658</v>
      </c>
      <c r="N2" s="8">
        <f>IF(ISBLANK(L2), IF(ISBLANK(M2),0, TODAY-M2), M2-L2)</f>
        <v>121</v>
      </c>
      <c r="O2" s="5">
        <v>43717</v>
      </c>
      <c r="P2" s="7"/>
      <c r="Q2" s="8">
        <f ca="1">IF(ISBLANK(P2), IF(ISBLANK(O2),0,TODAY()-O2), P2-O2)</f>
        <v>0</v>
      </c>
    </row>
    <row r="3" spans="1:17" x14ac:dyDescent="0.3">
      <c r="A3" s="11" t="s">
        <v>21</v>
      </c>
      <c r="B3" s="8">
        <f>VLOOKUP(N3,SP!A$2:$C$9,3)</f>
        <v>55</v>
      </c>
      <c r="C3" s="8">
        <f ca="1">LOOKUP(2,1/(Sprints!$A$2:$A$20&lt;=K3)/(Sprints!$B$2:$B$20&gt;=K3),Sprints!$C$2:$C$20)</f>
        <v>5</v>
      </c>
      <c r="D3" s="8">
        <f ca="1">LOOKUP(2,1/(Sprints!$A$2:$A$20&lt;=L3)/(Sprints!$B$2:$B$20&gt;=L3),Sprints!$C$2:$C$20)</f>
        <v>5</v>
      </c>
      <c r="E3" s="8">
        <f ca="1">LOOKUP(2,1/(Sprints!$A$2:$A$20&lt;=M3)/(Sprints!$B$2:$B$20&gt;=M3),Sprints!$C$2:$C$20)</f>
        <v>14</v>
      </c>
      <c r="F3" s="8">
        <f t="shared" ref="F3:F13" ca="1" si="1" xml:space="preserve"> E3 - D3</f>
        <v>9</v>
      </c>
      <c r="G3" s="8">
        <f ca="1">LOOKUP(2,1/(Sprints!$A$2:$A$20&lt;=O3)/(Sprints!$B$2:$B$20&gt;=O3),Sprints!$C$2:$C$20)</f>
        <v>17</v>
      </c>
      <c r="H3" s="8" t="e">
        <f ca="1">LOOKUP(2,1/(Sprints!$A$2:$A$20&lt;=P3)/(Sprints!$B$2:$B$20&gt;=P3),Sprints!$C$2:$C$20)</f>
        <v>#N/A</v>
      </c>
      <c r="I3" s="8" t="e">
        <f t="shared" ca="1" si="0"/>
        <v>#N/A</v>
      </c>
      <c r="J3" s="4" t="s">
        <v>32</v>
      </c>
      <c r="K3" s="5">
        <v>43535</v>
      </c>
      <c r="L3" s="5">
        <v>43539</v>
      </c>
      <c r="M3" s="5">
        <v>43658</v>
      </c>
      <c r="N3" s="8">
        <f>IF(ISBLANK(L3), IF(ISBLANK(M3),0, TODAY-M3), M3-L3)</f>
        <v>119</v>
      </c>
      <c r="O3" s="5">
        <v>43706</v>
      </c>
      <c r="P3" s="7"/>
      <c r="Q3" s="8">
        <f ca="1">IF(ISBLANK(P3), IF(ISBLANK(O3),0,TODAY()-O3), P3-O3)</f>
        <v>11</v>
      </c>
    </row>
    <row r="4" spans="1:17" s="6" customFormat="1" x14ac:dyDescent="0.3">
      <c r="A4" s="11" t="s">
        <v>22</v>
      </c>
      <c r="B4" s="8">
        <f>VLOOKUP(N4,SP!A$2:$C$9,3)</f>
        <v>34</v>
      </c>
      <c r="C4" s="8">
        <f ca="1">LOOKUP(2,1/(Sprints!$A$2:$A$20&lt;=K4)/(Sprints!$B$2:$B$20&gt;=K4),Sprints!$C$2:$C$20)</f>
        <v>9</v>
      </c>
      <c r="D4" s="8">
        <f ca="1">LOOKUP(2,1/(Sprints!$A$2:$A$20&lt;=L4)/(Sprints!$B$2:$B$20&gt;=L4),Sprints!$C$2:$C$20)</f>
        <v>11</v>
      </c>
      <c r="E4" s="8">
        <f ca="1">LOOKUP(2,1/(Sprints!$A$2:$A$20&lt;=M4)/(Sprints!$B$2:$B$20&gt;=M4),Sprints!$C$2:$C$20)</f>
        <v>14</v>
      </c>
      <c r="F4" s="8">
        <f t="shared" ca="1" si="1"/>
        <v>3</v>
      </c>
      <c r="G4" s="8">
        <f ca="1">LOOKUP(2,1/(Sprints!$A$2:$A$20&lt;=O4)/(Sprints!$B$2:$B$20&gt;=O4),Sprints!$C$2:$C$20)</f>
        <v>14</v>
      </c>
      <c r="H4" s="8">
        <f ca="1">LOOKUP(2,1/(Sprints!$A$2:$A$20&lt;=P4)/(Sprints!$B$2:$B$20&gt;=P4),Sprints!$C$2:$C$20)</f>
        <v>14</v>
      </c>
      <c r="I4" s="8">
        <f t="shared" ca="1" si="0"/>
        <v>0</v>
      </c>
      <c r="J4" s="6" t="s">
        <v>33</v>
      </c>
      <c r="K4" s="7">
        <v>43594</v>
      </c>
      <c r="L4" s="7">
        <v>43614</v>
      </c>
      <c r="M4" s="7">
        <v>43654</v>
      </c>
      <c r="N4" s="8">
        <f>IF(ISBLANK(L4), IF(ISBLANK(M4),0, TODAY-M4), M4-L4)</f>
        <v>40</v>
      </c>
      <c r="O4" s="7">
        <v>43661</v>
      </c>
      <c r="P4" s="7">
        <v>43664</v>
      </c>
      <c r="Q4" s="8">
        <f ca="1">IF(ISBLANK(P4), IF(ISBLANK(O4),0,TODAY()-O4), P4-O4)</f>
        <v>3</v>
      </c>
    </row>
    <row r="5" spans="1:17" s="6" customFormat="1" x14ac:dyDescent="0.3">
      <c r="A5" s="11" t="s">
        <v>23</v>
      </c>
      <c r="B5" s="8">
        <f>VLOOKUP(N5,SP!A$2:$C$9,3)</f>
        <v>21</v>
      </c>
      <c r="C5" s="8">
        <f ca="1">LOOKUP(2,1/(Sprints!$A$2:$A$20&lt;=K5)/(Sprints!$B$2:$B$20&gt;=K5),Sprints!$C$2:$C$20)</f>
        <v>10</v>
      </c>
      <c r="D5" s="8">
        <f ca="1">LOOKUP(2,1/(Sprints!$A$2:$A$20&lt;=L5)/(Sprints!$B$2:$B$20&gt;=L5),Sprints!$C$2:$C$20)</f>
        <v>10</v>
      </c>
      <c r="E5" s="8">
        <f ca="1">LOOKUP(2,1/(Sprints!$A$2:$A$20&lt;=M5)/(Sprints!$B$2:$B$20&gt;=M5),Sprints!$C$2:$C$20)</f>
        <v>11</v>
      </c>
      <c r="F5" s="8">
        <f t="shared" ca="1" si="1"/>
        <v>1</v>
      </c>
      <c r="G5" s="8">
        <f ca="1">LOOKUP(2,1/(Sprints!$A$2:$A$20&lt;=O5)/(Sprints!$B$2:$B$20&gt;=O5),Sprints!$C$2:$C$20)</f>
        <v>12</v>
      </c>
      <c r="H5" s="8">
        <f ca="1">LOOKUP(2,1/(Sprints!$A$2:$A$20&lt;=P5)/(Sprints!$B$2:$B$20&gt;=P5),Sprints!$C$2:$C$20)</f>
        <v>13</v>
      </c>
      <c r="I5" s="8">
        <f t="shared" ca="1" si="0"/>
        <v>1</v>
      </c>
      <c r="J5" s="6" t="s">
        <v>34</v>
      </c>
      <c r="K5" s="7">
        <v>43600</v>
      </c>
      <c r="L5" s="7">
        <v>43600</v>
      </c>
      <c r="M5" s="7">
        <v>43622</v>
      </c>
      <c r="N5" s="8">
        <f>IF(ISBLANK(L5), IF(ISBLANK(M5),0, TODAY-M5), M5-L5)</f>
        <v>22</v>
      </c>
      <c r="O5" s="7">
        <v>43626</v>
      </c>
      <c r="P5" s="7">
        <v>43648</v>
      </c>
      <c r="Q5" s="8">
        <f ca="1">IF(ISBLANK(P5), IF(ISBLANK(O5),0,TODAY()-O5), P5-O5)</f>
        <v>22</v>
      </c>
    </row>
    <row r="6" spans="1:17" s="6" customFormat="1" x14ac:dyDescent="0.3">
      <c r="A6" s="11" t="s">
        <v>24</v>
      </c>
      <c r="B6" s="8">
        <f>VLOOKUP(N6,SP!A$2:$C$9,3)</f>
        <v>34</v>
      </c>
      <c r="C6" s="8">
        <f ca="1">LOOKUP(2,1/(Sprints!$A$2:$A$20&lt;=K6)/(Sprints!$B$2:$B$20&gt;=K6),Sprints!$C$2:$C$20)</f>
        <v>11</v>
      </c>
      <c r="D6" s="8">
        <f ca="1">LOOKUP(2,1/(Sprints!$A$2:$A$20&lt;=L6)/(Sprints!$B$2:$B$20&gt;=L6),Sprints!$C$2:$C$20)</f>
        <v>11</v>
      </c>
      <c r="E6" s="8">
        <f ca="1">LOOKUP(2,1/(Sprints!$A$2:$A$20&lt;=M6)/(Sprints!$B$2:$B$20&gt;=M6),Sprints!$C$2:$C$20)</f>
        <v>14</v>
      </c>
      <c r="F6" s="8">
        <f t="shared" ca="1" si="1"/>
        <v>3</v>
      </c>
      <c r="G6" s="8">
        <f ca="1">LOOKUP(2,1/(Sprints!$A$2:$A$20&lt;=O6)/(Sprints!$B$2:$B$20&gt;=O6),Sprints!$C$2:$C$20)</f>
        <v>14</v>
      </c>
      <c r="H6" s="8">
        <f ca="1">LOOKUP(2,1/(Sprints!$A$2:$A$20&lt;=P6)/(Sprints!$B$2:$B$20&gt;=P6),Sprints!$C$2:$C$20)</f>
        <v>14</v>
      </c>
      <c r="I6" s="8">
        <f t="shared" ca="1" si="0"/>
        <v>0</v>
      </c>
      <c r="J6" s="6" t="s">
        <v>33</v>
      </c>
      <c r="K6" s="7">
        <v>43613</v>
      </c>
      <c r="L6" s="7">
        <v>43619</v>
      </c>
      <c r="M6" s="7">
        <v>43654</v>
      </c>
      <c r="N6" s="8">
        <f>IF(ISBLANK(L6), IF(ISBLANK(M6),0, TODAY-M6), M6-L6)</f>
        <v>35</v>
      </c>
      <c r="O6" s="7">
        <v>43661</v>
      </c>
      <c r="P6" s="7">
        <v>43664</v>
      </c>
      <c r="Q6" s="8">
        <f ca="1">IF(ISBLANK(P6), IF(ISBLANK(O6),0,TODAY()-O6), P6-O6)</f>
        <v>3</v>
      </c>
    </row>
    <row r="7" spans="1:17" s="6" customFormat="1" x14ac:dyDescent="0.3">
      <c r="A7" s="11" t="s">
        <v>25</v>
      </c>
      <c r="B7" s="8">
        <f>VLOOKUP(N7,SP!A$2:$C$9,3)</f>
        <v>21</v>
      </c>
      <c r="C7" s="8">
        <f ca="1">LOOKUP(2,1/(Sprints!$A$2:$A$20&lt;=K7)/(Sprints!$B$2:$B$20&gt;=K7),Sprints!$C$2:$C$20)</f>
        <v>11</v>
      </c>
      <c r="D7" s="8">
        <f ca="1">LOOKUP(2,1/(Sprints!$A$2:$A$20&lt;=L7)/(Sprints!$B$2:$B$20&gt;=L7),Sprints!$C$2:$C$20)</f>
        <v>11</v>
      </c>
      <c r="E7" s="8">
        <f ca="1">LOOKUP(2,1/(Sprints!$A$2:$A$20&lt;=M7)/(Sprints!$B$2:$B$20&gt;=M7),Sprints!$C$2:$C$20)</f>
        <v>13</v>
      </c>
      <c r="F7" s="8">
        <f t="shared" ca="1" si="1"/>
        <v>2</v>
      </c>
      <c r="G7" s="8">
        <f ca="1">LOOKUP(2,1/(Sprints!$A$2:$A$20&lt;=O7)/(Sprints!$B$2:$B$20&gt;=O7),Sprints!$C$2:$C$20)</f>
        <v>14</v>
      </c>
      <c r="H7" s="8">
        <f ca="1">LOOKUP(2,1/(Sprints!$A$2:$A$20&lt;=P7)/(Sprints!$B$2:$B$20&gt;=P7),Sprints!$C$2:$C$20)</f>
        <v>14</v>
      </c>
      <c r="I7" s="8">
        <f t="shared" ca="1" si="0"/>
        <v>0</v>
      </c>
      <c r="J7" s="6" t="s">
        <v>33</v>
      </c>
      <c r="K7" s="7">
        <v>43613</v>
      </c>
      <c r="L7" s="7">
        <v>43620</v>
      </c>
      <c r="M7" s="7">
        <v>43648</v>
      </c>
      <c r="N7" s="8">
        <f>IF(ISBLANK(L7), IF(ISBLANK(M7),0, TODAY-M7), M7-L7)</f>
        <v>28</v>
      </c>
      <c r="O7" s="7">
        <v>43661</v>
      </c>
      <c r="P7" s="7">
        <v>43664</v>
      </c>
      <c r="Q7" s="8">
        <f ca="1">IF(ISBLANK(P7), IF(ISBLANK(O7),0,TODAY()-O7), P7-O7)</f>
        <v>3</v>
      </c>
    </row>
    <row r="8" spans="1:17" s="6" customFormat="1" x14ac:dyDescent="0.3">
      <c r="A8" s="6" t="s">
        <v>26</v>
      </c>
      <c r="B8" s="8">
        <f>VLOOKUP(N8,SP!A$2:$C$9,3)</f>
        <v>55</v>
      </c>
      <c r="C8" s="8">
        <f ca="1">LOOKUP(2,1/(Sprints!$A$2:$A$20&lt;=K8)/(Sprints!$B$2:$B$20&gt;=K8),Sprints!$C$2:$C$20)</f>
        <v>11</v>
      </c>
      <c r="D8" s="8">
        <f ca="1">LOOKUP(2,1/(Sprints!$A$2:$A$20&lt;=L8)/(Sprints!$B$2:$B$20&gt;=L8),Sprints!$C$2:$C$20)</f>
        <v>11</v>
      </c>
      <c r="E8" s="8">
        <f ca="1">LOOKUP(2,1/(Sprints!$A$2:$A$20&lt;=M8)/(Sprints!$B$2:$B$20&gt;=M8),Sprints!$C$2:$C$20)</f>
        <v>14</v>
      </c>
      <c r="F8" s="8">
        <f t="shared" ca="1" si="1"/>
        <v>3</v>
      </c>
      <c r="G8" s="8">
        <f ca="1">LOOKUP(2,1/(Sprints!$A$2:$A$20&lt;=O8)/(Sprints!$B$2:$B$20&gt;=O8),Sprints!$C$2:$C$20)</f>
        <v>14</v>
      </c>
      <c r="H8" s="8">
        <f ca="1">LOOKUP(2,1/(Sprints!$A$2:$A$20&lt;=P8)/(Sprints!$B$2:$B$20&gt;=P8),Sprints!$C$2:$C$20)</f>
        <v>14</v>
      </c>
      <c r="I8" s="8">
        <f t="shared" ca="1" si="0"/>
        <v>0</v>
      </c>
      <c r="J8" s="6" t="s">
        <v>34</v>
      </c>
      <c r="K8" s="7">
        <v>43613</v>
      </c>
      <c r="L8" s="7">
        <v>43613</v>
      </c>
      <c r="M8" s="7">
        <v>43658</v>
      </c>
      <c r="N8" s="8">
        <f>IF(ISBLANK(L8), IF(ISBLANK(M8),0, TODAY-M8), M8-L8)</f>
        <v>45</v>
      </c>
      <c r="O8" s="7">
        <v>43661</v>
      </c>
      <c r="P8" s="7">
        <v>43662</v>
      </c>
      <c r="Q8" s="8">
        <f ca="1">IF(ISBLANK(P8), IF(ISBLANK(O8),0,TODAY()-O8), P8-O8)</f>
        <v>1</v>
      </c>
    </row>
    <row r="9" spans="1:17" s="6" customFormat="1" x14ac:dyDescent="0.3">
      <c r="A9" s="6" t="s">
        <v>27</v>
      </c>
      <c r="B9" s="8">
        <f>VLOOKUP(N9,SP!A$2:$C$9,3)</f>
        <v>34</v>
      </c>
      <c r="C9" s="8">
        <f ca="1">LOOKUP(2,1/(Sprints!$A$2:$A$20&lt;=K9)/(Sprints!$B$2:$B$20&gt;=K9),Sprints!$C$2:$C$20)</f>
        <v>11</v>
      </c>
      <c r="D9" s="8">
        <f ca="1">LOOKUP(2,1/(Sprints!$A$2:$A$20&lt;=L9)/(Sprints!$B$2:$B$20&gt;=L9),Sprints!$C$2:$C$20)</f>
        <v>11</v>
      </c>
      <c r="E9" s="8">
        <f ca="1">LOOKUP(2,1/(Sprints!$A$2:$A$20&lt;=M9)/(Sprints!$B$2:$B$20&gt;=M9),Sprints!$C$2:$C$20)</f>
        <v>13</v>
      </c>
      <c r="F9" s="8">
        <f t="shared" ca="1" si="1"/>
        <v>2</v>
      </c>
      <c r="G9" s="8">
        <f ca="1">LOOKUP(2,1/(Sprints!$A$2:$A$20&lt;=O9)/(Sprints!$B$2:$B$20&gt;=O9),Sprints!$C$2:$C$20)</f>
        <v>14</v>
      </c>
      <c r="H9" s="8">
        <f ca="1">LOOKUP(2,1/(Sprints!$A$2:$A$20&lt;=P9)/(Sprints!$B$2:$B$20&gt;=P9),Sprints!$C$2:$C$20)</f>
        <v>14</v>
      </c>
      <c r="I9" s="8">
        <f t="shared" ca="1" si="0"/>
        <v>0</v>
      </c>
      <c r="J9" s="6" t="s">
        <v>34</v>
      </c>
      <c r="K9" s="7">
        <v>43613</v>
      </c>
      <c r="L9" s="7">
        <v>43615</v>
      </c>
      <c r="M9" s="7">
        <v>43648</v>
      </c>
      <c r="N9" s="8">
        <f>IF(ISBLANK(L9), IF(ISBLANK(M9),0, TODAY-M9), M9-L9)</f>
        <v>33</v>
      </c>
      <c r="O9" s="7">
        <v>43661</v>
      </c>
      <c r="P9" s="7">
        <v>43662</v>
      </c>
      <c r="Q9" s="8">
        <f ca="1">IF(ISBLANK(P9), IF(ISBLANK(O9),0,TODAY()-O9), P9-O9)</f>
        <v>1</v>
      </c>
    </row>
    <row r="10" spans="1:17" s="6" customFormat="1" x14ac:dyDescent="0.3">
      <c r="A10" s="6" t="s">
        <v>28</v>
      </c>
      <c r="B10" s="8">
        <f>VLOOKUP(N10,SP!A$2:$C$9,3)</f>
        <v>21</v>
      </c>
      <c r="C10" s="8">
        <f ca="1">LOOKUP(2,1/(Sprints!$A$2:$A$20&lt;=K10)/(Sprints!$B$2:$B$20&gt;=K10),Sprints!$C$2:$C$20)</f>
        <v>11</v>
      </c>
      <c r="D10" s="8">
        <f ca="1">LOOKUP(2,1/(Sprints!$A$2:$A$20&lt;=L10)/(Sprints!$B$2:$B$20&gt;=L10),Sprints!$C$2:$C$20)</f>
        <v>11</v>
      </c>
      <c r="E10" s="8">
        <f ca="1">LOOKUP(2,1/(Sprints!$A$2:$A$20&lt;=M10)/(Sprints!$B$2:$B$20&gt;=M10),Sprints!$C$2:$C$20)</f>
        <v>13</v>
      </c>
      <c r="F10" s="8">
        <f t="shared" ca="1" si="1"/>
        <v>2</v>
      </c>
      <c r="G10" s="8">
        <f ca="1">LOOKUP(2,1/(Sprints!$A$2:$A$20&lt;=O10)/(Sprints!$B$2:$B$20&gt;=O10),Sprints!$C$2:$C$20)</f>
        <v>14</v>
      </c>
      <c r="H10" s="8">
        <f ca="1">LOOKUP(2,1/(Sprints!$A$2:$A$20&lt;=P10)/(Sprints!$B$2:$B$20&gt;=P10),Sprints!$C$2:$C$20)</f>
        <v>14</v>
      </c>
      <c r="I10" s="8">
        <f t="shared" ca="1" si="0"/>
        <v>0</v>
      </c>
      <c r="J10" s="6" t="s">
        <v>34</v>
      </c>
      <c r="K10" s="7">
        <v>43613</v>
      </c>
      <c r="L10" s="7">
        <v>43621</v>
      </c>
      <c r="M10" s="7">
        <v>43648</v>
      </c>
      <c r="N10" s="8">
        <f>IF(ISBLANK(L10), IF(ISBLANK(M10),0, TODAY-M10), M10-L10)</f>
        <v>27</v>
      </c>
      <c r="O10" s="7">
        <v>43661</v>
      </c>
      <c r="P10" s="7">
        <v>43662</v>
      </c>
      <c r="Q10" s="8">
        <f ca="1">IF(ISBLANK(P10), IF(ISBLANK(O10),0,TODAY()-O10), P10-O10)</f>
        <v>1</v>
      </c>
    </row>
    <row r="11" spans="1:17" s="6" customFormat="1" x14ac:dyDescent="0.3">
      <c r="A11" s="11" t="s">
        <v>29</v>
      </c>
      <c r="B11" s="8">
        <f>VLOOKUP(N11,SP!A$2:$C$9,3)</f>
        <v>34</v>
      </c>
      <c r="C11" s="8">
        <f ca="1">LOOKUP(2,1/(Sprints!$A$2:$A$20&lt;=K11)/(Sprints!$B$2:$B$20&gt;=K11),Sprints!$C$2:$C$20)</f>
        <v>11</v>
      </c>
      <c r="D11" s="8">
        <f ca="1">LOOKUP(2,1/(Sprints!$A$2:$A$20&lt;=L11)/(Sprints!$B$2:$B$20&gt;=L11),Sprints!$C$2:$C$20)</f>
        <v>11</v>
      </c>
      <c r="E11" s="8">
        <f ca="1">LOOKUP(2,1/(Sprints!$A$2:$A$20&lt;=M11)/(Sprints!$B$2:$B$20&gt;=M11),Sprints!$C$2:$C$20)</f>
        <v>14</v>
      </c>
      <c r="F11" s="8">
        <f t="shared" ca="1" si="1"/>
        <v>3</v>
      </c>
      <c r="G11" s="8">
        <f ca="1">LOOKUP(2,1/(Sprints!$A$2:$A$20&lt;=O11)/(Sprints!$B$2:$B$20&gt;=O11),Sprints!$C$2:$C$20)</f>
        <v>14</v>
      </c>
      <c r="H11" s="8">
        <f ca="1">LOOKUP(2,1/(Sprints!$A$2:$A$20&lt;=P11)/(Sprints!$B$2:$B$20&gt;=P11),Sprints!$C$2:$C$20)</f>
        <v>14</v>
      </c>
      <c r="I11" s="8">
        <f t="shared" ca="1" si="0"/>
        <v>0</v>
      </c>
      <c r="J11" s="6" t="s">
        <v>34</v>
      </c>
      <c r="K11" s="7">
        <v>43613</v>
      </c>
      <c r="L11" s="7">
        <v>43620</v>
      </c>
      <c r="M11" s="7">
        <v>43658</v>
      </c>
      <c r="N11" s="8">
        <f>IF(ISBLANK(L11), IF(ISBLANK(M11),0, TODAY-M11), M11-L11)</f>
        <v>38</v>
      </c>
      <c r="O11" s="7">
        <v>43661</v>
      </c>
      <c r="P11" s="7">
        <v>43664</v>
      </c>
      <c r="Q11" s="8">
        <f ca="1">IF(ISBLANK(P11), IF(ISBLANK(O11),0,TODAY()-O11), P11-O11)</f>
        <v>3</v>
      </c>
    </row>
    <row r="12" spans="1:17" x14ac:dyDescent="0.3">
      <c r="A12" s="11" t="s">
        <v>30</v>
      </c>
      <c r="B12" s="8">
        <f>VLOOKUP(N12,SP!A$2:$C$9,3)</f>
        <v>34</v>
      </c>
      <c r="C12" s="8">
        <f ca="1">LOOKUP(2,1/(Sprints!$A$2:$A$20&lt;=K12)/(Sprints!$B$2:$B$20&gt;=K12),Sprints!$C$2:$C$20)</f>
        <v>11</v>
      </c>
      <c r="D12" s="8">
        <f ca="1">LOOKUP(2,1/(Sprints!$A$2:$A$20&lt;=L12)/(Sprints!$B$2:$B$20&gt;=L12),Sprints!$C$2:$C$20)</f>
        <v>11</v>
      </c>
      <c r="E12" s="8">
        <f ca="1">LOOKUP(2,1/(Sprints!$A$2:$A$20&lt;=M12)/(Sprints!$B$2:$B$20&gt;=M12),Sprints!$C$2:$C$20)</f>
        <v>14</v>
      </c>
      <c r="F12" s="8">
        <f t="shared" ca="1" si="1"/>
        <v>3</v>
      </c>
      <c r="G12" s="8">
        <f ca="1">LOOKUP(2,1/(Sprints!$A$2:$A$20&lt;=O12)/(Sprints!$B$2:$B$20&gt;=O12),Sprints!$C$2:$C$20)</f>
        <v>14</v>
      </c>
      <c r="H12" s="8">
        <f ca="1">LOOKUP(2,1/(Sprints!$A$2:$A$20&lt;=P12)/(Sprints!$B$2:$B$20&gt;=P12),Sprints!$C$2:$C$20)</f>
        <v>14</v>
      </c>
      <c r="I12" s="8">
        <f t="shared" ca="1" si="0"/>
        <v>0</v>
      </c>
      <c r="J12" s="4" t="s">
        <v>34</v>
      </c>
      <c r="K12" s="7">
        <v>43613</v>
      </c>
      <c r="L12" s="7">
        <v>43623</v>
      </c>
      <c r="M12" s="7">
        <v>43658</v>
      </c>
      <c r="N12" s="8">
        <f>IF(ISBLANK(L12), IF(ISBLANK(M12),0, TODAY-M12), M12-L12)</f>
        <v>35</v>
      </c>
      <c r="O12" s="7">
        <v>43661</v>
      </c>
      <c r="P12" s="7">
        <v>43662</v>
      </c>
      <c r="Q12" s="8">
        <f ca="1">IF(ISBLANK(P12), IF(ISBLANK(O12),0,TODAY()-O12), P12-O12)</f>
        <v>1</v>
      </c>
    </row>
    <row r="13" spans="1:17" x14ac:dyDescent="0.3">
      <c r="A13" s="4" t="s">
        <v>31</v>
      </c>
      <c r="B13" s="8">
        <f>VLOOKUP(N13,SP!A$2:$C$9,3)</f>
        <v>34</v>
      </c>
      <c r="C13" s="8">
        <f ca="1">LOOKUP(2,1/(Sprints!$A$2:$A$20&lt;=K13)/(Sprints!$B$2:$B$20&gt;=K13),Sprints!$C$2:$C$20)</f>
        <v>11</v>
      </c>
      <c r="D13" s="8">
        <f ca="1">LOOKUP(2,1/(Sprints!$A$2:$A$20&lt;=L13)/(Sprints!$B$2:$B$20&gt;=L13),Sprints!$C$2:$C$20)</f>
        <v>11</v>
      </c>
      <c r="E13" s="8">
        <f ca="1">LOOKUP(2,1/(Sprints!$A$2:$A$20&lt;=M13)/(Sprints!$B$2:$B$20&gt;=M13),Sprints!$C$2:$C$20)</f>
        <v>14</v>
      </c>
      <c r="F13" s="8">
        <f t="shared" ca="1" si="1"/>
        <v>3</v>
      </c>
      <c r="G13" s="8">
        <f ca="1">LOOKUP(2,1/(Sprints!$A$2:$A$20&lt;=O13)/(Sprints!$B$2:$B$20&gt;=O13),Sprints!$C$2:$C$20)</f>
        <v>14</v>
      </c>
      <c r="H13" s="8">
        <f ca="1">LOOKUP(2,1/(Sprints!$A$2:$A$20&lt;=P13)/(Sprints!$B$2:$B$20&gt;=P13),Sprints!$C$2:$C$20)</f>
        <v>14</v>
      </c>
      <c r="I13" s="8">
        <f t="shared" ca="1" si="0"/>
        <v>0</v>
      </c>
      <c r="J13" s="4" t="s">
        <v>34</v>
      </c>
      <c r="K13" s="7">
        <v>43620</v>
      </c>
      <c r="L13" s="7">
        <v>43621</v>
      </c>
      <c r="M13" s="7">
        <v>43658</v>
      </c>
      <c r="N13" s="8">
        <f>IF(ISBLANK(L13), IF(ISBLANK(M13),0, TODAY-M13), M13-L13)</f>
        <v>37</v>
      </c>
      <c r="O13" s="7">
        <v>43661</v>
      </c>
      <c r="P13" s="7">
        <v>43662</v>
      </c>
      <c r="Q13" s="8">
        <f ca="1">IF(ISBLANK(P13), IF(ISBLANK(O13),0,TODAY()-O13), P13-O13)</f>
        <v>1</v>
      </c>
    </row>
    <row r="14" spans="1:17" x14ac:dyDescent="0.3">
      <c r="A14" t="s">
        <v>53</v>
      </c>
      <c r="B14" s="8">
        <f>VLOOKUP(N14,SP!A$2:$C$9,3)</f>
        <v>55</v>
      </c>
      <c r="C14" s="8">
        <f ca="1">LOOKUP(2,1/(Sprints!$A$2:$A$20&lt;=K14)/(Sprints!$B$2:$B$20&gt;=K14),Sprints!$C$2:$C$20)</f>
        <v>4</v>
      </c>
      <c r="D14" s="8">
        <f ca="1">LOOKUP(2,1/(Sprints!$A$2:$A$20&lt;=L14)/(Sprints!$B$2:$B$20&gt;=L14),Sprints!$C$2:$C$20)</f>
        <v>12</v>
      </c>
      <c r="E14" s="8">
        <f>LOOKUP(2,1/(Sprints!$A$2:$A$20&lt;=M14)/(Sprints!$B$2:$B$20&gt;=M14),Sprints!$C$2:$C$20)</f>
        <v>18</v>
      </c>
      <c r="F14" s="8">
        <f t="shared" ref="F14" ca="1" si="2" xml:space="preserve"> E14 - D14</f>
        <v>6</v>
      </c>
      <c r="G14" s="8" t="e">
        <f ca="1">LOOKUP(2,1/(Sprints!$A$2:$A$20&lt;=O14)/(Sprints!$B$2:$B$20&gt;=O14),Sprints!$C$2:$C$20)</f>
        <v>#N/A</v>
      </c>
      <c r="H14" s="8" t="e">
        <f ca="1">LOOKUP(2,1/(Sprints!$A$2:$A$20&lt;=P14)/(Sprints!$B$2:$B$20&gt;=P14),Sprints!$C$2:$C$20)</f>
        <v>#N/A</v>
      </c>
      <c r="I14" s="8" t="e">
        <f t="shared" ref="I14" ca="1" si="3">H14 - G14</f>
        <v>#N/A</v>
      </c>
      <c r="J14" t="s">
        <v>32</v>
      </c>
      <c r="K14" s="5">
        <v>43516</v>
      </c>
      <c r="L14" s="5">
        <v>43628</v>
      </c>
      <c r="M14" s="5">
        <v>43711</v>
      </c>
      <c r="N14" s="8">
        <f>IF(ISBLANK(L14), IF(ISBLANK(M14),0, TODAY-M14), M14-L14)</f>
        <v>83</v>
      </c>
      <c r="O14" s="5"/>
      <c r="Q14" s="8">
        <f ca="1">IF(ISBLANK(P14), IF(ISBLANK(O14),0,TODAY()-O14), P14-O14)</f>
        <v>0</v>
      </c>
    </row>
    <row r="15" spans="1:17" x14ac:dyDescent="0.3">
      <c r="A15" t="s">
        <v>54</v>
      </c>
      <c r="J15" t="s">
        <v>55</v>
      </c>
    </row>
    <row r="16" spans="1:17" x14ac:dyDescent="0.3">
      <c r="A16" t="s">
        <v>56</v>
      </c>
      <c r="J16" t="s">
        <v>57</v>
      </c>
    </row>
    <row r="17" spans="1:10" x14ac:dyDescent="0.3">
      <c r="A17" t="s">
        <v>58</v>
      </c>
      <c r="J17" t="s">
        <v>33</v>
      </c>
    </row>
    <row r="18" spans="1:10" x14ac:dyDescent="0.3">
      <c r="A18" t="s">
        <v>59</v>
      </c>
      <c r="J18" t="s">
        <v>55</v>
      </c>
    </row>
    <row r="19" spans="1:10" x14ac:dyDescent="0.3">
      <c r="A19" t="s">
        <v>60</v>
      </c>
      <c r="J19" t="s">
        <v>55</v>
      </c>
    </row>
  </sheetData>
  <autoFilter ref="A1:I14" xr:uid="{AED31219-598C-422B-B10B-DB13322004E4}"/>
  <pageMargins left="0.7" right="0.7" top="0.75" bottom="0.75" header="0.3" footer="0.3"/>
  <pageSetup orientation="portrait" horizontalDpi="300" verticalDpi="300" r:id="rId1"/>
  <ignoredErrors>
    <ignoredError sqref="F2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A68DE-49B5-450C-B56C-8FE4562D72A6}">
  <dimension ref="A1:C9"/>
  <sheetViews>
    <sheetView workbookViewId="0">
      <selection activeCell="C10" sqref="C10"/>
    </sheetView>
  </sheetViews>
  <sheetFormatPr defaultRowHeight="14.4" x14ac:dyDescent="0.3"/>
  <cols>
    <col min="1" max="1" width="5.33203125" bestFit="1" customWidth="1"/>
    <col min="2" max="2" width="4" bestFit="1" customWidth="1"/>
    <col min="3" max="3" width="11.109375" bestFit="1" customWidth="1"/>
  </cols>
  <sheetData>
    <row r="1" spans="1:3" x14ac:dyDescent="0.3">
      <c r="A1" s="3" t="s">
        <v>45</v>
      </c>
      <c r="B1" s="3" t="s">
        <v>46</v>
      </c>
      <c r="C1" s="3" t="s">
        <v>4</v>
      </c>
    </row>
    <row r="2" spans="1:3" x14ac:dyDescent="0.3">
      <c r="A2">
        <v>1</v>
      </c>
      <c r="B2">
        <v>1</v>
      </c>
      <c r="C2">
        <v>1</v>
      </c>
    </row>
    <row r="3" spans="1:3" x14ac:dyDescent="0.3">
      <c r="A3">
        <v>2</v>
      </c>
      <c r="B3">
        <v>3</v>
      </c>
      <c r="C3">
        <v>3</v>
      </c>
    </row>
    <row r="4" spans="1:3" x14ac:dyDescent="0.3">
      <c r="A4">
        <v>4</v>
      </c>
      <c r="B4">
        <v>5</v>
      </c>
      <c r="C4">
        <v>5</v>
      </c>
    </row>
    <row r="5" spans="1:3" x14ac:dyDescent="0.3">
      <c r="A5">
        <v>6</v>
      </c>
      <c r="B5">
        <v>10</v>
      </c>
      <c r="C5">
        <v>8</v>
      </c>
    </row>
    <row r="6" spans="1:3" x14ac:dyDescent="0.3">
      <c r="A6">
        <v>11</v>
      </c>
      <c r="B6">
        <v>15</v>
      </c>
      <c r="C6">
        <v>13</v>
      </c>
    </row>
    <row r="7" spans="1:3" x14ac:dyDescent="0.3">
      <c r="A7">
        <v>16</v>
      </c>
      <c r="B7">
        <v>30</v>
      </c>
      <c r="C7">
        <v>21</v>
      </c>
    </row>
    <row r="8" spans="1:3" x14ac:dyDescent="0.3">
      <c r="A8">
        <v>31</v>
      </c>
      <c r="B8">
        <v>40</v>
      </c>
      <c r="C8">
        <v>34</v>
      </c>
    </row>
    <row r="9" spans="1:3" x14ac:dyDescent="0.3">
      <c r="A9">
        <v>41</v>
      </c>
      <c r="B9">
        <v>100</v>
      </c>
      <c r="C9">
        <v>55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02830-2D91-48C2-9C27-20C71EEBA17A}">
  <dimension ref="A1:C20"/>
  <sheetViews>
    <sheetView workbookViewId="0">
      <selection activeCell="C21" sqref="C21"/>
    </sheetView>
  </sheetViews>
  <sheetFormatPr defaultRowHeight="14.4" x14ac:dyDescent="0.3"/>
  <cols>
    <col min="1" max="2" width="9.5546875" bestFit="1" customWidth="1"/>
    <col min="3" max="3" width="6.77734375" bestFit="1" customWidth="1"/>
  </cols>
  <sheetData>
    <row r="1" spans="1:3" x14ac:dyDescent="0.3">
      <c r="A1" s="3" t="s">
        <v>45</v>
      </c>
      <c r="B1" s="3" t="s">
        <v>46</v>
      </c>
      <c r="C1" s="3" t="s">
        <v>44</v>
      </c>
    </row>
    <row r="2" spans="1:3" x14ac:dyDescent="0.3">
      <c r="A2" s="2">
        <v>43472</v>
      </c>
      <c r="B2" s="2">
        <v>43483</v>
      </c>
      <c r="C2">
        <v>1</v>
      </c>
    </row>
    <row r="3" spans="1:3" x14ac:dyDescent="0.3">
      <c r="A3" s="2">
        <v>43486</v>
      </c>
      <c r="B3" s="2">
        <v>43497</v>
      </c>
      <c r="C3">
        <v>2</v>
      </c>
    </row>
    <row r="4" spans="1:3" x14ac:dyDescent="0.3">
      <c r="A4" s="2">
        <v>43500</v>
      </c>
      <c r="B4" s="2">
        <v>43511</v>
      </c>
      <c r="C4">
        <v>3</v>
      </c>
    </row>
    <row r="5" spans="1:3" x14ac:dyDescent="0.3">
      <c r="A5" s="2">
        <v>43514</v>
      </c>
      <c r="B5" s="2">
        <v>43525</v>
      </c>
      <c r="C5">
        <v>4</v>
      </c>
    </row>
    <row r="6" spans="1:3" x14ac:dyDescent="0.3">
      <c r="A6" s="2">
        <v>43528</v>
      </c>
      <c r="B6" t="s">
        <v>48</v>
      </c>
      <c r="C6">
        <v>5</v>
      </c>
    </row>
    <row r="7" spans="1:3" x14ac:dyDescent="0.3">
      <c r="A7" s="2">
        <v>43542</v>
      </c>
      <c r="B7" t="s">
        <v>49</v>
      </c>
      <c r="C7">
        <v>6</v>
      </c>
    </row>
    <row r="8" spans="1:3" x14ac:dyDescent="0.3">
      <c r="A8" s="2">
        <v>43556</v>
      </c>
      <c r="B8" s="2">
        <v>43567</v>
      </c>
      <c r="C8">
        <v>7</v>
      </c>
    </row>
    <row r="9" spans="1:3" x14ac:dyDescent="0.3">
      <c r="A9" s="2">
        <v>43570</v>
      </c>
      <c r="B9" s="2">
        <v>43581</v>
      </c>
      <c r="C9">
        <v>8</v>
      </c>
    </row>
    <row r="10" spans="1:3" x14ac:dyDescent="0.3">
      <c r="A10" s="2">
        <v>43584</v>
      </c>
      <c r="B10" t="s">
        <v>50</v>
      </c>
      <c r="C10">
        <v>9</v>
      </c>
    </row>
    <row r="11" spans="1:3" x14ac:dyDescent="0.3">
      <c r="A11" s="2">
        <v>43598</v>
      </c>
      <c r="B11" t="s">
        <v>51</v>
      </c>
      <c r="C11">
        <v>10</v>
      </c>
    </row>
    <row r="12" spans="1:3" x14ac:dyDescent="0.3">
      <c r="A12" s="2">
        <v>43613</v>
      </c>
      <c r="B12" s="2">
        <v>43623</v>
      </c>
      <c r="C12">
        <v>11</v>
      </c>
    </row>
    <row r="13" spans="1:3" x14ac:dyDescent="0.3">
      <c r="A13" s="2">
        <v>43626</v>
      </c>
      <c r="B13" s="2">
        <v>43637</v>
      </c>
      <c r="C13">
        <v>12</v>
      </c>
    </row>
    <row r="14" spans="1:3" x14ac:dyDescent="0.3">
      <c r="A14" s="2">
        <v>43640</v>
      </c>
      <c r="B14" s="2">
        <v>43651</v>
      </c>
      <c r="C14">
        <v>13</v>
      </c>
    </row>
    <row r="15" spans="1:3" x14ac:dyDescent="0.3">
      <c r="A15" s="2">
        <v>43654</v>
      </c>
      <c r="B15" s="2">
        <v>43665</v>
      </c>
      <c r="C15">
        <v>14</v>
      </c>
    </row>
    <row r="16" spans="1:3" x14ac:dyDescent="0.3">
      <c r="A16" s="2">
        <v>43668</v>
      </c>
      <c r="B16" t="s">
        <v>47</v>
      </c>
      <c r="C16">
        <v>15</v>
      </c>
    </row>
    <row r="17" spans="1:3" x14ac:dyDescent="0.3">
      <c r="A17" s="2">
        <v>43682</v>
      </c>
      <c r="B17" s="2">
        <v>43693</v>
      </c>
      <c r="C17">
        <v>16</v>
      </c>
    </row>
    <row r="18" spans="1:3" x14ac:dyDescent="0.3">
      <c r="A18" s="2">
        <v>43696</v>
      </c>
      <c r="B18" s="2">
        <v>43707</v>
      </c>
      <c r="C18">
        <v>17</v>
      </c>
    </row>
    <row r="19" spans="1:3" x14ac:dyDescent="0.3">
      <c r="A19" s="2">
        <v>43711</v>
      </c>
      <c r="B19" s="2">
        <v>43721</v>
      </c>
      <c r="C19">
        <v>18</v>
      </c>
    </row>
    <row r="20" spans="1:3" x14ac:dyDescent="0.3">
      <c r="A20" s="2">
        <f ca="1">TODAY()</f>
        <v>43717</v>
      </c>
      <c r="B20" s="2">
        <f ca="1">TODAY()</f>
        <v>43717</v>
      </c>
      <c r="C20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Burndown Summary</vt:lpstr>
      <vt:lpstr>Data</vt:lpstr>
      <vt:lpstr>SP</vt:lpstr>
      <vt:lpstr>Sprints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2019-09-09T21:40:47Z</dcterms:modified>
</cp:coreProperties>
</file>