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47FF3BF-63C1-4D1C-87A9-145DEA04573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EPIC Status" sheetId="11" r:id="rId1"/>
    <sheet name="DEV Status" sheetId="7" r:id="rId2"/>
    <sheet name="QA Status" sheetId="10" r:id="rId3"/>
    <sheet name="Data" sheetId="5" r:id="rId4"/>
    <sheet name="SP" sheetId="8" r:id="rId5"/>
    <sheet name="Sprints" sheetId="9" r:id="rId6"/>
  </sheets>
  <definedNames>
    <definedName name="_xlnm._FilterDatabase" localSheetId="3" hidden="1">Data!$B$1:$L$60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0" l="1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G2" i="10"/>
  <c r="G3" i="10" s="1"/>
  <c r="H3" i="10" l="1"/>
  <c r="G4" i="10"/>
  <c r="H2" i="10"/>
  <c r="G14" i="7"/>
  <c r="H14" i="7" s="1"/>
  <c r="F14" i="7"/>
  <c r="G13" i="7"/>
  <c r="H13" i="7" s="1"/>
  <c r="F13" i="7"/>
  <c r="G5" i="10" l="1"/>
  <c r="H4" i="10"/>
  <c r="F60" i="5"/>
  <c r="G59" i="5"/>
  <c r="G58" i="5"/>
  <c r="K55" i="5"/>
  <c r="J55" i="5"/>
  <c r="G54" i="5"/>
  <c r="T60" i="5"/>
  <c r="T59" i="5"/>
  <c r="T58" i="5"/>
  <c r="T57" i="5"/>
  <c r="T56" i="5"/>
  <c r="T55" i="5"/>
  <c r="T54" i="5"/>
  <c r="Q60" i="5"/>
  <c r="E60" i="5" s="1"/>
  <c r="Q59" i="5"/>
  <c r="E59" i="5" s="1"/>
  <c r="Q58" i="5"/>
  <c r="E58" i="5" s="1"/>
  <c r="Q57" i="5"/>
  <c r="E57" i="5" s="1"/>
  <c r="Q56" i="5"/>
  <c r="E56" i="5" s="1"/>
  <c r="Q55" i="5"/>
  <c r="E55" i="5" s="1"/>
  <c r="Q54" i="5"/>
  <c r="E54" i="5" s="1"/>
  <c r="G53" i="5"/>
  <c r="F53" i="5"/>
  <c r="T53" i="5"/>
  <c r="Q53" i="5"/>
  <c r="E53" i="5" s="1"/>
  <c r="T52" i="5"/>
  <c r="Q52" i="5"/>
  <c r="E52" i="5" s="1"/>
  <c r="T51" i="5"/>
  <c r="Q51" i="5"/>
  <c r="E51" i="5" s="1"/>
  <c r="T50" i="5"/>
  <c r="Q50" i="5"/>
  <c r="E50" i="5" s="1"/>
  <c r="T49" i="5"/>
  <c r="Q49" i="5"/>
  <c r="E49" i="5" s="1"/>
  <c r="T48" i="5"/>
  <c r="Q48" i="5"/>
  <c r="E48" i="5" s="1"/>
  <c r="T47" i="5"/>
  <c r="Q47" i="5"/>
  <c r="E47" i="5" s="1"/>
  <c r="T46" i="5"/>
  <c r="Q46" i="5"/>
  <c r="E46" i="5" s="1"/>
  <c r="T45" i="5"/>
  <c r="Q45" i="5"/>
  <c r="E45" i="5" s="1"/>
  <c r="J44" i="5"/>
  <c r="T44" i="5"/>
  <c r="Q44" i="5"/>
  <c r="E44" i="5" s="1"/>
  <c r="J43" i="5"/>
  <c r="H43" i="5"/>
  <c r="T43" i="5"/>
  <c r="Q43" i="5"/>
  <c r="E43" i="5" s="1"/>
  <c r="J42" i="5"/>
  <c r="H42" i="5"/>
  <c r="T42" i="5"/>
  <c r="Q42" i="5"/>
  <c r="E42" i="5" s="1"/>
  <c r="T41" i="5"/>
  <c r="Q41" i="5"/>
  <c r="E41" i="5" s="1"/>
  <c r="J40" i="5"/>
  <c r="H40" i="5"/>
  <c r="T40" i="5"/>
  <c r="Q40" i="5"/>
  <c r="E40" i="5" s="1"/>
  <c r="G6" i="10" l="1"/>
  <c r="H5" i="10"/>
  <c r="L55" i="5"/>
  <c r="F12" i="7"/>
  <c r="T39" i="5"/>
  <c r="Q39" i="5"/>
  <c r="E39" i="5" s="1"/>
  <c r="T38" i="5"/>
  <c r="Q38" i="5"/>
  <c r="E38" i="5" s="1"/>
  <c r="T37" i="5"/>
  <c r="Q37" i="5"/>
  <c r="E37" i="5" s="1"/>
  <c r="T36" i="5"/>
  <c r="Q36" i="5"/>
  <c r="E36" i="5" s="1"/>
  <c r="T35" i="5"/>
  <c r="Q35" i="5"/>
  <c r="E35" i="5" s="1"/>
  <c r="H34" i="5"/>
  <c r="H33" i="5"/>
  <c r="T34" i="5"/>
  <c r="Q34" i="5"/>
  <c r="E34" i="5" s="1"/>
  <c r="T33" i="5"/>
  <c r="Q33" i="5"/>
  <c r="E33" i="5" s="1"/>
  <c r="T32" i="5"/>
  <c r="T31" i="5"/>
  <c r="Q32" i="5"/>
  <c r="E32" i="5" s="1"/>
  <c r="H6" i="10" l="1"/>
  <c r="G7" i="10"/>
  <c r="F11" i="7"/>
  <c r="F10" i="7"/>
  <c r="F9" i="7"/>
  <c r="F8" i="7"/>
  <c r="G7" i="7"/>
  <c r="G8" i="7" s="1"/>
  <c r="G9" i="7" s="1"/>
  <c r="F7" i="7"/>
  <c r="F6" i="7"/>
  <c r="F5" i="7"/>
  <c r="F4" i="7"/>
  <c r="F3" i="7"/>
  <c r="G6" i="7"/>
  <c r="G5" i="7"/>
  <c r="G4" i="7"/>
  <c r="G2" i="7"/>
  <c r="H2" i="7" s="1"/>
  <c r="Q31" i="5"/>
  <c r="E31" i="5" s="1"/>
  <c r="T30" i="5"/>
  <c r="Q30" i="5"/>
  <c r="E30" i="5" s="1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E22" i="5" s="1"/>
  <c r="Q23" i="5"/>
  <c r="E23" i="5" s="1"/>
  <c r="Q24" i="5"/>
  <c r="E24" i="5" s="1"/>
  <c r="Q25" i="5"/>
  <c r="E25" i="5" s="1"/>
  <c r="Q26" i="5"/>
  <c r="E26" i="5" s="1"/>
  <c r="Q27" i="5"/>
  <c r="E27" i="5" s="1"/>
  <c r="Q28" i="5"/>
  <c r="E28" i="5" s="1"/>
  <c r="Q29" i="5"/>
  <c r="E29" i="5" s="1"/>
  <c r="T29" i="5"/>
  <c r="T27" i="5"/>
  <c r="T28" i="5"/>
  <c r="T26" i="5"/>
  <c r="T25" i="5"/>
  <c r="K24" i="5"/>
  <c r="T24" i="5"/>
  <c r="K23" i="5"/>
  <c r="T23" i="5"/>
  <c r="T22" i="5"/>
  <c r="H7" i="10" l="1"/>
  <c r="G8" i="10"/>
  <c r="H9" i="7"/>
  <c r="G10" i="7"/>
  <c r="H7" i="7"/>
  <c r="H8" i="7"/>
  <c r="H6" i="7"/>
  <c r="H5" i="7"/>
  <c r="H4" i="7"/>
  <c r="G3" i="7"/>
  <c r="H3" i="7" s="1"/>
  <c r="T21" i="5"/>
  <c r="E21" i="5"/>
  <c r="T20" i="5"/>
  <c r="E20" i="5"/>
  <c r="T19" i="5"/>
  <c r="E19" i="5"/>
  <c r="K18" i="5"/>
  <c r="T18" i="5"/>
  <c r="E18" i="5"/>
  <c r="K17" i="5"/>
  <c r="T17" i="5"/>
  <c r="E17" i="5"/>
  <c r="K16" i="5"/>
  <c r="T16" i="5"/>
  <c r="E16" i="5"/>
  <c r="K15" i="5"/>
  <c r="T15" i="5"/>
  <c r="E15" i="5"/>
  <c r="G9" i="10" l="1"/>
  <c r="H8" i="10"/>
  <c r="G11" i="7"/>
  <c r="H10" i="7"/>
  <c r="E14" i="5"/>
  <c r="T4" i="5"/>
  <c r="T5" i="5"/>
  <c r="T6" i="5"/>
  <c r="T7" i="5"/>
  <c r="T8" i="5"/>
  <c r="T9" i="5"/>
  <c r="T10" i="5"/>
  <c r="T11" i="5"/>
  <c r="T12" i="5"/>
  <c r="T13" i="5"/>
  <c r="T14" i="5"/>
  <c r="G10" i="10" l="1"/>
  <c r="H9" i="10"/>
  <c r="H11" i="7"/>
  <c r="G12" i="7"/>
  <c r="H12" i="7" s="1"/>
  <c r="T3" i="5"/>
  <c r="T2" i="5"/>
  <c r="B20" i="9"/>
  <c r="A20" i="9"/>
  <c r="E13" i="5"/>
  <c r="E12" i="5"/>
  <c r="E11" i="5"/>
  <c r="E10" i="5"/>
  <c r="E9" i="5"/>
  <c r="E8" i="5"/>
  <c r="E7" i="5"/>
  <c r="E6" i="5"/>
  <c r="E5" i="5"/>
  <c r="E4" i="5"/>
  <c r="E3" i="5"/>
  <c r="E2" i="5"/>
  <c r="G11" i="10" l="1"/>
  <c r="H10" i="10"/>
  <c r="J35" i="5"/>
  <c r="K60" i="5"/>
  <c r="J60" i="5"/>
  <c r="G60" i="5"/>
  <c r="H60" i="5"/>
  <c r="K59" i="5"/>
  <c r="J59" i="5"/>
  <c r="H59" i="5"/>
  <c r="I59" i="5" s="1"/>
  <c r="F59" i="5"/>
  <c r="K58" i="5"/>
  <c r="J58" i="5"/>
  <c r="H58" i="5"/>
  <c r="I58" i="5" s="1"/>
  <c r="F58" i="5"/>
  <c r="K57" i="5"/>
  <c r="G57" i="5"/>
  <c r="J57" i="5"/>
  <c r="H57" i="5"/>
  <c r="F57" i="5"/>
  <c r="K56" i="5"/>
  <c r="J56" i="5"/>
  <c r="H56" i="5"/>
  <c r="G56" i="5"/>
  <c r="F56" i="5"/>
  <c r="G55" i="5"/>
  <c r="H55" i="5"/>
  <c r="F55" i="5"/>
  <c r="K54" i="5"/>
  <c r="J54" i="5"/>
  <c r="H54" i="5"/>
  <c r="I54" i="5" s="1"/>
  <c r="F54" i="5"/>
  <c r="J53" i="5"/>
  <c r="K53" i="5"/>
  <c r="H53" i="5"/>
  <c r="I53" i="5" s="1"/>
  <c r="K52" i="5"/>
  <c r="J52" i="5"/>
  <c r="H52" i="5"/>
  <c r="G52" i="5"/>
  <c r="F52" i="5"/>
  <c r="J51" i="5"/>
  <c r="H51" i="5"/>
  <c r="G51" i="5"/>
  <c r="F51" i="5"/>
  <c r="K51" i="5"/>
  <c r="K50" i="5"/>
  <c r="J50" i="5"/>
  <c r="H50" i="5"/>
  <c r="G50" i="5"/>
  <c r="F50" i="5"/>
  <c r="K49" i="5"/>
  <c r="J49" i="5"/>
  <c r="H49" i="5"/>
  <c r="G49" i="5"/>
  <c r="F49" i="5"/>
  <c r="K48" i="5"/>
  <c r="J48" i="5"/>
  <c r="H48" i="5"/>
  <c r="F48" i="5"/>
  <c r="G48" i="5"/>
  <c r="K47" i="5"/>
  <c r="J47" i="5"/>
  <c r="H47" i="5"/>
  <c r="G47" i="5"/>
  <c r="F47" i="5"/>
  <c r="K46" i="5"/>
  <c r="J46" i="5"/>
  <c r="H46" i="5"/>
  <c r="G46" i="5"/>
  <c r="F46" i="5"/>
  <c r="K45" i="5"/>
  <c r="J45" i="5"/>
  <c r="H45" i="5"/>
  <c r="G45" i="5"/>
  <c r="F45" i="5"/>
  <c r="K44" i="5"/>
  <c r="L44" i="5" s="1"/>
  <c r="H44" i="5"/>
  <c r="F44" i="5"/>
  <c r="G44" i="5"/>
  <c r="K43" i="5"/>
  <c r="L43" i="5" s="1"/>
  <c r="G43" i="5"/>
  <c r="I43" i="5" s="1"/>
  <c r="F43" i="5"/>
  <c r="K42" i="5"/>
  <c r="L42" i="5" s="1"/>
  <c r="G42" i="5"/>
  <c r="I42" i="5" s="1"/>
  <c r="F42" i="5"/>
  <c r="K41" i="5"/>
  <c r="J41" i="5"/>
  <c r="H41" i="5"/>
  <c r="G41" i="5"/>
  <c r="F41" i="5"/>
  <c r="K40" i="5"/>
  <c r="L40" i="5" s="1"/>
  <c r="G40" i="5"/>
  <c r="I40" i="5" s="1"/>
  <c r="F40" i="5"/>
  <c r="J39" i="5"/>
  <c r="G39" i="5"/>
  <c r="H39" i="5"/>
  <c r="K39" i="5"/>
  <c r="F39" i="5"/>
  <c r="K38" i="5"/>
  <c r="J38" i="5"/>
  <c r="H38" i="5"/>
  <c r="G38" i="5"/>
  <c r="F38" i="5"/>
  <c r="K37" i="5"/>
  <c r="J37" i="5"/>
  <c r="H37" i="5"/>
  <c r="G37" i="5"/>
  <c r="F37" i="5"/>
  <c r="K36" i="5"/>
  <c r="J36" i="5"/>
  <c r="H36" i="5"/>
  <c r="G36" i="5"/>
  <c r="F36" i="5"/>
  <c r="H35" i="5"/>
  <c r="G35" i="5"/>
  <c r="F35" i="5"/>
  <c r="K35" i="5"/>
  <c r="J34" i="5"/>
  <c r="K34" i="5"/>
  <c r="G34" i="5"/>
  <c r="I34" i="5" s="1"/>
  <c r="F34" i="5"/>
  <c r="F33" i="5"/>
  <c r="G33" i="5"/>
  <c r="I33" i="5" s="1"/>
  <c r="J33" i="5"/>
  <c r="K33" i="5"/>
  <c r="J32" i="5"/>
  <c r="G32" i="5"/>
  <c r="H32" i="5"/>
  <c r="F32" i="5"/>
  <c r="K32" i="5"/>
  <c r="J31" i="5"/>
  <c r="F31" i="5"/>
  <c r="H31" i="5"/>
  <c r="G31" i="5"/>
  <c r="K31" i="5"/>
  <c r="J30" i="5"/>
  <c r="F30" i="5"/>
  <c r="G30" i="5"/>
  <c r="H30" i="5"/>
  <c r="K30" i="5"/>
  <c r="F29" i="5"/>
  <c r="J29" i="5"/>
  <c r="H29" i="5"/>
  <c r="G29" i="5"/>
  <c r="K29" i="5"/>
  <c r="J28" i="5"/>
  <c r="G28" i="5"/>
  <c r="H28" i="5"/>
  <c r="F28" i="5"/>
  <c r="K28" i="5"/>
  <c r="K27" i="5"/>
  <c r="J27" i="5"/>
  <c r="H27" i="5"/>
  <c r="G27" i="5"/>
  <c r="F27" i="5"/>
  <c r="K26" i="5"/>
  <c r="J26" i="5"/>
  <c r="F26" i="5"/>
  <c r="H26" i="5"/>
  <c r="G26" i="5"/>
  <c r="J25" i="5"/>
  <c r="H25" i="5"/>
  <c r="G25" i="5"/>
  <c r="F25" i="5"/>
  <c r="K25" i="5"/>
  <c r="J24" i="5"/>
  <c r="L24" i="5" s="1"/>
  <c r="G24" i="5"/>
  <c r="H24" i="5"/>
  <c r="F24" i="5"/>
  <c r="J23" i="5"/>
  <c r="L23" i="5" s="1"/>
  <c r="H23" i="5"/>
  <c r="G23" i="5"/>
  <c r="F23" i="5"/>
  <c r="G22" i="5"/>
  <c r="K22" i="5"/>
  <c r="J22" i="5"/>
  <c r="H22" i="5"/>
  <c r="F22" i="5"/>
  <c r="K21" i="5"/>
  <c r="J21" i="5"/>
  <c r="G21" i="5"/>
  <c r="H21" i="5"/>
  <c r="F21" i="5"/>
  <c r="K20" i="5"/>
  <c r="J20" i="5"/>
  <c r="H20" i="5"/>
  <c r="G20" i="5"/>
  <c r="F20" i="5"/>
  <c r="K19" i="5"/>
  <c r="J19" i="5"/>
  <c r="G19" i="5"/>
  <c r="H19" i="5"/>
  <c r="F19" i="5"/>
  <c r="J18" i="5"/>
  <c r="L18" i="5" s="1"/>
  <c r="H18" i="5"/>
  <c r="G18" i="5"/>
  <c r="F18" i="5"/>
  <c r="J17" i="5"/>
  <c r="L17" i="5" s="1"/>
  <c r="G17" i="5"/>
  <c r="H17" i="5"/>
  <c r="F17" i="5"/>
  <c r="F16" i="5"/>
  <c r="J16" i="5"/>
  <c r="L16" i="5" s="1"/>
  <c r="G16" i="5"/>
  <c r="H16" i="5"/>
  <c r="J15" i="5"/>
  <c r="L15" i="5" s="1"/>
  <c r="G15" i="5"/>
  <c r="H15" i="5"/>
  <c r="F15" i="5"/>
  <c r="K14" i="5"/>
  <c r="J14" i="5"/>
  <c r="H14" i="5"/>
  <c r="G14" i="5"/>
  <c r="F14" i="5"/>
  <c r="G10" i="5"/>
  <c r="F6" i="5"/>
  <c r="H5" i="5"/>
  <c r="G5" i="5"/>
  <c r="G6" i="5"/>
  <c r="H6" i="5"/>
  <c r="H2" i="5"/>
  <c r="F3" i="5"/>
  <c r="G4" i="5"/>
  <c r="G11" i="5"/>
  <c r="H7" i="5"/>
  <c r="G3" i="5"/>
  <c r="G12" i="5"/>
  <c r="H8" i="5"/>
  <c r="G2" i="5"/>
  <c r="G13" i="5"/>
  <c r="F2" i="5"/>
  <c r="G7" i="5"/>
  <c r="H3" i="5"/>
  <c r="F5" i="5"/>
  <c r="G8" i="5"/>
  <c r="H4" i="5"/>
  <c r="G9" i="5"/>
  <c r="J2" i="5"/>
  <c r="H9" i="5"/>
  <c r="F7" i="5"/>
  <c r="H10" i="5"/>
  <c r="F9" i="5"/>
  <c r="H11" i="5"/>
  <c r="F10" i="5"/>
  <c r="H12" i="5"/>
  <c r="K13" i="5"/>
  <c r="F11" i="5"/>
  <c r="F13" i="5"/>
  <c r="J3" i="5"/>
  <c r="J5" i="5"/>
  <c r="J6" i="5"/>
  <c r="J9" i="5"/>
  <c r="J10" i="5"/>
  <c r="J12" i="5"/>
  <c r="H13" i="5"/>
  <c r="F8" i="5"/>
  <c r="J4" i="5"/>
  <c r="J13" i="5"/>
  <c r="K2" i="5"/>
  <c r="K3" i="5"/>
  <c r="J8" i="5"/>
  <c r="K4" i="5"/>
  <c r="F4" i="5"/>
  <c r="F12" i="5"/>
  <c r="J7" i="5"/>
  <c r="K5" i="5"/>
  <c r="K6" i="5"/>
  <c r="J11" i="5"/>
  <c r="K7" i="5"/>
  <c r="K8" i="5"/>
  <c r="K9" i="5"/>
  <c r="K10" i="5"/>
  <c r="K11" i="5"/>
  <c r="K12" i="5"/>
  <c r="L35" i="5" l="1"/>
  <c r="G12" i="10"/>
  <c r="H11" i="10"/>
  <c r="L60" i="5"/>
  <c r="L59" i="5"/>
  <c r="I60" i="5"/>
  <c r="L57" i="5"/>
  <c r="L58" i="5"/>
  <c r="I57" i="5"/>
  <c r="I56" i="5"/>
  <c r="L56" i="5"/>
  <c r="I55" i="5"/>
  <c r="L54" i="5"/>
  <c r="L53" i="5"/>
  <c r="L52" i="5"/>
  <c r="L51" i="5"/>
  <c r="I52" i="5"/>
  <c r="I51" i="5"/>
  <c r="I50" i="5"/>
  <c r="L50" i="5"/>
  <c r="L49" i="5"/>
  <c r="I49" i="5"/>
  <c r="L48" i="5"/>
  <c r="I48" i="5"/>
  <c r="L47" i="5"/>
  <c r="I47" i="5"/>
  <c r="L46" i="5"/>
  <c r="I46" i="5"/>
  <c r="I45" i="5"/>
  <c r="L45" i="5"/>
  <c r="I44" i="5"/>
  <c r="I41" i="5"/>
  <c r="L41" i="5"/>
  <c r="L39" i="5"/>
  <c r="I38" i="5"/>
  <c r="I39" i="5"/>
  <c r="L38" i="5"/>
  <c r="L37" i="5"/>
  <c r="I37" i="5"/>
  <c r="I36" i="5"/>
  <c r="L36" i="5"/>
  <c r="L33" i="5"/>
  <c r="I35" i="5"/>
  <c r="L34" i="5"/>
  <c r="L32" i="5"/>
  <c r="I32" i="5"/>
  <c r="L31" i="5"/>
  <c r="I31" i="5"/>
  <c r="I30" i="5"/>
  <c r="L30" i="5"/>
  <c r="L29" i="5"/>
  <c r="I29" i="5"/>
  <c r="L28" i="5"/>
  <c r="I28" i="5"/>
  <c r="I27" i="5"/>
  <c r="L27" i="5"/>
  <c r="I26" i="5"/>
  <c r="L26" i="5"/>
  <c r="L25" i="5"/>
  <c r="I25" i="5"/>
  <c r="I24" i="5"/>
  <c r="L22" i="5"/>
  <c r="I23" i="5"/>
  <c r="I22" i="5"/>
  <c r="I21" i="5"/>
  <c r="L21" i="5"/>
  <c r="L20" i="5"/>
  <c r="I20" i="5"/>
  <c r="I19" i="5"/>
  <c r="L19" i="5"/>
  <c r="I18" i="5"/>
  <c r="I17" i="5"/>
  <c r="I16" i="5"/>
  <c r="I15" i="5"/>
  <c r="I6" i="5"/>
  <c r="I5" i="5"/>
  <c r="L3" i="5"/>
  <c r="L14" i="5"/>
  <c r="I14" i="5"/>
  <c r="I2" i="5"/>
  <c r="L5" i="5"/>
  <c r="L6" i="5"/>
  <c r="L13" i="5"/>
  <c r="I8" i="5"/>
  <c r="L11" i="5"/>
  <c r="L12" i="5"/>
  <c r="L9" i="5"/>
  <c r="L10" i="5"/>
  <c r="L8" i="5"/>
  <c r="I11" i="5"/>
  <c r="L7" i="5"/>
  <c r="I12" i="5"/>
  <c r="L4" i="5"/>
  <c r="I10" i="5"/>
  <c r="L2" i="5"/>
  <c r="I13" i="5"/>
  <c r="I3" i="5"/>
  <c r="I7" i="5"/>
  <c r="I9" i="5"/>
  <c r="I4" i="5"/>
  <c r="G13" i="10" l="1"/>
  <c r="H12" i="10"/>
  <c r="G14" i="10" l="1"/>
  <c r="H14" i="10" s="1"/>
  <c r="H13" i="10"/>
</calcChain>
</file>

<file path=xl/sharedStrings.xml><?xml version="1.0" encoding="utf-8"?>
<sst xmlns="http://schemas.openxmlformats.org/spreadsheetml/2006/main" count="280" uniqueCount="138">
  <si>
    <t>Backlog Sprint</t>
  </si>
  <si>
    <t>Dev Begin Sprint</t>
  </si>
  <si>
    <t>Dev End Sprint</t>
  </si>
  <si>
    <t>QA End Sprint</t>
  </si>
  <si>
    <t>Story Points</t>
  </si>
  <si>
    <t>Dev Carry</t>
  </si>
  <si>
    <t>QA Carry</t>
  </si>
  <si>
    <t>(SP) Commited</t>
  </si>
  <si>
    <t>(SP) Done</t>
  </si>
  <si>
    <t>(SP) Total</t>
  </si>
  <si>
    <t>(SP) Burnt</t>
  </si>
  <si>
    <t>QA Begin Sprint</t>
  </si>
  <si>
    <t>(SP) Added</t>
  </si>
  <si>
    <t>NCIS-261</t>
  </si>
  <si>
    <t>NCIS-262</t>
  </si>
  <si>
    <t>NCIS-333</t>
  </si>
  <si>
    <t>NCIS-349</t>
  </si>
  <si>
    <t>NCIS-391</t>
  </si>
  <si>
    <t>NCIS-392</t>
  </si>
  <si>
    <t>NCIS-393</t>
  </si>
  <si>
    <t>NCIS-394</t>
  </si>
  <si>
    <t>NCIS-396</t>
  </si>
  <si>
    <t>NCIS-397</t>
  </si>
  <si>
    <t>NCIS-398</t>
  </si>
  <si>
    <t>NCIS-404</t>
  </si>
  <si>
    <t>NCIS-240</t>
  </si>
  <si>
    <t>NCIS-179</t>
  </si>
  <si>
    <t>NCIS-221</t>
  </si>
  <si>
    <t>Epic</t>
  </si>
  <si>
    <t>Created</t>
  </si>
  <si>
    <t>Days in Dev</t>
  </si>
  <si>
    <t>Days in QA</t>
  </si>
  <si>
    <t>Dev Begin
(In Development)</t>
  </si>
  <si>
    <t>Dev End
(Ready for Build)</t>
  </si>
  <si>
    <t>QA Begin
(In QA)</t>
  </si>
  <si>
    <t>QA End
(QA Done)</t>
  </si>
  <si>
    <t>(SP) Remain to Burn</t>
  </si>
  <si>
    <t>Sprints</t>
  </si>
  <si>
    <t>From</t>
  </si>
  <si>
    <t>To</t>
  </si>
  <si>
    <t xml:space="preserve"> 8/2/2019</t>
  </si>
  <si>
    <t xml:space="preserve"> 3/15/2019</t>
  </si>
  <si>
    <t xml:space="preserve"> 3/29/2019</t>
  </si>
  <si>
    <t xml:space="preserve"> 5/10/2'19</t>
  </si>
  <si>
    <t xml:space="preserve"> 5/24/2019</t>
  </si>
  <si>
    <t>Issue Key</t>
  </si>
  <si>
    <t>NCIS-232</t>
  </si>
  <si>
    <t>NCIS-406</t>
  </si>
  <si>
    <t>NCIS-418</t>
  </si>
  <si>
    <t>NCIS-413</t>
  </si>
  <si>
    <t>NCIS-421</t>
  </si>
  <si>
    <t>NCIS-415</t>
  </si>
  <si>
    <t>NCIS-416</t>
  </si>
  <si>
    <t>NCIS-417</t>
  </si>
  <si>
    <t>Sprint 11</t>
  </si>
  <si>
    <t>Sprint 12</t>
  </si>
  <si>
    <t>Story Points
(Original)</t>
  </si>
  <si>
    <t>Story Points
(Real)</t>
  </si>
  <si>
    <t>NCIS-176</t>
  </si>
  <si>
    <t>Sprint 14</t>
  </si>
  <si>
    <t>NCIS-220</t>
  </si>
  <si>
    <t>NCIS-214</t>
  </si>
  <si>
    <t>NCIS-450</t>
  </si>
  <si>
    <t>NCIS-451</t>
  </si>
  <si>
    <t>NCIS-453</t>
  </si>
  <si>
    <t>NCIS-495</t>
  </si>
  <si>
    <t>NCIS-499</t>
  </si>
  <si>
    <t>NCIS-501</t>
  </si>
  <si>
    <t>NCIS-502</t>
  </si>
  <si>
    <t>NCIS-516</t>
  </si>
  <si>
    <t>NCIS-522</t>
  </si>
  <si>
    <t>Sprint 15</t>
  </si>
  <si>
    <t>NCIS-239</t>
  </si>
  <si>
    <t>NCIS-448</t>
  </si>
  <si>
    <t>NCIS-543</t>
  </si>
  <si>
    <t>NCIS-637</t>
  </si>
  <si>
    <t>NCIS-588</t>
  </si>
  <si>
    <t>NCIS-618</t>
  </si>
  <si>
    <t>NCIS-699</t>
  </si>
  <si>
    <t>NCIS-593</t>
  </si>
  <si>
    <t>Burnt Carries (US)</t>
  </si>
  <si>
    <t>Sprint 16</t>
  </si>
  <si>
    <t>NCIS-419</t>
  </si>
  <si>
    <t>NCIS-455</t>
  </si>
  <si>
    <t>NCIS-456</t>
  </si>
  <si>
    <t>NCIS-527</t>
  </si>
  <si>
    <t>NCIS-504</t>
  </si>
  <si>
    <t>NCIS-538</t>
  </si>
  <si>
    <t>NCIS-530</t>
  </si>
  <si>
    <t>NCIS-539</t>
  </si>
  <si>
    <t>NCIS-540</t>
  </si>
  <si>
    <t>NCIS-541</t>
  </si>
  <si>
    <t>NCIS-491</t>
  </si>
  <si>
    <t>NCIS-678</t>
  </si>
  <si>
    <t>Sprint 17</t>
  </si>
  <si>
    <t>NCIS-542</t>
  </si>
  <si>
    <t>NCIS-561</t>
  </si>
  <si>
    <t>NCIS-560</t>
  </si>
  <si>
    <t>NCIS-562</t>
  </si>
  <si>
    <t>NCIS-691</t>
  </si>
  <si>
    <t>NCIS-563</t>
  </si>
  <si>
    <t>NCIS-564</t>
  </si>
  <si>
    <t>NCIS-565</t>
  </si>
  <si>
    <t>NCIS-648</t>
  </si>
  <si>
    <t>Sprint 
(Jira)</t>
  </si>
  <si>
    <t>NCIS-568</t>
  </si>
  <si>
    <t>NCIS-552</t>
  </si>
  <si>
    <t>NCIS-572</t>
  </si>
  <si>
    <t>NCIS-571</t>
  </si>
  <si>
    <t>NO-DEV</t>
  </si>
  <si>
    <t>NCIS-574</t>
  </si>
  <si>
    <t>NCIS-234</t>
  </si>
  <si>
    <t>NCIS-577</t>
  </si>
  <si>
    <t>NCIS-578</t>
  </si>
  <si>
    <t>NCIS-235</t>
  </si>
  <si>
    <t>NCIS-581</t>
  </si>
  <si>
    <t>NCIS-659</t>
  </si>
  <si>
    <t>NCIS-760</t>
  </si>
  <si>
    <t>NCIS-470</t>
  </si>
  <si>
    <t>NCIS-551</t>
  </si>
  <si>
    <t>NCIS-744</t>
  </si>
  <si>
    <t>NCIS-745</t>
  </si>
  <si>
    <t>NCIS-576</t>
  </si>
  <si>
    <t>NCIS-749</t>
  </si>
  <si>
    <t>NCIS-553</t>
  </si>
  <si>
    <t>NCIS-754</t>
  </si>
  <si>
    <t>NCIS-757</t>
  </si>
  <si>
    <t>NCIS-761</t>
  </si>
  <si>
    <t>Sprint 18</t>
  </si>
  <si>
    <t>IN-QA</t>
  </si>
  <si>
    <t>OPEN</t>
  </si>
  <si>
    <t>BA-SO</t>
  </si>
  <si>
    <t>IN-DEV</t>
  </si>
  <si>
    <t>BLOCK</t>
  </si>
  <si>
    <t>Status</t>
  </si>
  <si>
    <t>READY</t>
  </si>
  <si>
    <t>Backlog (Epics)</t>
  </si>
  <si>
    <t>Ready (Epics)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</si>
</sst>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Fill="1" applyAlignment="1">
      <alignment horizontal="left" vertical="top"/>
    </xf>
    <xf numFmtId="14" fontId="0" fillId="0" borderId="0" xfId="0" applyNumberForma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0" borderId="0" xfId="0" applyAlignment="1">
      <alignment horizontal="right" vertical="top"/>
    </xf>
    <xf numFmtId="0" fontId="0" fillId="5" borderId="0" xfId="0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 vertical="top"/>
    </xf>
    <xf numFmtId="0" fontId="0" fillId="0" borderId="0" xfId="0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EPIC</a:t>
            </a:r>
            <a:r>
              <a:rPr lang="en-US" baseline="0"/>
              <a:t> </a:t>
            </a: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'EPIC Status'!$B$1</c:f>
              <c:strCache>
                <c:ptCount val="1"/>
                <c:pt idx="0">
                  <c:v>Backlog (Epics)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'EPIC Status'!$A$2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'EPIC Status'!$B$2</c:f>
              <c:numCache>
                <c:formatCode>General</c:formatCode>
                <c:ptCount val="1"/>
                <c:pt idx="0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E-480D-91C9-22B4DF61EB2F}"/>
            </c:ext>
          </c:extLst>
        </c:ser>
        <c:ser>
          <c:idx val="1"/>
          <c:order val="1"/>
          <c:tx>
            <c:strRef>
              <c:f>'EPIC Status'!$C$1</c:f>
              <c:strCache>
                <c:ptCount val="1"/>
                <c:pt idx="0">
                  <c:v>Ready (Epics)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'EPIC Status'!$A$2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'EPIC Status'!$C$2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E-480D-91C9-22B4DF61EB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0124863"/>
        <c:axId val="902466623"/>
      </c:barChart>
      <c:catAx>
        <c:axId val="80012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66623"/>
        <c:crosses val="autoZero"/>
        <c:auto val="1"/>
        <c:lblAlgn val="ctr"/>
        <c:lblOffset val="100"/>
        <c:noMultiLvlLbl val="0"/>
      </c:catAx>
      <c:valAx>
        <c:axId val="9024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'DEV Status'!$C$1</c:f>
              <c:strCache>
                <c:ptCount val="1"/>
                <c:pt idx="0">
                  <c:v>(SP) Commited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'DEV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'DEV Status'!$C$2:$C$14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110</c:v>
                </c:pt>
                <c:pt idx="3">
                  <c:v>0</c:v>
                </c:pt>
                <c:pt idx="4">
                  <c:v>21</c:v>
                </c:pt>
                <c:pt idx="5">
                  <c:v>301</c:v>
                </c:pt>
                <c:pt idx="6">
                  <c:v>228</c:v>
                </c:pt>
                <c:pt idx="7">
                  <c:v>131</c:v>
                </c:pt>
                <c:pt idx="8">
                  <c:v>0</c:v>
                </c:pt>
                <c:pt idx="9">
                  <c:v>131</c:v>
                </c:pt>
                <c:pt idx="10">
                  <c:v>94</c:v>
                </c:pt>
                <c:pt idx="11">
                  <c:v>199</c:v>
                </c:pt>
                <c:pt idx="1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0-4C8B-934E-95F9646C82C1}"/>
            </c:ext>
          </c:extLst>
        </c:ser>
        <c:ser>
          <c:idx val="2"/>
          <c:order val="2"/>
          <c:tx>
            <c:strRef>
              <c:f>'DEV Status'!$D$1</c:f>
              <c:strCache>
                <c:ptCount val="1"/>
                <c:pt idx="0">
                  <c:v>(SP) Done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'DEV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'DEV Status'!$D$2:$D$14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0</c:v>
                </c:pt>
                <c:pt idx="7">
                  <c:v>139</c:v>
                </c:pt>
                <c:pt idx="8">
                  <c:v>390</c:v>
                </c:pt>
                <c:pt idx="9">
                  <c:v>21</c:v>
                </c:pt>
                <c:pt idx="10">
                  <c:v>186</c:v>
                </c:pt>
                <c:pt idx="11">
                  <c:v>60</c:v>
                </c:pt>
                <c:pt idx="1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0-4C8B-934E-95F9646C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179296"/>
        <c:axId val="678207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'DEV Status'!$B$1</c15:sqref>
                        </c15:formulaRef>
                      </c:ext>
                    </c:extLst>
                    <c:strCache>
                      <c:ptCount val="1"/>
                      <c:pt idx="0">
                        <c:v>(SP) Added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'DEV Status'!$A$2:$A$14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'DEV Status'!$B$2:$B$14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144</c:v>
                      </c:pt>
                      <c:pt idx="2">
                        <c:v>110</c:v>
                      </c:pt>
                      <c:pt idx="3">
                        <c:v>34</c:v>
                      </c:pt>
                      <c:pt idx="4">
                        <c:v>186</c:v>
                      </c:pt>
                      <c:pt idx="5">
                        <c:v>359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68</c:v>
                      </c:pt>
                      <c:pt idx="9">
                        <c:v>42</c:v>
                      </c:pt>
                      <c:pt idx="10">
                        <c:v>107</c:v>
                      </c:pt>
                      <c:pt idx="11">
                        <c:v>152</c:v>
                      </c:pt>
                      <c:pt idx="12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770-4C8B-934E-95F9646C82C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'DEV Status'!$G$1</c:f>
              <c:strCache>
                <c:ptCount val="1"/>
                <c:pt idx="0">
                  <c:v>(SP) 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'DEV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'DEV Status'!$G$2:$G$14</c:f>
              <c:numCache>
                <c:formatCode>General</c:formatCode>
                <c:ptCount val="13"/>
                <c:pt idx="0">
                  <c:v>21</c:v>
                </c:pt>
                <c:pt idx="1">
                  <c:v>165</c:v>
                </c:pt>
                <c:pt idx="2">
                  <c:v>275</c:v>
                </c:pt>
                <c:pt idx="3">
                  <c:v>309</c:v>
                </c:pt>
                <c:pt idx="4">
                  <c:v>495</c:v>
                </c:pt>
                <c:pt idx="5">
                  <c:v>854</c:v>
                </c:pt>
                <c:pt idx="6">
                  <c:v>854</c:v>
                </c:pt>
                <c:pt idx="7">
                  <c:v>862</c:v>
                </c:pt>
                <c:pt idx="8">
                  <c:v>930</c:v>
                </c:pt>
                <c:pt idx="9">
                  <c:v>972</c:v>
                </c:pt>
                <c:pt idx="10">
                  <c:v>1079</c:v>
                </c:pt>
                <c:pt idx="11">
                  <c:v>1231</c:v>
                </c:pt>
                <c:pt idx="12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70-4C8B-934E-95F9646C82C1}"/>
            </c:ext>
          </c:extLst>
        </c:ser>
        <c:ser>
          <c:idx val="6"/>
          <c:order val="6"/>
          <c:tx>
            <c:strRef>
              <c:f>'DEV Status'!$H$1</c:f>
              <c:strCache>
                <c:ptCount val="1"/>
                <c:pt idx="0">
                  <c:v>(SP) Remain to Burn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'DEV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'DEV Status'!$H$2:$H$14</c:f>
              <c:numCache>
                <c:formatCode>General</c:formatCode>
                <c:ptCount val="13"/>
                <c:pt idx="0">
                  <c:v>21</c:v>
                </c:pt>
                <c:pt idx="1">
                  <c:v>165</c:v>
                </c:pt>
                <c:pt idx="2">
                  <c:v>275</c:v>
                </c:pt>
                <c:pt idx="3">
                  <c:v>309</c:v>
                </c:pt>
                <c:pt idx="4">
                  <c:v>495</c:v>
                </c:pt>
                <c:pt idx="5">
                  <c:v>833</c:v>
                </c:pt>
                <c:pt idx="6">
                  <c:v>833</c:v>
                </c:pt>
                <c:pt idx="7">
                  <c:v>702</c:v>
                </c:pt>
                <c:pt idx="8">
                  <c:v>380</c:v>
                </c:pt>
                <c:pt idx="9">
                  <c:v>401</c:v>
                </c:pt>
                <c:pt idx="10">
                  <c:v>322</c:v>
                </c:pt>
                <c:pt idx="11">
                  <c:v>414</c:v>
                </c:pt>
                <c:pt idx="12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70-4C8B-934E-95F9646C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179296"/>
        <c:axId val="67820729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'DEV Status'!$F$1</c15:sqref>
                        </c15:formulaRef>
                      </c:ext>
                    </c:extLst>
                    <c:strCache>
                      <c:ptCount val="1"/>
                      <c:pt idx="0">
                        <c:v>(SP) Burnt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'DEV Status'!$A$2:$A$14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'DEV Status'!$F$2:$F$14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21</c:v>
                      </c:pt>
                      <c:pt idx="6">
                        <c:v>21</c:v>
                      </c:pt>
                      <c:pt idx="7">
                        <c:v>160</c:v>
                      </c:pt>
                      <c:pt idx="8">
                        <c:v>550</c:v>
                      </c:pt>
                      <c:pt idx="9">
                        <c:v>571</c:v>
                      </c:pt>
                      <c:pt idx="10">
                        <c:v>757</c:v>
                      </c:pt>
                      <c:pt idx="11">
                        <c:v>817</c:v>
                      </c:pt>
                      <c:pt idx="12">
                        <c:v>1021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770-4C8B-934E-95F9646C82C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'DEV Status'!$E$1</c:f>
              <c:strCache>
                <c:ptCount val="1"/>
                <c:pt idx="0">
                  <c:v>Burnt Carries 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'DEV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'DEV Status'!$E$2:$E$14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10</c:v>
                </c:pt>
                <c:pt idx="9">
                  <c:v>1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70-4C8B-934E-95F9646C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629968"/>
        <c:axId val="1094115616"/>
      </c:lineChart>
      <c:catAx>
        <c:axId val="62917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07296"/>
        <c:crosses val="autoZero"/>
        <c:auto val="1"/>
        <c:lblAlgn val="ctr"/>
        <c:lblOffset val="100"/>
        <c:noMultiLvlLbl val="0"/>
      </c:catAx>
      <c:valAx>
        <c:axId val="6782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 (SP)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9296"/>
        <c:crosses val="autoZero"/>
        <c:crossBetween val="between"/>
      </c:valAx>
      <c:valAx>
        <c:axId val="10941156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stories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29968"/>
        <c:crosses val="max"/>
        <c:crossBetween val="between"/>
      </c:valAx>
      <c:catAx>
        <c:axId val="124162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4115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QA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'QA Status'!$C$1</c:f>
              <c:strCache>
                <c:ptCount val="1"/>
                <c:pt idx="0">
                  <c:v>(SP) Commited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'QA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'QA Status'!$C$2:$C$14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356</c:v>
                </c:pt>
                <c:pt idx="9">
                  <c:v>21</c:v>
                </c:pt>
                <c:pt idx="10">
                  <c:v>0</c:v>
                </c:pt>
                <c:pt idx="11">
                  <c:v>317</c:v>
                </c:pt>
                <c:pt idx="12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D-42BC-847E-F105B09B76E2}"/>
            </c:ext>
          </c:extLst>
        </c:ser>
        <c:ser>
          <c:idx val="2"/>
          <c:order val="2"/>
          <c:tx>
            <c:strRef>
              <c:f>'QA Status'!$D$1</c:f>
              <c:strCache>
                <c:ptCount val="1"/>
                <c:pt idx="0">
                  <c:v>(SP) Done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'QA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'QA Status'!$D$2:$D$14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356</c:v>
                </c:pt>
                <c:pt idx="9">
                  <c:v>21</c:v>
                </c:pt>
                <c:pt idx="10">
                  <c:v>0</c:v>
                </c:pt>
                <c:pt idx="11">
                  <c:v>94</c:v>
                </c:pt>
                <c:pt idx="12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D-42BC-847E-F105B09B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179296"/>
        <c:axId val="678207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'QA Status'!$B$1</c15:sqref>
                        </c15:formulaRef>
                      </c:ext>
                    </c:extLst>
                    <c:strCache>
                      <c:ptCount val="1"/>
                      <c:pt idx="0">
                        <c:v>(SP) Added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'QA Status'!$A$2:$A$14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'QA Status'!$B$2:$B$14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144</c:v>
                      </c:pt>
                      <c:pt idx="2">
                        <c:v>110</c:v>
                      </c:pt>
                      <c:pt idx="3">
                        <c:v>34</c:v>
                      </c:pt>
                      <c:pt idx="4">
                        <c:v>186</c:v>
                      </c:pt>
                      <c:pt idx="5">
                        <c:v>359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68</c:v>
                      </c:pt>
                      <c:pt idx="9">
                        <c:v>42</c:v>
                      </c:pt>
                      <c:pt idx="10">
                        <c:v>107</c:v>
                      </c:pt>
                      <c:pt idx="11">
                        <c:v>152</c:v>
                      </c:pt>
                      <c:pt idx="12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34D-42BC-847E-F105B09B76E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'QA Status'!$G$1</c:f>
              <c:strCache>
                <c:ptCount val="1"/>
                <c:pt idx="0">
                  <c:v>(SP) 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'QA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'QA Status'!$G$2:$G$14</c:f>
              <c:numCache>
                <c:formatCode>General</c:formatCode>
                <c:ptCount val="13"/>
                <c:pt idx="0">
                  <c:v>21</c:v>
                </c:pt>
                <c:pt idx="1">
                  <c:v>165</c:v>
                </c:pt>
                <c:pt idx="2">
                  <c:v>275</c:v>
                </c:pt>
                <c:pt idx="3">
                  <c:v>309</c:v>
                </c:pt>
                <c:pt idx="4">
                  <c:v>495</c:v>
                </c:pt>
                <c:pt idx="5">
                  <c:v>854</c:v>
                </c:pt>
                <c:pt idx="6">
                  <c:v>854</c:v>
                </c:pt>
                <c:pt idx="7">
                  <c:v>862</c:v>
                </c:pt>
                <c:pt idx="8">
                  <c:v>930</c:v>
                </c:pt>
                <c:pt idx="9">
                  <c:v>972</c:v>
                </c:pt>
                <c:pt idx="10">
                  <c:v>1079</c:v>
                </c:pt>
                <c:pt idx="11">
                  <c:v>1231</c:v>
                </c:pt>
                <c:pt idx="12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D-42BC-847E-F105B09B76E2}"/>
            </c:ext>
          </c:extLst>
        </c:ser>
        <c:ser>
          <c:idx val="6"/>
          <c:order val="6"/>
          <c:tx>
            <c:strRef>
              <c:f>'QA Status'!$H$1</c:f>
              <c:strCache>
                <c:ptCount val="1"/>
                <c:pt idx="0">
                  <c:v>(SP) Remain to Burn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'QA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'QA Status'!$H$2:$H$14</c:f>
              <c:numCache>
                <c:formatCode>General</c:formatCode>
                <c:ptCount val="13"/>
                <c:pt idx="0">
                  <c:v>21</c:v>
                </c:pt>
                <c:pt idx="1">
                  <c:v>165</c:v>
                </c:pt>
                <c:pt idx="2">
                  <c:v>275</c:v>
                </c:pt>
                <c:pt idx="3">
                  <c:v>309</c:v>
                </c:pt>
                <c:pt idx="4">
                  <c:v>495</c:v>
                </c:pt>
                <c:pt idx="5">
                  <c:v>854</c:v>
                </c:pt>
                <c:pt idx="6">
                  <c:v>854</c:v>
                </c:pt>
                <c:pt idx="7">
                  <c:v>841</c:v>
                </c:pt>
                <c:pt idx="8">
                  <c:v>553</c:v>
                </c:pt>
                <c:pt idx="9">
                  <c:v>574</c:v>
                </c:pt>
                <c:pt idx="10">
                  <c:v>681</c:v>
                </c:pt>
                <c:pt idx="11">
                  <c:v>739</c:v>
                </c:pt>
                <c:pt idx="12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4D-42BC-847E-F105B09B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179296"/>
        <c:axId val="67820729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'QA Status'!$F$1</c15:sqref>
                        </c15:formulaRef>
                      </c:ext>
                    </c:extLst>
                    <c:strCache>
                      <c:ptCount val="1"/>
                      <c:pt idx="0">
                        <c:v>(SP) Burnt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'QA Status'!$A$2:$A$14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'QA Status'!$F$2:$F$14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21</c:v>
                      </c:pt>
                      <c:pt idx="8">
                        <c:v>377</c:v>
                      </c:pt>
                      <c:pt idx="9">
                        <c:v>398</c:v>
                      </c:pt>
                      <c:pt idx="10">
                        <c:v>398</c:v>
                      </c:pt>
                      <c:pt idx="11">
                        <c:v>492</c:v>
                      </c:pt>
                      <c:pt idx="12">
                        <c:v>762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34D-42BC-847E-F105B09B76E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'QA Status'!$E$1</c:f>
              <c:strCache>
                <c:ptCount val="1"/>
                <c:pt idx="0">
                  <c:v>Burnt Carries 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B07-42DD-940B-17C15552055B}"/>
              </c:ext>
            </c:extLst>
          </c:dPt>
          <c:cat>
            <c:numRef>
              <c:f>'QA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'QA Status'!$E$2:$E$14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D-42BC-847E-F105B09B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613568"/>
        <c:axId val="1236850288"/>
      </c:lineChart>
      <c:catAx>
        <c:axId val="62917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07296"/>
        <c:crosses val="autoZero"/>
        <c:auto val="1"/>
        <c:lblAlgn val="ctr"/>
        <c:lblOffset val="100"/>
        <c:noMultiLvlLbl val="0"/>
      </c:catAx>
      <c:valAx>
        <c:axId val="6782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 (SP)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9296"/>
        <c:crosses val="autoZero"/>
        <c:crossBetween val="between"/>
      </c:valAx>
      <c:valAx>
        <c:axId val="1236850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stories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13568"/>
        <c:crosses val="max"/>
        <c:crossBetween val="between"/>
      </c:valAx>
      <c:catAx>
        <c:axId val="1241613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6850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23812</xdr:rowOff>
    </xdr:from>
    <xdr:to>
      <xdr:col>11</xdr:col>
      <xdr:colOff>333375</xdr:colOff>
      <xdr:row>15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D0867F-E2B9-457A-8C41-93D78D3C8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176211</xdr:rowOff>
    </xdr:from>
    <xdr:to>
      <xdr:col>19</xdr:col>
      <xdr:colOff>19050</xdr:colOff>
      <xdr:row>27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A37CA5-FC1B-476F-A796-1F9D6959E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14286</xdr:rowOff>
    </xdr:from>
    <xdr:to>
      <xdr:col>19</xdr:col>
      <xdr:colOff>57150</xdr:colOff>
      <xdr:row>27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D52D9-CE05-45A8-AB3E-E56FB49EF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0498-5864-4D42-B791-302F89C00490}">
  <dimension ref="A1:C2"/>
  <sheetViews>
    <sheetView tabSelected="1" workbookViewId="0">
      <selection activeCell="I26" sqref="I26"/>
    </sheetView>
  </sheetViews>
  <sheetFormatPr defaultRowHeight="15" x14ac:dyDescent="0.25"/>
  <cols>
    <col min="2" max="2" width="14.140625" bestFit="1" customWidth="1"/>
    <col min="3" max="3" width="12.7109375" bestFit="1" customWidth="1"/>
  </cols>
  <sheetData>
    <row r="1" spans="1:3" x14ac:dyDescent="0.25">
      <c r="B1" t="s">
        <v>136</v>
      </c>
      <c r="C1" t="s">
        <v>137</v>
      </c>
    </row>
    <row r="2" spans="1:3" x14ac:dyDescent="0.25">
      <c r="A2">
        <v>18</v>
      </c>
      <c r="B2">
        <v>172</v>
      </c>
      <c r="C2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B5FC-B68C-490C-BD95-2891DA1E6071}">
  <dimension ref="A1:H14"/>
  <sheetViews>
    <sheetView workbookViewId="0">
      <selection activeCell="Q33" sqref="Q33"/>
    </sheetView>
  </sheetViews>
  <sheetFormatPr defaultRowHeight="15" x14ac:dyDescent="0.25"/>
  <cols>
    <col min="2" max="2" width="12.42578125" bestFit="1" customWidth="1"/>
    <col min="3" max="3" width="14.7109375" bestFit="1" customWidth="1"/>
    <col min="4" max="4" width="12.7109375" bestFit="1" customWidth="1"/>
    <col min="5" max="5" width="17" bestFit="1" customWidth="1"/>
    <col min="6" max="6" width="9.85546875" bestFit="1" customWidth="1"/>
    <col min="7" max="7" width="8.7109375" bestFit="1" customWidth="1"/>
    <col min="8" max="8" width="18.85546875" bestFit="1" customWidth="1"/>
    <col min="12" max="12" width="12.85546875" bestFit="1" customWidth="1"/>
    <col min="13" max="13" width="8.7109375" bestFit="1" customWidth="1"/>
    <col min="14" max="14" width="10.42578125" bestFit="1" customWidth="1"/>
    <col min="15" max="15" width="8.85546875" bestFit="1" customWidth="1"/>
    <col min="16" max="16" width="8.7109375" bestFit="1" customWidth="1"/>
    <col min="17" max="17" width="17.28515625" bestFit="1" customWidth="1"/>
  </cols>
  <sheetData>
    <row r="1" spans="1:8" x14ac:dyDescent="0.25">
      <c r="B1" t="s">
        <v>12</v>
      </c>
      <c r="C1" t="s">
        <v>7</v>
      </c>
      <c r="D1" t="s">
        <v>8</v>
      </c>
      <c r="E1" t="s">
        <v>80</v>
      </c>
      <c r="F1" t="s">
        <v>10</v>
      </c>
      <c r="G1" t="s">
        <v>9</v>
      </c>
      <c r="H1" t="s">
        <v>36</v>
      </c>
    </row>
    <row r="2" spans="1:8" x14ac:dyDescent="0.25">
      <c r="A2">
        <v>3</v>
      </c>
      <c r="B2">
        <v>21</v>
      </c>
      <c r="C2">
        <v>0</v>
      </c>
      <c r="D2">
        <v>0</v>
      </c>
      <c r="E2">
        <v>0</v>
      </c>
      <c r="F2" s="1">
        <v>0</v>
      </c>
      <c r="G2" s="1">
        <f>B2</f>
        <v>21</v>
      </c>
      <c r="H2" s="1">
        <f t="shared" ref="H2:H11" si="0">G2 -F2</f>
        <v>21</v>
      </c>
    </row>
    <row r="3" spans="1:8" x14ac:dyDescent="0.25">
      <c r="A3">
        <v>4</v>
      </c>
      <c r="B3">
        <v>144</v>
      </c>
      <c r="C3">
        <v>0</v>
      </c>
      <c r="D3">
        <v>0</v>
      </c>
      <c r="E3">
        <v>0</v>
      </c>
      <c r="F3" s="1">
        <f t="shared" ref="F3:F11" si="1">F2 + D3</f>
        <v>0</v>
      </c>
      <c r="G3" s="1">
        <f t="shared" ref="G3:G11" si="2">G2+B3</f>
        <v>165</v>
      </c>
      <c r="H3" s="1">
        <f t="shared" si="0"/>
        <v>165</v>
      </c>
    </row>
    <row r="4" spans="1:8" x14ac:dyDescent="0.25">
      <c r="A4">
        <v>5</v>
      </c>
      <c r="B4">
        <v>110</v>
      </c>
      <c r="C4">
        <v>110</v>
      </c>
      <c r="D4">
        <v>0</v>
      </c>
      <c r="E4">
        <v>0</v>
      </c>
      <c r="F4" s="1">
        <f t="shared" si="1"/>
        <v>0</v>
      </c>
      <c r="G4" s="1">
        <f t="shared" si="2"/>
        <v>275</v>
      </c>
      <c r="H4" s="1">
        <f t="shared" si="0"/>
        <v>275</v>
      </c>
    </row>
    <row r="5" spans="1:8" x14ac:dyDescent="0.25">
      <c r="A5">
        <v>9</v>
      </c>
      <c r="B5">
        <v>34</v>
      </c>
      <c r="C5">
        <v>0</v>
      </c>
      <c r="D5">
        <v>0</v>
      </c>
      <c r="E5">
        <v>0</v>
      </c>
      <c r="F5" s="1">
        <f t="shared" si="1"/>
        <v>0</v>
      </c>
      <c r="G5" s="1">
        <f t="shared" si="2"/>
        <v>309</v>
      </c>
      <c r="H5" s="1">
        <f t="shared" si="0"/>
        <v>309</v>
      </c>
    </row>
    <row r="6" spans="1:8" x14ac:dyDescent="0.25">
      <c r="A6">
        <v>10</v>
      </c>
      <c r="B6">
        <v>186</v>
      </c>
      <c r="C6">
        <v>21</v>
      </c>
      <c r="D6">
        <v>0</v>
      </c>
      <c r="E6">
        <v>0</v>
      </c>
      <c r="F6" s="1">
        <f t="shared" si="1"/>
        <v>0</v>
      </c>
      <c r="G6" s="1">
        <f t="shared" si="2"/>
        <v>495</v>
      </c>
      <c r="H6" s="1">
        <f t="shared" si="0"/>
        <v>495</v>
      </c>
    </row>
    <row r="7" spans="1:8" x14ac:dyDescent="0.25">
      <c r="A7">
        <v>11</v>
      </c>
      <c r="B7">
        <v>359</v>
      </c>
      <c r="C7">
        <v>301</v>
      </c>
      <c r="D7">
        <v>21</v>
      </c>
      <c r="E7">
        <v>1</v>
      </c>
      <c r="F7" s="1">
        <f t="shared" si="1"/>
        <v>21</v>
      </c>
      <c r="G7" s="1">
        <f t="shared" si="2"/>
        <v>854</v>
      </c>
      <c r="H7" s="1">
        <f t="shared" si="0"/>
        <v>833</v>
      </c>
    </row>
    <row r="8" spans="1:8" x14ac:dyDescent="0.25">
      <c r="A8">
        <v>12</v>
      </c>
      <c r="B8">
        <v>0</v>
      </c>
      <c r="C8">
        <v>228</v>
      </c>
      <c r="D8">
        <v>0</v>
      </c>
      <c r="E8">
        <v>0</v>
      </c>
      <c r="F8" s="1">
        <f t="shared" si="1"/>
        <v>21</v>
      </c>
      <c r="G8" s="1">
        <f t="shared" si="2"/>
        <v>854</v>
      </c>
      <c r="H8" s="1">
        <f t="shared" si="0"/>
        <v>833</v>
      </c>
    </row>
    <row r="9" spans="1:8" x14ac:dyDescent="0.25">
      <c r="A9">
        <v>13</v>
      </c>
      <c r="B9">
        <v>8</v>
      </c>
      <c r="C9">
        <v>131</v>
      </c>
      <c r="D9">
        <v>139</v>
      </c>
      <c r="E9">
        <v>6</v>
      </c>
      <c r="F9" s="1">
        <f t="shared" si="1"/>
        <v>160</v>
      </c>
      <c r="G9" s="1">
        <f t="shared" si="2"/>
        <v>862</v>
      </c>
      <c r="H9" s="1">
        <f t="shared" si="0"/>
        <v>702</v>
      </c>
    </row>
    <row r="10" spans="1:8" x14ac:dyDescent="0.25">
      <c r="A10">
        <v>14</v>
      </c>
      <c r="B10">
        <v>68</v>
      </c>
      <c r="C10">
        <v>0</v>
      </c>
      <c r="D10">
        <v>390</v>
      </c>
      <c r="E10">
        <v>10</v>
      </c>
      <c r="F10" s="1">
        <f t="shared" si="1"/>
        <v>550</v>
      </c>
      <c r="G10" s="1">
        <f t="shared" si="2"/>
        <v>930</v>
      </c>
      <c r="H10" s="1">
        <f t="shared" si="0"/>
        <v>380</v>
      </c>
    </row>
    <row r="11" spans="1:8" x14ac:dyDescent="0.25">
      <c r="A11">
        <v>15</v>
      </c>
      <c r="B11">
        <v>42</v>
      </c>
      <c r="C11">
        <v>131</v>
      </c>
      <c r="D11">
        <v>21</v>
      </c>
      <c r="E11">
        <v>1</v>
      </c>
      <c r="F11" s="1">
        <f t="shared" si="1"/>
        <v>571</v>
      </c>
      <c r="G11" s="1">
        <f t="shared" si="2"/>
        <v>972</v>
      </c>
      <c r="H11" s="1">
        <f t="shared" si="0"/>
        <v>401</v>
      </c>
    </row>
    <row r="12" spans="1:8" x14ac:dyDescent="0.25">
      <c r="A12">
        <v>16</v>
      </c>
      <c r="B12">
        <v>107</v>
      </c>
      <c r="C12">
        <v>94</v>
      </c>
      <c r="D12">
        <v>186</v>
      </c>
      <c r="E12">
        <v>9</v>
      </c>
      <c r="F12" s="1">
        <f t="shared" ref="F12" si="3">F11 + D12</f>
        <v>757</v>
      </c>
      <c r="G12" s="1">
        <f t="shared" ref="G12" si="4">G11+B12</f>
        <v>1079</v>
      </c>
      <c r="H12" s="1">
        <f t="shared" ref="H12" si="5">G12 -F12</f>
        <v>322</v>
      </c>
    </row>
    <row r="13" spans="1:8" x14ac:dyDescent="0.25">
      <c r="A13">
        <v>17</v>
      </c>
      <c r="B13">
        <v>152</v>
      </c>
      <c r="C13">
        <v>199</v>
      </c>
      <c r="D13">
        <v>60</v>
      </c>
      <c r="E13">
        <v>5</v>
      </c>
      <c r="F13" s="1">
        <f t="shared" ref="F13" si="6">F12 + D13</f>
        <v>817</v>
      </c>
      <c r="G13" s="1">
        <f t="shared" ref="G13" si="7">G12+B13</f>
        <v>1231</v>
      </c>
      <c r="H13" s="1">
        <f t="shared" ref="H13" si="8">G13 -F13</f>
        <v>414</v>
      </c>
    </row>
    <row r="14" spans="1:8" x14ac:dyDescent="0.25">
      <c r="A14">
        <v>18</v>
      </c>
      <c r="B14">
        <v>5</v>
      </c>
      <c r="C14">
        <v>21</v>
      </c>
      <c r="D14">
        <v>204</v>
      </c>
      <c r="E14">
        <v>6</v>
      </c>
      <c r="F14" s="1">
        <f t="shared" ref="F14" si="9">F13 + D14</f>
        <v>1021</v>
      </c>
      <c r="G14" s="1">
        <f t="shared" ref="G14" si="10">G13+B14</f>
        <v>1236</v>
      </c>
      <c r="H14" s="1">
        <f t="shared" ref="H14" si="11">G14 -F14</f>
        <v>215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E560-D797-42BC-BC56-CF69B6E909EF}">
  <dimension ref="A1:H14"/>
  <sheetViews>
    <sheetView workbookViewId="0">
      <selection activeCell="O32" sqref="O32"/>
    </sheetView>
  </sheetViews>
  <sheetFormatPr defaultRowHeight="15" x14ac:dyDescent="0.25"/>
  <cols>
    <col min="2" max="2" width="12.42578125" bestFit="1" customWidth="1"/>
    <col min="3" max="3" width="14.7109375" bestFit="1" customWidth="1"/>
    <col min="4" max="4" width="12.7109375" bestFit="1" customWidth="1"/>
    <col min="5" max="5" width="17" bestFit="1" customWidth="1"/>
    <col min="6" max="6" width="9.85546875" bestFit="1" customWidth="1"/>
    <col min="7" max="7" width="8.7109375" bestFit="1" customWidth="1"/>
    <col min="8" max="8" width="18.85546875" bestFit="1" customWidth="1"/>
    <col min="12" max="12" width="12.85546875" bestFit="1" customWidth="1"/>
    <col min="13" max="13" width="8.7109375" bestFit="1" customWidth="1"/>
    <col min="14" max="14" width="10.42578125" bestFit="1" customWidth="1"/>
    <col min="15" max="15" width="8.85546875" bestFit="1" customWidth="1"/>
    <col min="16" max="16" width="8.7109375" bestFit="1" customWidth="1"/>
    <col min="17" max="17" width="17.28515625" bestFit="1" customWidth="1"/>
  </cols>
  <sheetData>
    <row r="1" spans="1:8" x14ac:dyDescent="0.25">
      <c r="B1" t="s">
        <v>12</v>
      </c>
      <c r="C1" t="s">
        <v>7</v>
      </c>
      <c r="D1" t="s">
        <v>8</v>
      </c>
      <c r="E1" t="s">
        <v>80</v>
      </c>
      <c r="F1" t="s">
        <v>10</v>
      </c>
      <c r="G1" t="s">
        <v>9</v>
      </c>
      <c r="H1" t="s">
        <v>36</v>
      </c>
    </row>
    <row r="2" spans="1:8" x14ac:dyDescent="0.25">
      <c r="A2">
        <v>3</v>
      </c>
      <c r="B2">
        <v>21</v>
      </c>
      <c r="C2">
        <v>0</v>
      </c>
      <c r="D2">
        <v>0</v>
      </c>
      <c r="E2">
        <v>0</v>
      </c>
      <c r="F2" s="1">
        <v>0</v>
      </c>
      <c r="G2" s="1">
        <f>B2</f>
        <v>21</v>
      </c>
      <c r="H2" s="1">
        <f t="shared" ref="H2:H14" si="0">G2 -F2</f>
        <v>21</v>
      </c>
    </row>
    <row r="3" spans="1:8" x14ac:dyDescent="0.25">
      <c r="A3">
        <v>4</v>
      </c>
      <c r="B3">
        <v>144</v>
      </c>
      <c r="C3">
        <v>0</v>
      </c>
      <c r="D3">
        <v>0</v>
      </c>
      <c r="E3">
        <v>0</v>
      </c>
      <c r="F3" s="1">
        <f t="shared" ref="F3:F14" si="1">F2 + D3</f>
        <v>0</v>
      </c>
      <c r="G3" s="1">
        <f t="shared" ref="G3:G14" si="2">G2+B3</f>
        <v>165</v>
      </c>
      <c r="H3" s="1">
        <f t="shared" si="0"/>
        <v>165</v>
      </c>
    </row>
    <row r="4" spans="1:8" x14ac:dyDescent="0.25">
      <c r="A4">
        <v>5</v>
      </c>
      <c r="B4">
        <v>110</v>
      </c>
      <c r="C4">
        <v>0</v>
      </c>
      <c r="D4">
        <v>0</v>
      </c>
      <c r="E4">
        <v>0</v>
      </c>
      <c r="F4" s="1">
        <f t="shared" si="1"/>
        <v>0</v>
      </c>
      <c r="G4" s="1">
        <f t="shared" si="2"/>
        <v>275</v>
      </c>
      <c r="H4" s="1">
        <f t="shared" si="0"/>
        <v>275</v>
      </c>
    </row>
    <row r="5" spans="1:8" x14ac:dyDescent="0.25">
      <c r="A5">
        <v>9</v>
      </c>
      <c r="B5">
        <v>34</v>
      </c>
      <c r="C5">
        <v>0</v>
      </c>
      <c r="D5">
        <v>0</v>
      </c>
      <c r="E5">
        <v>0</v>
      </c>
      <c r="F5" s="1">
        <f t="shared" si="1"/>
        <v>0</v>
      </c>
      <c r="G5" s="1">
        <f t="shared" si="2"/>
        <v>309</v>
      </c>
      <c r="H5" s="1">
        <f t="shared" si="0"/>
        <v>309</v>
      </c>
    </row>
    <row r="6" spans="1:8" x14ac:dyDescent="0.25">
      <c r="A6">
        <v>10</v>
      </c>
      <c r="B6">
        <v>186</v>
      </c>
      <c r="C6">
        <v>0</v>
      </c>
      <c r="D6">
        <v>0</v>
      </c>
      <c r="E6">
        <v>0</v>
      </c>
      <c r="F6" s="1">
        <f t="shared" si="1"/>
        <v>0</v>
      </c>
      <c r="G6" s="1">
        <f t="shared" si="2"/>
        <v>495</v>
      </c>
      <c r="H6" s="1">
        <f t="shared" si="0"/>
        <v>495</v>
      </c>
    </row>
    <row r="7" spans="1:8" x14ac:dyDescent="0.25">
      <c r="A7">
        <v>11</v>
      </c>
      <c r="B7">
        <v>359</v>
      </c>
      <c r="C7">
        <v>0</v>
      </c>
      <c r="D7">
        <v>0</v>
      </c>
      <c r="E7">
        <v>0</v>
      </c>
      <c r="F7" s="1">
        <f t="shared" si="1"/>
        <v>0</v>
      </c>
      <c r="G7" s="1">
        <f t="shared" si="2"/>
        <v>854</v>
      </c>
      <c r="H7" s="1">
        <f t="shared" si="0"/>
        <v>854</v>
      </c>
    </row>
    <row r="8" spans="1:8" x14ac:dyDescent="0.25">
      <c r="A8">
        <v>12</v>
      </c>
      <c r="B8">
        <v>0</v>
      </c>
      <c r="C8">
        <v>21</v>
      </c>
      <c r="D8">
        <v>0</v>
      </c>
      <c r="E8">
        <v>0</v>
      </c>
      <c r="F8" s="1">
        <f t="shared" si="1"/>
        <v>0</v>
      </c>
      <c r="G8" s="1">
        <f t="shared" si="2"/>
        <v>854</v>
      </c>
      <c r="H8" s="1">
        <f t="shared" si="0"/>
        <v>854</v>
      </c>
    </row>
    <row r="9" spans="1:8" x14ac:dyDescent="0.25">
      <c r="A9">
        <v>13</v>
      </c>
      <c r="B9">
        <v>8</v>
      </c>
      <c r="C9">
        <v>0</v>
      </c>
      <c r="D9">
        <v>21</v>
      </c>
      <c r="E9">
        <v>1</v>
      </c>
      <c r="F9" s="1">
        <f t="shared" si="1"/>
        <v>21</v>
      </c>
      <c r="G9" s="1">
        <f t="shared" si="2"/>
        <v>862</v>
      </c>
      <c r="H9" s="1">
        <f t="shared" si="0"/>
        <v>841</v>
      </c>
    </row>
    <row r="10" spans="1:8" x14ac:dyDescent="0.25">
      <c r="A10">
        <v>14</v>
      </c>
      <c r="B10">
        <v>68</v>
      </c>
      <c r="C10">
        <v>356</v>
      </c>
      <c r="D10">
        <v>356</v>
      </c>
      <c r="E10">
        <v>0</v>
      </c>
      <c r="F10" s="1">
        <f t="shared" si="1"/>
        <v>377</v>
      </c>
      <c r="G10" s="1">
        <f t="shared" si="2"/>
        <v>930</v>
      </c>
      <c r="H10" s="1">
        <f t="shared" si="0"/>
        <v>553</v>
      </c>
    </row>
    <row r="11" spans="1:8" x14ac:dyDescent="0.25">
      <c r="A11">
        <v>15</v>
      </c>
      <c r="B11">
        <v>42</v>
      </c>
      <c r="C11">
        <v>21</v>
      </c>
      <c r="D11">
        <v>21</v>
      </c>
      <c r="E11">
        <v>0</v>
      </c>
      <c r="F11" s="1">
        <f t="shared" si="1"/>
        <v>398</v>
      </c>
      <c r="G11" s="1">
        <f t="shared" si="2"/>
        <v>972</v>
      </c>
      <c r="H11" s="1">
        <f t="shared" si="0"/>
        <v>574</v>
      </c>
    </row>
    <row r="12" spans="1:8" x14ac:dyDescent="0.25">
      <c r="A12">
        <v>16</v>
      </c>
      <c r="B12">
        <v>107</v>
      </c>
      <c r="C12">
        <v>0</v>
      </c>
      <c r="D12">
        <v>0</v>
      </c>
      <c r="E12">
        <v>0</v>
      </c>
      <c r="F12" s="1">
        <f t="shared" si="1"/>
        <v>398</v>
      </c>
      <c r="G12" s="1">
        <f t="shared" si="2"/>
        <v>1079</v>
      </c>
      <c r="H12" s="1">
        <f t="shared" si="0"/>
        <v>681</v>
      </c>
    </row>
    <row r="13" spans="1:8" x14ac:dyDescent="0.25">
      <c r="A13">
        <v>17</v>
      </c>
      <c r="B13">
        <v>152</v>
      </c>
      <c r="C13">
        <v>317</v>
      </c>
      <c r="D13">
        <v>94</v>
      </c>
      <c r="E13">
        <v>0</v>
      </c>
      <c r="F13" s="1">
        <f t="shared" si="1"/>
        <v>492</v>
      </c>
      <c r="G13" s="1">
        <f t="shared" si="2"/>
        <v>1231</v>
      </c>
      <c r="H13" s="1">
        <f t="shared" si="0"/>
        <v>739</v>
      </c>
    </row>
    <row r="14" spans="1:8" x14ac:dyDescent="0.25">
      <c r="A14">
        <v>18</v>
      </c>
      <c r="B14">
        <v>5</v>
      </c>
      <c r="C14">
        <v>280</v>
      </c>
      <c r="D14">
        <v>270</v>
      </c>
      <c r="E14">
        <v>9</v>
      </c>
      <c r="F14" s="1">
        <f t="shared" si="1"/>
        <v>762</v>
      </c>
      <c r="G14" s="1">
        <f t="shared" si="2"/>
        <v>1236</v>
      </c>
      <c r="H14" s="1">
        <f t="shared" si="0"/>
        <v>474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989A-0DB4-4957-8B7C-55617C9397A2}">
  <sheetPr filterMode="1"/>
  <dimension ref="A1:T60"/>
  <sheetViews>
    <sheetView workbookViewId="0">
      <selection activeCell="F75" sqref="F75"/>
    </sheetView>
  </sheetViews>
  <sheetFormatPr defaultColWidth="8.85546875" defaultRowHeight="15" x14ac:dyDescent="0.25"/>
  <cols>
    <col min="1" max="1" width="8.42578125" style="4" bestFit="1" customWidth="1"/>
    <col min="2" max="2" width="8.140625" style="4" bestFit="1" customWidth="1"/>
    <col min="3" max="3" width="10.5703125" style="4" bestFit="1" customWidth="1"/>
    <col min="4" max="4" width="13.42578125" style="11" bestFit="1" customWidth="1"/>
    <col min="5" max="5" width="12.85546875" style="4" bestFit="1" customWidth="1"/>
    <col min="6" max="6" width="14.7109375" style="4" bestFit="1" customWidth="1"/>
    <col min="7" max="7" width="16.42578125" style="4" bestFit="1" customWidth="1"/>
    <col min="8" max="8" width="14.85546875" style="4" bestFit="1" customWidth="1"/>
    <col min="9" max="9" width="11.140625" style="4" bestFit="1" customWidth="1"/>
    <col min="10" max="10" width="15.7109375" style="4" bestFit="1" customWidth="1"/>
    <col min="11" max="11" width="14.28515625" style="4" bestFit="1" customWidth="1"/>
    <col min="12" max="12" width="10.42578125" style="4" bestFit="1" customWidth="1"/>
    <col min="13" max="13" width="8.5703125" style="4" bestFit="1" customWidth="1"/>
    <col min="14" max="14" width="9.5703125" style="4" bestFit="1" customWidth="1"/>
    <col min="15" max="15" width="16" style="4" customWidth="1"/>
    <col min="16" max="16" width="15.7109375" style="4" customWidth="1"/>
    <col min="17" max="17" width="10.28515625" style="4" bestFit="1" customWidth="1"/>
    <col min="18" max="19" width="9.5703125" style="4" bestFit="1" customWidth="1"/>
    <col min="20" max="20" width="9.7109375" style="4" bestFit="1" customWidth="1"/>
    <col min="21" max="16384" width="8.85546875" style="4"/>
  </cols>
  <sheetData>
    <row r="1" spans="1:20" ht="45" x14ac:dyDescent="0.25">
      <c r="A1" s="10" t="s">
        <v>104</v>
      </c>
      <c r="B1" s="10" t="s">
        <v>134</v>
      </c>
      <c r="C1" s="9" t="s">
        <v>45</v>
      </c>
      <c r="D1" s="12" t="s">
        <v>56</v>
      </c>
      <c r="E1" s="10" t="s">
        <v>57</v>
      </c>
      <c r="F1" s="9" t="s">
        <v>0</v>
      </c>
      <c r="G1" s="9" t="s">
        <v>1</v>
      </c>
      <c r="H1" s="9" t="s">
        <v>2</v>
      </c>
      <c r="I1" s="9" t="s">
        <v>5</v>
      </c>
      <c r="J1" s="9" t="s">
        <v>11</v>
      </c>
      <c r="K1" s="9" t="s">
        <v>3</v>
      </c>
      <c r="L1" s="9" t="s">
        <v>6</v>
      </c>
      <c r="M1" s="9" t="s">
        <v>28</v>
      </c>
      <c r="N1" s="9" t="s">
        <v>29</v>
      </c>
      <c r="O1" s="10" t="s">
        <v>32</v>
      </c>
      <c r="P1" s="10" t="s">
        <v>33</v>
      </c>
      <c r="Q1" s="9" t="s">
        <v>30</v>
      </c>
      <c r="R1" s="10" t="s">
        <v>34</v>
      </c>
      <c r="S1" s="10" t="s">
        <v>35</v>
      </c>
      <c r="T1" s="9" t="s">
        <v>31</v>
      </c>
    </row>
    <row r="2" spans="1:20" x14ac:dyDescent="0.25">
      <c r="A2" s="4" t="s">
        <v>54</v>
      </c>
      <c r="B2" s="4" t="s">
        <v>135</v>
      </c>
      <c r="C2" s="6" t="s">
        <v>13</v>
      </c>
      <c r="D2" s="14"/>
      <c r="E2" s="8">
        <f ca="1">VLOOKUP(Q2,SP!A$2:$C$9,3)</f>
        <v>55</v>
      </c>
      <c r="F2" s="8">
        <f ca="1">LOOKUP(2,1/(Sprints!$A$2:$A$20&lt;=N2)/(Sprints!$B$2:$B$20&gt;=N2),Sprints!$C$2:$C$20)</f>
        <v>5</v>
      </c>
      <c r="G2" s="8">
        <f ca="1">LOOKUP(2,1/(Sprints!$A$2:$A$20&lt;=O2)/(Sprints!$B$2:$B$20&gt;=O2),Sprints!$C$2:$C$20)</f>
        <v>5</v>
      </c>
      <c r="H2" s="8">
        <f ca="1">LOOKUP(2,1/(Sprints!$A$2:$A$20&lt;=P2)/(Sprints!$B$2:$B$20&gt;=P2),Sprints!$C$2:$C$20)</f>
        <v>14</v>
      </c>
      <c r="I2" s="8">
        <f ca="1" xml:space="preserve"> H2 - G2</f>
        <v>9</v>
      </c>
      <c r="J2" s="8">
        <f>LOOKUP(2,1/(Sprints!$A$2:$A$20&lt;=R2)/(Sprints!$B$2:$B$20&gt;=R2),Sprints!$C$2:$C$20)</f>
        <v>18</v>
      </c>
      <c r="K2" s="8">
        <f>LOOKUP(2,1/(Sprints!$A$2:$A$20&lt;=S2)/(Sprints!$B$2:$B$20&gt;=S2),Sprints!$C$2:$C$20)</f>
        <v>18</v>
      </c>
      <c r="L2" s="8">
        <f t="shared" ref="L2:L13" si="0">K2 - J2</f>
        <v>0</v>
      </c>
      <c r="M2" s="4" t="s">
        <v>25</v>
      </c>
      <c r="N2" s="5">
        <v>43535</v>
      </c>
      <c r="O2" s="5">
        <v>43537</v>
      </c>
      <c r="P2" s="7">
        <v>43658</v>
      </c>
      <c r="Q2" s="8">
        <f t="shared" ref="Q2:Q38" ca="1" si="1">IF(ISBLANK(P2), IF(ISBLANK(O2),0, TODAY()-O2), P2-O2)</f>
        <v>121</v>
      </c>
      <c r="R2" s="5">
        <v>43717</v>
      </c>
      <c r="S2" s="5">
        <v>43718</v>
      </c>
      <c r="T2" s="8">
        <f t="shared" ref="T2:T38" ca="1" si="2">IF(ISBLANK(S2), IF(ISBLANK(R2),0,TODAY()-R2), S2-R2)</f>
        <v>1</v>
      </c>
    </row>
    <row r="3" spans="1:20" x14ac:dyDescent="0.25">
      <c r="A3" s="4" t="s">
        <v>54</v>
      </c>
      <c r="B3" s="4" t="s">
        <v>135</v>
      </c>
      <c r="C3" s="6" t="s">
        <v>14</v>
      </c>
      <c r="D3" s="14"/>
      <c r="E3" s="8">
        <f ca="1">VLOOKUP(Q3,SP!A$2:$C$9,3)</f>
        <v>55</v>
      </c>
      <c r="F3" s="8">
        <f ca="1">LOOKUP(2,1/(Sprints!$A$2:$A$20&lt;=N3)/(Sprints!$B$2:$B$20&gt;=N3),Sprints!$C$2:$C$20)</f>
        <v>5</v>
      </c>
      <c r="G3" s="8">
        <f ca="1">LOOKUP(2,1/(Sprints!$A$2:$A$20&lt;=O3)/(Sprints!$B$2:$B$20&gt;=O3),Sprints!$C$2:$C$20)</f>
        <v>5</v>
      </c>
      <c r="H3" s="8">
        <f ca="1">LOOKUP(2,1/(Sprints!$A$2:$A$20&lt;=P3)/(Sprints!$B$2:$B$20&gt;=P3),Sprints!$C$2:$C$20)</f>
        <v>14</v>
      </c>
      <c r="I3" s="8">
        <f t="shared" ref="I3:I13" ca="1" si="3" xml:space="preserve"> H3 - G3</f>
        <v>9</v>
      </c>
      <c r="J3" s="8">
        <f ca="1">LOOKUP(2,1/(Sprints!$A$2:$A$20&lt;=R3)/(Sprints!$B$2:$B$20&gt;=R3),Sprints!$C$2:$C$20)</f>
        <v>17</v>
      </c>
      <c r="K3" s="8">
        <f>LOOKUP(2,1/(Sprints!$A$2:$A$20&lt;=S3)/(Sprints!$B$2:$B$20&gt;=S3),Sprints!$C$2:$C$20)</f>
        <v>18</v>
      </c>
      <c r="L3" s="8">
        <f t="shared" ca="1" si="0"/>
        <v>1</v>
      </c>
      <c r="M3" s="4" t="s">
        <v>25</v>
      </c>
      <c r="N3" s="5">
        <v>43535</v>
      </c>
      <c r="O3" s="5">
        <v>43539</v>
      </c>
      <c r="P3" s="5">
        <v>43658</v>
      </c>
      <c r="Q3" s="8">
        <f t="shared" ca="1" si="1"/>
        <v>119</v>
      </c>
      <c r="R3" s="5">
        <v>43706</v>
      </c>
      <c r="S3" s="5">
        <v>43718</v>
      </c>
      <c r="T3" s="8">
        <f t="shared" ca="1" si="2"/>
        <v>12</v>
      </c>
    </row>
    <row r="4" spans="1:20" s="6" customFormat="1" x14ac:dyDescent="0.25">
      <c r="A4" s="4" t="s">
        <v>54</v>
      </c>
      <c r="B4" s="4" t="s">
        <v>135</v>
      </c>
      <c r="C4" s="6" t="s">
        <v>15</v>
      </c>
      <c r="D4" s="14"/>
      <c r="E4" s="8">
        <f ca="1">VLOOKUP(Q4,SP!A$2:$C$9,3)</f>
        <v>34</v>
      </c>
      <c r="F4" s="8">
        <f ca="1">LOOKUP(2,1/(Sprints!$A$2:$A$20&lt;=N4)/(Sprints!$B$2:$B$20&gt;=N4),Sprints!$C$2:$C$20)</f>
        <v>9</v>
      </c>
      <c r="G4" s="8">
        <f ca="1">LOOKUP(2,1/(Sprints!$A$2:$A$20&lt;=O4)/(Sprints!$B$2:$B$20&gt;=O4),Sprints!$C$2:$C$20)</f>
        <v>11</v>
      </c>
      <c r="H4" s="8">
        <f ca="1">LOOKUP(2,1/(Sprints!$A$2:$A$20&lt;=P4)/(Sprints!$B$2:$B$20&gt;=P4),Sprints!$C$2:$C$20)</f>
        <v>14</v>
      </c>
      <c r="I4" s="8">
        <f t="shared" ca="1" si="3"/>
        <v>3</v>
      </c>
      <c r="J4" s="8">
        <f ca="1">LOOKUP(2,1/(Sprints!$A$2:$A$20&lt;=R4)/(Sprints!$B$2:$B$20&gt;=R4),Sprints!$C$2:$C$20)</f>
        <v>14</v>
      </c>
      <c r="K4" s="8">
        <f ca="1">LOOKUP(2,1/(Sprints!$A$2:$A$20&lt;=S4)/(Sprints!$B$2:$B$20&gt;=S4),Sprints!$C$2:$C$20)</f>
        <v>14</v>
      </c>
      <c r="L4" s="8">
        <f t="shared" ca="1" si="0"/>
        <v>0</v>
      </c>
      <c r="M4" s="6" t="s">
        <v>26</v>
      </c>
      <c r="N4" s="7">
        <v>43594</v>
      </c>
      <c r="O4" s="7">
        <v>43614</v>
      </c>
      <c r="P4" s="7">
        <v>43654</v>
      </c>
      <c r="Q4" s="8">
        <f t="shared" ca="1" si="1"/>
        <v>40</v>
      </c>
      <c r="R4" s="7">
        <v>43661</v>
      </c>
      <c r="S4" s="7">
        <v>43664</v>
      </c>
      <c r="T4" s="8">
        <f t="shared" ca="1" si="2"/>
        <v>3</v>
      </c>
    </row>
    <row r="5" spans="1:20" s="6" customFormat="1" x14ac:dyDescent="0.25">
      <c r="A5" s="4" t="s">
        <v>54</v>
      </c>
      <c r="B5" s="4" t="s">
        <v>135</v>
      </c>
      <c r="C5" s="6" t="s">
        <v>16</v>
      </c>
      <c r="D5" s="14"/>
      <c r="E5" s="8">
        <f ca="1">VLOOKUP(Q5,SP!A$2:$C$9,3)</f>
        <v>21</v>
      </c>
      <c r="F5" s="8">
        <f ca="1">LOOKUP(2,1/(Sprints!$A$2:$A$20&lt;=N5)/(Sprints!$B$2:$B$20&gt;=N5),Sprints!$C$2:$C$20)</f>
        <v>10</v>
      </c>
      <c r="G5" s="8">
        <f ca="1">LOOKUP(2,1/(Sprints!$A$2:$A$20&lt;=O5)/(Sprints!$B$2:$B$20&gt;=O5),Sprints!$C$2:$C$20)</f>
        <v>10</v>
      </c>
      <c r="H5" s="8">
        <f ca="1">LOOKUP(2,1/(Sprints!$A$2:$A$20&lt;=P5)/(Sprints!$B$2:$B$20&gt;=P5),Sprints!$C$2:$C$20)</f>
        <v>11</v>
      </c>
      <c r="I5" s="8">
        <f t="shared" ca="1" si="3"/>
        <v>1</v>
      </c>
      <c r="J5" s="8">
        <f ca="1">LOOKUP(2,1/(Sprints!$A$2:$A$20&lt;=R5)/(Sprints!$B$2:$B$20&gt;=R5),Sprints!$C$2:$C$20)</f>
        <v>12</v>
      </c>
      <c r="K5" s="8">
        <f ca="1">LOOKUP(2,1/(Sprints!$A$2:$A$20&lt;=S5)/(Sprints!$B$2:$B$20&gt;=S5),Sprints!$C$2:$C$20)</f>
        <v>13</v>
      </c>
      <c r="L5" s="8">
        <f t="shared" ca="1" si="0"/>
        <v>1</v>
      </c>
      <c r="M5" s="6" t="s">
        <v>27</v>
      </c>
      <c r="N5" s="7">
        <v>43600</v>
      </c>
      <c r="O5" s="7">
        <v>43600</v>
      </c>
      <c r="P5" s="7">
        <v>43622</v>
      </c>
      <c r="Q5" s="8">
        <f t="shared" ca="1" si="1"/>
        <v>22</v>
      </c>
      <c r="R5" s="7">
        <v>43626</v>
      </c>
      <c r="S5" s="7">
        <v>43648</v>
      </c>
      <c r="T5" s="8">
        <f t="shared" ca="1" si="2"/>
        <v>22</v>
      </c>
    </row>
    <row r="6" spans="1:20" s="6" customFormat="1" x14ac:dyDescent="0.25">
      <c r="A6" s="4" t="s">
        <v>54</v>
      </c>
      <c r="B6" s="4" t="s">
        <v>135</v>
      </c>
      <c r="C6" s="6" t="s">
        <v>17</v>
      </c>
      <c r="D6" s="14"/>
      <c r="E6" s="8">
        <f ca="1">VLOOKUP(Q6,SP!A$2:$C$9,3)</f>
        <v>34</v>
      </c>
      <c r="F6" s="8">
        <f ca="1">LOOKUP(2,1/(Sprints!$A$2:$A$20&lt;=N6)/(Sprints!$B$2:$B$20&gt;=N6),Sprints!$C$2:$C$20)</f>
        <v>11</v>
      </c>
      <c r="G6" s="8">
        <f ca="1">LOOKUP(2,1/(Sprints!$A$2:$A$20&lt;=O6)/(Sprints!$B$2:$B$20&gt;=O6),Sprints!$C$2:$C$20)</f>
        <v>11</v>
      </c>
      <c r="H6" s="8">
        <f ca="1">LOOKUP(2,1/(Sprints!$A$2:$A$20&lt;=P6)/(Sprints!$B$2:$B$20&gt;=P6),Sprints!$C$2:$C$20)</f>
        <v>14</v>
      </c>
      <c r="I6" s="8">
        <f t="shared" ca="1" si="3"/>
        <v>3</v>
      </c>
      <c r="J6" s="8">
        <f ca="1">LOOKUP(2,1/(Sprints!$A$2:$A$20&lt;=R6)/(Sprints!$B$2:$B$20&gt;=R6),Sprints!$C$2:$C$20)</f>
        <v>14</v>
      </c>
      <c r="K6" s="8">
        <f ca="1">LOOKUP(2,1/(Sprints!$A$2:$A$20&lt;=S6)/(Sprints!$B$2:$B$20&gt;=S6),Sprints!$C$2:$C$20)</f>
        <v>14</v>
      </c>
      <c r="L6" s="8">
        <f t="shared" ca="1" si="0"/>
        <v>0</v>
      </c>
      <c r="M6" s="6" t="s">
        <v>26</v>
      </c>
      <c r="N6" s="7">
        <v>43613</v>
      </c>
      <c r="O6" s="7">
        <v>43619</v>
      </c>
      <c r="P6" s="7">
        <v>43654</v>
      </c>
      <c r="Q6" s="8">
        <f t="shared" ca="1" si="1"/>
        <v>35</v>
      </c>
      <c r="R6" s="7">
        <v>43661</v>
      </c>
      <c r="S6" s="7">
        <v>43664</v>
      </c>
      <c r="T6" s="8">
        <f t="shared" ca="1" si="2"/>
        <v>3</v>
      </c>
    </row>
    <row r="7" spans="1:20" s="6" customFormat="1" x14ac:dyDescent="0.25">
      <c r="A7" s="4" t="s">
        <v>54</v>
      </c>
      <c r="B7" s="4" t="s">
        <v>135</v>
      </c>
      <c r="C7" s="6" t="s">
        <v>18</v>
      </c>
      <c r="D7" s="14"/>
      <c r="E7" s="8">
        <f ca="1">VLOOKUP(Q7,SP!A$2:$C$9,3)</f>
        <v>21</v>
      </c>
      <c r="F7" s="8">
        <f ca="1">LOOKUP(2,1/(Sprints!$A$2:$A$20&lt;=N7)/(Sprints!$B$2:$B$20&gt;=N7),Sprints!$C$2:$C$20)</f>
        <v>11</v>
      </c>
      <c r="G7" s="8">
        <f ca="1">LOOKUP(2,1/(Sprints!$A$2:$A$20&lt;=O7)/(Sprints!$B$2:$B$20&gt;=O7),Sprints!$C$2:$C$20)</f>
        <v>11</v>
      </c>
      <c r="H7" s="8">
        <f ca="1">LOOKUP(2,1/(Sprints!$A$2:$A$20&lt;=P7)/(Sprints!$B$2:$B$20&gt;=P7),Sprints!$C$2:$C$20)</f>
        <v>13</v>
      </c>
      <c r="I7" s="8">
        <f t="shared" ca="1" si="3"/>
        <v>2</v>
      </c>
      <c r="J7" s="8">
        <f ca="1">LOOKUP(2,1/(Sprints!$A$2:$A$20&lt;=R7)/(Sprints!$B$2:$B$20&gt;=R7),Sprints!$C$2:$C$20)</f>
        <v>14</v>
      </c>
      <c r="K7" s="8">
        <f ca="1">LOOKUP(2,1/(Sprints!$A$2:$A$20&lt;=S7)/(Sprints!$B$2:$B$20&gt;=S7),Sprints!$C$2:$C$20)</f>
        <v>14</v>
      </c>
      <c r="L7" s="8">
        <f t="shared" ca="1" si="0"/>
        <v>0</v>
      </c>
      <c r="M7" s="6" t="s">
        <v>26</v>
      </c>
      <c r="N7" s="7">
        <v>43613</v>
      </c>
      <c r="O7" s="7">
        <v>43620</v>
      </c>
      <c r="P7" s="7">
        <v>43648</v>
      </c>
      <c r="Q7" s="8">
        <f t="shared" ca="1" si="1"/>
        <v>28</v>
      </c>
      <c r="R7" s="7">
        <v>43661</v>
      </c>
      <c r="S7" s="7">
        <v>43664</v>
      </c>
      <c r="T7" s="8">
        <f t="shared" ca="1" si="2"/>
        <v>3</v>
      </c>
    </row>
    <row r="8" spans="1:20" s="6" customFormat="1" x14ac:dyDescent="0.25">
      <c r="A8" s="4" t="s">
        <v>54</v>
      </c>
      <c r="B8" s="4" t="s">
        <v>135</v>
      </c>
      <c r="C8" s="6" t="s">
        <v>19</v>
      </c>
      <c r="D8" s="14"/>
      <c r="E8" s="8">
        <f ca="1">VLOOKUP(Q8,SP!A$2:$C$9,3)</f>
        <v>55</v>
      </c>
      <c r="F8" s="8">
        <f ca="1">LOOKUP(2,1/(Sprints!$A$2:$A$20&lt;=N8)/(Sprints!$B$2:$B$20&gt;=N8),Sprints!$C$2:$C$20)</f>
        <v>11</v>
      </c>
      <c r="G8" s="8">
        <f ca="1">LOOKUP(2,1/(Sprints!$A$2:$A$20&lt;=O8)/(Sprints!$B$2:$B$20&gt;=O8),Sprints!$C$2:$C$20)</f>
        <v>11</v>
      </c>
      <c r="H8" s="8">
        <f ca="1">LOOKUP(2,1/(Sprints!$A$2:$A$20&lt;=P8)/(Sprints!$B$2:$B$20&gt;=P8),Sprints!$C$2:$C$20)</f>
        <v>14</v>
      </c>
      <c r="I8" s="8">
        <f t="shared" ca="1" si="3"/>
        <v>3</v>
      </c>
      <c r="J8" s="8">
        <f ca="1">LOOKUP(2,1/(Sprints!$A$2:$A$20&lt;=R8)/(Sprints!$B$2:$B$20&gt;=R8),Sprints!$C$2:$C$20)</f>
        <v>14</v>
      </c>
      <c r="K8" s="8">
        <f ca="1">LOOKUP(2,1/(Sprints!$A$2:$A$20&lt;=S8)/(Sprints!$B$2:$B$20&gt;=S8),Sprints!$C$2:$C$20)</f>
        <v>14</v>
      </c>
      <c r="L8" s="8">
        <f t="shared" ca="1" si="0"/>
        <v>0</v>
      </c>
      <c r="M8" s="6" t="s">
        <v>27</v>
      </c>
      <c r="N8" s="7">
        <v>43613</v>
      </c>
      <c r="O8" s="7">
        <v>43613</v>
      </c>
      <c r="P8" s="7">
        <v>43658</v>
      </c>
      <c r="Q8" s="8">
        <f t="shared" ca="1" si="1"/>
        <v>45</v>
      </c>
      <c r="R8" s="7">
        <v>43661</v>
      </c>
      <c r="S8" s="7">
        <v>43662</v>
      </c>
      <c r="T8" s="8">
        <f t="shared" ca="1" si="2"/>
        <v>1</v>
      </c>
    </row>
    <row r="9" spans="1:20" s="6" customFormat="1" x14ac:dyDescent="0.25">
      <c r="A9" s="4" t="s">
        <v>54</v>
      </c>
      <c r="B9" s="4" t="s">
        <v>135</v>
      </c>
      <c r="C9" s="6" t="s">
        <v>20</v>
      </c>
      <c r="D9" s="14"/>
      <c r="E9" s="8">
        <f ca="1">VLOOKUP(Q9,SP!A$2:$C$9,3)</f>
        <v>34</v>
      </c>
      <c r="F9" s="8">
        <f ca="1">LOOKUP(2,1/(Sprints!$A$2:$A$20&lt;=N9)/(Sprints!$B$2:$B$20&gt;=N9),Sprints!$C$2:$C$20)</f>
        <v>11</v>
      </c>
      <c r="G9" s="8">
        <f ca="1">LOOKUP(2,1/(Sprints!$A$2:$A$20&lt;=O9)/(Sprints!$B$2:$B$20&gt;=O9),Sprints!$C$2:$C$20)</f>
        <v>11</v>
      </c>
      <c r="H9" s="8">
        <f ca="1">LOOKUP(2,1/(Sprints!$A$2:$A$20&lt;=P9)/(Sprints!$B$2:$B$20&gt;=P9),Sprints!$C$2:$C$20)</f>
        <v>13</v>
      </c>
      <c r="I9" s="8">
        <f t="shared" ca="1" si="3"/>
        <v>2</v>
      </c>
      <c r="J9" s="8">
        <f ca="1">LOOKUP(2,1/(Sprints!$A$2:$A$20&lt;=R9)/(Sprints!$B$2:$B$20&gt;=R9),Sprints!$C$2:$C$20)</f>
        <v>14</v>
      </c>
      <c r="K9" s="8">
        <f ca="1">LOOKUP(2,1/(Sprints!$A$2:$A$20&lt;=S9)/(Sprints!$B$2:$B$20&gt;=S9),Sprints!$C$2:$C$20)</f>
        <v>14</v>
      </c>
      <c r="L9" s="8">
        <f t="shared" ca="1" si="0"/>
        <v>0</v>
      </c>
      <c r="M9" s="6" t="s">
        <v>27</v>
      </c>
      <c r="N9" s="7">
        <v>43613</v>
      </c>
      <c r="O9" s="7">
        <v>43615</v>
      </c>
      <c r="P9" s="7">
        <v>43648</v>
      </c>
      <c r="Q9" s="8">
        <f t="shared" ca="1" si="1"/>
        <v>33</v>
      </c>
      <c r="R9" s="7">
        <v>43661</v>
      </c>
      <c r="S9" s="7">
        <v>43662</v>
      </c>
      <c r="T9" s="8">
        <f t="shared" ca="1" si="2"/>
        <v>1</v>
      </c>
    </row>
    <row r="10" spans="1:20" s="6" customFormat="1" x14ac:dyDescent="0.25">
      <c r="A10" s="4" t="s">
        <v>54</v>
      </c>
      <c r="B10" s="4" t="s">
        <v>135</v>
      </c>
      <c r="C10" s="6" t="s">
        <v>21</v>
      </c>
      <c r="D10" s="14"/>
      <c r="E10" s="8">
        <f ca="1">VLOOKUP(Q10,SP!A$2:$C$9,3)</f>
        <v>21</v>
      </c>
      <c r="F10" s="8">
        <f ca="1">LOOKUP(2,1/(Sprints!$A$2:$A$20&lt;=N10)/(Sprints!$B$2:$B$20&gt;=N10),Sprints!$C$2:$C$20)</f>
        <v>11</v>
      </c>
      <c r="G10" s="8">
        <f ca="1">LOOKUP(2,1/(Sprints!$A$2:$A$20&lt;=O10)/(Sprints!$B$2:$B$20&gt;=O10),Sprints!$C$2:$C$20)</f>
        <v>11</v>
      </c>
      <c r="H10" s="8">
        <f ca="1">LOOKUP(2,1/(Sprints!$A$2:$A$20&lt;=P10)/(Sprints!$B$2:$B$20&gt;=P10),Sprints!$C$2:$C$20)</f>
        <v>13</v>
      </c>
      <c r="I10" s="8">
        <f t="shared" ca="1" si="3"/>
        <v>2</v>
      </c>
      <c r="J10" s="8">
        <f ca="1">LOOKUP(2,1/(Sprints!$A$2:$A$20&lt;=R10)/(Sprints!$B$2:$B$20&gt;=R10),Sprints!$C$2:$C$20)</f>
        <v>14</v>
      </c>
      <c r="K10" s="8">
        <f ca="1">LOOKUP(2,1/(Sprints!$A$2:$A$20&lt;=S10)/(Sprints!$B$2:$B$20&gt;=S10),Sprints!$C$2:$C$20)</f>
        <v>14</v>
      </c>
      <c r="L10" s="8">
        <f t="shared" ca="1" si="0"/>
        <v>0</v>
      </c>
      <c r="M10" s="6" t="s">
        <v>27</v>
      </c>
      <c r="N10" s="7">
        <v>43613</v>
      </c>
      <c r="O10" s="7">
        <v>43621</v>
      </c>
      <c r="P10" s="7">
        <v>43648</v>
      </c>
      <c r="Q10" s="8">
        <f t="shared" ca="1" si="1"/>
        <v>27</v>
      </c>
      <c r="R10" s="7">
        <v>43661</v>
      </c>
      <c r="S10" s="7">
        <v>43662</v>
      </c>
      <c r="T10" s="8">
        <f t="shared" ca="1" si="2"/>
        <v>1</v>
      </c>
    </row>
    <row r="11" spans="1:20" s="6" customFormat="1" x14ac:dyDescent="0.25">
      <c r="A11" s="4" t="s">
        <v>54</v>
      </c>
      <c r="B11" s="4" t="s">
        <v>135</v>
      </c>
      <c r="C11" s="6" t="s">
        <v>22</v>
      </c>
      <c r="D11" s="14"/>
      <c r="E11" s="8">
        <f ca="1">VLOOKUP(Q11,SP!A$2:$C$9,3)</f>
        <v>34</v>
      </c>
      <c r="F11" s="8">
        <f ca="1">LOOKUP(2,1/(Sprints!$A$2:$A$20&lt;=N11)/(Sprints!$B$2:$B$20&gt;=N11),Sprints!$C$2:$C$20)</f>
        <v>11</v>
      </c>
      <c r="G11" s="8">
        <f ca="1">LOOKUP(2,1/(Sprints!$A$2:$A$20&lt;=O11)/(Sprints!$B$2:$B$20&gt;=O11),Sprints!$C$2:$C$20)</f>
        <v>11</v>
      </c>
      <c r="H11" s="8">
        <f ca="1">LOOKUP(2,1/(Sprints!$A$2:$A$20&lt;=P11)/(Sprints!$B$2:$B$20&gt;=P11),Sprints!$C$2:$C$20)</f>
        <v>14</v>
      </c>
      <c r="I11" s="8">
        <f t="shared" ca="1" si="3"/>
        <v>3</v>
      </c>
      <c r="J11" s="8">
        <f ca="1">LOOKUP(2,1/(Sprints!$A$2:$A$20&lt;=R11)/(Sprints!$B$2:$B$20&gt;=R11),Sprints!$C$2:$C$20)</f>
        <v>14</v>
      </c>
      <c r="K11" s="8">
        <f ca="1">LOOKUP(2,1/(Sprints!$A$2:$A$20&lt;=S11)/(Sprints!$B$2:$B$20&gt;=S11),Sprints!$C$2:$C$20)</f>
        <v>14</v>
      </c>
      <c r="L11" s="8">
        <f t="shared" ca="1" si="0"/>
        <v>0</v>
      </c>
      <c r="M11" s="6" t="s">
        <v>27</v>
      </c>
      <c r="N11" s="7">
        <v>43613</v>
      </c>
      <c r="O11" s="7">
        <v>43620</v>
      </c>
      <c r="P11" s="7">
        <v>43658</v>
      </c>
      <c r="Q11" s="8">
        <f t="shared" ca="1" si="1"/>
        <v>38</v>
      </c>
      <c r="R11" s="7">
        <v>43661</v>
      </c>
      <c r="S11" s="7">
        <v>43664</v>
      </c>
      <c r="T11" s="8">
        <f t="shared" ca="1" si="2"/>
        <v>3</v>
      </c>
    </row>
    <row r="12" spans="1:20" x14ac:dyDescent="0.25">
      <c r="A12" s="4" t="s">
        <v>54</v>
      </c>
      <c r="B12" s="4" t="s">
        <v>135</v>
      </c>
      <c r="C12" s="6" t="s">
        <v>23</v>
      </c>
      <c r="D12" s="14"/>
      <c r="E12" s="8">
        <f ca="1">VLOOKUP(Q12,SP!A$2:$C$9,3)</f>
        <v>34</v>
      </c>
      <c r="F12" s="8">
        <f ca="1">LOOKUP(2,1/(Sprints!$A$2:$A$20&lt;=N12)/(Sprints!$B$2:$B$20&gt;=N12),Sprints!$C$2:$C$20)</f>
        <v>11</v>
      </c>
      <c r="G12" s="8">
        <f ca="1">LOOKUP(2,1/(Sprints!$A$2:$A$20&lt;=O12)/(Sprints!$B$2:$B$20&gt;=O12),Sprints!$C$2:$C$20)</f>
        <v>11</v>
      </c>
      <c r="H12" s="8">
        <f ca="1">LOOKUP(2,1/(Sprints!$A$2:$A$20&lt;=P12)/(Sprints!$B$2:$B$20&gt;=P12),Sprints!$C$2:$C$20)</f>
        <v>14</v>
      </c>
      <c r="I12" s="8">
        <f t="shared" ca="1" si="3"/>
        <v>3</v>
      </c>
      <c r="J12" s="8">
        <f ca="1">LOOKUP(2,1/(Sprints!$A$2:$A$20&lt;=R12)/(Sprints!$B$2:$B$20&gt;=R12),Sprints!$C$2:$C$20)</f>
        <v>14</v>
      </c>
      <c r="K12" s="8">
        <f ca="1">LOOKUP(2,1/(Sprints!$A$2:$A$20&lt;=S12)/(Sprints!$B$2:$B$20&gt;=S12),Sprints!$C$2:$C$20)</f>
        <v>14</v>
      </c>
      <c r="L12" s="8">
        <f t="shared" ca="1" si="0"/>
        <v>0</v>
      </c>
      <c r="M12" s="4" t="s">
        <v>27</v>
      </c>
      <c r="N12" s="7">
        <v>43613</v>
      </c>
      <c r="O12" s="7">
        <v>43623</v>
      </c>
      <c r="P12" s="7">
        <v>43658</v>
      </c>
      <c r="Q12" s="8">
        <f t="shared" ca="1" si="1"/>
        <v>35</v>
      </c>
      <c r="R12" s="7">
        <v>43661</v>
      </c>
      <c r="S12" s="7">
        <v>43662</v>
      </c>
      <c r="T12" s="8">
        <f t="shared" ca="1" si="2"/>
        <v>1</v>
      </c>
    </row>
    <row r="13" spans="1:20" x14ac:dyDescent="0.25">
      <c r="A13" s="4" t="s">
        <v>54</v>
      </c>
      <c r="B13" s="4" t="s">
        <v>135</v>
      </c>
      <c r="C13" s="6" t="s">
        <v>24</v>
      </c>
      <c r="D13" s="14"/>
      <c r="E13" s="8">
        <f ca="1">VLOOKUP(Q13,SP!A$2:$C$9,3)</f>
        <v>34</v>
      </c>
      <c r="F13" s="8">
        <f ca="1">LOOKUP(2,1/(Sprints!$A$2:$A$20&lt;=N13)/(Sprints!$B$2:$B$20&gt;=N13),Sprints!$C$2:$C$20)</f>
        <v>11</v>
      </c>
      <c r="G13" s="8">
        <f ca="1">LOOKUP(2,1/(Sprints!$A$2:$A$20&lt;=O13)/(Sprints!$B$2:$B$20&gt;=O13),Sprints!$C$2:$C$20)</f>
        <v>11</v>
      </c>
      <c r="H13" s="8">
        <f ca="1">LOOKUP(2,1/(Sprints!$A$2:$A$20&lt;=P13)/(Sprints!$B$2:$B$20&gt;=P13),Sprints!$C$2:$C$20)</f>
        <v>14</v>
      </c>
      <c r="I13" s="8">
        <f t="shared" ca="1" si="3"/>
        <v>3</v>
      </c>
      <c r="J13" s="8">
        <f ca="1">LOOKUP(2,1/(Sprints!$A$2:$A$20&lt;=R13)/(Sprints!$B$2:$B$20&gt;=R13),Sprints!$C$2:$C$20)</f>
        <v>14</v>
      </c>
      <c r="K13" s="8">
        <f ca="1">LOOKUP(2,1/(Sprints!$A$2:$A$20&lt;=S13)/(Sprints!$B$2:$B$20&gt;=S13),Sprints!$C$2:$C$20)</f>
        <v>14</v>
      </c>
      <c r="L13" s="8">
        <f t="shared" ca="1" si="0"/>
        <v>0</v>
      </c>
      <c r="M13" s="4" t="s">
        <v>27</v>
      </c>
      <c r="N13" s="7">
        <v>43620</v>
      </c>
      <c r="O13" s="7">
        <v>43621</v>
      </c>
      <c r="P13" s="7">
        <v>43658</v>
      </c>
      <c r="Q13" s="8">
        <f t="shared" ca="1" si="1"/>
        <v>37</v>
      </c>
      <c r="R13" s="7">
        <v>43661</v>
      </c>
      <c r="S13" s="7">
        <v>43662</v>
      </c>
      <c r="T13" s="8">
        <f t="shared" ca="1" si="2"/>
        <v>1</v>
      </c>
    </row>
    <row r="14" spans="1:20" ht="13.9" customHeight="1" x14ac:dyDescent="0.25">
      <c r="A14" s="4" t="s">
        <v>55</v>
      </c>
      <c r="B14" s="4" t="s">
        <v>129</v>
      </c>
      <c r="C14" s="15" t="s">
        <v>46</v>
      </c>
      <c r="D14" s="16"/>
      <c r="E14" s="8">
        <f ca="1">VLOOKUP(Q14,SP!A$2:$C$9,3)</f>
        <v>55</v>
      </c>
      <c r="F14" s="8">
        <f ca="1">LOOKUP(2,1/(Sprints!$A$2:$A$20&lt;=N14)/(Sprints!$B$2:$B$20&gt;=N14),Sprints!$C$2:$C$20)</f>
        <v>4</v>
      </c>
      <c r="G14" s="8">
        <f ca="1">LOOKUP(2,1/(Sprints!$A$2:$A$20&lt;=O14)/(Sprints!$B$2:$B$20&gt;=O14),Sprints!$C$2:$C$20)</f>
        <v>12</v>
      </c>
      <c r="H14" s="8">
        <f>LOOKUP(2,1/(Sprints!$A$2:$A$20&lt;=P14)/(Sprints!$B$2:$B$20&gt;=P14),Sprints!$C$2:$C$20)</f>
        <v>18</v>
      </c>
      <c r="I14" s="8">
        <f t="shared" ref="I14" ca="1" si="4" xml:space="preserve"> H14 - G14</f>
        <v>6</v>
      </c>
      <c r="J14" s="8">
        <f>LOOKUP(2,1/(Sprints!$A$2:$A$20&lt;=R14)/(Sprints!$B$2:$B$20&gt;=R14),Sprints!$C$2:$C$20)</f>
        <v>18</v>
      </c>
      <c r="K14" s="8" t="e">
        <f ca="1">LOOKUP(2,1/(Sprints!$A$2:$A$20&lt;=S14)/(Sprints!$B$2:$B$20&gt;=S14),Sprints!$C$2:$C$20)</f>
        <v>#N/A</v>
      </c>
      <c r="L14" s="8" t="e">
        <f t="shared" ref="L14" ca="1" si="5">K14 - J14</f>
        <v>#N/A</v>
      </c>
      <c r="M14" t="s">
        <v>25</v>
      </c>
      <c r="N14" s="5">
        <v>43516</v>
      </c>
      <c r="O14" s="5">
        <v>43628</v>
      </c>
      <c r="P14" s="5">
        <v>43712</v>
      </c>
      <c r="Q14" s="8">
        <f t="shared" ca="1" si="1"/>
        <v>84</v>
      </c>
      <c r="R14" s="5">
        <v>43719</v>
      </c>
      <c r="T14" s="8">
        <f t="shared" ca="1" si="2"/>
        <v>1</v>
      </c>
    </row>
    <row r="15" spans="1:20" x14ac:dyDescent="0.25">
      <c r="A15" s="4" t="s">
        <v>55</v>
      </c>
      <c r="B15" s="4" t="s">
        <v>135</v>
      </c>
      <c r="C15" t="s">
        <v>47</v>
      </c>
      <c r="D15" s="13"/>
      <c r="E15" s="8">
        <f ca="1">VLOOKUP(Q15,SP!A$2:$C$9,3)</f>
        <v>21</v>
      </c>
      <c r="F15" s="8">
        <f ca="1">LOOKUP(2,1/(Sprints!$A$2:$A$20&lt;=N15)/(Sprints!$B$2:$B$20&gt;=N15),Sprints!$C$2:$C$20)</f>
        <v>11</v>
      </c>
      <c r="G15" s="8">
        <f ca="1">LOOKUP(2,1/(Sprints!$A$2:$A$20&lt;=O15)/(Sprints!$B$2:$B$20&gt;=O15),Sprints!$C$2:$C$20)</f>
        <v>12</v>
      </c>
      <c r="H15" s="8">
        <f ca="1">LOOKUP(2,1/(Sprints!$A$2:$A$20&lt;=P15)/(Sprints!$B$2:$B$20&gt;=P15),Sprints!$C$2:$C$20)</f>
        <v>13</v>
      </c>
      <c r="I15" s="8">
        <f t="shared" ref="I15" ca="1" si="6" xml:space="preserve"> H15 - G15</f>
        <v>1</v>
      </c>
      <c r="J15" s="8">
        <f ca="1">LOOKUP(2,1/(Sprints!$A$2:$A$20&lt;=R15)/(Sprints!$B$2:$B$20&gt;=R15),Sprints!$C$2:$C$20)</f>
        <v>17</v>
      </c>
      <c r="K15" s="8">
        <f>LOOKUP(2,1/(Sprints!$A$2:$A$20&lt;=S15)/(Sprints!$B$2:$B$20&gt;=S15),Sprints!$C$2:$C$20)</f>
        <v>18</v>
      </c>
      <c r="L15" s="8">
        <f t="shared" ref="L15" ca="1" si="7">K15 - J15</f>
        <v>1</v>
      </c>
      <c r="M15" t="s">
        <v>48</v>
      </c>
      <c r="N15" s="5">
        <v>43620</v>
      </c>
      <c r="O15" s="5">
        <v>43633</v>
      </c>
      <c r="P15" s="5">
        <v>43649</v>
      </c>
      <c r="Q15" s="8">
        <f t="shared" ca="1" si="1"/>
        <v>16</v>
      </c>
      <c r="R15" s="5">
        <v>43706</v>
      </c>
      <c r="S15" s="5">
        <v>43717</v>
      </c>
      <c r="T15" s="8">
        <f t="shared" ca="1" si="2"/>
        <v>11</v>
      </c>
    </row>
    <row r="16" spans="1:20" x14ac:dyDescent="0.25">
      <c r="A16" s="4" t="s">
        <v>55</v>
      </c>
      <c r="B16" s="4" t="s">
        <v>135</v>
      </c>
      <c r="C16" t="s">
        <v>49</v>
      </c>
      <c r="D16" s="13"/>
      <c r="E16" s="8">
        <f ca="1">VLOOKUP(Q16,SP!A$2:$C$9,3)</f>
        <v>21</v>
      </c>
      <c r="F16" s="8">
        <f ca="1">LOOKUP(2,1/(Sprints!$A$2:$A$20&lt;=N16)/(Sprints!$B$2:$B$20&gt;=N16),Sprints!$C$2:$C$20)</f>
        <v>11</v>
      </c>
      <c r="G16" s="8">
        <f ca="1">LOOKUP(2,1/(Sprints!$A$2:$A$20&lt;=O16)/(Sprints!$B$2:$B$20&gt;=O16),Sprints!$C$2:$C$20)</f>
        <v>12</v>
      </c>
      <c r="H16" s="8">
        <f ca="1">LOOKUP(2,1/(Sprints!$A$2:$A$20&lt;=P16)/(Sprints!$B$2:$B$20&gt;=P16),Sprints!$C$2:$C$20)</f>
        <v>13</v>
      </c>
      <c r="I16" s="8">
        <f t="shared" ref="I16" ca="1" si="8" xml:space="preserve"> H16 - G16</f>
        <v>1</v>
      </c>
      <c r="J16" s="8">
        <f ca="1">LOOKUP(2,1/(Sprints!$A$2:$A$20&lt;=R16)/(Sprints!$B$2:$B$20&gt;=R16),Sprints!$C$2:$C$20)</f>
        <v>17</v>
      </c>
      <c r="K16" s="8">
        <f>LOOKUP(2,1/(Sprints!$A$2:$A$20&lt;=S16)/(Sprints!$B$2:$B$20&gt;=S16),Sprints!$C$2:$C$20)</f>
        <v>18</v>
      </c>
      <c r="L16" s="8">
        <f t="shared" ref="L16" ca="1" si="9">K16 - J16</f>
        <v>1</v>
      </c>
      <c r="M16" t="s">
        <v>50</v>
      </c>
      <c r="N16" s="5">
        <v>43622</v>
      </c>
      <c r="O16" s="5">
        <v>43628</v>
      </c>
      <c r="P16" s="5">
        <v>43649</v>
      </c>
      <c r="Q16" s="8">
        <f t="shared" ca="1" si="1"/>
        <v>21</v>
      </c>
      <c r="R16" s="5">
        <v>43706</v>
      </c>
      <c r="S16" s="5">
        <v>43717</v>
      </c>
      <c r="T16" s="8">
        <f t="shared" ca="1" si="2"/>
        <v>11</v>
      </c>
    </row>
    <row r="17" spans="1:20" x14ac:dyDescent="0.25">
      <c r="A17" s="4" t="s">
        <v>55</v>
      </c>
      <c r="B17" s="4" t="s">
        <v>135</v>
      </c>
      <c r="C17" t="s">
        <v>51</v>
      </c>
      <c r="D17" s="13">
        <v>8</v>
      </c>
      <c r="E17" s="8">
        <f ca="1">VLOOKUP(Q17,SP!A$2:$C$9,3)</f>
        <v>21</v>
      </c>
      <c r="F17" s="8">
        <f ca="1">LOOKUP(2,1/(Sprints!$A$2:$A$20&lt;=N17)/(Sprints!$B$2:$B$20&gt;=N17),Sprints!$C$2:$C$20)</f>
        <v>11</v>
      </c>
      <c r="G17" s="8">
        <f ca="1">LOOKUP(2,1/(Sprints!$A$2:$A$20&lt;=O17)/(Sprints!$B$2:$B$20&gt;=O17),Sprints!$C$2:$C$20)</f>
        <v>15</v>
      </c>
      <c r="H17" s="8">
        <f ca="1">LOOKUP(2,1/(Sprints!$A$2:$A$20&lt;=P17)/(Sprints!$B$2:$B$20&gt;=P17),Sprints!$C$2:$C$20)</f>
        <v>16</v>
      </c>
      <c r="I17" s="8">
        <f t="shared" ref="I17" ca="1" si="10" xml:space="preserve"> H17 - G17</f>
        <v>1</v>
      </c>
      <c r="J17" s="8">
        <f ca="1">LOOKUP(2,1/(Sprints!$A$2:$A$20&lt;=R17)/(Sprints!$B$2:$B$20&gt;=R17),Sprints!$C$2:$C$20)</f>
        <v>17</v>
      </c>
      <c r="K17" s="8">
        <f>LOOKUP(2,1/(Sprints!$A$2:$A$20&lt;=S17)/(Sprints!$B$2:$B$20&gt;=S17),Sprints!$C$2:$C$20)</f>
        <v>18</v>
      </c>
      <c r="L17" s="8">
        <f t="shared" ref="L17" ca="1" si="11">K17 - J17</f>
        <v>1</v>
      </c>
      <c r="M17" t="s">
        <v>26</v>
      </c>
      <c r="N17" s="5">
        <v>43622</v>
      </c>
      <c r="O17" s="5">
        <v>43677</v>
      </c>
      <c r="P17" s="5">
        <v>43693</v>
      </c>
      <c r="Q17" s="8">
        <f t="shared" ca="1" si="1"/>
        <v>16</v>
      </c>
      <c r="R17" s="5">
        <v>43706</v>
      </c>
      <c r="S17" s="5">
        <v>43718</v>
      </c>
      <c r="T17" s="8">
        <f t="shared" ca="1" si="2"/>
        <v>12</v>
      </c>
    </row>
    <row r="18" spans="1:20" x14ac:dyDescent="0.25">
      <c r="A18" s="4" t="s">
        <v>55</v>
      </c>
      <c r="B18" s="4" t="s">
        <v>135</v>
      </c>
      <c r="C18" t="s">
        <v>52</v>
      </c>
      <c r="D18" s="13">
        <v>3</v>
      </c>
      <c r="E18" s="8">
        <f ca="1">VLOOKUP(Q18,SP!A$2:$C$9,3)</f>
        <v>21</v>
      </c>
      <c r="F18" s="8">
        <f ca="1">LOOKUP(2,1/(Sprints!$A$2:$A$20&lt;=N18)/(Sprints!$B$2:$B$20&gt;=N18),Sprints!$C$2:$C$20)</f>
        <v>11</v>
      </c>
      <c r="G18" s="8">
        <f ca="1">LOOKUP(2,1/(Sprints!$A$2:$A$20&lt;=O18)/(Sprints!$B$2:$B$20&gt;=O18),Sprints!$C$2:$C$20)</f>
        <v>12</v>
      </c>
      <c r="H18" s="8">
        <f ca="1">LOOKUP(2,1/(Sprints!$A$2:$A$20&lt;=P18)/(Sprints!$B$2:$B$20&gt;=P18),Sprints!$C$2:$C$20)</f>
        <v>14</v>
      </c>
      <c r="I18" s="8">
        <f t="shared" ref="I18" ca="1" si="12" xml:space="preserve"> H18 - G18</f>
        <v>2</v>
      </c>
      <c r="J18" s="8">
        <f ca="1">LOOKUP(2,1/(Sprints!$A$2:$A$20&lt;=R18)/(Sprints!$B$2:$B$20&gt;=R18),Sprints!$C$2:$C$20)</f>
        <v>17</v>
      </c>
      <c r="K18" s="8">
        <f>LOOKUP(2,1/(Sprints!$A$2:$A$20&lt;=S18)/(Sprints!$B$2:$B$20&gt;=S18),Sprints!$C$2:$C$20)</f>
        <v>18</v>
      </c>
      <c r="L18" s="8">
        <f t="shared" ref="L18" ca="1" si="13">K18 - J18</f>
        <v>1</v>
      </c>
      <c r="M18" t="s">
        <v>48</v>
      </c>
      <c r="N18" s="5">
        <v>43622</v>
      </c>
      <c r="O18" s="5">
        <v>43633</v>
      </c>
      <c r="P18" s="5">
        <v>43658</v>
      </c>
      <c r="Q18" s="8">
        <f t="shared" ca="1" si="1"/>
        <v>25</v>
      </c>
      <c r="R18" s="5">
        <v>43706</v>
      </c>
      <c r="S18" s="5">
        <v>43718</v>
      </c>
      <c r="T18" s="8">
        <f t="shared" ca="1" si="2"/>
        <v>12</v>
      </c>
    </row>
    <row r="19" spans="1:20" x14ac:dyDescent="0.25">
      <c r="A19" s="4" t="s">
        <v>55</v>
      </c>
      <c r="B19" s="4" t="s">
        <v>130</v>
      </c>
      <c r="C19" t="s">
        <v>53</v>
      </c>
      <c r="D19" s="13"/>
      <c r="E19" s="8" t="e">
        <f ca="1">VLOOKUP(Q19,SP!A$2:$C$9,3)</f>
        <v>#N/A</v>
      </c>
      <c r="F19" s="8">
        <f ca="1">LOOKUP(2,1/(Sprints!$A$2:$A$20&lt;=N19)/(Sprints!$B$2:$B$20&gt;=N19),Sprints!$C$2:$C$20)</f>
        <v>11</v>
      </c>
      <c r="G19" s="8" t="e">
        <f ca="1">LOOKUP(2,1/(Sprints!$A$2:$A$20&lt;=O19)/(Sprints!$B$2:$B$20&gt;=O19),Sprints!$C$2:$C$20)</f>
        <v>#N/A</v>
      </c>
      <c r="H19" s="8" t="e">
        <f ca="1">LOOKUP(2,1/(Sprints!$A$2:$A$20&lt;=P19)/(Sprints!$B$2:$B$20&gt;=P19),Sprints!$C$2:$C$20)</f>
        <v>#N/A</v>
      </c>
      <c r="I19" s="8" t="e">
        <f t="shared" ref="I19" ca="1" si="14" xml:space="preserve"> H19 - G19</f>
        <v>#N/A</v>
      </c>
      <c r="J19" s="8" t="e">
        <f ca="1">LOOKUP(2,1/(Sprints!$A$2:$A$20&lt;=R19)/(Sprints!$B$2:$B$20&gt;=R19),Sprints!$C$2:$C$20)</f>
        <v>#N/A</v>
      </c>
      <c r="K19" s="8" t="e">
        <f ca="1">LOOKUP(2,1/(Sprints!$A$2:$A$20&lt;=S19)/(Sprints!$B$2:$B$20&gt;=S19),Sprints!$C$2:$C$20)</f>
        <v>#N/A</v>
      </c>
      <c r="L19" s="8" t="e">
        <f t="shared" ref="L19" ca="1" si="15">K19 - J19</f>
        <v>#N/A</v>
      </c>
      <c r="M19" t="s">
        <v>48</v>
      </c>
      <c r="N19" s="5">
        <v>43622</v>
      </c>
      <c r="Q19" s="8">
        <f t="shared" ca="1" si="1"/>
        <v>0</v>
      </c>
      <c r="T19" s="8">
        <f t="shared" ca="1" si="2"/>
        <v>0</v>
      </c>
    </row>
    <row r="20" spans="1:20" x14ac:dyDescent="0.25">
      <c r="A20" s="4" t="s">
        <v>59</v>
      </c>
      <c r="B20" s="4" t="s">
        <v>135</v>
      </c>
      <c r="C20" s="4" t="s">
        <v>58</v>
      </c>
      <c r="E20" s="8">
        <f ca="1">VLOOKUP(Q20,SP!A$2:$C$9,3)</f>
        <v>21</v>
      </c>
      <c r="F20" s="8">
        <f ca="1">LOOKUP(2,1/(Sprints!$A$2:$A$20&lt;=N20)/(Sprints!$B$2:$B$20&gt;=N20),Sprints!$C$2:$C$20)</f>
        <v>3</v>
      </c>
      <c r="G20" s="8">
        <f ca="1">LOOKUP(2,1/(Sprints!$A$2:$A$20&lt;=O20)/(Sprints!$B$2:$B$20&gt;=O20),Sprints!$C$2:$C$20)</f>
        <v>12</v>
      </c>
      <c r="H20" s="8">
        <f ca="1">LOOKUP(2,1/(Sprints!$A$2:$A$20&lt;=P20)/(Sprints!$B$2:$B$20&gt;=P20),Sprints!$C$2:$C$20)</f>
        <v>13</v>
      </c>
      <c r="I20" s="8">
        <f t="shared" ref="I20" ca="1" si="16" xml:space="preserve"> H20 - G20</f>
        <v>1</v>
      </c>
      <c r="J20" s="8">
        <f ca="1">LOOKUP(2,1/(Sprints!$A$2:$A$20&lt;=R20)/(Sprints!$B$2:$B$20&gt;=R20),Sprints!$C$2:$C$20)</f>
        <v>14</v>
      </c>
      <c r="K20" s="8">
        <f ca="1">LOOKUP(2,1/(Sprints!$A$2:$A$20&lt;=S20)/(Sprints!$B$2:$B$20&gt;=S20),Sprints!$C$2:$C$20)</f>
        <v>14</v>
      </c>
      <c r="L20" s="8">
        <f t="shared" ref="L20" ca="1" si="17">K20 - J20</f>
        <v>0</v>
      </c>
      <c r="M20" s="4" t="s">
        <v>48</v>
      </c>
      <c r="N20" s="5">
        <v>43508</v>
      </c>
      <c r="O20" s="5">
        <v>43626</v>
      </c>
      <c r="P20" s="5">
        <v>43648</v>
      </c>
      <c r="Q20" s="8">
        <f t="shared" ca="1" si="1"/>
        <v>22</v>
      </c>
      <c r="R20" s="7">
        <v>43661</v>
      </c>
      <c r="S20" s="7">
        <v>43663</v>
      </c>
      <c r="T20" s="8">
        <f t="shared" ca="1" si="2"/>
        <v>2</v>
      </c>
    </row>
    <row r="21" spans="1:20" x14ac:dyDescent="0.25">
      <c r="A21" s="4" t="s">
        <v>59</v>
      </c>
      <c r="B21" s="4" t="s">
        <v>135</v>
      </c>
      <c r="C21" s="4" t="s">
        <v>60</v>
      </c>
      <c r="E21" s="8">
        <f ca="1">VLOOKUP(Q21,SP!A$2:$C$9,3)</f>
        <v>34</v>
      </c>
      <c r="F21" s="8">
        <f ca="1">LOOKUP(2,1/(Sprints!$A$2:$A$20&lt;=N21)/(Sprints!$B$2:$B$20&gt;=N21),Sprints!$C$2:$C$20)</f>
        <v>4</v>
      </c>
      <c r="G21" s="8">
        <f ca="1">LOOKUP(2,1/(Sprints!$A$2:$A$20&lt;=O21)/(Sprints!$B$2:$B$20&gt;=O21),Sprints!$C$2:$C$20)</f>
        <v>12</v>
      </c>
      <c r="H21" s="8">
        <f ca="1">LOOKUP(2,1/(Sprints!$A$2:$A$20&lt;=P21)/(Sprints!$B$2:$B$20&gt;=P21),Sprints!$C$2:$C$20)</f>
        <v>14</v>
      </c>
      <c r="I21" s="8">
        <f t="shared" ref="I21" ca="1" si="18" xml:space="preserve"> H21 - G21</f>
        <v>2</v>
      </c>
      <c r="J21" s="8">
        <f ca="1">LOOKUP(2,1/(Sprints!$A$2:$A$20&lt;=R21)/(Sprints!$B$2:$B$20&gt;=R21),Sprints!$C$2:$C$20)</f>
        <v>14</v>
      </c>
      <c r="K21" s="8">
        <f ca="1">LOOKUP(2,1/(Sprints!$A$2:$A$20&lt;=S21)/(Sprints!$B$2:$B$20&gt;=S21),Sprints!$C$2:$C$20)</f>
        <v>14</v>
      </c>
      <c r="L21" s="8">
        <f t="shared" ref="L21" ca="1" si="19">K21 - J21</f>
        <v>0</v>
      </c>
      <c r="M21" s="4" t="s">
        <v>48</v>
      </c>
      <c r="N21" s="5">
        <v>43516</v>
      </c>
      <c r="O21" s="5">
        <v>43627</v>
      </c>
      <c r="P21" s="5">
        <v>43658</v>
      </c>
      <c r="Q21" s="8">
        <f t="shared" ca="1" si="1"/>
        <v>31</v>
      </c>
      <c r="R21" s="7">
        <v>43661</v>
      </c>
      <c r="S21" s="7">
        <v>43665</v>
      </c>
      <c r="T21" s="8">
        <f t="shared" ca="1" si="2"/>
        <v>4</v>
      </c>
    </row>
    <row r="22" spans="1:20" x14ac:dyDescent="0.25">
      <c r="A22" s="4" t="s">
        <v>71</v>
      </c>
      <c r="B22" s="4" t="s">
        <v>135</v>
      </c>
      <c r="C22" s="4" t="s">
        <v>61</v>
      </c>
      <c r="E22" s="8">
        <f ca="1">VLOOKUP(Q22,SP!A$2:$C$9,3)</f>
        <v>55</v>
      </c>
      <c r="F22" s="8">
        <f ca="1">LOOKUP(2,1/(Sprints!$A$2:$A$20&lt;=N22)/(Sprints!$B$2:$B$20&gt;=N22),Sprints!$C$2:$C$20)</f>
        <v>4</v>
      </c>
      <c r="G22" s="8">
        <f ca="1">LOOKUP(2,1/(Sprints!$A$2:$A$20&lt;=O22)/(Sprints!$B$2:$B$20&gt;=O22),Sprints!$C$2:$C$20)</f>
        <v>12</v>
      </c>
      <c r="H22" s="8">
        <f ca="1">LOOKUP(2,1/(Sprints!$A$2:$A$20&lt;=P22)/(Sprints!$B$2:$B$20&gt;=P22),Sprints!$C$2:$C$20)</f>
        <v>16</v>
      </c>
      <c r="I22" s="8">
        <f t="shared" ref="I22" ca="1" si="20" xml:space="preserve"> H22 - G22</f>
        <v>4</v>
      </c>
      <c r="J22" s="8">
        <f ca="1">LOOKUP(2,1/(Sprints!$A$2:$A$20&lt;=R22)/(Sprints!$B$2:$B$20&gt;=R22),Sprints!$C$2:$C$20)</f>
        <v>17</v>
      </c>
      <c r="K22" s="8">
        <f ca="1">LOOKUP(2,1/(Sprints!$A$2:$A$20&lt;=S22)/(Sprints!$B$2:$B$20&gt;=S22),Sprints!$C$2:$C$20)</f>
        <v>17</v>
      </c>
      <c r="L22" s="8">
        <f t="shared" ref="L22" ca="1" si="21">K22 - J22</f>
        <v>0</v>
      </c>
      <c r="M22" s="4" t="s">
        <v>72</v>
      </c>
      <c r="N22" s="5">
        <v>43516</v>
      </c>
      <c r="O22" s="5">
        <v>43635</v>
      </c>
      <c r="P22" s="5">
        <v>43693</v>
      </c>
      <c r="Q22" s="8">
        <f t="shared" ca="1" si="1"/>
        <v>58</v>
      </c>
      <c r="R22" s="7">
        <v>43699</v>
      </c>
      <c r="S22" s="7">
        <v>43704</v>
      </c>
      <c r="T22" s="8">
        <f t="shared" ca="1" si="2"/>
        <v>5</v>
      </c>
    </row>
    <row r="23" spans="1:20" x14ac:dyDescent="0.25">
      <c r="A23" s="4" t="s">
        <v>71</v>
      </c>
      <c r="B23" s="4" t="s">
        <v>135</v>
      </c>
      <c r="C23" s="4" t="s">
        <v>62</v>
      </c>
      <c r="E23" s="8">
        <f ca="1">VLOOKUP(Q23,SP!A$2:$C$9,3)</f>
        <v>13</v>
      </c>
      <c r="F23" s="8">
        <f ca="1">LOOKUP(2,1/(Sprints!$A$2:$A$20&lt;=N23)/(Sprints!$B$2:$B$20&gt;=N23),Sprints!$C$2:$C$20)</f>
        <v>10</v>
      </c>
      <c r="G23" s="8">
        <f ca="1">LOOKUP(2,1/(Sprints!$A$2:$A$20&lt;=O23)/(Sprints!$B$2:$B$20&gt;=O23),Sprints!$C$2:$C$20)</f>
        <v>15</v>
      </c>
      <c r="H23" s="8">
        <f ca="1">LOOKUP(2,1/(Sprints!$A$2:$A$20&lt;=P23)/(Sprints!$B$2:$B$20&gt;=P23),Sprints!$C$2:$C$20)</f>
        <v>16</v>
      </c>
      <c r="I23" s="8">
        <f t="shared" ref="I23" ca="1" si="22" xml:space="preserve"> H23 - G23</f>
        <v>1</v>
      </c>
      <c r="J23" s="8">
        <f ca="1">LOOKUP(2,1/(Sprints!$A$2:$A$20&lt;=R23)/(Sprints!$B$2:$B$20&gt;=R23),Sprints!$C$2:$C$20)</f>
        <v>17</v>
      </c>
      <c r="K23" s="8">
        <f>LOOKUP(2,1/(Sprints!$A$2:$A$20&lt;=S23)/(Sprints!$B$2:$B$20&gt;=S23),Sprints!$C$2:$C$20)</f>
        <v>18</v>
      </c>
      <c r="L23" s="8">
        <f t="shared" ref="L23" ca="1" si="23">K23 - J23</f>
        <v>1</v>
      </c>
      <c r="M23" s="4" t="s">
        <v>73</v>
      </c>
      <c r="N23" s="5">
        <v>43638</v>
      </c>
      <c r="O23" s="5">
        <v>43669</v>
      </c>
      <c r="P23" s="5">
        <v>43682</v>
      </c>
      <c r="Q23" s="8">
        <f t="shared" ca="1" si="1"/>
        <v>13</v>
      </c>
      <c r="R23" s="5">
        <v>43706</v>
      </c>
      <c r="S23" s="5">
        <v>43717</v>
      </c>
      <c r="T23" s="8">
        <f t="shared" ca="1" si="2"/>
        <v>11</v>
      </c>
    </row>
    <row r="24" spans="1:20" x14ac:dyDescent="0.25">
      <c r="A24" s="4" t="s">
        <v>71</v>
      </c>
      <c r="B24" s="4" t="s">
        <v>135</v>
      </c>
      <c r="C24" s="4" t="s">
        <v>63</v>
      </c>
      <c r="D24" s="11">
        <v>3</v>
      </c>
      <c r="E24" s="8">
        <f ca="1">VLOOKUP(Q24,SP!A$2:$C$9,3)</f>
        <v>21</v>
      </c>
      <c r="F24" s="8">
        <f ca="1">LOOKUP(2,1/(Sprints!$A$2:$A$20&lt;=N24)/(Sprints!$B$2:$B$20&gt;=N24),Sprints!$C$2:$C$20)</f>
        <v>10</v>
      </c>
      <c r="G24" s="8">
        <f ca="1">LOOKUP(2,1/(Sprints!$A$2:$A$20&lt;=O24)/(Sprints!$B$2:$B$20&gt;=O24),Sprints!$C$2:$C$20)</f>
        <v>15</v>
      </c>
      <c r="H24" s="8">
        <f ca="1">LOOKUP(2,1/(Sprints!$A$2:$A$20&lt;=P24)/(Sprints!$B$2:$B$20&gt;=P24),Sprints!$C$2:$C$20)</f>
        <v>16</v>
      </c>
      <c r="I24" s="8">
        <f t="shared" ref="I24" ca="1" si="24" xml:space="preserve"> H24 - G24</f>
        <v>1</v>
      </c>
      <c r="J24" s="8">
        <f ca="1">LOOKUP(2,1/(Sprints!$A$2:$A$20&lt;=R24)/(Sprints!$B$2:$B$20&gt;=R24),Sprints!$C$2:$C$20)</f>
        <v>17</v>
      </c>
      <c r="K24" s="8">
        <f>LOOKUP(2,1/(Sprints!$A$2:$A$20&lt;=S24)/(Sprints!$B$2:$B$20&gt;=S24),Sprints!$C$2:$C$20)</f>
        <v>18</v>
      </c>
      <c r="L24" s="8">
        <f t="shared" ref="L24" ca="1" si="25">K24 - J24</f>
        <v>1</v>
      </c>
      <c r="M24" s="4" t="s">
        <v>73</v>
      </c>
      <c r="N24" s="5">
        <v>43638</v>
      </c>
      <c r="O24" s="5">
        <v>43677</v>
      </c>
      <c r="P24" s="5">
        <v>43693</v>
      </c>
      <c r="Q24" s="8">
        <f t="shared" ca="1" si="1"/>
        <v>16</v>
      </c>
      <c r="R24" s="5">
        <v>43706</v>
      </c>
      <c r="S24" s="5">
        <v>43717</v>
      </c>
      <c r="T24" s="8">
        <f t="shared" ca="1" si="2"/>
        <v>11</v>
      </c>
    </row>
    <row r="25" spans="1:20" x14ac:dyDescent="0.25">
      <c r="A25" s="4" t="s">
        <v>71</v>
      </c>
      <c r="B25" s="4" t="s">
        <v>135</v>
      </c>
      <c r="C25" s="4" t="s">
        <v>64</v>
      </c>
      <c r="D25" s="11">
        <v>8</v>
      </c>
      <c r="E25" s="8">
        <f ca="1">VLOOKUP(Q25,SP!A$2:$C$9,3)</f>
        <v>21</v>
      </c>
      <c r="F25" s="8">
        <f ca="1">LOOKUP(2,1/(Sprints!$A$2:$A$20&lt;=N25)/(Sprints!$B$2:$B$20&gt;=N25),Sprints!$C$2:$C$20)</f>
        <v>10</v>
      </c>
      <c r="G25" s="8">
        <f ca="1">LOOKUP(2,1/(Sprints!$A$2:$A$20&lt;=O25)/(Sprints!$B$2:$B$20&gt;=O25),Sprints!$C$2:$C$20)</f>
        <v>13</v>
      </c>
      <c r="H25" s="8">
        <f ca="1">LOOKUP(2,1/(Sprints!$A$2:$A$20&lt;=P25)/(Sprints!$B$2:$B$20&gt;=P25),Sprints!$C$2:$C$20)</f>
        <v>15</v>
      </c>
      <c r="I25" s="8">
        <f t="shared" ref="I25" ca="1" si="26" xml:space="preserve"> H25 - G25</f>
        <v>2</v>
      </c>
      <c r="J25" s="8">
        <f ca="1">LOOKUP(2,1/(Sprints!$A$2:$A$20&lt;=R25)/(Sprints!$B$2:$B$20&gt;=R25),Sprints!$C$2:$C$20)</f>
        <v>15</v>
      </c>
      <c r="K25" s="8">
        <f ca="1">LOOKUP(2,1/(Sprints!$A$2:$A$20&lt;=S25)/(Sprints!$B$2:$B$20&gt;=S25),Sprints!$C$2:$C$20)</f>
        <v>15</v>
      </c>
      <c r="L25" s="8">
        <f t="shared" ref="L25" ca="1" si="27">K25 - J25</f>
        <v>0</v>
      </c>
      <c r="M25" s="4" t="s">
        <v>73</v>
      </c>
      <c r="N25" s="5">
        <v>43638</v>
      </c>
      <c r="O25" s="5">
        <v>43649</v>
      </c>
      <c r="P25" s="5">
        <v>43669</v>
      </c>
      <c r="Q25" s="8">
        <f t="shared" ca="1" si="1"/>
        <v>20</v>
      </c>
      <c r="R25" s="5">
        <v>43669</v>
      </c>
      <c r="S25" s="5">
        <v>43669</v>
      </c>
      <c r="T25" s="8">
        <f t="shared" ca="1" si="2"/>
        <v>0</v>
      </c>
    </row>
    <row r="26" spans="1:20" x14ac:dyDescent="0.25">
      <c r="A26" s="4" t="s">
        <v>71</v>
      </c>
      <c r="B26" s="4" t="s">
        <v>135</v>
      </c>
      <c r="C26" s="4" t="s">
        <v>65</v>
      </c>
      <c r="E26" s="8">
        <f ca="1">VLOOKUP(Q26,SP!A$2:$C$9,3)</f>
        <v>21</v>
      </c>
      <c r="F26" s="8">
        <f ca="1">LOOKUP(2,1/(Sprints!$A$2:$A$20&lt;=N26)/(Sprints!$B$2:$B$20&gt;=N26),Sprints!$C$2:$C$20)</f>
        <v>14</v>
      </c>
      <c r="G26" s="8">
        <f ca="1">LOOKUP(2,1/(Sprints!$A$2:$A$20&lt;=O26)/(Sprints!$B$2:$B$20&gt;=O26),Sprints!$C$2:$C$20)</f>
        <v>15</v>
      </c>
      <c r="H26" s="8">
        <f ca="1">LOOKUP(2,1/(Sprints!$A$2:$A$20&lt;=P26)/(Sprints!$B$2:$B$20&gt;=P26),Sprints!$C$2:$C$20)</f>
        <v>16</v>
      </c>
      <c r="I26" s="8">
        <f t="shared" ref="I26" ca="1" si="28" xml:space="preserve"> H26 - G26</f>
        <v>1</v>
      </c>
      <c r="J26" s="8">
        <f ca="1">LOOKUP(2,1/(Sprints!$A$2:$A$20&lt;=R26)/(Sprints!$B$2:$B$20&gt;=R26),Sprints!$C$2:$C$20)</f>
        <v>17</v>
      </c>
      <c r="K26" s="8" t="e">
        <f ca="1">LOOKUP(2,1/(Sprints!$A$2:$A$20&lt;=S26)/(Sprints!$B$2:$B$20&gt;=S26),Sprints!$C$2:$C$20)</f>
        <v>#N/A</v>
      </c>
      <c r="L26" s="8" t="e">
        <f t="shared" ref="L26" ca="1" si="29">K26 - J26</f>
        <v>#N/A</v>
      </c>
      <c r="M26" s="4" t="s">
        <v>74</v>
      </c>
      <c r="N26" s="5">
        <v>43656</v>
      </c>
      <c r="O26" s="5">
        <v>43669</v>
      </c>
      <c r="P26" s="5">
        <v>43693</v>
      </c>
      <c r="Q26" s="8">
        <f t="shared" ca="1" si="1"/>
        <v>24</v>
      </c>
      <c r="R26" s="5">
        <v>43706</v>
      </c>
      <c r="T26" s="8">
        <f t="shared" ca="1" si="2"/>
        <v>14</v>
      </c>
    </row>
    <row r="27" spans="1:20" x14ac:dyDescent="0.25">
      <c r="A27" s="4" t="s">
        <v>71</v>
      </c>
      <c r="B27" s="4" t="s">
        <v>135</v>
      </c>
      <c r="C27" s="4" t="s">
        <v>66</v>
      </c>
      <c r="E27" s="8">
        <f ca="1">VLOOKUP(Q27,SP!A$2:$C$9,3)</f>
        <v>13</v>
      </c>
      <c r="F27" s="8">
        <f ca="1">LOOKUP(2,1/(Sprints!$A$2:$A$20&lt;=N27)/(Sprints!$B$2:$B$20&gt;=N27),Sprints!$C$2:$C$20)</f>
        <v>14</v>
      </c>
      <c r="G27" s="8">
        <f ca="1">LOOKUP(2,1/(Sprints!$A$2:$A$20&lt;=O27)/(Sprints!$B$2:$B$20&gt;=O27),Sprints!$C$2:$C$20)</f>
        <v>15</v>
      </c>
      <c r="H27" s="8">
        <f ca="1">LOOKUP(2,1/(Sprints!$A$2:$A$20&lt;=P27)/(Sprints!$B$2:$B$20&gt;=P27),Sprints!$C$2:$C$20)</f>
        <v>16</v>
      </c>
      <c r="I27" s="8">
        <f t="shared" ref="I27" ca="1" si="30" xml:space="preserve"> H27 - G27</f>
        <v>1</v>
      </c>
      <c r="J27" s="8" t="e">
        <f ca="1">LOOKUP(2,1/(Sprints!$A$2:$A$20&lt;=R27)/(Sprints!$B$2:$B$20&gt;=R27),Sprints!$C$2:$C$20)</f>
        <v>#N/A</v>
      </c>
      <c r="K27" s="8" t="e">
        <f ca="1">LOOKUP(2,1/(Sprints!$A$2:$A$20&lt;=S27)/(Sprints!$B$2:$B$20&gt;=S27),Sprints!$C$2:$C$20)</f>
        <v>#N/A</v>
      </c>
      <c r="L27" s="8" t="e">
        <f t="shared" ref="L27" ca="1" si="31">K27 - J27</f>
        <v>#N/A</v>
      </c>
      <c r="M27" s="4" t="s">
        <v>75</v>
      </c>
      <c r="N27" s="5">
        <v>43658</v>
      </c>
      <c r="O27" s="5">
        <v>43678</v>
      </c>
      <c r="P27" s="5">
        <v>43693</v>
      </c>
      <c r="Q27" s="8">
        <f t="shared" ca="1" si="1"/>
        <v>15</v>
      </c>
      <c r="T27" s="8">
        <f t="shared" ca="1" si="2"/>
        <v>0</v>
      </c>
    </row>
    <row r="28" spans="1:20" x14ac:dyDescent="0.25">
      <c r="A28" s="4" t="s">
        <v>71</v>
      </c>
      <c r="B28" s="4" t="s">
        <v>135</v>
      </c>
      <c r="C28" s="4" t="s">
        <v>67</v>
      </c>
      <c r="E28" s="8">
        <f ca="1">VLOOKUP(Q28,SP!A$2:$C$9,3)</f>
        <v>13</v>
      </c>
      <c r="F28" s="8">
        <f ca="1">LOOKUP(2,1/(Sprints!$A$2:$A$20&lt;=N28)/(Sprints!$B$2:$B$20&gt;=N28),Sprints!$C$2:$C$20)</f>
        <v>14</v>
      </c>
      <c r="G28" s="8">
        <f ca="1">LOOKUP(2,1/(Sprints!$A$2:$A$20&lt;=O28)/(Sprints!$B$2:$B$20&gt;=O28),Sprints!$C$2:$C$20)</f>
        <v>15</v>
      </c>
      <c r="H28" s="8">
        <f ca="1">LOOKUP(2,1/(Sprints!$A$2:$A$20&lt;=P28)/(Sprints!$B$2:$B$20&gt;=P28),Sprints!$C$2:$C$20)</f>
        <v>16</v>
      </c>
      <c r="I28" s="8">
        <f t="shared" ref="I28" ca="1" si="32" xml:space="preserve"> H28 - G28</f>
        <v>1</v>
      </c>
      <c r="J28" s="8" t="e">
        <f ca="1">LOOKUP(2,1/(Sprints!$A$2:$A$20&lt;=R28)/(Sprints!$B$2:$B$20&gt;=R28),Sprints!$C$2:$C$20)</f>
        <v>#N/A</v>
      </c>
      <c r="K28" s="8" t="e">
        <f ca="1">LOOKUP(2,1/(Sprints!$A$2:$A$20&lt;=S28)/(Sprints!$B$2:$B$20&gt;=S28),Sprints!$C$2:$C$20)</f>
        <v>#N/A</v>
      </c>
      <c r="L28" s="8" t="e">
        <f t="shared" ref="L28" ca="1" si="33">K28 - J28</f>
        <v>#N/A</v>
      </c>
      <c r="M28" s="4" t="s">
        <v>76</v>
      </c>
      <c r="N28" s="5">
        <v>43658</v>
      </c>
      <c r="O28" s="5">
        <v>43678</v>
      </c>
      <c r="P28" s="5">
        <v>43693</v>
      </c>
      <c r="Q28" s="8">
        <f t="shared" ca="1" si="1"/>
        <v>15</v>
      </c>
      <c r="R28" s="5"/>
      <c r="T28" s="8">
        <f t="shared" ca="1" si="2"/>
        <v>0</v>
      </c>
    </row>
    <row r="29" spans="1:20" x14ac:dyDescent="0.25">
      <c r="A29" s="4" t="s">
        <v>71</v>
      </c>
      <c r="B29" s="4" t="s">
        <v>131</v>
      </c>
      <c r="C29" s="4" t="s">
        <v>68</v>
      </c>
      <c r="D29" s="11">
        <v>3</v>
      </c>
      <c r="E29" s="8">
        <f ca="1">VLOOKUP(Q29,SP!A$2:$C$9,3)</f>
        <v>8</v>
      </c>
      <c r="F29" s="8">
        <f ca="1">LOOKUP(2,1/(Sprints!$A$2:$A$20&lt;=N29)/(Sprints!$B$2:$B$20&gt;=N29),Sprints!$C$2:$C$20)</f>
        <v>14</v>
      </c>
      <c r="G29" s="8">
        <f ca="1">LOOKUP(2,1/(Sprints!$A$2:$A$20&lt;=O29)/(Sprints!$B$2:$B$20&gt;=O29),Sprints!$C$2:$C$20)</f>
        <v>15</v>
      </c>
      <c r="H29" s="8" t="e">
        <f ca="1">LOOKUP(2,1/(Sprints!$A$2:$A$20&lt;=P29)/(Sprints!$B$2:$B$20&gt;=P29),Sprints!$C$2:$C$20)</f>
        <v>#N/A</v>
      </c>
      <c r="I29" s="8" t="e">
        <f t="shared" ref="I29" ca="1" si="34" xml:space="preserve"> H29 - G29</f>
        <v>#N/A</v>
      </c>
      <c r="J29" s="8" t="e">
        <f ca="1">LOOKUP(2,1/(Sprints!$A$2:$A$20&lt;=R29)/(Sprints!$B$2:$B$20&gt;=R29),Sprints!$C$2:$C$20)</f>
        <v>#N/A</v>
      </c>
      <c r="K29" s="8" t="e">
        <f ca="1">LOOKUP(2,1/(Sprints!$A$2:$A$20&lt;=S29)/(Sprints!$B$2:$B$20&gt;=S29),Sprints!$C$2:$C$20)</f>
        <v>#N/A</v>
      </c>
      <c r="L29" s="8" t="e">
        <f t="shared" ref="L29" ca="1" si="35">K29 - J29</f>
        <v>#N/A</v>
      </c>
      <c r="M29" s="4" t="s">
        <v>77</v>
      </c>
      <c r="N29" s="5">
        <v>43658</v>
      </c>
      <c r="O29" s="5">
        <v>43710</v>
      </c>
      <c r="Q29" s="8">
        <f t="shared" ca="1" si="1"/>
        <v>10</v>
      </c>
      <c r="T29" s="8">
        <f t="shared" ca="1" si="2"/>
        <v>0</v>
      </c>
    </row>
    <row r="30" spans="1:20" x14ac:dyDescent="0.25">
      <c r="A30" s="4" t="s">
        <v>71</v>
      </c>
      <c r="B30" s="4" t="s">
        <v>135</v>
      </c>
      <c r="C30" s="4" t="s">
        <v>69</v>
      </c>
      <c r="E30" s="8">
        <f ca="1">VLOOKUP(Q30,SP!A$2:$C$9,3)</f>
        <v>21</v>
      </c>
      <c r="F30" s="8">
        <f ca="1">LOOKUP(2,1/(Sprints!$A$2:$A$20&lt;=N30)/(Sprints!$B$2:$B$20&gt;=N30),Sprints!$C$2:$C$20)</f>
        <v>15</v>
      </c>
      <c r="G30" s="8">
        <f ca="1">LOOKUP(2,1/(Sprints!$A$2:$A$20&lt;=O30)/(Sprints!$B$2:$B$20&gt;=O30),Sprints!$C$2:$C$20)</f>
        <v>15</v>
      </c>
      <c r="H30" s="8">
        <f ca="1">LOOKUP(2,1/(Sprints!$A$2:$A$20&lt;=P30)/(Sprints!$B$2:$B$20&gt;=P30),Sprints!$C$2:$C$20)</f>
        <v>16</v>
      </c>
      <c r="I30" s="8">
        <f t="shared" ref="I30" ca="1" si="36" xml:space="preserve"> H30 - G30</f>
        <v>1</v>
      </c>
      <c r="J30" s="8">
        <f ca="1">LOOKUP(2,1/(Sprints!$A$2:$A$20&lt;=R30)/(Sprints!$B$2:$B$20&gt;=R30),Sprints!$C$2:$C$20)</f>
        <v>17</v>
      </c>
      <c r="K30" s="8">
        <f>LOOKUP(2,1/(Sprints!$A$2:$A$20&lt;=S30)/(Sprints!$B$2:$B$20&gt;=S30),Sprints!$C$2:$C$20)</f>
        <v>18</v>
      </c>
      <c r="L30" s="8">
        <f t="shared" ref="L30" ca="1" si="37">K30 - J30</f>
        <v>1</v>
      </c>
      <c r="M30" s="4" t="s">
        <v>78</v>
      </c>
      <c r="N30" s="5">
        <v>43671</v>
      </c>
      <c r="O30" s="5">
        <v>43671</v>
      </c>
      <c r="P30" s="5">
        <v>43692</v>
      </c>
      <c r="Q30" s="8">
        <f t="shared" ca="1" si="1"/>
        <v>21</v>
      </c>
      <c r="R30" s="5">
        <v>43699</v>
      </c>
      <c r="S30" s="5">
        <v>43711</v>
      </c>
      <c r="T30" s="8">
        <f t="shared" ca="1" si="2"/>
        <v>12</v>
      </c>
    </row>
    <row r="31" spans="1:20" x14ac:dyDescent="0.25">
      <c r="A31" s="4" t="s">
        <v>71</v>
      </c>
      <c r="B31" s="4" t="s">
        <v>131</v>
      </c>
      <c r="C31" s="4" t="s">
        <v>70</v>
      </c>
      <c r="D31" s="11">
        <v>5</v>
      </c>
      <c r="E31" s="8">
        <f ca="1">VLOOKUP(Q31,SP!A$2:$C$9,3)</f>
        <v>21</v>
      </c>
      <c r="F31" s="8">
        <f ca="1">LOOKUP(2,1/(Sprints!$A$2:$A$20&lt;=N31)/(Sprints!$B$2:$B$20&gt;=N31),Sprints!$C$2:$C$20)</f>
        <v>15</v>
      </c>
      <c r="G31" s="8">
        <f ca="1">LOOKUP(2,1/(Sprints!$A$2:$A$20&lt;=O31)/(Sprints!$B$2:$B$20&gt;=O31),Sprints!$C$2:$C$20)</f>
        <v>17</v>
      </c>
      <c r="H31" s="8" t="e">
        <f ca="1">LOOKUP(2,1/(Sprints!$A$2:$A$20&lt;=P31)/(Sprints!$B$2:$B$20&gt;=P31),Sprints!$C$2:$C$20)</f>
        <v>#N/A</v>
      </c>
      <c r="I31" s="8" t="e">
        <f t="shared" ref="I31" ca="1" si="38" xml:space="preserve"> H31 - G31</f>
        <v>#N/A</v>
      </c>
      <c r="J31" s="8" t="e">
        <f ca="1">LOOKUP(2,1/(Sprints!$A$2:$A$20&lt;=R31)/(Sprints!$B$2:$B$20&gt;=R31),Sprints!$C$2:$C$20)</f>
        <v>#N/A</v>
      </c>
      <c r="K31" s="8" t="e">
        <f ca="1">LOOKUP(2,1/(Sprints!$A$2:$A$20&lt;=S31)/(Sprints!$B$2:$B$20&gt;=S31),Sprints!$C$2:$C$20)</f>
        <v>#N/A</v>
      </c>
      <c r="L31" s="8" t="e">
        <f t="shared" ref="L31" ca="1" si="39">K31 - J31</f>
        <v>#N/A</v>
      </c>
      <c r="M31" s="4" t="s">
        <v>79</v>
      </c>
      <c r="N31" s="5">
        <v>43674</v>
      </c>
      <c r="O31" s="5">
        <v>43697</v>
      </c>
      <c r="Q31" s="8">
        <f t="shared" ca="1" si="1"/>
        <v>23</v>
      </c>
      <c r="T31" s="8">
        <f t="shared" ca="1" si="2"/>
        <v>0</v>
      </c>
    </row>
    <row r="32" spans="1:20" x14ac:dyDescent="0.25">
      <c r="A32" s="4" t="s">
        <v>81</v>
      </c>
      <c r="B32" s="4" t="s">
        <v>135</v>
      </c>
      <c r="C32" s="4" t="s">
        <v>82</v>
      </c>
      <c r="D32" s="11">
        <v>5</v>
      </c>
      <c r="E32" s="8">
        <f ca="1">VLOOKUP(Q32,SP!A$2:$C$9,3)</f>
        <v>8</v>
      </c>
      <c r="F32" s="8">
        <f ca="1">LOOKUP(2,1/(Sprints!$A$2:$A$20&lt;=N32)/(Sprints!$B$2:$B$20&gt;=N32),Sprints!$C$2:$C$20)</f>
        <v>11</v>
      </c>
      <c r="G32" s="8">
        <f ca="1">LOOKUP(2,1/(Sprints!$A$2:$A$20&lt;=O32)/(Sprints!$B$2:$B$20&gt;=O32),Sprints!$C$2:$C$20)</f>
        <v>16</v>
      </c>
      <c r="H32" s="8">
        <f ca="1">LOOKUP(2,1/(Sprints!$A$2:$A$20&lt;=P32)/(Sprints!$B$2:$B$20&gt;=P32),Sprints!$C$2:$C$20)</f>
        <v>16</v>
      </c>
      <c r="I32" s="8">
        <f t="shared" ref="I32" ca="1" si="40" xml:space="preserve"> H32 - G32</f>
        <v>0</v>
      </c>
      <c r="J32" s="8">
        <f ca="1">LOOKUP(2,1/(Sprints!$A$2:$A$20&lt;=R32)/(Sprints!$B$2:$B$20&gt;=R32),Sprints!$C$2:$C$20)</f>
        <v>17</v>
      </c>
      <c r="K32" s="8">
        <f>LOOKUP(2,1/(Sprints!$A$2:$A$20&lt;=S32)/(Sprints!$B$2:$B$20&gt;=S32),Sprints!$C$2:$C$20)</f>
        <v>18</v>
      </c>
      <c r="L32" s="8">
        <f t="shared" ref="L32" ca="1" si="41">K32 - J32</f>
        <v>1</v>
      </c>
      <c r="M32" s="4" t="s">
        <v>26</v>
      </c>
      <c r="N32" s="5">
        <v>43623</v>
      </c>
      <c r="O32" s="5">
        <v>43686</v>
      </c>
      <c r="P32" s="5">
        <v>43693</v>
      </c>
      <c r="Q32" s="8">
        <f t="shared" ca="1" si="1"/>
        <v>7</v>
      </c>
      <c r="R32" s="5">
        <v>43699</v>
      </c>
      <c r="S32" s="5">
        <v>43711</v>
      </c>
      <c r="T32" s="8">
        <f t="shared" ca="1" si="2"/>
        <v>12</v>
      </c>
    </row>
    <row r="33" spans="1:20" x14ac:dyDescent="0.25">
      <c r="A33" s="4" t="s">
        <v>81</v>
      </c>
      <c r="B33" s="4" t="s">
        <v>129</v>
      </c>
      <c r="C33" s="4" t="s">
        <v>83</v>
      </c>
      <c r="D33" s="11">
        <v>3</v>
      </c>
      <c r="E33" s="8">
        <f ca="1">VLOOKUP(Q33,SP!A$2:$C$9,3)</f>
        <v>55</v>
      </c>
      <c r="F33" s="8">
        <f ca="1">LOOKUP(2,1/(Sprints!$A$2:$A$20&lt;=N33)/(Sprints!$B$2:$B$20&gt;=N33),Sprints!$C$2:$C$20)</f>
        <v>10</v>
      </c>
      <c r="G33" s="8">
        <f ca="1">LOOKUP(2,1/(Sprints!$A$2:$A$20&lt;=O33)/(Sprints!$B$2:$B$20&gt;=O33),Sprints!$C$2:$C$20)</f>
        <v>13</v>
      </c>
      <c r="H33" s="8">
        <f>LOOKUP(2,1/(Sprints!$A$2:$A$20&lt;=P33)/(Sprints!$B$2:$B$20&gt;=P33),Sprints!$C$2:$C$20)</f>
        <v>18</v>
      </c>
      <c r="I33" s="8">
        <f t="shared" ref="I33" ca="1" si="42" xml:space="preserve"> H33 - G33</f>
        <v>5</v>
      </c>
      <c r="J33" s="8">
        <f>LOOKUP(2,1/(Sprints!$A$2:$A$20&lt;=R33)/(Sprints!$B$2:$B$20&gt;=R33),Sprints!$C$2:$C$20)</f>
        <v>18</v>
      </c>
      <c r="K33" s="8" t="e">
        <f ca="1">LOOKUP(2,1/(Sprints!$A$2:$A$20&lt;=S33)/(Sprints!$B$2:$B$20&gt;=S33),Sprints!$C$2:$C$20)</f>
        <v>#N/A</v>
      </c>
      <c r="L33" s="8" t="e">
        <f t="shared" ref="L33" ca="1" si="43">K33 - J33</f>
        <v>#N/A</v>
      </c>
      <c r="M33" s="4" t="s">
        <v>73</v>
      </c>
      <c r="N33" s="5">
        <v>43638</v>
      </c>
      <c r="O33" s="5">
        <v>43642</v>
      </c>
      <c r="P33" s="5">
        <v>43711</v>
      </c>
      <c r="Q33" s="8">
        <f t="shared" ca="1" si="1"/>
        <v>69</v>
      </c>
      <c r="R33" s="5">
        <v>43719</v>
      </c>
      <c r="T33" s="8">
        <f t="shared" ca="1" si="2"/>
        <v>1</v>
      </c>
    </row>
    <row r="34" spans="1:20" x14ac:dyDescent="0.25">
      <c r="A34" s="4" t="s">
        <v>81</v>
      </c>
      <c r="B34" s="4" t="s">
        <v>129</v>
      </c>
      <c r="C34" s="4" t="s">
        <v>84</v>
      </c>
      <c r="D34" s="11">
        <v>5</v>
      </c>
      <c r="E34" s="8">
        <f ca="1">VLOOKUP(Q34,SP!A$2:$C$9,3)</f>
        <v>55</v>
      </c>
      <c r="F34" s="8">
        <f ca="1">LOOKUP(2,1/(Sprints!$A$2:$A$20&lt;=N34)/(Sprints!$B$2:$B$20&gt;=N34),Sprints!$C$2:$C$20)</f>
        <v>10</v>
      </c>
      <c r="G34" s="8">
        <f ca="1">LOOKUP(2,1/(Sprints!$A$2:$A$20&lt;=O34)/(Sprints!$B$2:$B$20&gt;=O34),Sprints!$C$2:$C$20)</f>
        <v>13</v>
      </c>
      <c r="H34" s="8">
        <f>LOOKUP(2,1/(Sprints!$A$2:$A$20&lt;=P34)/(Sprints!$B$2:$B$20&gt;=P34),Sprints!$C$2:$C$20)</f>
        <v>18</v>
      </c>
      <c r="I34" s="8">
        <f t="shared" ref="I34" ca="1" si="44" xml:space="preserve"> H34 - G34</f>
        <v>5</v>
      </c>
      <c r="J34" s="8">
        <f>LOOKUP(2,1/(Sprints!$A$2:$A$20&lt;=R34)/(Sprints!$B$2:$B$20&gt;=R34),Sprints!$C$2:$C$20)</f>
        <v>18</v>
      </c>
      <c r="K34" s="8" t="e">
        <f ca="1">LOOKUP(2,1/(Sprints!$A$2:$A$20&lt;=S34)/(Sprints!$B$2:$B$20&gt;=S34),Sprints!$C$2:$C$20)</f>
        <v>#N/A</v>
      </c>
      <c r="L34" s="8" t="e">
        <f t="shared" ref="L34" ca="1" si="45">K34 - J34</f>
        <v>#N/A</v>
      </c>
      <c r="M34" s="4" t="s">
        <v>73</v>
      </c>
      <c r="N34" s="5">
        <v>43638</v>
      </c>
      <c r="O34" s="5">
        <v>43648</v>
      </c>
      <c r="P34" s="5">
        <v>43711</v>
      </c>
      <c r="Q34" s="8">
        <f t="shared" ca="1" si="1"/>
        <v>63</v>
      </c>
      <c r="R34" s="5">
        <v>43719</v>
      </c>
      <c r="T34" s="8">
        <f t="shared" ca="1" si="2"/>
        <v>1</v>
      </c>
    </row>
    <row r="35" spans="1:20" x14ac:dyDescent="0.25">
      <c r="A35" s="4" t="s">
        <v>81</v>
      </c>
      <c r="B35" s="4" t="s">
        <v>132</v>
      </c>
      <c r="C35" s="4" t="s">
        <v>85</v>
      </c>
      <c r="E35" s="8">
        <f ca="1">VLOOKUP(Q35,SP!A$2:$C$9,3)</f>
        <v>21</v>
      </c>
      <c r="F35" s="8">
        <f ca="1">LOOKUP(2,1/(Sprints!$A$2:$A$20&lt;=N35)/(Sprints!$B$2:$B$20&gt;=N35),Sprints!$C$2:$C$20)</f>
        <v>16</v>
      </c>
      <c r="G35" s="8">
        <f ca="1">LOOKUP(2,1/(Sprints!$A$2:$A$20&lt;=O35)/(Sprints!$B$2:$B$20&gt;=O35),Sprints!$C$2:$C$20)</f>
        <v>17</v>
      </c>
      <c r="H35" s="8" t="e">
        <f ca="1">LOOKUP(2,1/(Sprints!$A$2:$A$20&lt;=P35)/(Sprints!$B$2:$B$20&gt;=P35),Sprints!$C$2:$C$20)</f>
        <v>#N/A</v>
      </c>
      <c r="I35" s="8" t="e">
        <f t="shared" ref="I35" ca="1" si="46" xml:space="preserve"> H35 - G35</f>
        <v>#N/A</v>
      </c>
      <c r="J35" s="8" t="e">
        <f ca="1">LOOKUP(2,1/(Sprints!$A$2:$A$20&lt;=R35)/(Sprints!$B$2:$B$20&gt;=R35),Sprints!$C$2:$C$20)</f>
        <v>#N/A</v>
      </c>
      <c r="K35" s="8" t="e">
        <f ca="1">LOOKUP(2,1/(Sprints!$A$2:$A$20&lt;=S35)/(Sprints!$B$2:$B$20&gt;=S35),Sprints!$C$2:$C$20)</f>
        <v>#N/A</v>
      </c>
      <c r="L35" s="8" t="e">
        <f t="shared" ref="L35" ca="1" si="47">K35 - J35</f>
        <v>#N/A</v>
      </c>
      <c r="M35" s="4" t="s">
        <v>86</v>
      </c>
      <c r="N35" s="5">
        <v>43682</v>
      </c>
      <c r="O35" s="5">
        <v>43696</v>
      </c>
      <c r="P35" s="5"/>
      <c r="Q35" s="8">
        <f t="shared" ca="1" si="1"/>
        <v>24</v>
      </c>
      <c r="R35" s="5"/>
      <c r="T35" s="8">
        <f t="shared" ca="1" si="2"/>
        <v>0</v>
      </c>
    </row>
    <row r="36" spans="1:20" x14ac:dyDescent="0.25">
      <c r="A36" s="4" t="s">
        <v>81</v>
      </c>
      <c r="B36" s="4" t="s">
        <v>132</v>
      </c>
      <c r="C36" s="4" t="s">
        <v>87</v>
      </c>
      <c r="E36" s="8">
        <f ca="1">VLOOKUP(Q36,SP!A$2:$C$9,3)</f>
        <v>34</v>
      </c>
      <c r="F36" s="8">
        <f ca="1">LOOKUP(2,1/(Sprints!$A$2:$A$20&lt;=N36)/(Sprints!$B$2:$B$20&gt;=N36),Sprints!$C$2:$C$20)</f>
        <v>16</v>
      </c>
      <c r="G36" s="8">
        <f ca="1">LOOKUP(2,1/(Sprints!$A$2:$A$20&lt;=O36)/(Sprints!$B$2:$B$20&gt;=O36),Sprints!$C$2:$C$20)</f>
        <v>16</v>
      </c>
      <c r="H36" s="8" t="e">
        <f ca="1">LOOKUP(2,1/(Sprints!$A$2:$A$20&lt;=P36)/(Sprints!$B$2:$B$20&gt;=P36),Sprints!$C$2:$C$20)</f>
        <v>#N/A</v>
      </c>
      <c r="I36" s="8" t="e">
        <f t="shared" ref="I36" ca="1" si="48" xml:space="preserve"> H36 - G36</f>
        <v>#N/A</v>
      </c>
      <c r="J36" s="8" t="e">
        <f ca="1">LOOKUP(2,1/(Sprints!$A$2:$A$20&lt;=R36)/(Sprints!$B$2:$B$20&gt;=R36),Sprints!$C$2:$C$20)</f>
        <v>#N/A</v>
      </c>
      <c r="K36" s="8" t="e">
        <f ca="1">LOOKUP(2,1/(Sprints!$A$2:$A$20&lt;=S36)/(Sprints!$B$2:$B$20&gt;=S36),Sprints!$C$2:$C$20)</f>
        <v>#N/A</v>
      </c>
      <c r="L36" s="8" t="e">
        <f t="shared" ref="L36" ca="1" si="49">K36 - J36</f>
        <v>#N/A</v>
      </c>
      <c r="M36" s="4" t="s">
        <v>88</v>
      </c>
      <c r="N36" s="5">
        <v>43682</v>
      </c>
      <c r="O36" s="5">
        <v>43682</v>
      </c>
      <c r="Q36" s="8">
        <f t="shared" ca="1" si="1"/>
        <v>38</v>
      </c>
      <c r="T36" s="8">
        <f t="shared" ca="1" si="2"/>
        <v>0</v>
      </c>
    </row>
    <row r="37" spans="1:20" x14ac:dyDescent="0.25">
      <c r="A37" s="4" t="s">
        <v>81</v>
      </c>
      <c r="B37" s="4" t="s">
        <v>135</v>
      </c>
      <c r="C37" s="4" t="s">
        <v>89</v>
      </c>
      <c r="E37" s="8">
        <f ca="1">VLOOKUP(Q37,SP!A$2:$C$9,3)</f>
        <v>13</v>
      </c>
      <c r="F37" s="8">
        <f ca="1">LOOKUP(2,1/(Sprints!$A$2:$A$20&lt;=N37)/(Sprints!$B$2:$B$20&gt;=N37),Sprints!$C$2:$C$20)</f>
        <v>16</v>
      </c>
      <c r="G37" s="8">
        <f ca="1">LOOKUP(2,1/(Sprints!$A$2:$A$20&lt;=O37)/(Sprints!$B$2:$B$20&gt;=O37),Sprints!$C$2:$C$20)</f>
        <v>16</v>
      </c>
      <c r="H37" s="8">
        <f ca="1">LOOKUP(2,1/(Sprints!$A$2:$A$20&lt;=P37)/(Sprints!$B$2:$B$20&gt;=P37),Sprints!$C$2:$C$20)</f>
        <v>17</v>
      </c>
      <c r="I37" s="8">
        <f t="shared" ref="I37" ca="1" si="50" xml:space="preserve"> H37 - G37</f>
        <v>1</v>
      </c>
      <c r="J37" s="8">
        <f ca="1">LOOKUP(2,1/(Sprints!$A$2:$A$20&lt;=R37)/(Sprints!$B$2:$B$20&gt;=R37),Sprints!$C$2:$C$20)</f>
        <v>17</v>
      </c>
      <c r="K37" s="8">
        <f ca="1">LOOKUP(2,1/(Sprints!$A$2:$A$20&lt;=S37)/(Sprints!$B$2:$B$20&gt;=S37),Sprints!$C$2:$C$20)</f>
        <v>17</v>
      </c>
      <c r="L37" s="8">
        <f t="shared" ref="L37" ca="1" si="51">K37 - J37</f>
        <v>0</v>
      </c>
      <c r="M37" s="4" t="s">
        <v>88</v>
      </c>
      <c r="N37" s="5">
        <v>43682</v>
      </c>
      <c r="O37" s="5">
        <v>43682</v>
      </c>
      <c r="P37" s="5">
        <v>43697</v>
      </c>
      <c r="Q37" s="8">
        <f t="shared" ca="1" si="1"/>
        <v>15</v>
      </c>
      <c r="R37" s="5">
        <v>43706</v>
      </c>
      <c r="S37" s="5">
        <v>43706</v>
      </c>
      <c r="T37" s="8">
        <f t="shared" ca="1" si="2"/>
        <v>0</v>
      </c>
    </row>
    <row r="38" spans="1:20" x14ac:dyDescent="0.25">
      <c r="A38" s="4" t="s">
        <v>81</v>
      </c>
      <c r="B38" s="4" t="s">
        <v>135</v>
      </c>
      <c r="C38" s="4" t="s">
        <v>90</v>
      </c>
      <c r="E38" s="8">
        <f ca="1">VLOOKUP(Q38,SP!A$2:$C$9,3)</f>
        <v>13</v>
      </c>
      <c r="F38" s="8">
        <f ca="1">LOOKUP(2,1/(Sprints!$A$2:$A$20&lt;=N38)/(Sprints!$B$2:$B$20&gt;=N38),Sprints!$C$2:$C$20)</f>
        <v>16</v>
      </c>
      <c r="G38" s="8">
        <f ca="1">LOOKUP(2,1/(Sprints!$A$2:$A$20&lt;=O38)/(Sprints!$B$2:$B$20&gt;=O38),Sprints!$C$2:$C$20)</f>
        <v>16</v>
      </c>
      <c r="H38" s="8">
        <f ca="1">LOOKUP(2,1/(Sprints!$A$2:$A$20&lt;=P38)/(Sprints!$B$2:$B$20&gt;=P38),Sprints!$C$2:$C$20)</f>
        <v>17</v>
      </c>
      <c r="I38" s="8">
        <f t="shared" ref="I38" ca="1" si="52" xml:space="preserve"> H38 - G38</f>
        <v>1</v>
      </c>
      <c r="J38" s="8">
        <f ca="1">LOOKUP(2,1/(Sprints!$A$2:$A$20&lt;=R38)/(Sprints!$B$2:$B$20&gt;=R38),Sprints!$C$2:$C$20)</f>
        <v>17</v>
      </c>
      <c r="K38" s="8">
        <f ca="1">LOOKUP(2,1/(Sprints!$A$2:$A$20&lt;=S38)/(Sprints!$B$2:$B$20&gt;=S38),Sprints!$C$2:$C$20)</f>
        <v>17</v>
      </c>
      <c r="L38" s="8">
        <f t="shared" ref="L38" ca="1" si="53">K38 - J38</f>
        <v>0</v>
      </c>
      <c r="M38" s="4" t="s">
        <v>88</v>
      </c>
      <c r="N38" s="5">
        <v>43682</v>
      </c>
      <c r="O38" s="5">
        <v>43682</v>
      </c>
      <c r="P38" s="5">
        <v>43697</v>
      </c>
      <c r="Q38" s="8">
        <f t="shared" ca="1" si="1"/>
        <v>15</v>
      </c>
      <c r="R38" s="5">
        <v>43706</v>
      </c>
      <c r="S38" s="5">
        <v>43706</v>
      </c>
      <c r="T38" s="8">
        <f t="shared" ca="1" si="2"/>
        <v>0</v>
      </c>
    </row>
    <row r="39" spans="1:20" x14ac:dyDescent="0.25">
      <c r="A39" s="4" t="s">
        <v>81</v>
      </c>
      <c r="B39" s="4" t="s">
        <v>135</v>
      </c>
      <c r="C39" s="4" t="s">
        <v>91</v>
      </c>
      <c r="E39" s="8">
        <f ca="1">VLOOKUP(Q39,SP!A$2:$C$9,3)</f>
        <v>13</v>
      </c>
      <c r="F39" s="8">
        <f ca="1">LOOKUP(2,1/(Sprints!$A$2:$A$20&lt;=N39)/(Sprints!$B$2:$B$20&gt;=N39),Sprints!$C$2:$C$20)</f>
        <v>16</v>
      </c>
      <c r="G39" s="8">
        <f ca="1">LOOKUP(2,1/(Sprints!$A$2:$A$20&lt;=O39)/(Sprints!$B$2:$B$20&gt;=O39),Sprints!$C$2:$C$20)</f>
        <v>16</v>
      </c>
      <c r="H39" s="8">
        <f ca="1">LOOKUP(2,1/(Sprints!$A$2:$A$20&lt;=P39)/(Sprints!$B$2:$B$20&gt;=P39),Sprints!$C$2:$C$20)</f>
        <v>17</v>
      </c>
      <c r="I39" s="8">
        <f t="shared" ref="I39" ca="1" si="54" xml:space="preserve"> H39 - G39</f>
        <v>1</v>
      </c>
      <c r="J39" s="8">
        <f ca="1">LOOKUP(2,1/(Sprints!$A$2:$A$20&lt;=R39)/(Sprints!$B$2:$B$20&gt;=R39),Sprints!$C$2:$C$20)</f>
        <v>17</v>
      </c>
      <c r="K39" s="8">
        <f ca="1">LOOKUP(2,1/(Sprints!$A$2:$A$20&lt;=S39)/(Sprints!$B$2:$B$20&gt;=S39),Sprints!$C$2:$C$20)</f>
        <v>17</v>
      </c>
      <c r="L39" s="8">
        <f t="shared" ref="L39" ca="1" si="55">K39 - J39</f>
        <v>0</v>
      </c>
      <c r="M39" s="4" t="s">
        <v>88</v>
      </c>
      <c r="N39" s="5">
        <v>43682</v>
      </c>
      <c r="O39" s="5">
        <v>43682</v>
      </c>
      <c r="P39" s="5">
        <v>43697</v>
      </c>
      <c r="Q39" s="8">
        <f t="shared" ref="Q39:Q60" ca="1" si="56">IF(ISBLANK(P39), IF(ISBLANK(O39),0, TODAY()-O39), P39-O39)</f>
        <v>15</v>
      </c>
      <c r="R39" s="5">
        <v>43706</v>
      </c>
      <c r="S39" s="5">
        <v>43706</v>
      </c>
      <c r="T39" s="8">
        <f t="shared" ref="T39:T60" ca="1" si="57">IF(ISBLANK(S39), IF(ISBLANK(R39),0,TODAY()-R39), S39-R39)</f>
        <v>0</v>
      </c>
    </row>
    <row r="40" spans="1:20" x14ac:dyDescent="0.25">
      <c r="A40" s="4" t="s">
        <v>94</v>
      </c>
      <c r="B40" s="4" t="s">
        <v>129</v>
      </c>
      <c r="C40" s="4" t="s">
        <v>92</v>
      </c>
      <c r="D40" s="11">
        <v>5</v>
      </c>
      <c r="E40" s="8">
        <f ca="1">VLOOKUP(Q40,SP!A$2:$C$9,3)</f>
        <v>13</v>
      </c>
      <c r="F40" s="8">
        <f ca="1">LOOKUP(2,1/(Sprints!$A$2:$A$20&lt;=N40)/(Sprints!$B$2:$B$20&gt;=N40),Sprints!$C$2:$C$20)</f>
        <v>14</v>
      </c>
      <c r="G40" s="8">
        <f ca="1">LOOKUP(2,1/(Sprints!$A$2:$A$20&lt;=O40)/(Sprints!$B$2:$B$20&gt;=O40),Sprints!$C$2:$C$20)</f>
        <v>17</v>
      </c>
      <c r="H40" s="8">
        <f>LOOKUP(2,1/(Sprints!$A$2:$A$20&lt;=P40)/(Sprints!$B$2:$B$20&gt;=P40),Sprints!$C$2:$C$20)</f>
        <v>18</v>
      </c>
      <c r="I40" s="8">
        <f t="shared" ref="I40" ca="1" si="58" xml:space="preserve"> H40 - G40</f>
        <v>1</v>
      </c>
      <c r="J40" s="8">
        <f>LOOKUP(2,1/(Sprints!$A$2:$A$20&lt;=R40)/(Sprints!$B$2:$B$20&gt;=R40),Sprints!$C$2:$C$20)</f>
        <v>18</v>
      </c>
      <c r="K40" s="8" t="e">
        <f ca="1">LOOKUP(2,1/(Sprints!$A$2:$A$20&lt;=S40)/(Sprints!$B$2:$B$20&gt;=S40),Sprints!$C$2:$C$20)</f>
        <v>#N/A</v>
      </c>
      <c r="L40" s="8" t="e">
        <f t="shared" ref="L40" ca="1" si="59">K40 - J40</f>
        <v>#N/A</v>
      </c>
      <c r="M40" s="4" t="s">
        <v>93</v>
      </c>
      <c r="N40" s="5">
        <v>43655</v>
      </c>
      <c r="O40" s="5">
        <v>43696</v>
      </c>
      <c r="P40" s="5">
        <v>43711</v>
      </c>
      <c r="Q40" s="8">
        <f t="shared" ca="1" si="56"/>
        <v>15</v>
      </c>
      <c r="R40" s="5">
        <v>43719</v>
      </c>
      <c r="T40" s="8">
        <f t="shared" ca="1" si="57"/>
        <v>1</v>
      </c>
    </row>
    <row r="41" spans="1:20" hidden="1" x14ac:dyDescent="0.25">
      <c r="A41" s="4" t="s">
        <v>94</v>
      </c>
      <c r="B41" s="4" t="s">
        <v>133</v>
      </c>
      <c r="C41" s="4" t="s">
        <v>95</v>
      </c>
      <c r="E41" s="8">
        <f ca="1">VLOOKUP(Q41,SP!A$2:$C$9,3)</f>
        <v>13</v>
      </c>
      <c r="F41" s="8">
        <f ca="1">LOOKUP(2,1/(Sprints!$A$2:$A$20&lt;=N41)/(Sprints!$B$2:$B$20&gt;=N41),Sprints!$C$2:$C$20)</f>
        <v>16</v>
      </c>
      <c r="G41" s="8">
        <f ca="1">LOOKUP(2,1/(Sprints!$A$2:$A$20&lt;=O41)/(Sprints!$B$2:$B$20&gt;=O41),Sprints!$C$2:$C$20)</f>
        <v>17</v>
      </c>
      <c r="H41" s="8" t="e">
        <f ca="1">LOOKUP(2,1/(Sprints!$A$2:$A$20&lt;=P41)/(Sprints!$B$2:$B$20&gt;=P41),Sprints!$C$2:$C$20)</f>
        <v>#N/A</v>
      </c>
      <c r="I41" s="8" t="e">
        <f t="shared" ref="I41" ca="1" si="60" xml:space="preserve"> H41 - G41</f>
        <v>#N/A</v>
      </c>
      <c r="J41" s="8" t="e">
        <f ca="1">LOOKUP(2,1/(Sprints!$A$2:$A$20&lt;=R41)/(Sprints!$B$2:$B$20&gt;=R41),Sprints!$C$2:$C$20)</f>
        <v>#N/A</v>
      </c>
      <c r="K41" s="8" t="e">
        <f ca="1">LOOKUP(2,1/(Sprints!$A$2:$A$20&lt;=S41)/(Sprints!$B$2:$B$20&gt;=S41),Sprints!$C$2:$C$20)</f>
        <v>#N/A</v>
      </c>
      <c r="L41" s="8" t="e">
        <f t="shared" ref="L41" ca="1" si="61">K41 - J41</f>
        <v>#N/A</v>
      </c>
      <c r="N41" s="5">
        <v>43683</v>
      </c>
      <c r="O41" s="5">
        <v>43706</v>
      </c>
      <c r="Q41" s="8">
        <f t="shared" ca="1" si="56"/>
        <v>14</v>
      </c>
      <c r="T41" s="8">
        <f t="shared" ca="1" si="57"/>
        <v>0</v>
      </c>
    </row>
    <row r="42" spans="1:20" x14ac:dyDescent="0.25">
      <c r="A42" s="4" t="s">
        <v>94</v>
      </c>
      <c r="B42" s="4" t="s">
        <v>129</v>
      </c>
      <c r="C42" s="4" t="s">
        <v>96</v>
      </c>
      <c r="D42" s="11">
        <v>2</v>
      </c>
      <c r="E42" s="8">
        <f ca="1">VLOOKUP(Q42,SP!A$2:$C$9,3)</f>
        <v>13</v>
      </c>
      <c r="F42" s="8">
        <f ca="1">LOOKUP(2,1/(Sprints!$A$2:$A$20&lt;=N42)/(Sprints!$B$2:$B$20&gt;=N42),Sprints!$C$2:$C$20)</f>
        <v>17</v>
      </c>
      <c r="G42" s="8">
        <f ca="1">LOOKUP(2,1/(Sprints!$A$2:$A$20&lt;=O42)/(Sprints!$B$2:$B$20&gt;=O42),Sprints!$C$2:$C$20)</f>
        <v>17</v>
      </c>
      <c r="H42" s="8">
        <f>LOOKUP(2,1/(Sprints!$A$2:$A$20&lt;=P42)/(Sprints!$B$2:$B$20&gt;=P42),Sprints!$C$2:$C$20)</f>
        <v>18</v>
      </c>
      <c r="I42" s="8">
        <f t="shared" ref="I42" ca="1" si="62" xml:space="preserve"> H42 - G42</f>
        <v>1</v>
      </c>
      <c r="J42" s="8">
        <f>LOOKUP(2,1/(Sprints!$A$2:$A$20&lt;=R42)/(Sprints!$B$2:$B$20&gt;=R42),Sprints!$C$2:$C$20)</f>
        <v>18</v>
      </c>
      <c r="K42" s="8" t="e">
        <f ca="1">LOOKUP(2,1/(Sprints!$A$2:$A$20&lt;=S42)/(Sprints!$B$2:$B$20&gt;=S42),Sprints!$C$2:$C$20)</f>
        <v>#N/A</v>
      </c>
      <c r="L42" s="8" t="e">
        <f t="shared" ref="L42" ca="1" si="63">K42 - J42</f>
        <v>#N/A</v>
      </c>
      <c r="M42" s="4" t="s">
        <v>97</v>
      </c>
      <c r="N42" s="5">
        <v>43696</v>
      </c>
      <c r="O42" s="5">
        <v>43696</v>
      </c>
      <c r="P42" s="5">
        <v>43711</v>
      </c>
      <c r="Q42" s="8">
        <f t="shared" ca="1" si="56"/>
        <v>15</v>
      </c>
      <c r="R42" s="5">
        <v>43718</v>
      </c>
      <c r="T42" s="8">
        <f t="shared" ca="1" si="57"/>
        <v>2</v>
      </c>
    </row>
    <row r="43" spans="1:20" x14ac:dyDescent="0.25">
      <c r="A43" s="4" t="s">
        <v>94</v>
      </c>
      <c r="B43" s="4" t="s">
        <v>129</v>
      </c>
      <c r="C43" s="4" t="s">
        <v>98</v>
      </c>
      <c r="D43" s="11">
        <v>1</v>
      </c>
      <c r="E43" s="8">
        <f ca="1">VLOOKUP(Q43,SP!A$2:$C$9,3)</f>
        <v>13</v>
      </c>
      <c r="F43" s="8">
        <f ca="1">LOOKUP(2,1/(Sprints!$A$2:$A$20&lt;=N43)/(Sprints!$B$2:$B$20&gt;=N43),Sprints!$C$2:$C$20)</f>
        <v>17</v>
      </c>
      <c r="G43" s="8">
        <f ca="1">LOOKUP(2,1/(Sprints!$A$2:$A$20&lt;=O43)/(Sprints!$B$2:$B$20&gt;=O43),Sprints!$C$2:$C$20)</f>
        <v>17</v>
      </c>
      <c r="H43" s="8">
        <f>LOOKUP(2,1/(Sprints!$A$2:$A$20&lt;=P43)/(Sprints!$B$2:$B$20&gt;=P43),Sprints!$C$2:$C$20)</f>
        <v>18</v>
      </c>
      <c r="I43" s="8">
        <f t="shared" ref="I43" ca="1" si="64" xml:space="preserve"> H43 - G43</f>
        <v>1</v>
      </c>
      <c r="J43" s="8">
        <f>LOOKUP(2,1/(Sprints!$A$2:$A$20&lt;=R43)/(Sprints!$B$2:$B$20&gt;=R43),Sprints!$C$2:$C$20)</f>
        <v>18</v>
      </c>
      <c r="K43" s="8" t="e">
        <f ca="1">LOOKUP(2,1/(Sprints!$A$2:$A$20&lt;=S43)/(Sprints!$B$2:$B$20&gt;=S43),Sprints!$C$2:$C$20)</f>
        <v>#N/A</v>
      </c>
      <c r="L43" s="8" t="e">
        <f t="shared" ref="L43" ca="1" si="65">K43 - J43</f>
        <v>#N/A</v>
      </c>
      <c r="M43" s="4" t="s">
        <v>97</v>
      </c>
      <c r="N43" s="5">
        <v>43696</v>
      </c>
      <c r="O43" s="5">
        <v>43699</v>
      </c>
      <c r="P43" s="5">
        <v>43711</v>
      </c>
      <c r="Q43" s="8">
        <f t="shared" ca="1" si="56"/>
        <v>12</v>
      </c>
      <c r="R43" s="5">
        <v>43718</v>
      </c>
      <c r="T43" s="8">
        <f t="shared" ca="1" si="57"/>
        <v>2</v>
      </c>
    </row>
    <row r="44" spans="1:20" x14ac:dyDescent="0.25">
      <c r="A44" s="4" t="s">
        <v>94</v>
      </c>
      <c r="B44" s="4" t="s">
        <v>129</v>
      </c>
      <c r="C44" s="4" t="s">
        <v>100</v>
      </c>
      <c r="E44" s="8">
        <f ca="1">VLOOKUP(Q44,SP!A$2:$C$9,3)</f>
        <v>8</v>
      </c>
      <c r="F44" s="8">
        <f ca="1">LOOKUP(2,1/(Sprints!$A$2:$A$20&lt;=N44)/(Sprints!$B$2:$B$20&gt;=N44),Sprints!$C$2:$C$20)</f>
        <v>17</v>
      </c>
      <c r="G44" s="8">
        <f ca="1">LOOKUP(2,1/(Sprints!$A$2:$A$20&lt;=O44)/(Sprints!$B$2:$B$20&gt;=O44),Sprints!$C$2:$C$20)</f>
        <v>17</v>
      </c>
      <c r="H44" s="8">
        <f ca="1">LOOKUP(2,1/(Sprints!$A$2:$A$20&lt;=P44)/(Sprints!$B$2:$B$20&gt;=P44),Sprints!$C$2:$C$20)</f>
        <v>17</v>
      </c>
      <c r="I44" s="8">
        <f t="shared" ref="I44" ca="1" si="66" xml:space="preserve"> H44 - G44</f>
        <v>0</v>
      </c>
      <c r="J44" s="8">
        <f>LOOKUP(2,1/(Sprints!$A$2:$A$20&lt;=R44)/(Sprints!$B$2:$B$20&gt;=R44),Sprints!$C$2:$C$20)</f>
        <v>18</v>
      </c>
      <c r="K44" s="8" t="e">
        <f ca="1">LOOKUP(2,1/(Sprints!$A$2:$A$20&lt;=S44)/(Sprints!$B$2:$B$20&gt;=S44),Sprints!$C$2:$C$20)</f>
        <v>#N/A</v>
      </c>
      <c r="L44" s="8" t="e">
        <f t="shared" ref="L44" ca="1" si="67">K44 - J44</f>
        <v>#N/A</v>
      </c>
      <c r="M44" s="4" t="s">
        <v>99</v>
      </c>
      <c r="N44" s="5">
        <v>43696</v>
      </c>
      <c r="O44" s="5">
        <v>43697</v>
      </c>
      <c r="P44" s="5">
        <v>43704</v>
      </c>
      <c r="Q44" s="8">
        <f t="shared" ca="1" si="56"/>
        <v>7</v>
      </c>
      <c r="R44" s="5">
        <v>43719</v>
      </c>
      <c r="T44" s="8">
        <f t="shared" ca="1" si="57"/>
        <v>1</v>
      </c>
    </row>
    <row r="45" spans="1:20" hidden="1" x14ac:dyDescent="0.25">
      <c r="A45" s="4" t="s">
        <v>94</v>
      </c>
      <c r="B45" s="4" t="s">
        <v>133</v>
      </c>
      <c r="C45" s="4" t="s">
        <v>101</v>
      </c>
      <c r="E45" s="8">
        <f ca="1">VLOOKUP(Q45,SP!A$2:$C$9,3)</f>
        <v>21</v>
      </c>
      <c r="F45" s="8">
        <f ca="1">LOOKUP(2,1/(Sprints!$A$2:$A$20&lt;=N45)/(Sprints!$B$2:$B$20&gt;=N45),Sprints!$C$2:$C$20)</f>
        <v>17</v>
      </c>
      <c r="G45" s="8">
        <f ca="1">LOOKUP(2,1/(Sprints!$A$2:$A$20&lt;=O45)/(Sprints!$B$2:$B$20&gt;=O45),Sprints!$C$2:$C$20)</f>
        <v>17</v>
      </c>
      <c r="H45" s="8" t="e">
        <f ca="1">LOOKUP(2,1/(Sprints!$A$2:$A$20&lt;=P45)/(Sprints!$B$2:$B$20&gt;=P45),Sprints!$C$2:$C$20)</f>
        <v>#N/A</v>
      </c>
      <c r="I45" s="8" t="e">
        <f t="shared" ref="I45" ca="1" si="68" xml:space="preserve"> H45 - G45</f>
        <v>#N/A</v>
      </c>
      <c r="J45" s="8" t="e">
        <f ca="1">LOOKUP(2,1/(Sprints!$A$2:$A$20&lt;=R45)/(Sprints!$B$2:$B$20&gt;=R45),Sprints!$C$2:$C$20)</f>
        <v>#N/A</v>
      </c>
      <c r="K45" s="8" t="e">
        <f ca="1">LOOKUP(2,1/(Sprints!$A$2:$A$20&lt;=S45)/(Sprints!$B$2:$B$20&gt;=S45),Sprints!$C$2:$C$20)</f>
        <v>#N/A</v>
      </c>
      <c r="L45" s="8" t="e">
        <f t="shared" ref="L45" ca="1" si="69">K45 - J45</f>
        <v>#N/A</v>
      </c>
      <c r="N45" s="5">
        <v>43696</v>
      </c>
      <c r="O45" s="5">
        <v>43699</v>
      </c>
      <c r="Q45" s="8">
        <f t="shared" ca="1" si="56"/>
        <v>21</v>
      </c>
      <c r="T45" s="8">
        <f t="shared" ca="1" si="57"/>
        <v>0</v>
      </c>
    </row>
    <row r="46" spans="1:20" x14ac:dyDescent="0.25">
      <c r="A46" s="4" t="s">
        <v>94</v>
      </c>
      <c r="B46" s="4" t="s">
        <v>131</v>
      </c>
      <c r="C46" s="4" t="s">
        <v>102</v>
      </c>
      <c r="D46" s="11">
        <v>8</v>
      </c>
      <c r="E46" s="8">
        <f ca="1">VLOOKUP(Q46,SP!A$2:$C$9,3)</f>
        <v>21</v>
      </c>
      <c r="F46" s="8">
        <f ca="1">LOOKUP(2,1/(Sprints!$A$2:$A$20&lt;=N46)/(Sprints!$B$2:$B$20&gt;=N46),Sprints!$C$2:$C$20)</f>
        <v>17</v>
      </c>
      <c r="G46" s="8">
        <f ca="1">LOOKUP(2,1/(Sprints!$A$2:$A$20&lt;=O46)/(Sprints!$B$2:$B$20&gt;=O46),Sprints!$C$2:$C$20)</f>
        <v>17</v>
      </c>
      <c r="H46" s="8" t="e">
        <f ca="1">LOOKUP(2,1/(Sprints!$A$2:$A$20&lt;=P46)/(Sprints!$B$2:$B$20&gt;=P46),Sprints!$C$2:$C$20)</f>
        <v>#N/A</v>
      </c>
      <c r="I46" s="8" t="e">
        <f t="shared" ref="I46" ca="1" si="70" xml:space="preserve"> H46 - G46</f>
        <v>#N/A</v>
      </c>
      <c r="J46" s="8" t="e">
        <f ca="1">LOOKUP(2,1/(Sprints!$A$2:$A$20&lt;=R46)/(Sprints!$B$2:$B$20&gt;=R46),Sprints!$C$2:$C$20)</f>
        <v>#N/A</v>
      </c>
      <c r="K46" s="8" t="e">
        <f ca="1">LOOKUP(2,1/(Sprints!$A$2:$A$20&lt;=S46)/(Sprints!$B$2:$B$20&gt;=S46),Sprints!$C$2:$C$20)</f>
        <v>#N/A</v>
      </c>
      <c r="L46" s="8" t="e">
        <f t="shared" ref="L46" ca="1" si="71">K46 - J46</f>
        <v>#N/A</v>
      </c>
      <c r="M46" s="4" t="s">
        <v>103</v>
      </c>
      <c r="N46" s="5">
        <v>43696</v>
      </c>
      <c r="O46" s="5">
        <v>43697</v>
      </c>
      <c r="Q46" s="8">
        <f t="shared" ca="1" si="56"/>
        <v>23</v>
      </c>
      <c r="T46" s="8">
        <f t="shared" ca="1" si="57"/>
        <v>0</v>
      </c>
    </row>
    <row r="47" spans="1:20" x14ac:dyDescent="0.25">
      <c r="A47" s="4" t="s">
        <v>94</v>
      </c>
      <c r="B47" s="4" t="s">
        <v>131</v>
      </c>
      <c r="C47" s="4" t="s">
        <v>105</v>
      </c>
      <c r="D47" s="11">
        <v>5</v>
      </c>
      <c r="E47" s="8">
        <f ca="1">VLOOKUP(Q47,SP!A$2:$C$9,3)</f>
        <v>21</v>
      </c>
      <c r="F47" s="8">
        <f ca="1">LOOKUP(2,1/(Sprints!$A$2:$A$20&lt;=N47)/(Sprints!$B$2:$B$20&gt;=N47),Sprints!$C$2:$C$20)</f>
        <v>17</v>
      </c>
      <c r="G47" s="8">
        <f ca="1">LOOKUP(2,1/(Sprints!$A$2:$A$20&lt;=O47)/(Sprints!$B$2:$B$20&gt;=O47),Sprints!$C$2:$C$20)</f>
        <v>17</v>
      </c>
      <c r="H47" s="8" t="e">
        <f ca="1">LOOKUP(2,1/(Sprints!$A$2:$A$20&lt;=P47)/(Sprints!$B$2:$B$20&gt;=P47),Sprints!$C$2:$C$20)</f>
        <v>#N/A</v>
      </c>
      <c r="I47" s="8" t="e">
        <f t="shared" ref="I47" ca="1" si="72" xml:space="preserve"> H47 - G47</f>
        <v>#N/A</v>
      </c>
      <c r="J47" s="8" t="e">
        <f ca="1">LOOKUP(2,1/(Sprints!$A$2:$A$20&lt;=R47)/(Sprints!$B$2:$B$20&gt;=R47),Sprints!$C$2:$C$20)</f>
        <v>#N/A</v>
      </c>
      <c r="K47" s="8" t="e">
        <f ca="1">LOOKUP(2,1/(Sprints!$A$2:$A$20&lt;=S47)/(Sprints!$B$2:$B$20&gt;=S47),Sprints!$C$2:$C$20)</f>
        <v>#N/A</v>
      </c>
      <c r="L47" s="8" t="e">
        <f t="shared" ref="L47" ca="1" si="73">K47 - J47</f>
        <v>#N/A</v>
      </c>
      <c r="M47" s="4" t="s">
        <v>106</v>
      </c>
      <c r="N47" s="5">
        <v>43697</v>
      </c>
      <c r="O47" s="5">
        <v>43697</v>
      </c>
      <c r="Q47" s="8">
        <f t="shared" ca="1" si="56"/>
        <v>23</v>
      </c>
      <c r="T47" s="8">
        <f t="shared" ca="1" si="57"/>
        <v>0</v>
      </c>
    </row>
    <row r="48" spans="1:20" hidden="1" x14ac:dyDescent="0.25">
      <c r="A48" s="4" t="s">
        <v>94</v>
      </c>
      <c r="B48" s="4" t="s">
        <v>109</v>
      </c>
      <c r="C48" s="4" t="s">
        <v>107</v>
      </c>
      <c r="E48" s="8" t="e">
        <f ca="1">VLOOKUP(Q48,SP!A$2:$C$9,3)</f>
        <v>#N/A</v>
      </c>
      <c r="F48" s="8">
        <f ca="1">LOOKUP(2,1/(Sprints!$A$2:$A$20&lt;=N48)/(Sprints!$B$2:$B$20&gt;=N48),Sprints!$C$2:$C$20)</f>
        <v>17</v>
      </c>
      <c r="G48" s="8" t="e">
        <f ca="1">LOOKUP(2,1/(Sprints!$A$2:$A$20&lt;=O48)/(Sprints!$B$2:$B$20&gt;=O48),Sprints!$C$2:$C$20)</f>
        <v>#N/A</v>
      </c>
      <c r="H48" s="8" t="e">
        <f ca="1">LOOKUP(2,1/(Sprints!$A$2:$A$20&lt;=P48)/(Sprints!$B$2:$B$20&gt;=P48),Sprints!$C$2:$C$20)</f>
        <v>#N/A</v>
      </c>
      <c r="I48" s="8" t="e">
        <f t="shared" ref="I48" ca="1" si="74" xml:space="preserve"> H48 - G48</f>
        <v>#N/A</v>
      </c>
      <c r="J48" s="8" t="e">
        <f ca="1">LOOKUP(2,1/(Sprints!$A$2:$A$20&lt;=R48)/(Sprints!$B$2:$B$20&gt;=R48),Sprints!$C$2:$C$20)</f>
        <v>#N/A</v>
      </c>
      <c r="K48" s="8" t="e">
        <f ca="1">LOOKUP(2,1/(Sprints!$A$2:$A$20&lt;=S48)/(Sprints!$B$2:$B$20&gt;=S48),Sprints!$C$2:$C$20)</f>
        <v>#N/A</v>
      </c>
      <c r="L48" s="8" t="e">
        <f t="shared" ref="L48" ca="1" si="75">K48 - J48</f>
        <v>#N/A</v>
      </c>
      <c r="M48" s="4" t="s">
        <v>108</v>
      </c>
      <c r="N48" s="5">
        <v>43697</v>
      </c>
      <c r="Q48" s="8">
        <f t="shared" ca="1" si="56"/>
        <v>0</v>
      </c>
      <c r="T48" s="8">
        <f t="shared" ca="1" si="57"/>
        <v>0</v>
      </c>
    </row>
    <row r="49" spans="1:20" x14ac:dyDescent="0.25">
      <c r="A49" s="4" t="s">
        <v>94</v>
      </c>
      <c r="B49" s="4" t="s">
        <v>132</v>
      </c>
      <c r="C49" s="4" t="s">
        <v>110</v>
      </c>
      <c r="D49" s="11">
        <v>3</v>
      </c>
      <c r="E49" s="8">
        <f ca="1">VLOOKUP(Q49,SP!A$2:$C$9,3)</f>
        <v>21</v>
      </c>
      <c r="F49" s="8">
        <f ca="1">LOOKUP(2,1/(Sprints!$A$2:$A$20&lt;=N49)/(Sprints!$B$2:$B$20&gt;=N49),Sprints!$C$2:$C$20)</f>
        <v>17</v>
      </c>
      <c r="G49" s="8">
        <f ca="1">LOOKUP(2,1/(Sprints!$A$2:$A$20&lt;=O49)/(Sprints!$B$2:$B$20&gt;=O49),Sprints!$C$2:$C$20)</f>
        <v>17</v>
      </c>
      <c r="H49" s="8" t="e">
        <f ca="1">LOOKUP(2,1/(Sprints!$A$2:$A$20&lt;=P49)/(Sprints!$B$2:$B$20&gt;=P49),Sprints!$C$2:$C$20)</f>
        <v>#N/A</v>
      </c>
      <c r="I49" s="8" t="e">
        <f t="shared" ref="I49" ca="1" si="76" xml:space="preserve"> H49 - G49</f>
        <v>#N/A</v>
      </c>
      <c r="J49" s="8" t="e">
        <f ca="1">LOOKUP(2,1/(Sprints!$A$2:$A$20&lt;=R49)/(Sprints!$B$2:$B$20&gt;=R49),Sprints!$C$2:$C$20)</f>
        <v>#N/A</v>
      </c>
      <c r="K49" s="8" t="e">
        <f ca="1">LOOKUP(2,1/(Sprints!$A$2:$A$20&lt;=S49)/(Sprints!$B$2:$B$20&gt;=S49),Sprints!$C$2:$C$20)</f>
        <v>#N/A</v>
      </c>
      <c r="L49" s="8" t="e">
        <f t="shared" ref="L49" ca="1" si="77">K49 - J49</f>
        <v>#N/A</v>
      </c>
      <c r="M49" s="4" t="s">
        <v>111</v>
      </c>
      <c r="N49" s="5">
        <v>43698</v>
      </c>
      <c r="O49" s="5">
        <v>43698</v>
      </c>
      <c r="Q49" s="8">
        <f t="shared" ca="1" si="56"/>
        <v>22</v>
      </c>
      <c r="T49" s="8">
        <f t="shared" ca="1" si="57"/>
        <v>0</v>
      </c>
    </row>
    <row r="50" spans="1:20" hidden="1" x14ac:dyDescent="0.25">
      <c r="A50" s="4" t="s">
        <v>94</v>
      </c>
      <c r="B50" s="4" t="s">
        <v>109</v>
      </c>
      <c r="C50" s="4" t="s">
        <v>112</v>
      </c>
      <c r="E50" s="8">
        <f ca="1">VLOOKUP(Q50,SP!A$2:$C$9,3)</f>
        <v>21</v>
      </c>
      <c r="F50" s="8">
        <f ca="1">LOOKUP(2,1/(Sprints!$A$2:$A$20&lt;=N50)/(Sprints!$B$2:$B$20&gt;=N50),Sprints!$C$2:$C$20)</f>
        <v>17</v>
      </c>
      <c r="G50" s="8">
        <f ca="1">LOOKUP(2,1/(Sprints!$A$2:$A$20&lt;=O50)/(Sprints!$B$2:$B$20&gt;=O50),Sprints!$C$2:$C$20)</f>
        <v>17</v>
      </c>
      <c r="H50" s="8" t="e">
        <f ca="1">LOOKUP(2,1/(Sprints!$A$2:$A$20&lt;=P50)/(Sprints!$B$2:$B$20&gt;=P50),Sprints!$C$2:$C$20)</f>
        <v>#N/A</v>
      </c>
      <c r="I50" s="8" t="e">
        <f t="shared" ref="I50" ca="1" si="78" xml:space="preserve"> H50 - G50</f>
        <v>#N/A</v>
      </c>
      <c r="J50" s="8" t="e">
        <f ca="1">LOOKUP(2,1/(Sprints!$A$2:$A$20&lt;=R50)/(Sprints!$B$2:$B$20&gt;=R50),Sprints!$C$2:$C$20)</f>
        <v>#N/A</v>
      </c>
      <c r="K50" s="8" t="e">
        <f ca="1">LOOKUP(2,1/(Sprints!$A$2:$A$20&lt;=S50)/(Sprints!$B$2:$B$20&gt;=S50),Sprints!$C$2:$C$20)</f>
        <v>#N/A</v>
      </c>
      <c r="L50" s="8" t="e">
        <f t="shared" ref="L50" ca="1" si="79">K50 - J50</f>
        <v>#N/A</v>
      </c>
      <c r="N50" s="5">
        <v>43699</v>
      </c>
      <c r="O50" s="5">
        <v>43700</v>
      </c>
      <c r="Q50" s="8">
        <f t="shared" ca="1" si="56"/>
        <v>20</v>
      </c>
      <c r="T50" s="8">
        <f t="shared" ca="1" si="57"/>
        <v>0</v>
      </c>
    </row>
    <row r="51" spans="1:20" x14ac:dyDescent="0.25">
      <c r="A51" s="4" t="s">
        <v>94</v>
      </c>
      <c r="B51" s="4" t="s">
        <v>132</v>
      </c>
      <c r="C51" s="4" t="s">
        <v>113</v>
      </c>
      <c r="D51" s="11">
        <v>3</v>
      </c>
      <c r="E51" s="8">
        <f ca="1">VLOOKUP(Q51,SP!A$2:$C$9,3)</f>
        <v>21</v>
      </c>
      <c r="F51" s="8">
        <f ca="1">LOOKUP(2,1/(Sprints!$A$2:$A$20&lt;=N51)/(Sprints!$B$2:$B$20&gt;=N51),Sprints!$C$2:$C$20)</f>
        <v>17</v>
      </c>
      <c r="G51" s="8">
        <f ca="1">LOOKUP(2,1/(Sprints!$A$2:$A$20&lt;=O51)/(Sprints!$B$2:$B$20&gt;=O51),Sprints!$C$2:$C$20)</f>
        <v>17</v>
      </c>
      <c r="H51" s="8" t="e">
        <f ca="1">LOOKUP(2,1/(Sprints!$A$2:$A$20&lt;=P51)/(Sprints!$B$2:$B$20&gt;=P51),Sprints!$C$2:$C$20)</f>
        <v>#N/A</v>
      </c>
      <c r="I51" s="8" t="e">
        <f t="shared" ref="I51" ca="1" si="80" xml:space="preserve"> H51 - G51</f>
        <v>#N/A</v>
      </c>
      <c r="J51" s="8" t="e">
        <f ca="1">LOOKUP(2,1/(Sprints!$A$2:$A$20&lt;=R51)/(Sprints!$B$2:$B$20&gt;=R51),Sprints!$C$2:$C$20)</f>
        <v>#N/A</v>
      </c>
      <c r="K51" s="8" t="e">
        <f ca="1">LOOKUP(2,1/(Sprints!$A$2:$A$20&lt;=S51)/(Sprints!$B$2:$B$20&gt;=S51),Sprints!$C$2:$C$20)</f>
        <v>#N/A</v>
      </c>
      <c r="L51" s="8" t="e">
        <f t="shared" ref="L51" ca="1" si="81">K51 - J51</f>
        <v>#N/A</v>
      </c>
      <c r="M51" s="4" t="s">
        <v>114</v>
      </c>
      <c r="N51" s="5">
        <v>43700</v>
      </c>
      <c r="O51" s="5">
        <v>43700</v>
      </c>
      <c r="Q51" s="8">
        <f t="shared" ca="1" si="56"/>
        <v>20</v>
      </c>
      <c r="T51" s="8">
        <f t="shared" ca="1" si="57"/>
        <v>0</v>
      </c>
    </row>
    <row r="52" spans="1:20" x14ac:dyDescent="0.25">
      <c r="A52" s="4" t="s">
        <v>94</v>
      </c>
      <c r="B52" s="4" t="s">
        <v>132</v>
      </c>
      <c r="C52" s="4" t="s">
        <v>115</v>
      </c>
      <c r="D52" s="11">
        <v>5</v>
      </c>
      <c r="E52" s="8">
        <f ca="1">VLOOKUP(Q52,SP!A$2:$C$9,3)</f>
        <v>21</v>
      </c>
      <c r="F52" s="8">
        <f ca="1">LOOKUP(2,1/(Sprints!$A$2:$A$20&lt;=N52)/(Sprints!$B$2:$B$20&gt;=N52),Sprints!$C$2:$C$20)</f>
        <v>17</v>
      </c>
      <c r="G52" s="8">
        <f ca="1">LOOKUP(2,1/(Sprints!$A$2:$A$20&lt;=O52)/(Sprints!$B$2:$B$20&gt;=O52),Sprints!$C$2:$C$20)</f>
        <v>17</v>
      </c>
      <c r="H52" s="8" t="e">
        <f ca="1">LOOKUP(2,1/(Sprints!$A$2:$A$20&lt;=P52)/(Sprints!$B$2:$B$20&gt;=P52),Sprints!$C$2:$C$20)</f>
        <v>#N/A</v>
      </c>
      <c r="I52" s="8" t="e">
        <f t="shared" ref="I52" ca="1" si="82" xml:space="preserve"> H52 - G52</f>
        <v>#N/A</v>
      </c>
      <c r="J52" s="8" t="e">
        <f ca="1">LOOKUP(2,1/(Sprints!$A$2:$A$20&lt;=R52)/(Sprints!$B$2:$B$20&gt;=R52),Sprints!$C$2:$C$20)</f>
        <v>#N/A</v>
      </c>
      <c r="K52" s="8" t="e">
        <f ca="1">LOOKUP(2,1/(Sprints!$A$2:$A$20&lt;=S52)/(Sprints!$B$2:$B$20&gt;=S52),Sprints!$C$2:$C$20)</f>
        <v>#N/A</v>
      </c>
      <c r="L52" s="8" t="e">
        <f t="shared" ref="L52" ca="1" si="83">K52 - J52</f>
        <v>#N/A</v>
      </c>
      <c r="M52" s="4" t="s">
        <v>116</v>
      </c>
      <c r="N52" s="5">
        <v>43703</v>
      </c>
      <c r="O52" s="5">
        <v>43704</v>
      </c>
      <c r="Q52" s="8">
        <f t="shared" ca="1" si="56"/>
        <v>16</v>
      </c>
      <c r="T52" s="8">
        <f t="shared" ca="1" si="57"/>
        <v>0</v>
      </c>
    </row>
    <row r="53" spans="1:20" x14ac:dyDescent="0.25">
      <c r="A53" s="4" t="s">
        <v>94</v>
      </c>
      <c r="B53" s="4" t="s">
        <v>131</v>
      </c>
      <c r="C53" s="4" t="s">
        <v>117</v>
      </c>
      <c r="D53" s="11">
        <v>2</v>
      </c>
      <c r="E53" s="8">
        <f ca="1">VLOOKUP(Q53,SP!A$2:$C$9,3)</f>
        <v>8</v>
      </c>
      <c r="F53" s="8">
        <f>LOOKUP(2,1/(Sprints!$A$2:$A$20&lt;=N53)/(Sprints!$B$2:$B$20&gt;=N53),Sprints!$C$2:$C$20)</f>
        <v>18</v>
      </c>
      <c r="G53" s="8">
        <f>LOOKUP(2,1/(Sprints!$A$2:$A$20&lt;=O53)/(Sprints!$B$2:$B$20&gt;=O53),Sprints!$C$2:$C$20)</f>
        <v>18</v>
      </c>
      <c r="H53" s="8" t="e">
        <f ca="1">LOOKUP(2,1/(Sprints!$A$2:$A$20&lt;=P53)/(Sprints!$B$2:$B$20&gt;=P53),Sprints!$C$2:$C$20)</f>
        <v>#N/A</v>
      </c>
      <c r="I53" s="8" t="e">
        <f t="shared" ref="I53" ca="1" si="84" xml:space="preserve"> H53 - G53</f>
        <v>#N/A</v>
      </c>
      <c r="J53" s="8" t="e">
        <f ca="1">LOOKUP(2,1/(Sprints!$A$2:$A$20&lt;=R53)/(Sprints!$B$2:$B$20&gt;=R53),Sprints!$C$2:$C$20)</f>
        <v>#N/A</v>
      </c>
      <c r="K53" s="8" t="e">
        <f ca="1">LOOKUP(2,1/(Sprints!$A$2:$A$20&lt;=S53)/(Sprints!$B$2:$B$20&gt;=S53),Sprints!$C$2:$C$20)</f>
        <v>#N/A</v>
      </c>
      <c r="L53" s="8" t="e">
        <f t="shared" ref="L53" ca="1" si="85">K53 - J53</f>
        <v>#N/A</v>
      </c>
      <c r="M53" s="4" t="s">
        <v>116</v>
      </c>
      <c r="N53" s="5">
        <v>43711</v>
      </c>
      <c r="O53" s="5">
        <v>43714</v>
      </c>
      <c r="Q53" s="8">
        <f t="shared" ca="1" si="56"/>
        <v>6</v>
      </c>
      <c r="T53" s="8">
        <f t="shared" ca="1" si="57"/>
        <v>0</v>
      </c>
    </row>
    <row r="54" spans="1:20" x14ac:dyDescent="0.25">
      <c r="A54" s="4" t="s">
        <v>128</v>
      </c>
      <c r="B54" s="4" t="s">
        <v>132</v>
      </c>
      <c r="C54" t="s">
        <v>118</v>
      </c>
      <c r="D54">
        <v>5</v>
      </c>
      <c r="E54" s="8">
        <f ca="1">VLOOKUP(Q54,SP!A$2:$C$9,3)</f>
        <v>8</v>
      </c>
      <c r="F54" s="8">
        <f ca="1">LOOKUP(2,1/(Sprints!$A$2:$A$20&lt;=N54)/(Sprints!$B$2:$B$20&gt;=N54),Sprints!$C$2:$C$20)</f>
        <v>13</v>
      </c>
      <c r="G54" s="8">
        <f>LOOKUP(2,1/(Sprints!$A$2:$A$20&lt;=O54)/(Sprints!$B$2:$B$20&gt;=O54),Sprints!$C$2:$C$20)</f>
        <v>18</v>
      </c>
      <c r="H54" s="8" t="e">
        <f ca="1">LOOKUP(2,1/(Sprints!$A$2:$A$20&lt;=P54)/(Sprints!$B$2:$B$20&gt;=P54),Sprints!$C$2:$C$20)</f>
        <v>#N/A</v>
      </c>
      <c r="I54" s="8" t="e">
        <f t="shared" ref="I54" ca="1" si="86" xml:space="preserve"> H54 - G54</f>
        <v>#N/A</v>
      </c>
      <c r="J54" s="8" t="e">
        <f ca="1">LOOKUP(2,1/(Sprints!$A$2:$A$20&lt;=R54)/(Sprints!$B$2:$B$20&gt;=R54),Sprints!$C$2:$C$20)</f>
        <v>#N/A</v>
      </c>
      <c r="K54" s="8" t="e">
        <f ca="1">LOOKUP(2,1/(Sprints!$A$2:$A$20&lt;=S54)/(Sprints!$B$2:$B$20&gt;=S54),Sprints!$C$2:$C$20)</f>
        <v>#N/A</v>
      </c>
      <c r="L54" s="8" t="e">
        <f t="shared" ref="L54" ca="1" si="87">K54 - J54</f>
        <v>#N/A</v>
      </c>
      <c r="M54" t="s">
        <v>86</v>
      </c>
      <c r="N54" s="5">
        <v>43644</v>
      </c>
      <c r="O54" s="5">
        <v>43713</v>
      </c>
      <c r="Q54" s="8">
        <f t="shared" ca="1" si="56"/>
        <v>7</v>
      </c>
      <c r="T54" s="8">
        <f t="shared" ca="1" si="57"/>
        <v>0</v>
      </c>
    </row>
    <row r="55" spans="1:20" x14ac:dyDescent="0.25">
      <c r="A55" s="4" t="s">
        <v>128</v>
      </c>
      <c r="B55" s="4" t="s">
        <v>135</v>
      </c>
      <c r="C55" t="s">
        <v>119</v>
      </c>
      <c r="D55"/>
      <c r="E55" s="8">
        <f ca="1">VLOOKUP(Q55,SP!A$2:$C$9,3)</f>
        <v>13</v>
      </c>
      <c r="F55" s="8">
        <f ca="1">LOOKUP(2,1/(Sprints!$A$2:$A$20&lt;=N55)/(Sprints!$B$2:$B$20&gt;=N55),Sprints!$C$2:$C$20)</f>
        <v>16</v>
      </c>
      <c r="G55" s="8">
        <f ca="1">LOOKUP(2,1/(Sprints!$A$2:$A$20&lt;=O55)/(Sprints!$B$2:$B$20&gt;=O55),Sprints!$C$2:$C$20)</f>
        <v>16</v>
      </c>
      <c r="H55" s="8">
        <f ca="1">LOOKUP(2,1/(Sprints!$A$2:$A$20&lt;=P55)/(Sprints!$B$2:$B$20&gt;=P55),Sprints!$C$2:$C$20)</f>
        <v>17</v>
      </c>
      <c r="I55" s="8">
        <f t="shared" ref="I55" ca="1" si="88" xml:space="preserve"> H55 - G55</f>
        <v>1</v>
      </c>
      <c r="J55" s="8">
        <f>LOOKUP(2,1/(Sprints!$A$2:$A$20&lt;=R55)/(Sprints!$B$2:$B$20&gt;=R55),Sprints!$C$2:$C$20)</f>
        <v>18</v>
      </c>
      <c r="K55" s="8">
        <f>LOOKUP(2,1/(Sprints!$A$2:$A$20&lt;=S55)/(Sprints!$B$2:$B$20&gt;=S55),Sprints!$C$2:$C$20)</f>
        <v>18</v>
      </c>
      <c r="L55" s="8">
        <f t="shared" ref="L55" si="89">K55 - J55</f>
        <v>0</v>
      </c>
      <c r="M55" t="s">
        <v>120</v>
      </c>
      <c r="N55" s="5">
        <v>43690</v>
      </c>
      <c r="O55" s="5">
        <v>43692</v>
      </c>
      <c r="P55" s="5">
        <v>43705</v>
      </c>
      <c r="Q55" s="8">
        <f t="shared" ca="1" si="56"/>
        <v>13</v>
      </c>
      <c r="R55" s="5">
        <v>43718</v>
      </c>
      <c r="S55" s="5">
        <v>43719</v>
      </c>
      <c r="T55" s="8">
        <f t="shared" ca="1" si="57"/>
        <v>1</v>
      </c>
    </row>
    <row r="56" spans="1:20" x14ac:dyDescent="0.25">
      <c r="A56" s="4" t="s">
        <v>128</v>
      </c>
      <c r="B56" s="4" t="s">
        <v>130</v>
      </c>
      <c r="C56" t="s">
        <v>121</v>
      </c>
      <c r="D56">
        <v>8</v>
      </c>
      <c r="E56" s="8" t="e">
        <f ca="1">VLOOKUP(Q56,SP!A$2:$C$9,3)</f>
        <v>#N/A</v>
      </c>
      <c r="F56" s="8">
        <f ca="1">LOOKUP(2,1/(Sprints!$A$2:$A$20&lt;=N56)/(Sprints!$B$2:$B$20&gt;=N56),Sprints!$C$2:$C$20)</f>
        <v>17</v>
      </c>
      <c r="G56" s="8" t="e">
        <f ca="1">LOOKUP(2,1/(Sprints!$A$2:$A$20&lt;=O56)/(Sprints!$B$2:$B$20&gt;=O56),Sprints!$C$2:$C$20)</f>
        <v>#N/A</v>
      </c>
      <c r="H56" s="8" t="e">
        <f ca="1">LOOKUP(2,1/(Sprints!$A$2:$A$20&lt;=P56)/(Sprints!$B$2:$B$20&gt;=P56),Sprints!$C$2:$C$20)</f>
        <v>#N/A</v>
      </c>
      <c r="I56" s="8" t="e">
        <f t="shared" ref="I56" ca="1" si="90" xml:space="preserve"> H56 - G56</f>
        <v>#N/A</v>
      </c>
      <c r="J56" s="8" t="e">
        <f ca="1">LOOKUP(2,1/(Sprints!$A$2:$A$20&lt;=R56)/(Sprints!$B$2:$B$20&gt;=R56),Sprints!$C$2:$C$20)</f>
        <v>#N/A</v>
      </c>
      <c r="K56" s="8" t="e">
        <f ca="1">LOOKUP(2,1/(Sprints!$A$2:$A$20&lt;=S56)/(Sprints!$B$2:$B$20&gt;=S56),Sprints!$C$2:$C$20)</f>
        <v>#N/A</v>
      </c>
      <c r="L56" s="8" t="e">
        <f t="shared" ref="L56" ca="1" si="91">K56 - J56</f>
        <v>#N/A</v>
      </c>
      <c r="M56" t="s">
        <v>122</v>
      </c>
      <c r="N56" s="5">
        <v>43705</v>
      </c>
      <c r="Q56" s="8">
        <f t="shared" ca="1" si="56"/>
        <v>0</v>
      </c>
      <c r="T56" s="8">
        <f t="shared" ca="1" si="57"/>
        <v>0</v>
      </c>
    </row>
    <row r="57" spans="1:20" x14ac:dyDescent="0.25">
      <c r="A57" s="4" t="s">
        <v>128</v>
      </c>
      <c r="B57" s="4" t="s">
        <v>132</v>
      </c>
      <c r="C57" t="s">
        <v>123</v>
      </c>
      <c r="D57">
        <v>3</v>
      </c>
      <c r="E57" s="8">
        <f ca="1">VLOOKUP(Q57,SP!A$2:$C$9,3)</f>
        <v>13</v>
      </c>
      <c r="F57" s="8">
        <f ca="1">LOOKUP(2,1/(Sprints!$A$2:$A$20&lt;=N57)/(Sprints!$B$2:$B$20&gt;=N57),Sprints!$C$2:$C$20)</f>
        <v>17</v>
      </c>
      <c r="G57" s="8">
        <f ca="1">LOOKUP(2,1/(Sprints!$A$2:$A$20&lt;=O57)/(Sprints!$B$2:$B$20&gt;=O57),Sprints!$C$2:$C$20)</f>
        <v>17</v>
      </c>
      <c r="H57" s="8" t="e">
        <f ca="1">LOOKUP(2,1/(Sprints!$A$2:$A$20&lt;=P57)/(Sprints!$B$2:$B$20&gt;=P57),Sprints!$C$2:$C$20)</f>
        <v>#N/A</v>
      </c>
      <c r="I57" s="8" t="e">
        <f t="shared" ref="I57" ca="1" si="92" xml:space="preserve"> H57 - G57</f>
        <v>#N/A</v>
      </c>
      <c r="J57" s="8" t="e">
        <f ca="1">LOOKUP(2,1/(Sprints!$A$2:$A$20&lt;=R57)/(Sprints!$B$2:$B$20&gt;=R57),Sprints!$C$2:$C$20)</f>
        <v>#N/A</v>
      </c>
      <c r="K57" s="8" t="e">
        <f ca="1">LOOKUP(2,1/(Sprints!$A$2:$A$20&lt;=S57)/(Sprints!$B$2:$B$20&gt;=S57),Sprints!$C$2:$C$20)</f>
        <v>#N/A</v>
      </c>
      <c r="L57" s="8" t="e">
        <f t="shared" ref="L57" ca="1" si="93">K57 - J57</f>
        <v>#N/A</v>
      </c>
      <c r="M57" t="s">
        <v>124</v>
      </c>
      <c r="N57" s="5">
        <v>43705</v>
      </c>
      <c r="O57" s="5">
        <v>43705</v>
      </c>
      <c r="Q57" s="8">
        <f t="shared" ca="1" si="56"/>
        <v>15</v>
      </c>
      <c r="T57" s="8">
        <f t="shared" ca="1" si="57"/>
        <v>0</v>
      </c>
    </row>
    <row r="58" spans="1:20" x14ac:dyDescent="0.25">
      <c r="A58" s="4" t="s">
        <v>128</v>
      </c>
      <c r="B58" s="4" t="s">
        <v>132</v>
      </c>
      <c r="C58" t="s">
        <v>125</v>
      </c>
      <c r="D58">
        <v>3</v>
      </c>
      <c r="E58" s="8">
        <f ca="1">VLOOKUP(Q58,SP!A$2:$C$9,3)</f>
        <v>8</v>
      </c>
      <c r="F58" s="8">
        <f ca="1">LOOKUP(2,1/(Sprints!$A$2:$A$20&lt;=N58)/(Sprints!$B$2:$B$20&gt;=N58),Sprints!$C$2:$C$20)</f>
        <v>17</v>
      </c>
      <c r="G58" s="8">
        <f>LOOKUP(2,1/(Sprints!$A$2:$A$20&lt;=O58)/(Sprints!$B$2:$B$20&gt;=O58),Sprints!$C$2:$C$20)</f>
        <v>18</v>
      </c>
      <c r="H58" s="8" t="e">
        <f ca="1">LOOKUP(2,1/(Sprints!$A$2:$A$20&lt;=P58)/(Sprints!$B$2:$B$20&gt;=P58),Sprints!$C$2:$C$20)</f>
        <v>#N/A</v>
      </c>
      <c r="I58" s="8" t="e">
        <f t="shared" ref="I58" ca="1" si="94" xml:space="preserve"> H58 - G58</f>
        <v>#N/A</v>
      </c>
      <c r="J58" s="8" t="e">
        <f ca="1">LOOKUP(2,1/(Sprints!$A$2:$A$20&lt;=R58)/(Sprints!$B$2:$B$20&gt;=R58),Sprints!$C$2:$C$20)</f>
        <v>#N/A</v>
      </c>
      <c r="K58" s="8" t="e">
        <f ca="1">LOOKUP(2,1/(Sprints!$A$2:$A$20&lt;=S58)/(Sprints!$B$2:$B$20&gt;=S58),Sprints!$C$2:$C$20)</f>
        <v>#N/A</v>
      </c>
      <c r="L58" s="8" t="e">
        <f t="shared" ref="L58" ca="1" si="95">K58 - J58</f>
        <v>#N/A</v>
      </c>
      <c r="M58" t="s">
        <v>78</v>
      </c>
      <c r="N58" s="5">
        <v>43707</v>
      </c>
      <c r="O58" s="5">
        <v>43714</v>
      </c>
      <c r="Q58" s="8">
        <f t="shared" ca="1" si="56"/>
        <v>6</v>
      </c>
      <c r="T58" s="8">
        <f t="shared" ca="1" si="57"/>
        <v>0</v>
      </c>
    </row>
    <row r="59" spans="1:20" x14ac:dyDescent="0.25">
      <c r="A59" s="4" t="s">
        <v>128</v>
      </c>
      <c r="B59" s="4" t="s">
        <v>132</v>
      </c>
      <c r="C59" t="s">
        <v>126</v>
      </c>
      <c r="D59">
        <v>5</v>
      </c>
      <c r="E59" s="8">
        <f ca="1">VLOOKUP(Q59,SP!A$2:$C$9,3)</f>
        <v>3</v>
      </c>
      <c r="F59" s="8">
        <f ca="1">LOOKUP(2,1/(Sprints!$A$2:$A$20&lt;=N59)/(Sprints!$B$2:$B$20&gt;=N59),Sprints!$C$2:$C$20)</f>
        <v>17</v>
      </c>
      <c r="G59" s="8">
        <f>LOOKUP(2,1/(Sprints!$A$2:$A$20&lt;=O59)/(Sprints!$B$2:$B$20&gt;=O59),Sprints!$C$2:$C$20)</f>
        <v>18</v>
      </c>
      <c r="H59" s="8" t="e">
        <f ca="1">LOOKUP(2,1/(Sprints!$A$2:$A$20&lt;=P59)/(Sprints!$B$2:$B$20&gt;=P59),Sprints!$C$2:$C$20)</f>
        <v>#N/A</v>
      </c>
      <c r="I59" s="8" t="e">
        <f t="shared" ref="I59" ca="1" si="96" xml:space="preserve"> H59 - G59</f>
        <v>#N/A</v>
      </c>
      <c r="J59" s="8" t="e">
        <f ca="1">LOOKUP(2,1/(Sprints!$A$2:$A$20&lt;=R59)/(Sprints!$B$2:$B$20&gt;=R59),Sprints!$C$2:$C$20)</f>
        <v>#N/A</v>
      </c>
      <c r="K59" s="8" t="e">
        <f ca="1">LOOKUP(2,1/(Sprints!$A$2:$A$20&lt;=S59)/(Sprints!$B$2:$B$20&gt;=S59),Sprints!$C$2:$C$20)</f>
        <v>#N/A</v>
      </c>
      <c r="L59" s="8" t="e">
        <f t="shared" ref="L59" ca="1" si="97">K59 - J59</f>
        <v>#N/A</v>
      </c>
      <c r="M59" t="s">
        <v>108</v>
      </c>
      <c r="N59" s="5">
        <v>43707</v>
      </c>
      <c r="O59" s="5">
        <v>43717</v>
      </c>
      <c r="Q59" s="8">
        <f t="shared" ca="1" si="56"/>
        <v>3</v>
      </c>
      <c r="T59" s="8">
        <f t="shared" ca="1" si="57"/>
        <v>0</v>
      </c>
    </row>
    <row r="60" spans="1:20" x14ac:dyDescent="0.25">
      <c r="A60" s="4" t="s">
        <v>128</v>
      </c>
      <c r="B60" s="4" t="s">
        <v>130</v>
      </c>
      <c r="C60" t="s">
        <v>127</v>
      </c>
      <c r="D60">
        <v>5</v>
      </c>
      <c r="E60" s="8" t="e">
        <f ca="1">VLOOKUP(Q60,SP!A$2:$C$9,3)</f>
        <v>#N/A</v>
      </c>
      <c r="F60" s="8">
        <f>LOOKUP(2,1/(Sprints!$A$2:$A$20&lt;=N60)/(Sprints!$B$2:$B$20&gt;=N60),Sprints!$C$2:$C$20)</f>
        <v>18</v>
      </c>
      <c r="G60" s="8" t="e">
        <f ca="1">LOOKUP(2,1/(Sprints!$A$2:$A$20&lt;=O60)/(Sprints!$B$2:$B$20&gt;=O60),Sprints!$C$2:$C$20)</f>
        <v>#N/A</v>
      </c>
      <c r="H60" s="8" t="e">
        <f ca="1">LOOKUP(2,1/(Sprints!$A$2:$A$20&lt;=P60)/(Sprints!$B$2:$B$20&gt;=P60),Sprints!$C$2:$C$20)</f>
        <v>#N/A</v>
      </c>
      <c r="I60" s="8" t="e">
        <f t="shared" ref="I60" ca="1" si="98" xml:space="preserve"> H60 - G60</f>
        <v>#N/A</v>
      </c>
      <c r="J60" s="8" t="e">
        <f ca="1">LOOKUP(2,1/(Sprints!$A$2:$A$20&lt;=R60)/(Sprints!$B$2:$B$20&gt;=R60),Sprints!$C$2:$C$20)</f>
        <v>#N/A</v>
      </c>
      <c r="K60" s="8" t="e">
        <f ca="1">LOOKUP(2,1/(Sprints!$A$2:$A$20&lt;=S60)/(Sprints!$B$2:$B$20&gt;=S60),Sprints!$C$2:$C$20)</f>
        <v>#N/A</v>
      </c>
      <c r="L60" s="8" t="e">
        <f t="shared" ref="L60" ca="1" si="99">K60 - J60</f>
        <v>#N/A</v>
      </c>
      <c r="M60" t="s">
        <v>120</v>
      </c>
      <c r="N60" s="5">
        <v>43711</v>
      </c>
      <c r="Q60" s="8">
        <f t="shared" ca="1" si="56"/>
        <v>0</v>
      </c>
      <c r="T60" s="8">
        <f t="shared" ca="1" si="57"/>
        <v>0</v>
      </c>
    </row>
  </sheetData>
  <autoFilter ref="B1:L60" xr:uid="{5858A0B2-01F7-4A3C-A534-0711714E3913}">
    <filterColumn colId="0">
      <filters>
        <filter val="BA-SO"/>
        <filter val="IN-DEV"/>
        <filter val="IN-QA"/>
        <filter val="OPEN"/>
        <filter val="READY"/>
      </filters>
    </filterColumn>
  </autoFilter>
  <pageMargins left="0.7" right="0.7" top="0.75" bottom="0.75" header="0.3" footer="0.3"/>
  <pageSetup orientation="portrait" horizontalDpi="300" verticalDpi="300" r:id="rId1"/>
  <ignoredErrors>
    <ignoredError sqref="I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8DE-49B5-450C-B56C-8FE4562D72A6}">
  <dimension ref="A1:C9"/>
  <sheetViews>
    <sheetView workbookViewId="0">
      <selection activeCell="E39" sqref="E39"/>
    </sheetView>
  </sheetViews>
  <sheetFormatPr defaultRowHeight="15" x14ac:dyDescent="0.25"/>
  <cols>
    <col min="1" max="1" width="5.28515625" bestFit="1" customWidth="1"/>
    <col min="2" max="2" width="4" bestFit="1" customWidth="1"/>
    <col min="3" max="3" width="11.140625" bestFit="1" customWidth="1"/>
  </cols>
  <sheetData>
    <row r="1" spans="1:3" x14ac:dyDescent="0.25">
      <c r="A1" s="3" t="s">
        <v>38</v>
      </c>
      <c r="B1" s="3" t="s">
        <v>39</v>
      </c>
      <c r="C1" s="3" t="s">
        <v>4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3</v>
      </c>
      <c r="C3">
        <v>3</v>
      </c>
    </row>
    <row r="4" spans="1:3" x14ac:dyDescent="0.25">
      <c r="A4">
        <v>4</v>
      </c>
      <c r="B4">
        <v>5</v>
      </c>
      <c r="C4">
        <v>5</v>
      </c>
    </row>
    <row r="5" spans="1:3" x14ac:dyDescent="0.25">
      <c r="A5">
        <v>6</v>
      </c>
      <c r="B5">
        <v>10</v>
      </c>
      <c r="C5">
        <v>8</v>
      </c>
    </row>
    <row r="6" spans="1:3" x14ac:dyDescent="0.25">
      <c r="A6">
        <v>11</v>
      </c>
      <c r="B6">
        <v>15</v>
      </c>
      <c r="C6">
        <v>13</v>
      </c>
    </row>
    <row r="7" spans="1:3" x14ac:dyDescent="0.25">
      <c r="A7">
        <v>16</v>
      </c>
      <c r="B7">
        <v>30</v>
      </c>
      <c r="C7">
        <v>21</v>
      </c>
    </row>
    <row r="8" spans="1:3" x14ac:dyDescent="0.25">
      <c r="A8">
        <v>31</v>
      </c>
      <c r="B8">
        <v>40</v>
      </c>
      <c r="C8">
        <v>34</v>
      </c>
    </row>
    <row r="9" spans="1:3" x14ac:dyDescent="0.25">
      <c r="A9">
        <v>41</v>
      </c>
      <c r="B9">
        <v>100</v>
      </c>
      <c r="C9">
        <v>55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2830-2D91-48C2-9C27-20C71EEBA17A}">
  <dimension ref="A1:C20"/>
  <sheetViews>
    <sheetView workbookViewId="0">
      <selection activeCell="A16" sqref="A16:XFD16"/>
    </sheetView>
  </sheetViews>
  <sheetFormatPr defaultRowHeight="15" x14ac:dyDescent="0.25"/>
  <cols>
    <col min="1" max="2" width="9.5703125" bestFit="1" customWidth="1"/>
    <col min="3" max="3" width="6.7109375" bestFit="1" customWidth="1"/>
  </cols>
  <sheetData>
    <row r="1" spans="1:3" x14ac:dyDescent="0.25">
      <c r="A1" s="3" t="s">
        <v>38</v>
      </c>
      <c r="B1" s="3" t="s">
        <v>39</v>
      </c>
      <c r="C1" s="3" t="s">
        <v>37</v>
      </c>
    </row>
    <row r="2" spans="1:3" x14ac:dyDescent="0.25">
      <c r="A2" s="2">
        <v>43472</v>
      </c>
      <c r="B2" s="2">
        <v>43483</v>
      </c>
      <c r="C2">
        <v>1</v>
      </c>
    </row>
    <row r="3" spans="1:3" x14ac:dyDescent="0.25">
      <c r="A3" s="2">
        <v>43486</v>
      </c>
      <c r="B3" s="2">
        <v>43497</v>
      </c>
      <c r="C3">
        <v>2</v>
      </c>
    </row>
    <row r="4" spans="1:3" x14ac:dyDescent="0.25">
      <c r="A4" s="2">
        <v>43500</v>
      </c>
      <c r="B4" s="2">
        <v>43511</v>
      </c>
      <c r="C4">
        <v>3</v>
      </c>
    </row>
    <row r="5" spans="1:3" x14ac:dyDescent="0.25">
      <c r="A5" s="2">
        <v>43514</v>
      </c>
      <c r="B5" s="2">
        <v>43525</v>
      </c>
      <c r="C5">
        <v>4</v>
      </c>
    </row>
    <row r="6" spans="1:3" x14ac:dyDescent="0.25">
      <c r="A6" s="2">
        <v>43528</v>
      </c>
      <c r="B6" t="s">
        <v>41</v>
      </c>
      <c r="C6">
        <v>5</v>
      </c>
    </row>
    <row r="7" spans="1:3" x14ac:dyDescent="0.25">
      <c r="A7" s="2">
        <v>43542</v>
      </c>
      <c r="B7" t="s">
        <v>42</v>
      </c>
      <c r="C7">
        <v>6</v>
      </c>
    </row>
    <row r="8" spans="1:3" x14ac:dyDescent="0.25">
      <c r="A8" s="2">
        <v>43556</v>
      </c>
      <c r="B8" s="2">
        <v>43567</v>
      </c>
      <c r="C8">
        <v>7</v>
      </c>
    </row>
    <row r="9" spans="1:3" x14ac:dyDescent="0.25">
      <c r="A9" s="2">
        <v>43570</v>
      </c>
      <c r="B9" s="2">
        <v>43581</v>
      </c>
      <c r="C9">
        <v>8</v>
      </c>
    </row>
    <row r="10" spans="1:3" x14ac:dyDescent="0.25">
      <c r="A10" s="2">
        <v>43584</v>
      </c>
      <c r="B10" t="s">
        <v>43</v>
      </c>
      <c r="C10">
        <v>9</v>
      </c>
    </row>
    <row r="11" spans="1:3" x14ac:dyDescent="0.25">
      <c r="A11" s="2">
        <v>43598</v>
      </c>
      <c r="B11" t="s">
        <v>44</v>
      </c>
      <c r="C11">
        <v>10</v>
      </c>
    </row>
    <row r="12" spans="1:3" x14ac:dyDescent="0.25">
      <c r="A12" s="2">
        <v>43613</v>
      </c>
      <c r="B12" s="2">
        <v>43623</v>
      </c>
      <c r="C12">
        <v>11</v>
      </c>
    </row>
    <row r="13" spans="1:3" x14ac:dyDescent="0.25">
      <c r="A13" s="2">
        <v>43626</v>
      </c>
      <c r="B13" s="2">
        <v>43637</v>
      </c>
      <c r="C13">
        <v>12</v>
      </c>
    </row>
    <row r="14" spans="1:3" x14ac:dyDescent="0.25">
      <c r="A14" s="2">
        <v>43640</v>
      </c>
      <c r="B14" s="2">
        <v>43651</v>
      </c>
      <c r="C14">
        <v>13</v>
      </c>
    </row>
    <row r="15" spans="1:3" x14ac:dyDescent="0.25">
      <c r="A15" s="2">
        <v>43654</v>
      </c>
      <c r="B15" s="2">
        <v>43665</v>
      </c>
      <c r="C15">
        <v>14</v>
      </c>
    </row>
    <row r="16" spans="1:3" x14ac:dyDescent="0.25">
      <c r="A16" s="2">
        <v>43668</v>
      </c>
      <c r="B16" t="s">
        <v>40</v>
      </c>
      <c r="C16">
        <v>15</v>
      </c>
    </row>
    <row r="17" spans="1:3" x14ac:dyDescent="0.25">
      <c r="A17" s="2">
        <v>43682</v>
      </c>
      <c r="B17" s="2">
        <v>43693</v>
      </c>
      <c r="C17">
        <v>16</v>
      </c>
    </row>
    <row r="18" spans="1:3" x14ac:dyDescent="0.25">
      <c r="A18" s="2">
        <v>43696</v>
      </c>
      <c r="B18" s="2">
        <v>43707</v>
      </c>
      <c r="C18">
        <v>17</v>
      </c>
    </row>
    <row r="19" spans="1:3" x14ac:dyDescent="0.25">
      <c r="A19" s="2">
        <v>43711</v>
      </c>
      <c r="B19" s="2">
        <v>43721</v>
      </c>
      <c r="C19">
        <v>18</v>
      </c>
    </row>
    <row r="20" spans="1:3" x14ac:dyDescent="0.25">
      <c r="A20" s="2">
        <f ca="1">TODAY()</f>
        <v>43720</v>
      </c>
      <c r="B20" s="2">
        <f ca="1">TODAY()</f>
        <v>43720</v>
      </c>
      <c r="C20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EPIC Status</vt:lpstr>
      <vt:lpstr>DEV Status</vt:lpstr>
      <vt:lpstr>QA Status</vt:lpstr>
      <vt:lpstr>Data</vt:lpstr>
      <vt:lpstr>SP</vt:lpstr>
      <vt:lpstr>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2019-09-12T21:19:19Z</dcterms:modified>
</cp:coreProperties>
</file>