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86edbc2ce7bb12/Desktop/"/>
    </mc:Choice>
  </mc:AlternateContent>
  <xr:revisionPtr revIDLastSave="0" documentId="8_{C546E8BD-B45E-4A8A-ABDE-712CD01CD257}" xr6:coauthVersionLast="47" xr6:coauthVersionMax="47" xr10:uidLastSave="{00000000-0000-0000-0000-000000000000}"/>
  <bookViews>
    <workbookView xWindow="-120" yWindow="-120" windowWidth="38640" windowHeight="21120" xr2:uid="{82B6FBCC-9B41-4FAE-BB1C-DFECF404B240}"/>
  </bookViews>
  <sheets>
    <sheet name="Resul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3" l="1"/>
  <c r="N8" i="3"/>
  <c r="N7" i="3"/>
  <c r="K22" i="3"/>
  <c r="K23" i="3" s="1"/>
  <c r="M18" i="3"/>
  <c r="K15" i="3"/>
  <c r="K14" i="3"/>
  <c r="K13" i="3"/>
  <c r="N10" i="3"/>
  <c r="J6" i="3"/>
  <c r="N6" i="3" s="1"/>
  <c r="G9" i="3"/>
  <c r="G8" i="3"/>
  <c r="F18" i="3"/>
  <c r="D14" i="3"/>
  <c r="G7" i="3"/>
  <c r="C6" i="3"/>
  <c r="G6" i="3" s="1"/>
  <c r="D13" i="3"/>
  <c r="G10" i="3"/>
  <c r="D15" i="3"/>
  <c r="D22" i="3"/>
  <c r="D23" i="3" s="1"/>
  <c r="D27" i="3" s="1"/>
  <c r="K16" i="3" l="1"/>
  <c r="N16" i="3" s="1"/>
  <c r="N4" i="3" s="1"/>
  <c r="K27" i="3"/>
  <c r="L27" i="3" s="1"/>
  <c r="K25" i="3"/>
  <c r="L25" i="3" s="1"/>
  <c r="L23" i="3"/>
  <c r="M22" i="3"/>
  <c r="D16" i="3"/>
  <c r="G16" i="3" s="1"/>
  <c r="G4" i="3" s="1"/>
  <c r="D25" i="3"/>
  <c r="E25" i="3" s="1"/>
  <c r="E27" i="3"/>
  <c r="E23" i="3"/>
  <c r="F22" i="3"/>
  <c r="L28" i="3" l="1"/>
  <c r="M29" i="3" s="1"/>
  <c r="E28" i="3"/>
  <c r="F29" i="3" s="1"/>
  <c r="F17" i="3" s="1"/>
  <c r="F19" i="3" s="1"/>
  <c r="G19" i="3" s="1"/>
  <c r="N29" i="3" l="1"/>
  <c r="M17" i="3"/>
  <c r="M19" i="3" s="1"/>
  <c r="N19" i="3" s="1"/>
  <c r="N20" i="3" s="1"/>
  <c r="G29" i="3"/>
  <c r="N30" i="3" l="1"/>
  <c r="N5" i="3"/>
  <c r="N11" i="3" s="1"/>
  <c r="M5" i="3"/>
  <c r="G30" i="3"/>
  <c r="G5" i="3" l="1"/>
  <c r="F5" i="3" s="1"/>
  <c r="G20" i="3"/>
  <c r="G11" i="3" l="1"/>
</calcChain>
</file>

<file path=xl/sharedStrings.xml><?xml version="1.0" encoding="utf-8"?>
<sst xmlns="http://schemas.openxmlformats.org/spreadsheetml/2006/main" count="98" uniqueCount="46">
  <si>
    <t>Number of children</t>
  </si>
  <si>
    <t>Hourly wage</t>
  </si>
  <si>
    <t>Housing benefit</t>
  </si>
  <si>
    <t>Net monthly income</t>
  </si>
  <si>
    <t>Univeral Credit</t>
  </si>
  <si>
    <t>Less allowance</t>
  </si>
  <si>
    <t>Net Benefit</t>
  </si>
  <si>
    <t>Gross monthly earnings</t>
  </si>
  <si>
    <t xml:space="preserve">Less allowance </t>
  </si>
  <si>
    <t>Subject to national insurance @</t>
  </si>
  <si>
    <t>Subject to income tax @</t>
  </si>
  <si>
    <t>Total benefits before deductions</t>
  </si>
  <si>
    <t>Excess income subject to deduction @</t>
  </si>
  <si>
    <t>£</t>
  </si>
  <si>
    <t>Monthly income from wages after  taxes</t>
  </si>
  <si>
    <t>Monthly income from benefits after deductions</t>
  </si>
  <si>
    <t>Net annual salary after NI and Tax deductions</t>
  </si>
  <si>
    <t>Net increase in income from working</t>
  </si>
  <si>
    <t>Benefit allowance high</t>
  </si>
  <si>
    <t>Benefit allowance low</t>
  </si>
  <si>
    <t>Housing benefit one bedroom</t>
  </si>
  <si>
    <t>Housing benefit two bedroom</t>
  </si>
  <si>
    <t>Universal credit basic</t>
  </si>
  <si>
    <t>Child allowance</t>
  </si>
  <si>
    <t>Child benefit</t>
  </si>
  <si>
    <t>Net monthly takehome pay after bills, deductions and taxes</t>
  </si>
  <si>
    <t>About you</t>
  </si>
  <si>
    <t>Monthly income from benefits before working</t>
  </si>
  <si>
    <t>Council tax annual bill less allowance - per month</t>
  </si>
  <si>
    <t>Effective hourly rate and total amount of additional earnings net of deductions and taxes</t>
  </si>
  <si>
    <t>Annualised gross earnings</t>
  </si>
  <si>
    <t>Less monthly cost of renting a  flat</t>
  </si>
  <si>
    <t>Hours worked a week</t>
  </si>
  <si>
    <t>Y</t>
  </si>
  <si>
    <t>N</t>
  </si>
  <si>
    <t>Rental question</t>
  </si>
  <si>
    <t>About universal credit and rental prices</t>
  </si>
  <si>
    <t>Monthly rent for one bedroom flat</t>
  </si>
  <si>
    <t>Monthly rent for two bedroom flat</t>
  </si>
  <si>
    <t>Do you wish to move into rented accommodation &amp; claim housing benefit?</t>
  </si>
  <si>
    <t>Children question</t>
  </si>
  <si>
    <t>Monthly Electricity bill based on a 2 bed flat pro rata</t>
  </si>
  <si>
    <t>Monthly Gas bill based on a 2 bed flat pro rata</t>
  </si>
  <si>
    <t>Food bill based on a typical family of 2.4 pro rata</t>
  </si>
  <si>
    <t>Net income calculator for Ukrainian mother with 2 children living with hosts</t>
  </si>
  <si>
    <t>Net income calculator for Ukrainian mother with 2 children renting privately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</si>
</sst>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£&quot;#,##0;\-&quot;£&quot;#,##0"/>
    <numFmt numFmtId="6" formatCode="&quot;£&quot;#,##0;[Red]\-&quot;£&quot;#,##0"/>
    <numFmt numFmtId="164" formatCode="&quot;£&quot;#,##0.00_);[Red]\(&quot;£&quot;#,##0.00\)"/>
    <numFmt numFmtId="165" formatCode="&quot;£&quot;#,##0.00"/>
    <numFmt numFmtId="166" formatCode="&quot;£&quot;#,##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4" xfId="0" applyFont="1" applyBorder="1"/>
    <xf numFmtId="0" fontId="2" fillId="0" borderId="6" xfId="0" applyFont="1" applyBorder="1"/>
    <xf numFmtId="0" fontId="2" fillId="0" borderId="0" xfId="0" applyFont="1"/>
    <xf numFmtId="165" fontId="2" fillId="3" borderId="1" xfId="0" applyNumberFormat="1" applyFont="1" applyFill="1" applyBorder="1" applyAlignment="1">
      <alignment horizontal="left" vertical="center"/>
    </xf>
    <xf numFmtId="38" fontId="2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left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7" xfId="0" applyNumberFormat="1" applyFont="1" applyFill="1" applyBorder="1" applyAlignment="1">
      <alignment horizontal="right" vertical="center"/>
    </xf>
    <xf numFmtId="38" fontId="2" fillId="3" borderId="7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2" borderId="10" xfId="0" applyFont="1" applyFill="1" applyBorder="1" applyAlignment="1">
      <alignment horizontal="center" vertical="center"/>
    </xf>
    <xf numFmtId="6" fontId="2" fillId="2" borderId="9" xfId="0" applyNumberFormat="1" applyFont="1" applyFill="1" applyBorder="1" applyAlignment="1">
      <alignment horizontal="center" vertical="center"/>
    </xf>
    <xf numFmtId="38" fontId="2" fillId="3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8" fontId="2" fillId="3" borderId="8" xfId="0" applyNumberFormat="1" applyFont="1" applyFill="1" applyBorder="1" applyAlignment="1">
      <alignment horizontal="center" vertical="center"/>
    </xf>
    <xf numFmtId="6" fontId="2" fillId="2" borderId="10" xfId="0" applyNumberFormat="1" applyFont="1" applyFill="1" applyBorder="1" applyAlignment="1">
      <alignment horizontal="center" vertical="center"/>
    </xf>
    <xf numFmtId="9" fontId="2" fillId="2" borderId="9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5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6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6" fontId="2" fillId="0" borderId="13" xfId="0" applyNumberFormat="1" applyFont="1" applyBorder="1" applyAlignment="1">
      <alignment horizontal="center" vertical="center"/>
    </xf>
    <xf numFmtId="38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horizontal="right" vertical="center"/>
    </xf>
    <xf numFmtId="9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6" fontId="2" fillId="4" borderId="9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0" xfId="0" applyFont="1" applyBorder="1"/>
    <xf numFmtId="0" fontId="2" fillId="2" borderId="1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2" fillId="6" borderId="0" xfId="0" applyNumberFormat="1" applyFont="1" applyFill="1" applyAlignment="1">
      <alignment horizontal="center" vertical="center" wrapText="1"/>
    </xf>
    <xf numFmtId="6" fontId="2" fillId="6" borderId="5" xfId="0" applyNumberFormat="1" applyFont="1" applyFill="1" applyBorder="1" applyAlignment="1">
      <alignment horizontal="center" vertical="center"/>
    </xf>
    <xf numFmtId="166" fontId="2" fillId="4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6" fontId="2" fillId="2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38" fontId="2" fillId="5" borderId="0" xfId="0" applyNumberFormat="1" applyFont="1" applyFill="1" applyAlignment="1">
      <alignment horizontal="right" vertical="center"/>
    </xf>
    <xf numFmtId="38" fontId="2" fillId="5" borderId="0" xfId="0" applyNumberFormat="1" applyFont="1" applyFill="1" applyAlignment="1">
      <alignment horizontal="right"/>
    </xf>
    <xf numFmtId="38" fontId="2" fillId="5" borderId="5" xfId="0" applyNumberFormat="1" applyFont="1" applyFill="1" applyBorder="1" applyAlignment="1">
      <alignment horizontal="center" vertical="center"/>
    </xf>
    <xf numFmtId="9" fontId="2" fillId="5" borderId="0" xfId="0" applyNumberFormat="1" applyFont="1" applyFill="1" applyAlignment="1">
      <alignment horizontal="right" vertical="center"/>
    </xf>
    <xf numFmtId="165" fontId="2" fillId="5" borderId="6" xfId="0" applyNumberFormat="1" applyFont="1" applyFill="1" applyBorder="1" applyAlignment="1">
      <alignment vertical="center"/>
    </xf>
    <xf numFmtId="38" fontId="2" fillId="5" borderId="7" xfId="0" applyNumberFormat="1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right"/>
    </xf>
    <xf numFmtId="38" fontId="2" fillId="5" borderId="8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left" vertical="center"/>
    </xf>
    <xf numFmtId="165" fontId="2" fillId="6" borderId="14" xfId="0" applyNumberFormat="1" applyFont="1" applyFill="1" applyBorder="1" applyAlignment="1">
      <alignment horizontal="right" vertical="center"/>
    </xf>
    <xf numFmtId="38" fontId="2" fillId="6" borderId="14" xfId="0" applyNumberFormat="1" applyFont="1" applyFill="1" applyBorder="1" applyAlignment="1">
      <alignment horizontal="right" vertical="center"/>
    </xf>
    <xf numFmtId="38" fontId="2" fillId="6" borderId="12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14</xdr:row>
      <xdr:rowOff>19050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231350" y="478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18D4-3017-449E-A3B9-0766AE181A9E}">
  <sheetPr>
    <pageSetUpPr fitToPage="1"/>
  </sheetPr>
  <dimension ref="B1:N48"/>
  <sheetViews>
    <sheetView tabSelected="1" workbookViewId="0">
      <selection activeCell="Q8" sqref="Q8"/>
    </sheetView>
  </sheetViews>
  <sheetFormatPr defaultColWidth="8.85546875" defaultRowHeight="15" x14ac:dyDescent="0.25"/>
  <cols>
    <col min="1" max="1" width="4.28515625" customWidth="1"/>
    <col min="2" max="2" width="54.140625" customWidth="1"/>
    <col min="3" max="6" width="10.85546875" customWidth="1"/>
    <col min="7" max="7" width="10.85546875" style="1" customWidth="1"/>
    <col min="8" max="8" width="4.7109375" customWidth="1"/>
    <col min="9" max="9" width="54.140625" customWidth="1"/>
    <col min="10" max="14" width="10.85546875" customWidth="1"/>
  </cols>
  <sheetData>
    <row r="1" spans="2:14" ht="21" customHeight="1" thickBot="1" x14ac:dyDescent="0.3"/>
    <row r="2" spans="2:14" ht="42.95" customHeight="1" thickTop="1" thickBot="1" x14ac:dyDescent="0.3">
      <c r="B2" s="76" t="s">
        <v>44</v>
      </c>
      <c r="C2" s="77"/>
      <c r="D2" s="77"/>
      <c r="E2" s="77"/>
      <c r="F2" s="77"/>
      <c r="G2" s="78"/>
      <c r="I2" s="76" t="s">
        <v>45</v>
      </c>
      <c r="J2" s="77"/>
      <c r="K2" s="77"/>
      <c r="L2" s="77"/>
      <c r="M2" s="77"/>
      <c r="N2" s="78"/>
    </row>
    <row r="3" spans="2:14" ht="45.95" customHeight="1" thickTop="1" thickBot="1" x14ac:dyDescent="0.3">
      <c r="B3" s="39" t="s">
        <v>32</v>
      </c>
      <c r="C3" s="40">
        <v>0</v>
      </c>
      <c r="D3" s="41">
        <v>10.87</v>
      </c>
      <c r="E3" s="79" t="s">
        <v>1</v>
      </c>
      <c r="F3" s="79"/>
      <c r="G3" s="80"/>
      <c r="I3" s="39" t="s">
        <v>32</v>
      </c>
      <c r="J3" s="40">
        <v>24</v>
      </c>
      <c r="K3" s="41">
        <v>10.87</v>
      </c>
      <c r="L3" s="79" t="s">
        <v>1</v>
      </c>
      <c r="M3" s="79"/>
      <c r="N3" s="80"/>
    </row>
    <row r="4" spans="2:14" ht="26.1" customHeight="1" thickTop="1" x14ac:dyDescent="0.35">
      <c r="B4" s="22" t="s">
        <v>27</v>
      </c>
      <c r="C4" s="23"/>
      <c r="D4" s="23"/>
      <c r="E4" s="23"/>
      <c r="F4" s="42"/>
      <c r="G4" s="24">
        <f>G16</f>
        <v>914</v>
      </c>
      <c r="H4" s="13"/>
      <c r="I4" s="22" t="s">
        <v>27</v>
      </c>
      <c r="J4" s="23"/>
      <c r="K4" s="23"/>
      <c r="L4" s="23"/>
      <c r="M4" s="42"/>
      <c r="N4" s="24">
        <f>N16</f>
        <v>1834</v>
      </c>
    </row>
    <row r="5" spans="2:14" ht="26.1" customHeight="1" thickBot="1" x14ac:dyDescent="0.4">
      <c r="B5" s="81" t="s">
        <v>29</v>
      </c>
      <c r="C5" s="82"/>
      <c r="D5" s="82"/>
      <c r="E5" s="82"/>
      <c r="F5" s="43">
        <f>IF(G30=0,0,(G5/(C3*52/12)))</f>
        <v>0</v>
      </c>
      <c r="G5" s="44">
        <f>G30</f>
        <v>0</v>
      </c>
      <c r="H5" s="13"/>
      <c r="I5" s="81" t="s">
        <v>29</v>
      </c>
      <c r="J5" s="82"/>
      <c r="K5" s="82"/>
      <c r="L5" s="82"/>
      <c r="M5" s="43">
        <f>IF(N30=0,0,(N5/(J3*52/12)))</f>
        <v>6.5913472836538451</v>
      </c>
      <c r="N5" s="44">
        <f>N30</f>
        <v>685.50011749999987</v>
      </c>
    </row>
    <row r="6" spans="2:14" ht="26.1" customHeight="1" thickTop="1" thickBot="1" x14ac:dyDescent="0.4">
      <c r="B6" s="25" t="s">
        <v>31</v>
      </c>
      <c r="C6" s="45">
        <f>IF(G33=0,G38,G39)</f>
        <v>1500</v>
      </c>
      <c r="D6" s="26"/>
      <c r="E6" s="26"/>
      <c r="F6" s="46"/>
      <c r="G6" s="27">
        <f>IF($G$34="N",0,-C6)</f>
        <v>0</v>
      </c>
      <c r="H6" s="13"/>
      <c r="I6" s="25" t="s">
        <v>31</v>
      </c>
      <c r="J6" s="45">
        <f>IF(N33=0,N38,N39)</f>
        <v>1250</v>
      </c>
      <c r="K6" s="26"/>
      <c r="L6" s="26"/>
      <c r="M6" s="46"/>
      <c r="N6" s="27">
        <f>IF($N$34="N",0,-J6)</f>
        <v>-1250</v>
      </c>
    </row>
    <row r="7" spans="2:14" ht="26.1" customHeight="1" thickTop="1" thickBot="1" x14ac:dyDescent="0.4">
      <c r="B7" s="28" t="s">
        <v>28</v>
      </c>
      <c r="C7" s="47">
        <v>1500</v>
      </c>
      <c r="D7" s="20">
        <v>0.3</v>
      </c>
      <c r="E7" s="29"/>
      <c r="F7" s="48"/>
      <c r="G7" s="27">
        <f>IF($G$34="N",0,(-C7*(1-D7))/12)</f>
        <v>0</v>
      </c>
      <c r="H7" s="13"/>
      <c r="I7" s="28" t="s">
        <v>28</v>
      </c>
      <c r="J7" s="47">
        <v>1500</v>
      </c>
      <c r="K7" s="20">
        <v>0.3</v>
      </c>
      <c r="L7" s="29"/>
      <c r="M7" s="48"/>
      <c r="N7" s="27">
        <f>IF($N$34="N",0,(-J7*(1-K7))/12)</f>
        <v>-87.5</v>
      </c>
    </row>
    <row r="8" spans="2:14" ht="26.1" customHeight="1" thickTop="1" thickBot="1" x14ac:dyDescent="0.4">
      <c r="B8" s="28" t="s">
        <v>41</v>
      </c>
      <c r="C8" s="47">
        <v>1600</v>
      </c>
      <c r="D8" s="21"/>
      <c r="E8" s="29"/>
      <c r="F8" s="48"/>
      <c r="G8" s="27">
        <f>IF($G$34="N",0,IF($G$33=0,(-C8/(12*1.5)),-C8/12))</f>
        <v>0</v>
      </c>
      <c r="H8" s="13"/>
      <c r="I8" s="28" t="s">
        <v>41</v>
      </c>
      <c r="J8" s="47">
        <v>1600</v>
      </c>
      <c r="K8" s="21"/>
      <c r="L8" s="29"/>
      <c r="M8" s="48"/>
      <c r="N8" s="27">
        <f>IF($N$34="N",0,IF($G$33=0,(-J8/(12*1.5)),-J8/12))</f>
        <v>-133.33333333333334</v>
      </c>
    </row>
    <row r="9" spans="2:14" ht="26.1" customHeight="1" thickTop="1" thickBot="1" x14ac:dyDescent="0.4">
      <c r="B9" s="28" t="s">
        <v>42</v>
      </c>
      <c r="C9" s="47">
        <v>1600</v>
      </c>
      <c r="D9" s="21"/>
      <c r="E9" s="29"/>
      <c r="F9" s="48"/>
      <c r="G9" s="27">
        <f>IF($G$34="N",0,IF($G$33=0,(-C9/(12*1.5)),-C9/12))</f>
        <v>0</v>
      </c>
      <c r="H9" s="13"/>
      <c r="I9" s="28" t="s">
        <v>42</v>
      </c>
      <c r="J9" s="47">
        <v>1600</v>
      </c>
      <c r="K9" s="21"/>
      <c r="L9" s="29"/>
      <c r="M9" s="48"/>
      <c r="N9" s="27">
        <f>IF($N$34="N",0,IF($G$33=0,(-J9/(12*1.5)),-J9/12))</f>
        <v>-133.33333333333334</v>
      </c>
    </row>
    <row r="10" spans="2:14" ht="26.1" customHeight="1" thickTop="1" thickBot="1" x14ac:dyDescent="0.4">
      <c r="B10" s="28" t="s">
        <v>43</v>
      </c>
      <c r="C10" s="47">
        <v>400</v>
      </c>
      <c r="D10" s="21"/>
      <c r="E10" s="29"/>
      <c r="F10" s="48"/>
      <c r="G10" s="27">
        <f>-C10*((G33/2)+1)/2.4</f>
        <v>-333.33333333333337</v>
      </c>
      <c r="H10" s="13"/>
      <c r="I10" s="28" t="s">
        <v>43</v>
      </c>
      <c r="J10" s="47">
        <v>400</v>
      </c>
      <c r="K10" s="21"/>
      <c r="L10" s="29"/>
      <c r="M10" s="48"/>
      <c r="N10" s="27">
        <f>-J10*((N33/2)+1)/2.4</f>
        <v>-333.33333333333337</v>
      </c>
    </row>
    <row r="11" spans="2:14" ht="26.1" customHeight="1" thickTop="1" thickBot="1" x14ac:dyDescent="0.4">
      <c r="B11" s="83" t="s">
        <v>25</v>
      </c>
      <c r="C11" s="84"/>
      <c r="D11" s="84"/>
      <c r="E11" s="84"/>
      <c r="F11" s="48"/>
      <c r="G11" s="30">
        <f>SUM(G4:G10)</f>
        <v>580.66666666666663</v>
      </c>
      <c r="H11" s="13"/>
      <c r="I11" s="83" t="s">
        <v>25</v>
      </c>
      <c r="J11" s="84"/>
      <c r="K11" s="84"/>
      <c r="L11" s="84"/>
      <c r="M11" s="48"/>
      <c r="N11" s="30">
        <f>SUM(N4:N10)</f>
        <v>582.00011749999976</v>
      </c>
    </row>
    <row r="12" spans="2:14" ht="26.1" customHeight="1" thickTop="1" x14ac:dyDescent="0.35">
      <c r="B12" s="49" t="s">
        <v>15</v>
      </c>
      <c r="C12" s="50"/>
      <c r="D12" s="50" t="s">
        <v>13</v>
      </c>
      <c r="E12" s="50" t="s">
        <v>13</v>
      </c>
      <c r="F12" s="50" t="s">
        <v>13</v>
      </c>
      <c r="G12" s="51" t="s">
        <v>13</v>
      </c>
      <c r="H12" s="2"/>
      <c r="I12" s="49" t="s">
        <v>15</v>
      </c>
      <c r="J12" s="50"/>
      <c r="K12" s="50" t="s">
        <v>13</v>
      </c>
      <c r="L12" s="50" t="s">
        <v>13</v>
      </c>
      <c r="M12" s="50" t="s">
        <v>13</v>
      </c>
      <c r="N12" s="51" t="s">
        <v>13</v>
      </c>
    </row>
    <row r="13" spans="2:14" ht="26.1" customHeight="1" x14ac:dyDescent="0.35">
      <c r="B13" s="52" t="s">
        <v>4</v>
      </c>
      <c r="C13" s="53"/>
      <c r="D13" s="54">
        <f>G42</f>
        <v>334</v>
      </c>
      <c r="E13" s="55"/>
      <c r="F13" s="54"/>
      <c r="G13" s="56"/>
      <c r="H13" s="2"/>
      <c r="I13" s="52" t="s">
        <v>4</v>
      </c>
      <c r="J13" s="53"/>
      <c r="K13" s="54">
        <f>N42</f>
        <v>334</v>
      </c>
      <c r="L13" s="55"/>
      <c r="M13" s="54"/>
      <c r="N13" s="56"/>
    </row>
    <row r="14" spans="2:14" ht="26.1" customHeight="1" x14ac:dyDescent="0.35">
      <c r="B14" s="52" t="s">
        <v>2</v>
      </c>
      <c r="C14" s="53"/>
      <c r="D14" s="54">
        <f>IF(G34="N",0,IF(G33=0,G36,G37))</f>
        <v>0</v>
      </c>
      <c r="E14" s="55"/>
      <c r="F14" s="54"/>
      <c r="G14" s="56"/>
      <c r="H14" s="2"/>
      <c r="I14" s="52" t="s">
        <v>2</v>
      </c>
      <c r="J14" s="53"/>
      <c r="K14" s="54">
        <f>IF(N34="N",0,IF(N33=0,N36,N37))</f>
        <v>920</v>
      </c>
      <c r="L14" s="55"/>
      <c r="M14" s="54"/>
      <c r="N14" s="56"/>
    </row>
    <row r="15" spans="2:14" ht="26.1" customHeight="1" x14ac:dyDescent="0.35">
      <c r="B15" s="52" t="s">
        <v>24</v>
      </c>
      <c r="C15" s="53"/>
      <c r="D15" s="54">
        <f>IF(G33=0,0,(G43*G33))</f>
        <v>580</v>
      </c>
      <c r="E15" s="55"/>
      <c r="F15" s="54"/>
      <c r="G15" s="56"/>
      <c r="H15" s="2"/>
      <c r="I15" s="52" t="s">
        <v>24</v>
      </c>
      <c r="J15" s="53"/>
      <c r="K15" s="54">
        <f>IF(N33=0,0,(N43*N33))</f>
        <v>580</v>
      </c>
      <c r="L15" s="55"/>
      <c r="M15" s="54"/>
      <c r="N15" s="56"/>
    </row>
    <row r="16" spans="2:14" ht="26.1" customHeight="1" x14ac:dyDescent="0.35">
      <c r="B16" s="52" t="s">
        <v>11</v>
      </c>
      <c r="C16" s="53"/>
      <c r="D16" s="54">
        <f>D13+D14+D15</f>
        <v>914</v>
      </c>
      <c r="E16" s="54"/>
      <c r="F16" s="54"/>
      <c r="G16" s="56">
        <f>D16</f>
        <v>914</v>
      </c>
      <c r="H16" s="2"/>
      <c r="I16" s="52" t="s">
        <v>11</v>
      </c>
      <c r="J16" s="53"/>
      <c r="K16" s="54">
        <f>K13+K14+K15</f>
        <v>1834</v>
      </c>
      <c r="L16" s="54"/>
      <c r="M16" s="54"/>
      <c r="N16" s="56">
        <f>K16</f>
        <v>1834</v>
      </c>
    </row>
    <row r="17" spans="2:14" ht="26.1" customHeight="1" x14ac:dyDescent="0.35">
      <c r="B17" s="52" t="s">
        <v>3</v>
      </c>
      <c r="C17" s="53"/>
      <c r="D17" s="55"/>
      <c r="E17" s="55"/>
      <c r="F17" s="54">
        <f>F29</f>
        <v>0</v>
      </c>
      <c r="G17" s="56"/>
      <c r="H17" s="2"/>
      <c r="I17" s="52" t="s">
        <v>3</v>
      </c>
      <c r="J17" s="53"/>
      <c r="K17" s="55"/>
      <c r="L17" s="55"/>
      <c r="M17" s="54">
        <f>M29</f>
        <v>1102.8891499999997</v>
      </c>
      <c r="N17" s="56"/>
    </row>
    <row r="18" spans="2:14" ht="26.1" customHeight="1" x14ac:dyDescent="0.35">
      <c r="B18" s="52" t="s">
        <v>5</v>
      </c>
      <c r="C18" s="53"/>
      <c r="D18" s="55"/>
      <c r="E18" s="55"/>
      <c r="F18" s="54">
        <f>IF(G34="N",G40,G41)</f>
        <v>573</v>
      </c>
      <c r="G18" s="56"/>
      <c r="H18" s="2"/>
      <c r="I18" s="52" t="s">
        <v>5</v>
      </c>
      <c r="J18" s="53"/>
      <c r="K18" s="55"/>
      <c r="L18" s="55"/>
      <c r="M18" s="54">
        <f>IF(N34="N",N40,N41)</f>
        <v>344</v>
      </c>
      <c r="N18" s="56"/>
    </row>
    <row r="19" spans="2:14" ht="26.1" customHeight="1" x14ac:dyDescent="0.35">
      <c r="B19" s="52" t="s">
        <v>12</v>
      </c>
      <c r="C19" s="57">
        <v>0.55000000000000004</v>
      </c>
      <c r="D19" s="53"/>
      <c r="E19" s="57"/>
      <c r="F19" s="54">
        <f>IF((F17-F18)&lt;=0,0,F17-F18)</f>
        <v>0</v>
      </c>
      <c r="G19" s="56">
        <f>IF((C19*F19)&gt;G16,-G16,-C19*F19)</f>
        <v>0</v>
      </c>
      <c r="H19" s="2"/>
      <c r="I19" s="52" t="s">
        <v>12</v>
      </c>
      <c r="J19" s="57">
        <v>0.55000000000000004</v>
      </c>
      <c r="K19" s="53"/>
      <c r="L19" s="57"/>
      <c r="M19" s="54">
        <f>IF((M17-M18)&lt;=0,0,M17-M18)</f>
        <v>758.88914999999974</v>
      </c>
      <c r="N19" s="56">
        <f>IF((J19*M19)&gt;N16,-N16,-J19*M19)</f>
        <v>-417.38903249999987</v>
      </c>
    </row>
    <row r="20" spans="2:14" ht="26.1" customHeight="1" thickBot="1" x14ac:dyDescent="0.4">
      <c r="B20" s="58" t="s">
        <v>6</v>
      </c>
      <c r="C20" s="59"/>
      <c r="D20" s="60"/>
      <c r="E20" s="59"/>
      <c r="F20" s="59"/>
      <c r="G20" s="61">
        <f>G16+G19</f>
        <v>914</v>
      </c>
      <c r="H20" s="2"/>
      <c r="I20" s="58" t="s">
        <v>6</v>
      </c>
      <c r="J20" s="59"/>
      <c r="K20" s="60"/>
      <c r="L20" s="59"/>
      <c r="M20" s="59"/>
      <c r="N20" s="61">
        <f>N16+N19</f>
        <v>1416.6109675000002</v>
      </c>
    </row>
    <row r="21" spans="2:14" ht="26.1" customHeight="1" thickTop="1" x14ac:dyDescent="0.35">
      <c r="B21" s="6" t="s">
        <v>14</v>
      </c>
      <c r="C21" s="7"/>
      <c r="D21" s="8"/>
      <c r="E21" s="7"/>
      <c r="F21" s="7"/>
      <c r="G21" s="16"/>
      <c r="H21" s="2"/>
      <c r="I21" s="6" t="s">
        <v>14</v>
      </c>
      <c r="J21" s="7"/>
      <c r="K21" s="8"/>
      <c r="L21" s="7"/>
      <c r="M21" s="7"/>
      <c r="N21" s="16"/>
    </row>
    <row r="22" spans="2:14" ht="26.1" customHeight="1" x14ac:dyDescent="0.35">
      <c r="B22" s="9" t="s">
        <v>7</v>
      </c>
      <c r="C22" s="31"/>
      <c r="D22" s="31">
        <f>C3*D3*(52/12)</f>
        <v>0</v>
      </c>
      <c r="E22" s="31"/>
      <c r="F22" s="31">
        <f>D22</f>
        <v>0</v>
      </c>
      <c r="G22" s="17"/>
      <c r="H22" s="2"/>
      <c r="I22" s="9" t="s">
        <v>7</v>
      </c>
      <c r="J22" s="31"/>
      <c r="K22" s="31">
        <f>J3*K3*(52/12)</f>
        <v>1130.4799999999998</v>
      </c>
      <c r="L22" s="31"/>
      <c r="M22" s="31">
        <f>K22</f>
        <v>1130.4799999999998</v>
      </c>
      <c r="N22" s="17"/>
    </row>
    <row r="23" spans="2:14" ht="26.1" customHeight="1" x14ac:dyDescent="0.35">
      <c r="B23" s="9" t="s">
        <v>30</v>
      </c>
      <c r="C23" s="31"/>
      <c r="D23" s="31">
        <f>D22*12</f>
        <v>0</v>
      </c>
      <c r="E23" s="31">
        <f>D23</f>
        <v>0</v>
      </c>
      <c r="F23" s="31"/>
      <c r="G23" s="17"/>
      <c r="H23" s="2"/>
      <c r="I23" s="9" t="s">
        <v>30</v>
      </c>
      <c r="J23" s="31"/>
      <c r="K23" s="31">
        <f>K22*12</f>
        <v>13565.759999999998</v>
      </c>
      <c r="L23" s="31">
        <f>K23</f>
        <v>13565.759999999998</v>
      </c>
      <c r="M23" s="31"/>
      <c r="N23" s="17"/>
    </row>
    <row r="24" spans="2:14" ht="26.1" customHeight="1" x14ac:dyDescent="0.35">
      <c r="B24" s="9" t="s">
        <v>5</v>
      </c>
      <c r="C24" s="31"/>
      <c r="D24" s="31">
        <v>12570</v>
      </c>
      <c r="E24" s="31"/>
      <c r="F24" s="31"/>
      <c r="G24" s="17"/>
      <c r="H24" s="2"/>
      <c r="I24" s="9" t="s">
        <v>5</v>
      </c>
      <c r="J24" s="31"/>
      <c r="K24" s="31">
        <v>12570</v>
      </c>
      <c r="L24" s="31"/>
      <c r="M24" s="31"/>
      <c r="N24" s="17"/>
    </row>
    <row r="25" spans="2:14" ht="26.1" customHeight="1" x14ac:dyDescent="0.35">
      <c r="B25" s="9" t="s">
        <v>9</v>
      </c>
      <c r="C25" s="32">
        <v>0.13250000000000001</v>
      </c>
      <c r="D25" s="31">
        <f>IF((D23-D24)&lt;0,0,D23-D24)</f>
        <v>0</v>
      </c>
      <c r="E25" s="31">
        <f>IF((D23-D24)&lt;1,0,-D25*C25)</f>
        <v>0</v>
      </c>
      <c r="F25" s="31"/>
      <c r="G25" s="17"/>
      <c r="H25" s="2"/>
      <c r="I25" s="9" t="s">
        <v>9</v>
      </c>
      <c r="J25" s="32">
        <v>0.13250000000000001</v>
      </c>
      <c r="K25" s="31">
        <f>IF((K23-K24)&lt;0,0,K23-K24)</f>
        <v>995.7599999999984</v>
      </c>
      <c r="L25" s="31">
        <f>IF((K23-K24)&lt;1,0,-K25*J25)</f>
        <v>-131.9381999999998</v>
      </c>
      <c r="M25" s="31"/>
      <c r="N25" s="17"/>
    </row>
    <row r="26" spans="2:14" ht="26.1" customHeight="1" x14ac:dyDescent="0.35">
      <c r="B26" s="9" t="s">
        <v>8</v>
      </c>
      <c r="C26" s="31"/>
      <c r="D26" s="31">
        <v>12570</v>
      </c>
      <c r="E26" s="31"/>
      <c r="F26" s="31"/>
      <c r="G26" s="17"/>
      <c r="H26" s="2"/>
      <c r="I26" s="9" t="s">
        <v>8</v>
      </c>
      <c r="J26" s="31"/>
      <c r="K26" s="31">
        <v>12570</v>
      </c>
      <c r="L26" s="31"/>
      <c r="M26" s="31"/>
      <c r="N26" s="17"/>
    </row>
    <row r="27" spans="2:14" ht="26.1" customHeight="1" x14ac:dyDescent="0.35">
      <c r="B27" s="9" t="s">
        <v>10</v>
      </c>
      <c r="C27" s="33">
        <v>0.2</v>
      </c>
      <c r="D27" s="31">
        <f>IF((D23-D26)&lt;1,0,D23-D26)</f>
        <v>0</v>
      </c>
      <c r="E27" s="31">
        <f>IF((D23-D26)&lt;1,0,-D27*C27)</f>
        <v>0</v>
      </c>
      <c r="F27" s="31"/>
      <c r="G27" s="17"/>
      <c r="H27" s="2"/>
      <c r="I27" s="9" t="s">
        <v>10</v>
      </c>
      <c r="J27" s="33">
        <v>0.2</v>
      </c>
      <c r="K27" s="31">
        <f>IF((K23-K26)&lt;1,0,K23-K26)</f>
        <v>995.7599999999984</v>
      </c>
      <c r="L27" s="31">
        <f>IF((K23-K26)&lt;1,0,-K27*J27)</f>
        <v>-199.1519999999997</v>
      </c>
      <c r="M27" s="31"/>
      <c r="N27" s="17"/>
    </row>
    <row r="28" spans="2:14" ht="26.1" customHeight="1" x14ac:dyDescent="0.35">
      <c r="B28" s="9" t="s">
        <v>16</v>
      </c>
      <c r="C28" s="34"/>
      <c r="D28" s="31"/>
      <c r="E28" s="31">
        <f>E23+E25+E27</f>
        <v>0</v>
      </c>
      <c r="F28" s="31"/>
      <c r="G28" s="17"/>
      <c r="H28" s="2"/>
      <c r="I28" s="9" t="s">
        <v>16</v>
      </c>
      <c r="J28" s="34"/>
      <c r="K28" s="31"/>
      <c r="L28" s="31">
        <f>L23+L25+L27</f>
        <v>13234.669799999998</v>
      </c>
      <c r="M28" s="31"/>
      <c r="N28" s="17"/>
    </row>
    <row r="29" spans="2:14" ht="26.1" customHeight="1" thickBot="1" x14ac:dyDescent="0.4">
      <c r="B29" s="10" t="s">
        <v>3</v>
      </c>
      <c r="C29" s="11"/>
      <c r="D29" s="12"/>
      <c r="E29" s="12"/>
      <c r="F29" s="12">
        <f>E28/12</f>
        <v>0</v>
      </c>
      <c r="G29" s="18">
        <f>F29</f>
        <v>0</v>
      </c>
      <c r="H29" s="2"/>
      <c r="I29" s="10" t="s">
        <v>3</v>
      </c>
      <c r="J29" s="11"/>
      <c r="K29" s="12"/>
      <c r="L29" s="12"/>
      <c r="M29" s="12">
        <f>L28/12</f>
        <v>1102.8891499999997</v>
      </c>
      <c r="N29" s="18">
        <f>M29</f>
        <v>1102.8891499999997</v>
      </c>
    </row>
    <row r="30" spans="2:14" ht="26.1" customHeight="1" thickTop="1" thickBot="1" x14ac:dyDescent="0.4">
      <c r="B30" s="62" t="s">
        <v>17</v>
      </c>
      <c r="C30" s="63"/>
      <c r="D30" s="64"/>
      <c r="E30" s="64"/>
      <c r="F30" s="64"/>
      <c r="G30" s="65">
        <f>G29+G19</f>
        <v>0</v>
      </c>
      <c r="H30" s="2"/>
      <c r="I30" s="62" t="s">
        <v>17</v>
      </c>
      <c r="J30" s="63"/>
      <c r="K30" s="64"/>
      <c r="L30" s="64"/>
      <c r="M30" s="64"/>
      <c r="N30" s="65">
        <f>N29+N19</f>
        <v>685.50011749999987</v>
      </c>
    </row>
    <row r="31" spans="2:14" ht="26.1" customHeight="1" thickTop="1" thickBot="1" x14ac:dyDescent="0.4">
      <c r="B31" s="5"/>
      <c r="C31" s="5"/>
      <c r="D31" s="5"/>
      <c r="E31" s="5"/>
      <c r="F31" s="5"/>
      <c r="G31" s="23"/>
      <c r="H31" s="2"/>
    </row>
    <row r="32" spans="2:14" ht="26.1" customHeight="1" thickTop="1" thickBot="1" x14ac:dyDescent="0.3">
      <c r="B32" s="85" t="s">
        <v>26</v>
      </c>
      <c r="C32" s="86"/>
      <c r="D32" s="86"/>
      <c r="E32" s="86"/>
      <c r="F32" s="86"/>
      <c r="G32" s="87"/>
      <c r="I32" s="85" t="s">
        <v>26</v>
      </c>
      <c r="J32" s="86"/>
      <c r="K32" s="86"/>
      <c r="L32" s="86"/>
      <c r="M32" s="86"/>
      <c r="N32" s="87"/>
    </row>
    <row r="33" spans="2:14" ht="26.1" customHeight="1" thickTop="1" thickBot="1" x14ac:dyDescent="0.35">
      <c r="B33" s="3" t="s">
        <v>0</v>
      </c>
      <c r="C33" s="5"/>
      <c r="D33" s="5"/>
      <c r="E33" s="5"/>
      <c r="F33" s="5"/>
      <c r="G33" s="14">
        <v>2</v>
      </c>
      <c r="I33" s="3" t="s">
        <v>0</v>
      </c>
      <c r="J33" s="5"/>
      <c r="K33" s="5"/>
      <c r="L33" s="5"/>
      <c r="M33" s="5"/>
      <c r="N33" s="14">
        <v>2</v>
      </c>
    </row>
    <row r="34" spans="2:14" ht="26.1" customHeight="1" thickTop="1" thickBot="1" x14ac:dyDescent="0.35">
      <c r="B34" s="70" t="s">
        <v>39</v>
      </c>
      <c r="C34" s="71"/>
      <c r="D34" s="71"/>
      <c r="E34" s="71"/>
      <c r="F34" s="72"/>
      <c r="G34" s="38" t="s">
        <v>34</v>
      </c>
      <c r="I34" s="70" t="s">
        <v>39</v>
      </c>
      <c r="J34" s="71"/>
      <c r="K34" s="71"/>
      <c r="L34" s="71"/>
      <c r="M34" s="72"/>
      <c r="N34" s="38" t="s">
        <v>33</v>
      </c>
    </row>
    <row r="35" spans="2:14" ht="26.1" customHeight="1" thickTop="1" thickBot="1" x14ac:dyDescent="0.35">
      <c r="B35" s="73" t="s">
        <v>36</v>
      </c>
      <c r="C35" s="74"/>
      <c r="D35" s="74"/>
      <c r="E35" s="74"/>
      <c r="F35" s="74"/>
      <c r="G35" s="75"/>
      <c r="I35" s="73" t="s">
        <v>36</v>
      </c>
      <c r="J35" s="74"/>
      <c r="K35" s="74"/>
      <c r="L35" s="74"/>
      <c r="M35" s="74"/>
      <c r="N35" s="75"/>
    </row>
    <row r="36" spans="2:14" ht="26.1" customHeight="1" thickTop="1" thickBot="1" x14ac:dyDescent="0.35">
      <c r="B36" s="3" t="s">
        <v>20</v>
      </c>
      <c r="C36" s="5"/>
      <c r="D36" s="5"/>
      <c r="E36" s="5"/>
      <c r="F36" s="5"/>
      <c r="G36" s="19">
        <v>780</v>
      </c>
      <c r="I36" s="3" t="s">
        <v>20</v>
      </c>
      <c r="J36" s="5"/>
      <c r="K36" s="5"/>
      <c r="L36" s="5"/>
      <c r="M36" s="5"/>
      <c r="N36" s="19">
        <v>780</v>
      </c>
    </row>
    <row r="37" spans="2:14" ht="26.1" customHeight="1" thickTop="1" thickBot="1" x14ac:dyDescent="0.35">
      <c r="B37" s="3" t="s">
        <v>21</v>
      </c>
      <c r="C37" s="5"/>
      <c r="D37" s="5"/>
      <c r="E37" s="5"/>
      <c r="F37" s="5"/>
      <c r="G37" s="15">
        <v>920</v>
      </c>
      <c r="I37" s="3" t="s">
        <v>21</v>
      </c>
      <c r="J37" s="5"/>
      <c r="K37" s="5"/>
      <c r="L37" s="5"/>
      <c r="M37" s="5"/>
      <c r="N37" s="15">
        <v>920</v>
      </c>
    </row>
    <row r="38" spans="2:14" ht="26.1" customHeight="1" thickTop="1" thickBot="1" x14ac:dyDescent="0.35">
      <c r="B38" s="3" t="s">
        <v>37</v>
      </c>
      <c r="C38" s="5"/>
      <c r="D38" s="5"/>
      <c r="E38" s="5"/>
      <c r="F38" s="5"/>
      <c r="G38" s="15">
        <v>950</v>
      </c>
      <c r="I38" s="3" t="s">
        <v>37</v>
      </c>
      <c r="J38" s="5"/>
      <c r="K38" s="5"/>
      <c r="L38" s="5"/>
      <c r="M38" s="5"/>
      <c r="N38" s="15">
        <v>950</v>
      </c>
    </row>
    <row r="39" spans="2:14" ht="26.1" customHeight="1" thickTop="1" thickBot="1" x14ac:dyDescent="0.35">
      <c r="B39" s="3" t="s">
        <v>38</v>
      </c>
      <c r="C39" s="5"/>
      <c r="D39" s="5"/>
      <c r="E39" s="5"/>
      <c r="F39" s="5"/>
      <c r="G39" s="15">
        <v>1500</v>
      </c>
      <c r="I39" s="3" t="s">
        <v>38</v>
      </c>
      <c r="J39" s="5"/>
      <c r="K39" s="5"/>
      <c r="L39" s="5"/>
      <c r="M39" s="5"/>
      <c r="N39" s="15">
        <v>1250</v>
      </c>
    </row>
    <row r="40" spans="2:14" ht="26.1" customHeight="1" thickTop="1" thickBot="1" x14ac:dyDescent="0.35">
      <c r="B40" s="3" t="s">
        <v>18</v>
      </c>
      <c r="C40" s="5"/>
      <c r="D40" s="5"/>
      <c r="E40" s="5"/>
      <c r="F40" s="5"/>
      <c r="G40" s="35">
        <v>573</v>
      </c>
      <c r="I40" s="3" t="s">
        <v>18</v>
      </c>
      <c r="J40" s="5"/>
      <c r="K40" s="5"/>
      <c r="L40" s="5"/>
      <c r="M40" s="5"/>
      <c r="N40" s="35">
        <v>573</v>
      </c>
    </row>
    <row r="41" spans="2:14" ht="26.1" customHeight="1" thickTop="1" thickBot="1" x14ac:dyDescent="0.35">
      <c r="B41" s="3" t="s">
        <v>19</v>
      </c>
      <c r="C41" s="5"/>
      <c r="D41" s="5"/>
      <c r="E41" s="5"/>
      <c r="F41" s="5"/>
      <c r="G41" s="35">
        <v>344</v>
      </c>
      <c r="I41" s="3" t="s">
        <v>19</v>
      </c>
      <c r="J41" s="5"/>
      <c r="K41" s="5"/>
      <c r="L41" s="5"/>
      <c r="M41" s="5"/>
      <c r="N41" s="35">
        <v>344</v>
      </c>
    </row>
    <row r="42" spans="2:14" ht="26.1" customHeight="1" thickTop="1" thickBot="1" x14ac:dyDescent="0.35">
      <c r="B42" s="3" t="s">
        <v>22</v>
      </c>
      <c r="C42" s="5"/>
      <c r="D42" s="5"/>
      <c r="E42" s="5"/>
      <c r="F42" s="5"/>
      <c r="G42" s="35">
        <v>334</v>
      </c>
      <c r="I42" s="3" t="s">
        <v>22</v>
      </c>
      <c r="J42" s="5"/>
      <c r="K42" s="5"/>
      <c r="L42" s="5"/>
      <c r="M42" s="5"/>
      <c r="N42" s="35">
        <v>334</v>
      </c>
    </row>
    <row r="43" spans="2:14" ht="26.1" customHeight="1" thickTop="1" thickBot="1" x14ac:dyDescent="0.35">
      <c r="B43" s="4" t="s">
        <v>23</v>
      </c>
      <c r="C43" s="66"/>
      <c r="D43" s="66"/>
      <c r="E43" s="66"/>
      <c r="F43" s="66"/>
      <c r="G43" s="35">
        <v>290</v>
      </c>
      <c r="I43" s="4" t="s">
        <v>23</v>
      </c>
      <c r="J43" s="66"/>
      <c r="K43" s="66"/>
      <c r="L43" s="66"/>
      <c r="M43" s="66"/>
      <c r="N43" s="35">
        <v>290</v>
      </c>
    </row>
    <row r="44" spans="2:14" ht="15.75" thickTop="1" x14ac:dyDescent="0.25">
      <c r="G44"/>
    </row>
    <row r="45" spans="2:14" hidden="1" x14ac:dyDescent="0.25">
      <c r="G45"/>
    </row>
    <row r="46" spans="2:14" ht="19.5" hidden="1" thickTop="1" x14ac:dyDescent="0.3">
      <c r="B46" s="5" t="s">
        <v>40</v>
      </c>
      <c r="C46" s="67">
        <v>0</v>
      </c>
      <c r="E46" s="5" t="s">
        <v>35</v>
      </c>
      <c r="G46" s="36" t="s">
        <v>33</v>
      </c>
    </row>
    <row r="47" spans="2:14" ht="19.5" hidden="1" thickBot="1" x14ac:dyDescent="0.35">
      <c r="C47" s="68">
        <v>1</v>
      </c>
      <c r="G47" s="37" t="s">
        <v>34</v>
      </c>
    </row>
    <row r="48" spans="2:14" ht="15.75" hidden="1" thickBot="1" x14ac:dyDescent="0.3">
      <c r="C48" s="69">
        <v>2</v>
      </c>
    </row>
  </sheetData>
  <mergeCells count="14">
    <mergeCell ref="B35:G35"/>
    <mergeCell ref="B2:G2"/>
    <mergeCell ref="E3:G3"/>
    <mergeCell ref="B11:E11"/>
    <mergeCell ref="B5:E5"/>
    <mergeCell ref="B34:F34"/>
    <mergeCell ref="B32:G32"/>
    <mergeCell ref="I34:M34"/>
    <mergeCell ref="I35:N35"/>
    <mergeCell ref="I2:N2"/>
    <mergeCell ref="L3:N3"/>
    <mergeCell ref="I5:L5"/>
    <mergeCell ref="I11:L11"/>
    <mergeCell ref="I32:N32"/>
  </mergeCells>
  <dataValidations count="2">
    <dataValidation type="list" allowBlank="1" showInputMessage="1" showErrorMessage="1" sqref="G34 N34" xr:uid="{E28AE2A9-F300-9A48-B6FC-62C337DC09DD}">
      <formula1>$G$46:$G$47</formula1>
    </dataValidation>
    <dataValidation type="list" allowBlank="1" showInputMessage="1" showErrorMessage="1" sqref="G33 N33" xr:uid="{DFF09E20-622B-6F42-970D-EC11DC9437CB}">
      <formula1>$C$46:$C$48</formula1>
    </dataValidation>
  </dataValidations>
  <pageMargins left="0.7" right="0.7" top="0.75" bottom="0.75" header="0.3" footer="0.3"/>
  <pageSetup paperSize="9" scale="6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root</dc:creator>
  <cp:lastModifiedBy>stanley root</cp:lastModifiedBy>
  <cp:lastPrinted>2022-10-16T16:16:57Z</cp:lastPrinted>
  <dcterms:created xsi:type="dcterms:W3CDTF">2022-07-20T17:30:21Z</dcterms:created>
  <dcterms:modified xsi:type="dcterms:W3CDTF">2022-10-17T04:45:46Z</dcterms:modified>
</cp:coreProperties>
</file>