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threadedComments/threadedComment1.xml" ContentType="application/vnd.ms-excel.threadedcomments+xml"/>
  <Override PartName="/xl/comments11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filterPrivacy="1" updateLinks="never" codeName="ThisWorkbook"/>
  <xr:revisionPtr revIDLastSave="4" documentId="13_ncr:1_{39034141-19E2-4C4F-A4E4-AF04D48032A1}" xr6:coauthVersionLast="47" xr6:coauthVersionMax="47" xr10:uidLastSave="{9618DE64-8B33-4BDE-BDD2-0895739A2B78}"/>
  <bookViews>
    <workbookView xWindow="28680" yWindow="-120" windowWidth="24240" windowHeight="17640" tabRatio="894" xr2:uid="{00000000-000D-0000-FFFF-FFFF00000000}"/>
  </bookViews>
  <sheets>
    <sheet name="Locations" sheetId="29" r:id="rId1"/>
    <sheet name="Grades" sheetId="54" r:id="rId2"/>
    <sheet name="JobFamily" sheetId="34" r:id="rId3"/>
    <sheet name="Jobs" sheetId="35" r:id="rId4"/>
    <sheet name="Job-ValidGrade" sheetId="76" r:id="rId5"/>
    <sheet name="Positions" sheetId="40" r:id="rId6"/>
    <sheet name="Valid Position Grades" sheetId="41" r:id="rId7"/>
    <sheet name="Grade Rates" sheetId="32" r:id="rId8"/>
    <sheet name="Grade Rates Values" sheetId="33" r:id="rId9"/>
    <sheet name="Org" sheetId="30" r:id="rId10"/>
    <sheet name="GL CC Info" sheetId="77" r:id="rId11"/>
    <sheet name="OrgTree" sheetId="66" r:id="rId12"/>
    <sheet name="OrgTreeNode" sheetId="6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10" hidden="1">'GL CC Info'!$B$6:$F$6</definedName>
    <definedName name="_xlnm._FilterDatabase" localSheetId="7" hidden="1">'Grade Rates'!$B$6:$J$6</definedName>
    <definedName name="_xlnm._FilterDatabase" localSheetId="8" hidden="1">'Grade Rates Values'!$B$6:$J$6</definedName>
    <definedName name="_xlnm._FilterDatabase" localSheetId="1" hidden="1">Grades!$B$6:$G$6</definedName>
    <definedName name="_xlnm._FilterDatabase" localSheetId="2" hidden="1">JobFamily!$B$6:$G$6</definedName>
    <definedName name="_xlnm._FilterDatabase" localSheetId="3" hidden="1">Jobs!$B$6:$V$6</definedName>
    <definedName name="_xlnm._FilterDatabase" localSheetId="4" hidden="1">'Job-ValidGrade'!$B$6:$G$6</definedName>
    <definedName name="_xlnm._FilterDatabase" localSheetId="0" hidden="1">Locations!$B$6:$V$6</definedName>
    <definedName name="_xlnm._FilterDatabase" localSheetId="9" hidden="1">Org!$B$6:$M$6</definedName>
    <definedName name="_xlnm._FilterDatabase" localSheetId="11" hidden="1">OrgTree!$B$5:$L$5</definedName>
    <definedName name="_xlnm._FilterDatabase" localSheetId="12" hidden="1">OrgTreeNode!$A$6:$I$6</definedName>
    <definedName name="_xlnm._FilterDatabase" localSheetId="5" hidden="1">Positions!$B$6:$AM$6</definedName>
    <definedName name="_xlnm._FilterDatabase" localSheetId="6" hidden="1">'Valid Position Grades'!$B$6:$J$6</definedName>
    <definedName name="DLOV_oracle_apps_hcm_enterpriseSetup_spreadsheetLoader_ui_GenericHdlSpreadsheetPageDef_Pval036_Pval035_235" hidden="1">#REF!</definedName>
    <definedName name="DLOV_oracle_apps_hcm_enterpriseSetup_spreadsheetLoader_ui_GenericHdlSpreadsheetPageDef_Pval044_Pval035_235" hidden="1">[1]_ADFDI_LOV!$C$510:$E$510</definedName>
    <definedName name="DLOV_oracle_apps_hcm_enterpriseSetup_spreadsheetLoader_ui_GenericHdlSpreadsheetPageDef_Pval047_Pval046_235" hidden="1">[1]_ADFDI_LOV!$C$1012:$F$1012</definedName>
    <definedName name="GradeRateValues" hidden="1">#REF!</definedName>
    <definedName name="LOV_oracle_apps_hcm_enterpriseSetup_spreadsheetLoader_ui_GenericHdlSpreadsheetPageDef_Pval002" hidden="1">[2]_ADFDI_LOV!$C$6:$CO$6</definedName>
    <definedName name="LOV_oracle_apps_hcm_enterpriseSetup_spreadsheetLoader_ui_GenericHdlSpreadsheetPageDef_Pval019" localSheetId="10" hidden="1">#REF!</definedName>
    <definedName name="LOV_oracle_apps_hcm_enterpriseSetup_spreadsheetLoader_ui_GenericHdlSpreadsheetPageDef_Pval019" localSheetId="7" hidden="1">#REF!</definedName>
    <definedName name="LOV_oracle_apps_hcm_enterpriseSetup_spreadsheetLoader_ui_GenericHdlSpreadsheetPageDef_Pval019" localSheetId="8" hidden="1">#REF!</definedName>
    <definedName name="LOV_oracle_apps_hcm_enterpriseSetup_spreadsheetLoader_ui_GenericHdlSpreadsheetPageDef_Pval019" localSheetId="1" hidden="1">#REF!</definedName>
    <definedName name="LOV_oracle_apps_hcm_enterpriseSetup_spreadsheetLoader_ui_GenericHdlSpreadsheetPageDef_Pval019" localSheetId="2" hidden="1">#REF!</definedName>
    <definedName name="LOV_oracle_apps_hcm_enterpriseSetup_spreadsheetLoader_ui_GenericHdlSpreadsheetPageDef_Pval019" localSheetId="3" hidden="1">#REF!</definedName>
    <definedName name="LOV_oracle_apps_hcm_enterpriseSetup_spreadsheetLoader_ui_GenericHdlSpreadsheetPageDef_Pval019" localSheetId="0" hidden="1">#REF!</definedName>
    <definedName name="LOV_oracle_apps_hcm_enterpriseSetup_spreadsheetLoader_ui_GenericHdlSpreadsheetPageDef_Pval019" localSheetId="9" hidden="1">#REF!</definedName>
    <definedName name="LOV_oracle_apps_hcm_enterpriseSetup_spreadsheetLoader_ui_GenericHdlSpreadsheetPageDef_Pval019" localSheetId="5" hidden="1">#REF!</definedName>
    <definedName name="LOV_oracle_apps_hcm_enterpriseSetup_spreadsheetLoader_ui_GenericHdlSpreadsheetPageDef_Pval019" localSheetId="6" hidden="1">#REF!</definedName>
    <definedName name="LOV_oracle_apps_hcm_enterpriseSetup_spreadsheetLoader_ui_GenericHdlSpreadsheetPageDef_Pval019" hidden="1">#REF!</definedName>
    <definedName name="LOV_oracle_apps_hcm_enterpriseSetup_spreadsheetLoader_ui_GenericHdlSpreadsheetPageDef_Pval026" hidden="1">#REF!</definedName>
    <definedName name="LOV_oracle_apps_hcm_enterpriseSetup_spreadsheetLoader_ui_GenericHdlSpreadsheetPageDef_Pval032" hidden="1">#REF!</definedName>
    <definedName name="LOV_oracle_apps_hcm_enterpriseSetup_spreadsheetLoader_ui_GenericHdlSpreadsheetPageDef_Pval035" hidden="1">[1]_ADFDI_LOV!$C$36:$IR$36</definedName>
    <definedName name="LOV_oracle_apps_hcm_enterpriseSetup_spreadsheetLoader_ui_GenericHdlSpreadsheetPageDef_Pval045" hidden="1">[3]_ADFDI_LOV!$C$6:$F$6</definedName>
    <definedName name="LOV_oracle_apps_hcm_enterpriseSetup_spreadsheetLoader_ui_GenericHdlSpreadsheetPageDef_Pval046" hidden="1">[1]_ADFDI_LOV!$C$538:$IR$538</definedName>
    <definedName name="LOV_oracle_apps_hcm_enterpriseSetup_spreadsheetLoader_ui_GenericHdlSpreadsheetPageDef_Pval058" localSheetId="10" hidden="1">#REF!</definedName>
    <definedName name="LOV_oracle_apps_hcm_enterpriseSetup_spreadsheetLoader_ui_GenericHdlSpreadsheetPageDef_Pval058" localSheetId="7" hidden="1">#REF!</definedName>
    <definedName name="LOV_oracle_apps_hcm_enterpriseSetup_spreadsheetLoader_ui_GenericHdlSpreadsheetPageDef_Pval058" localSheetId="8" hidden="1">#REF!</definedName>
    <definedName name="LOV_oracle_apps_hcm_enterpriseSetup_spreadsheetLoader_ui_GenericHdlSpreadsheetPageDef_Pval058" localSheetId="2" hidden="1">#REF!</definedName>
    <definedName name="LOV_oracle_apps_hcm_enterpriseSetup_spreadsheetLoader_ui_GenericHdlSpreadsheetPageDef_Pval058" localSheetId="3" hidden="1">#REF!</definedName>
    <definedName name="LOV_oracle_apps_hcm_enterpriseSetup_spreadsheetLoader_ui_GenericHdlSpreadsheetPageDef_Pval058" localSheetId="0" hidden="1">#REF!</definedName>
    <definedName name="LOV_oracle_apps_hcm_enterpriseSetup_spreadsheetLoader_ui_GenericHdlSpreadsheetPageDef_Pval058" localSheetId="9" hidden="1">#REF!</definedName>
    <definedName name="LOV_oracle_apps_hcm_enterpriseSetup_spreadsheetLoader_ui_GenericHdlSpreadsheetPageDef_Pval058" localSheetId="5" hidden="1">#REF!</definedName>
    <definedName name="LOV_oracle_apps_hcm_enterpriseSetup_spreadsheetLoader_ui_GenericHdlSpreadsheetPageDef_Pval058" localSheetId="6" hidden="1">#REF!</definedName>
    <definedName name="LOV_oracle_apps_hcm_enterpriseSetup_spreadsheetLoader_ui_GenericHdlSpreadsheetPageDef_Pval058" hidden="1">#REF!</definedName>
    <definedName name="LOV_oracle_apps_hcm_enterpriseSetup_spreadsheetLoader_ui_GenericHdlSpreadsheetPageDef_Pval066" hidden="1">[1]_ADFDI_LOV!$C$10:$H$10</definedName>
    <definedName name="LOV_oracle_apps_hcm_enterpriseSetup_spreadsheetLoader_ui_GenericHdlSpreadsheetPageDef_Pval079" hidden="1">[1]_ADFDI_LOV!$C$8:$J$8</definedName>
    <definedName name="LOV_oracle_apps_hcm_enterpriseSetup_spreadsheetLoader_ui_GenericHdlSpreadsheetPageDef_Pval090" hidden="1">[3]_ADFDI_LOV!$C$8:$E$8</definedName>
    <definedName name="LOV_oracle_apps_hcm_enterpriseSetup_spreadsheetLoader_ui_GenericHdlSpreadsheetPageDef_Pval091" hidden="1">[1]_ADFDI_LOV!$C$20:$E$20</definedName>
    <definedName name="LOV_oracle_apps_hcm_enterpriseSetup_spreadsheetLoader_ui_GenericHdlSpreadsheetPageDef_Pval093" hidden="1">[1]_ADFDI_LOV!$C$12:$G$12</definedName>
    <definedName name="LOV_oracle_apps_hcm_enterpriseSetup_spreadsheetLoader_ui_GenericHdlSpreadsheetPageDef_Pval094" hidden="1">[1]_ADFDI_LOV!$C$24:$E$24</definedName>
    <definedName name="LOV_oracle_apps_hcm_enterpriseSetup_spreadsheetLoader_ui_GenericHdlSpreadsheetPageDef_Pval095" hidden="1">[1]_ADFDI_LOV!$C$30:$E$30</definedName>
    <definedName name="LOV_oracle_apps_hcm_enterpriseSetup_spreadsheetLoader_ui_GenericHdlSpreadsheetPageDef_Pval097" hidden="1">[1]_ADFDI_LOV!$C$22:$I$22</definedName>
    <definedName name="LOV_oracle_apps_hcm_enterpriseSetup_spreadsheetLoader_ui_GenericHdlSpreadsheetPageDef_Pval120" hidden="1">[3]_ADFDI_LOV!$C$10:$E$10</definedName>
    <definedName name="LOV_oracle_apps_hcm_enterpriseSetup_spreadsheetLoader_ui_GenericHdlSpreadsheetPageDef_Pval134" hidden="1">#REF!</definedName>
    <definedName name="LOV_oracle_apps_hcm_enterpriseSetup_spreadsheetLoader_ui_GenericHdlSpreadsheetPageDef_Pval135" hidden="1">#REF!</definedName>
    <definedName name="LOV_oracle_apps_hcm_enterpriseSetup_spreadsheetLoader_ui_GenericHdlSpreadsheetPageDef_Pval145" hidden="1">[1]_ADFDI_LOV!$C$16:$E$16</definedName>
    <definedName name="LOV_oracle_apps_hcm_enterpriseSetup_spreadsheetLoader_ui_GenericHdlSpreadsheetPageDef_Pval146" hidden="1">[1]_ADFDI_LOV!$C$14:$E$14</definedName>
    <definedName name="LOV_oracle_apps_hcm_enterpriseSetup_spreadsheetLoader_ui_GenericHdlSpreadsheetPageDef_Pval150" hidden="1">[3]_ADFDI_LOV!$C$14:$E$14</definedName>
    <definedName name="LOV_oracle_apps_hcm_enterpriseSetup_spreadsheetLoader_ui_GenericHdlSpreadsheetPageDef_Pval156" hidden="1">#REF!</definedName>
    <definedName name="LOV_oracle_apps_hcm_enterpriseSetup_spreadsheetLoader_ui_GenericHdlSpreadsheetPageDef_Pval157" hidden="1">#REF!</definedName>
    <definedName name="LOV_oracle_apps_hcm_enterpriseSetup_spreadsheetLoader_ui_GenericHdlSpreadsheetPageDef_Pval162" hidden="1">#REF!</definedName>
    <definedName name="LOV_oracle_apps_hcm_enterpriseSetup_spreadsheetLoader_ui_GenericHdlSpreadsheetPageDef_Pval163" hidden="1">#REF!</definedName>
    <definedName name="LOV_oracle_apps_hcm_enterpriseSetup_spreadsheetLoader_ui_GenericHdlSpreadsheetPageDef_Pval165" hidden="1">[3]_ADFDI_LOV!$C$16:$E$16</definedName>
    <definedName name="LOV_oracle_apps_hcm_enterpriseSetup_spreadsheetLoader_ui_GenericHdlSpreadsheetPageDef_Pval168" hidden="1">#REF!</definedName>
    <definedName name="LOV_oracle_apps_hcm_enterpriseSetup_spreadsheetLoader_ui_GenericHdlSpreadsheetPageDef_Pval169" hidden="1">#REF!</definedName>
    <definedName name="LOV_oracle_apps_hcm_enterpriseSetup_spreadsheetLoader_ui_GenericHdlSpreadsheetPageDef_Pval174" hidden="1">#REF!</definedName>
    <definedName name="LOV_oracle_apps_hcm_enterpriseSetup_spreadsheetLoader_ui_GenericHdlSpreadsheetPageDef_Pval175" hidden="1">#REF!</definedName>
    <definedName name="LOV_oracle_apps_hcm_enterpriseSetup_spreadsheetLoader_ui_GenericHdlSpreadsheetPageDef_Pval178" hidden="1">[1]_ADFDI_LOV!$C$6:$Q$6</definedName>
    <definedName name="LOV_oracle_apps_hcm_enterpriseSetup_spreadsheetLoader_ui_GenericHdlSpreadsheetPageDef_Pval187" hidden="1">#REF!</definedName>
    <definedName name="LOV_oracle_apps_hcm_enterpriseSetup_spreadsheetLoader_ui_GenericHdlSpreadsheetPageDef_Pval195" hidden="1">[1]_ADFDI_LOV!$C$28:$EN$28</definedName>
    <definedName name="LOV_oracle_apps_hcm_enterpriseSetup_spreadsheetLoader_ui_GenericHdlSpreadsheetPageDef_Pval196" hidden="1">[1]_ADFDI_LOV!$C$26:$E$26</definedName>
    <definedName name="LOV_oracle_apps_hcm_enterpriseSetup_spreadsheetLoader_ui_GenericHdlSpreadsheetPageDef_Pval217" hidden="1">[1]_ADFDI_LOV!$C$18:$E$18</definedName>
    <definedName name="LOV_oracle_apps_hcm_enterpriseSetup_spreadsheetLoader_ui_GenericHdlSpreadsheetPageDef_Pval218" hidden="1">[1]_ADFDI_LOV!$C$32</definedName>
    <definedName name="LOV_oracle_apps_hcm_enterpriseSetup_spreadsheetLoader_ui_GenericHdlSpreadsheetPageDef_Pval222" hidden="1">[1]_ADFDI_LOV!$C$34:$E$34</definedName>
    <definedName name="LOV_oracle_apps_hcm_enterpriseSetup_spreadsheetLoader_ui_GenericHdlSpreadsheetPageDef_Pval315" hidden="1">[3]_ADFDI_LOV!$C$18:$E$18</definedName>
    <definedName name="LOV_oracle_apps_hcm_enterpriseSetup_spreadsheetLoader_ui_GenericHdlSpreadsheetPageDef_Pval330" hidden="1">[3]_ADFDI_LOV!$C$20:$E$20</definedName>
    <definedName name="LOV_oracle_apps_hcm_enterpriseSetup_spreadsheetLoader_ui_GenericHdlSpreadsheetPageDef_Pval345" hidden="1">[3]_ADFDI_LOV!$C$22:$E$22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" i="29" l="1"/>
  <c r="H14" i="76"/>
  <c r="H13" i="76"/>
  <c r="H12" i="76"/>
  <c r="H11" i="76"/>
  <c r="H10" i="76"/>
  <c r="N6" i="66"/>
  <c r="M6" i="66"/>
  <c r="X10" i="29"/>
  <c r="X11" i="29"/>
  <c r="X12" i="29"/>
  <c r="X13" i="29"/>
  <c r="AA29" i="35"/>
  <c r="AA28" i="35"/>
  <c r="AA27" i="35"/>
  <c r="Z27" i="35"/>
  <c r="Z29" i="35"/>
  <c r="Z28" i="35"/>
  <c r="Z26" i="35"/>
  <c r="Z25" i="35"/>
  <c r="Z24" i="35"/>
  <c r="Z23" i="35"/>
  <c r="Z22" i="35"/>
  <c r="Z21" i="35"/>
  <c r="Z20" i="35"/>
  <c r="Z19" i="35"/>
  <c r="Z18" i="35"/>
  <c r="Z17" i="35"/>
  <c r="Z16" i="35"/>
  <c r="Z15" i="35"/>
  <c r="Z14" i="35"/>
  <c r="Z13" i="35"/>
  <c r="Z12" i="35"/>
  <c r="Z11" i="35"/>
  <c r="Z10" i="35"/>
  <c r="Z9" i="35"/>
  <c r="Z8" i="35"/>
  <c r="Z7" i="35"/>
  <c r="Z6" i="35"/>
  <c r="P14" i="30"/>
  <c r="P13" i="30"/>
  <c r="P12" i="30"/>
  <c r="P11" i="30"/>
  <c r="P10" i="30"/>
  <c r="P9" i="30"/>
  <c r="P8" i="30"/>
  <c r="P7" i="30"/>
  <c r="O14" i="30"/>
  <c r="O13" i="30"/>
  <c r="O12" i="30"/>
  <c r="O11" i="30"/>
  <c r="O10" i="30"/>
  <c r="O9" i="30"/>
  <c r="O8" i="30"/>
  <c r="O7" i="30"/>
  <c r="N14" i="30"/>
  <c r="N13" i="30"/>
  <c r="N12" i="30"/>
  <c r="N11" i="30"/>
  <c r="N10" i="30"/>
  <c r="N9" i="30"/>
  <c r="N8" i="30"/>
  <c r="N7" i="30"/>
  <c r="O11" i="77" l="1"/>
  <c r="O10" i="77"/>
  <c r="O9" i="77"/>
  <c r="O8" i="77"/>
  <c r="O7" i="77"/>
  <c r="O6" i="77"/>
  <c r="Q8" i="30"/>
  <c r="Q9" i="30"/>
  <c r="Q10" i="30"/>
  <c r="Q11" i="30"/>
  <c r="Q12" i="30"/>
  <c r="Q13" i="30"/>
  <c r="Q14" i="30"/>
  <c r="Q7" i="30"/>
  <c r="Q6" i="30"/>
  <c r="X9" i="29" l="1"/>
  <c r="X8" i="29"/>
  <c r="X7" i="29"/>
  <c r="H8" i="41" l="1"/>
  <c r="AI7" i="40"/>
  <c r="AA8" i="35" l="1"/>
  <c r="AA9" i="35"/>
  <c r="AA10" i="35"/>
  <c r="AA11" i="35"/>
  <c r="AA12" i="35"/>
  <c r="AA13" i="35"/>
  <c r="AA14" i="35"/>
  <c r="AA15" i="35"/>
  <c r="AA16" i="35"/>
  <c r="AA17" i="35"/>
  <c r="AA18" i="35"/>
  <c r="AA19" i="35"/>
  <c r="AA20" i="35"/>
  <c r="AA21" i="35"/>
  <c r="AA22" i="35"/>
  <c r="AA23" i="35"/>
  <c r="AA24" i="35"/>
  <c r="AA25" i="35"/>
  <c r="AA26" i="35"/>
  <c r="AA7" i="35"/>
  <c r="AA6" i="35"/>
  <c r="I7" i="67" l="1"/>
  <c r="I6" i="67"/>
  <c r="N6" i="30"/>
  <c r="M5" i="66"/>
  <c r="K7" i="33"/>
  <c r="K6" i="33"/>
  <c r="K7" i="32"/>
  <c r="K6" i="32"/>
  <c r="K6" i="41"/>
  <c r="AN6" i="40"/>
  <c r="H7" i="76"/>
  <c r="H6" i="76"/>
  <c r="G7" i="34"/>
  <c r="G6" i="34"/>
  <c r="H7" i="54"/>
  <c r="H6" i="54"/>
  <c r="P6" i="30" l="1"/>
  <c r="O6" i="30"/>
  <c r="AO6" i="40"/>
  <c r="AO7" i="40" l="1"/>
  <c r="AM8" i="40" l="1"/>
  <c r="AM9" i="40"/>
  <c r="AM7" i="40"/>
  <c r="AJ8" i="40"/>
  <c r="AJ9" i="40"/>
  <c r="AJ7" i="40"/>
  <c r="AI8" i="40" l="1"/>
  <c r="AO8" i="40" s="1"/>
  <c r="AI9" i="40"/>
  <c r="AO9" i="40" s="1"/>
  <c r="H9" i="41"/>
  <c r="H7" i="41"/>
  <c r="K9" i="41" l="1"/>
  <c r="K7" i="41"/>
  <c r="J8" i="41"/>
  <c r="K8" i="41" s="1"/>
  <c r="J9" i="41"/>
  <c r="J7" i="41"/>
  <c r="AL8" i="40" l="1"/>
  <c r="AN8" i="40" s="1"/>
  <c r="AL9" i="40"/>
  <c r="AN9" i="40" s="1"/>
  <c r="AL7" i="40"/>
  <c r="AN7" i="40" s="1"/>
  <c r="H9" i="76" l="1"/>
  <c r="H8" i="76"/>
  <c r="I19" i="67" l="1"/>
  <c r="I20" i="67"/>
  <c r="I21" i="67"/>
  <c r="I9" i="67" l="1"/>
  <c r="I10" i="67"/>
  <c r="I11" i="67"/>
  <c r="I12" i="67"/>
  <c r="I13" i="67"/>
  <c r="I14" i="67"/>
  <c r="I15" i="67"/>
  <c r="I16" i="67"/>
  <c r="I17" i="67"/>
  <c r="I18" i="67"/>
  <c r="I8" i="67" l="1"/>
  <c r="N5" i="66" l="1"/>
  <c r="G10" i="33" l="1"/>
  <c r="H10" i="33"/>
  <c r="F10" i="33"/>
  <c r="K10" i="33" s="1"/>
  <c r="G8" i="34" l="1"/>
  <c r="G9" i="34"/>
  <c r="G10" i="34"/>
  <c r="G11" i="34"/>
  <c r="G12" i="34"/>
  <c r="G13" i="34"/>
  <c r="G14" i="34"/>
  <c r="G15" i="34"/>
  <c r="G16" i="34"/>
  <c r="G17" i="34"/>
  <c r="G18" i="34"/>
  <c r="K8" i="33"/>
  <c r="K9" i="33"/>
  <c r="K8" i="32"/>
  <c r="H8" i="54"/>
  <c r="H9" i="5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E00-000001000000}">
      <text>
        <r>
          <rPr>
            <sz val="9"/>
            <color indexed="81"/>
            <rFont val="Tahoma"/>
            <family val="2"/>
          </rPr>
          <t>Required
Only values possible are defined in the pick list.
Groups locations into group specific or common.</t>
        </r>
      </text>
    </comment>
    <comment ref="C5" authorId="0" shapeId="0" xr:uid="{00000000-0006-0000-0E00-000002000000}">
      <text>
        <r>
          <rPr>
            <sz val="9"/>
            <color indexed="81"/>
            <rFont val="Tahoma"/>
            <family val="2"/>
          </rPr>
          <t>Example:  CC_001
Unique short name for the location</t>
        </r>
      </text>
    </comment>
    <comment ref="D5" authorId="0" shapeId="0" xr:uid="{00000000-0006-0000-0E00-000003000000}">
      <text>
        <r>
          <rPr>
            <sz val="9"/>
            <color indexed="81"/>
            <rFont val="Tahoma"/>
            <family val="2"/>
          </rPr>
          <t>Maximum 60 characters.
Example:  HR_SJHSRI/Our Lady of Fatima Hospital
Descriptive name of the location</t>
        </r>
      </text>
    </comment>
    <comment ref="I5" authorId="0" shapeId="0" xr:uid="{00000000-0006-0000-0E00-000004000000}">
      <text>
        <r>
          <rPr>
            <sz val="9"/>
            <color indexed="81"/>
            <rFont val="Tahoma"/>
            <family val="2"/>
          </rPr>
          <t>County is required by Oracle.  Can generate county if not provided</t>
        </r>
      </text>
    </comment>
    <comment ref="K5" authorId="0" shapeId="0" xr:uid="{00000000-0006-0000-0E00-000005000000}">
      <text>
        <r>
          <rPr>
            <sz val="9"/>
            <color indexed="81"/>
            <rFont val="Tahoma"/>
            <family val="2"/>
          </rPr>
          <t>Used for Canadian addresses.  Otherwise leave blank</t>
        </r>
      </text>
    </comment>
    <comment ref="M5" authorId="0" shapeId="0" xr:uid="{00000000-0006-0000-0E00-000006000000}">
      <text>
        <r>
          <rPr>
            <sz val="9"/>
            <color indexed="81"/>
            <rFont val="Tahoma"/>
            <family val="2"/>
          </rPr>
          <t>Two character country code
Example:  US</t>
        </r>
      </text>
    </comment>
    <comment ref="O5" authorId="0" shapeId="0" xr:uid="{00000000-0006-0000-0E00-000007000000}">
      <text>
        <r>
          <rPr>
            <sz val="9"/>
            <color indexed="81"/>
            <rFont val="Tahoma"/>
            <family val="2"/>
          </rPr>
          <t>Date will be 1/1/1951
Only in rare cases will the date be something different</t>
        </r>
      </text>
    </comment>
    <comment ref="P5" authorId="0" shapeId="0" xr:uid="{00000000-0006-0000-0E00-000008000000}">
      <text>
        <r>
          <rPr>
            <sz val="9"/>
            <color indexed="81"/>
            <rFont val="Tahoma"/>
            <family val="2"/>
          </rPr>
          <t>Leave blank.
In rare cases date can be specified.  Format will be 1/20/2019</t>
        </r>
      </text>
    </comment>
    <comment ref="V5" authorId="0" shapeId="0" xr:uid="{00000000-0006-0000-0E00-000009000000}">
      <text>
        <r>
          <rPr>
            <sz val="9"/>
            <color indexed="81"/>
            <rFont val="Tahoma"/>
            <family val="2"/>
          </rPr>
          <t>Leave blank.
In rare cases date can be specified.  Format will be 1/20/2019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1100-000001000000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C5" authorId="0" shapeId="0" xr:uid="{00000000-0006-0000-1100-000002000000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D5" authorId="0" shapeId="0" xr:uid="{00000000-0006-0000-1100-000003000000}">
      <text>
        <r>
          <rPr>
            <sz val="9"/>
            <color indexed="81"/>
            <rFont val="Tahoma"/>
            <family val="2"/>
          </rPr>
          <t>The name of the grade. The grade name is translatable.</t>
        </r>
      </text>
    </comment>
    <comment ref="E5" authorId="0" shapeId="0" xr:uid="{00000000-0006-0000-1100-000004000000}">
      <text>
        <r>
          <rPr>
            <sz val="9"/>
            <color indexed="81"/>
            <rFont val="Tahoma"/>
            <family val="2"/>
          </rPr>
          <t>Indicates whether the grade is active or inactive.</t>
        </r>
      </text>
    </comment>
    <comment ref="F5" authorId="0" shapeId="0" xr:uid="{00000000-0006-0000-1100-000005000000}">
      <text>
        <r>
          <rPr>
            <sz val="9"/>
            <color indexed="81"/>
            <rFont val="Tahoma"/>
            <family val="2"/>
          </rPr>
          <t>The start date of the grade or the update to the grade.</t>
        </r>
      </text>
    </comment>
    <comment ref="G5" authorId="0" shapeId="0" xr:uid="{00000000-0006-0000-1100-000006000000}">
      <text>
        <r>
          <rPr>
            <sz val="9"/>
            <color indexed="81"/>
            <rFont val="Tahoma"/>
            <family val="2"/>
          </rPr>
          <t>The start date of the grade or the update to the grade.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FBEE85AD-F80D-4F43-8916-5D565148B172}">
      <text>
        <r>
          <rPr>
            <sz val="9"/>
            <color indexed="81"/>
            <rFont val="Tahoma"/>
            <family val="2"/>
          </rPr>
          <t>Example:  Administration
Unique short name for the job family</t>
        </r>
      </text>
    </comment>
    <comment ref="C5" authorId="0" shapeId="0" xr:uid="{3AC0715F-E00E-487D-B6FD-4A9E0A593366}">
      <text>
        <r>
          <rPr>
            <sz val="9"/>
            <color indexed="81"/>
            <rFont val="Tahoma"/>
            <family val="2"/>
          </rPr>
          <t>Descriptive name for the job family</t>
        </r>
      </text>
    </comment>
    <comment ref="D5" authorId="0" shapeId="0" xr:uid="{0DFAB560-F416-41E7-A35A-7D65C1969AEE}">
      <text>
        <r>
          <rPr>
            <sz val="9"/>
            <color indexed="81"/>
            <rFont val="Tahoma"/>
            <family val="2"/>
          </rPr>
          <t>A - Active
I - Inactive
All will be A for active</t>
        </r>
      </text>
    </comment>
    <comment ref="E5" authorId="0" shapeId="0" xr:uid="{1E90D590-27E7-4C60-A75B-C27D325B9B19}">
      <text>
        <r>
          <rPr>
            <sz val="9"/>
            <color indexed="81"/>
            <rFont val="Tahoma"/>
            <family val="2"/>
          </rPr>
          <t>Date will be 1/1/1951
Only in rare cases will the date be something different</t>
        </r>
      </text>
    </comment>
    <comment ref="F5" authorId="0" shapeId="0" xr:uid="{44F896B4-E567-47CB-8ADC-2BDB94E0B345}">
      <text>
        <r>
          <rPr>
            <sz val="9"/>
            <color indexed="81"/>
            <rFont val="Tahoma"/>
            <family val="2"/>
          </rPr>
          <t>Leave blank.
In rare cases date can be specified.  Format will be 1/20/2019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1500-000001000000}">
      <text>
        <r>
          <rPr>
            <sz val="9"/>
            <color indexed="81"/>
            <rFont val="Tahoma"/>
            <family val="2"/>
          </rPr>
          <t>Required
Only values possible are defined in the pick list.
Groups Jobs into specific or common groups.</t>
        </r>
      </text>
    </comment>
    <comment ref="C5" authorId="0" shapeId="0" xr:uid="{00000000-0006-0000-1500-000002000000}">
      <text>
        <r>
          <rPr>
            <sz val="9"/>
            <color indexed="81"/>
            <rFont val="Tahoma"/>
            <family val="2"/>
          </rPr>
          <t>Required
Short name of the job.
Used with set code to make record unique</t>
        </r>
      </text>
    </comment>
    <comment ref="D5" authorId="0" shapeId="0" xr:uid="{00000000-0006-0000-1500-000003000000}">
      <text>
        <r>
          <rPr>
            <sz val="9"/>
            <color indexed="81"/>
            <rFont val="Tahoma"/>
            <family val="2"/>
          </rPr>
          <t>Required
Descriptive name of the department</t>
        </r>
      </text>
    </comment>
    <comment ref="F5" authorId="0" shapeId="0" xr:uid="{00000000-0006-0000-1500-000004000000}">
      <text>
        <r>
          <rPr>
            <sz val="9"/>
            <color indexed="81"/>
            <rFont val="Tahoma"/>
            <family val="2"/>
          </rPr>
          <t>The list of job families are defined on the JobFamily worksheet</t>
        </r>
      </text>
    </comment>
    <comment ref="G5" authorId="0" shapeId="0" xr:uid="{00000000-0006-0000-1500-000005000000}">
      <text>
        <r>
          <rPr>
            <sz val="9"/>
            <color indexed="81"/>
            <rFont val="Tahoma"/>
            <family val="2"/>
          </rPr>
          <t xml:space="preserve">Codes are defined as follows:
10 - Staff
20 - Leader
30 - Leader, Bonus Eligible
</t>
        </r>
      </text>
    </comment>
    <comment ref="H5" authorId="0" shapeId="0" xr:uid="{00000000-0006-0000-1500-000006000000}">
      <text>
        <r>
          <rPr>
            <sz val="9"/>
            <color indexed="81"/>
            <rFont val="Tahoma"/>
            <family val="2"/>
          </rPr>
          <t>Example format: ####</t>
        </r>
      </text>
    </comment>
    <comment ref="I5" authorId="0" shapeId="0" xr:uid="{00000000-0006-0000-1500-000007000000}">
      <text>
        <r>
          <rPr>
            <sz val="9"/>
            <color indexed="81"/>
            <rFont val="Tahoma"/>
            <family val="2"/>
          </rPr>
          <t>A - Active
I - Inactive
All will be A for active</t>
        </r>
      </text>
    </comment>
    <comment ref="J5" authorId="0" shapeId="0" xr:uid="{00000000-0006-0000-1500-000008000000}">
      <text>
        <r>
          <rPr>
            <sz val="9"/>
            <color indexed="81"/>
            <rFont val="Tahoma"/>
            <family val="2"/>
          </rPr>
          <t xml:space="preserve">Date will be 1/1/1951
Only in rare cases will the date be something different
</t>
        </r>
      </text>
    </comment>
    <comment ref="K5" authorId="0" shapeId="0" xr:uid="{00000000-0006-0000-1500-000009000000}">
      <text>
        <r>
          <rPr>
            <sz val="9"/>
            <color indexed="81"/>
            <rFont val="Tahoma"/>
            <family val="2"/>
          </rPr>
          <t>Leave blank.
In rare cases date can be specified.  Format will be 1/20/2019</t>
        </r>
      </text>
    </comment>
    <comment ref="O5" authorId="0" shapeId="0" xr:uid="{00000000-0006-0000-1500-00000A000000}">
      <text>
        <r>
          <rPr>
            <sz val="9"/>
            <color indexed="81"/>
            <rFont val="Tahoma"/>
            <family val="2"/>
          </rPr>
          <t>Only use:  JOB_LEG</t>
        </r>
      </text>
    </comment>
    <comment ref="P5" authorId="0" shapeId="0" xr:uid="{00000000-0006-0000-1500-00000B000000}">
      <text>
        <r>
          <rPr>
            <sz val="9"/>
            <color indexed="81"/>
            <rFont val="Tahoma"/>
            <family val="2"/>
          </rPr>
          <t>Only use: 1</t>
        </r>
      </text>
    </comment>
    <comment ref="Q5" authorId="0" shapeId="0" xr:uid="{00000000-0006-0000-1500-00000C000000}">
      <text>
        <r>
          <rPr>
            <sz val="9"/>
            <color indexed="81"/>
            <rFont val="Tahoma"/>
            <family val="2"/>
          </rPr>
          <t>Only use: US</t>
        </r>
      </text>
    </comment>
    <comment ref="R5" authorId="0" shapeId="0" xr:uid="{00000000-0006-0000-1500-00000D000000}">
      <text>
        <r>
          <rPr>
            <sz val="9"/>
            <color indexed="81"/>
            <rFont val="Tahoma"/>
            <family val="2"/>
          </rPr>
          <t>Only use:  HRX_US_JOBS</t>
        </r>
      </text>
    </comment>
    <comment ref="S5" authorId="0" shapeId="0" xr:uid="{00000000-0006-0000-1500-00000E000000}">
      <text>
        <r>
          <rPr>
            <sz val="9"/>
            <color indexed="81"/>
            <rFont val="Tahoma"/>
            <family val="2"/>
          </rPr>
          <t>Only use:  HRX_US_JOBS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E3F070D9-28EC-4EE9-8BB2-4AEFE11A8EE5}">
      <text>
        <r>
          <rPr>
            <sz val="9"/>
            <color indexed="81"/>
            <rFont val="Tahoma"/>
            <family val="2"/>
          </rPr>
          <t>Required
Valid Grade Set and Valid Grade uniquely define the valid grade to be associated with a position</t>
        </r>
      </text>
    </comment>
    <comment ref="E5" authorId="0" shapeId="0" xr:uid="{31414207-B647-4815-9A6C-61141BDC5924}">
      <text>
        <r>
          <rPr>
            <sz val="9"/>
            <color indexed="81"/>
            <rFont val="Tahoma"/>
            <family val="2"/>
          </rPr>
          <t>Required
Valid Grade Set and Valid Grade uniquely define the valid grade to be associated with a position</t>
        </r>
      </text>
    </comment>
    <comment ref="F5" authorId="0" shapeId="0" xr:uid="{5AA2AB02-B16F-4F73-A61E-D1AAAA6CE9F7}">
      <text>
        <r>
          <rPr>
            <sz val="9"/>
            <color indexed="81"/>
            <rFont val="Tahoma"/>
            <family val="2"/>
          </rPr>
          <t xml:space="preserve">Date will be 1/1/1951
Only in rare cases will the date be something different
</t>
        </r>
      </text>
    </comment>
    <comment ref="G5" authorId="0" shapeId="0" xr:uid="{467A373C-54A0-4BDC-8A71-F3C0CCAC9527}">
      <text>
        <r>
          <rPr>
            <sz val="9"/>
            <color indexed="81"/>
            <rFont val="Tahoma"/>
            <family val="2"/>
          </rPr>
          <t xml:space="preserve">Leave blank.
In rare cases date can be specified.  Format will be 1/20/2019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1A00-000001000000}">
      <text>
        <r>
          <rPr>
            <sz val="9"/>
            <color indexed="81"/>
            <rFont val="Tahoma"/>
            <family val="2"/>
          </rPr>
          <t>The name of the business unit this position belongs to</t>
        </r>
      </text>
    </comment>
    <comment ref="C5" authorId="0" shapeId="0" xr:uid="{00000000-0006-0000-1A00-000002000000}">
      <text>
        <r>
          <rPr>
            <sz val="9"/>
            <color indexed="81"/>
            <rFont val="Tahoma"/>
            <family val="2"/>
          </rPr>
          <t>A unique code for the position within the business unit.</t>
        </r>
      </text>
    </comment>
    <comment ref="D5" authorId="0" shapeId="0" xr:uid="{00000000-0006-0000-1A00-000003000000}">
      <text>
        <r>
          <rPr>
            <sz val="9"/>
            <color indexed="81"/>
            <rFont val="Tahoma"/>
            <family val="2"/>
          </rPr>
          <t>The name of the position.</t>
        </r>
      </text>
    </comment>
    <comment ref="E5" authorId="0" shapeId="0" xr:uid="{00000000-0006-0000-1A00-000004000000}">
      <text>
        <r>
          <rPr>
            <sz val="9"/>
            <color indexed="81"/>
            <rFont val="Tahoma"/>
            <family val="2"/>
          </rPr>
          <t>The name of the business unit for the parent position.</t>
        </r>
      </text>
    </comment>
    <comment ref="F5" authorId="0" shapeId="0" xr:uid="{00000000-0006-0000-1A00-000005000000}">
      <text>
        <r>
          <rPr>
            <sz val="9"/>
            <color indexed="81"/>
            <rFont val="Tahoma"/>
            <family val="2"/>
          </rPr>
          <t xml:space="preserve"> The code that uniquely identifies the parent position within the business unit.</t>
        </r>
      </text>
    </comment>
    <comment ref="G5" authorId="0" shapeId="0" xr:uid="{00000000-0006-0000-1A00-000006000000}">
      <text>
        <r>
          <rPr>
            <sz val="9"/>
            <color indexed="81"/>
            <rFont val="Tahoma"/>
            <family val="2"/>
          </rPr>
          <t xml:space="preserve"> The name of the department for the position.</t>
        </r>
      </text>
    </comment>
    <comment ref="H5" authorId="0" shapeId="0" xr:uid="{00000000-0006-0000-1A00-000007000000}">
      <text>
        <r>
          <rPr>
            <sz val="9"/>
            <color indexed="81"/>
            <rFont val="Tahoma"/>
            <family val="2"/>
          </rPr>
          <t>The set code for the job associated with the position.</t>
        </r>
      </text>
    </comment>
    <comment ref="I5" authorId="0" shapeId="0" xr:uid="{00000000-0006-0000-1A00-000008000000}">
      <text>
        <r>
          <rPr>
            <sz val="9"/>
            <color indexed="81"/>
            <rFont val="Tahoma"/>
            <family val="2"/>
          </rPr>
          <t>The code for the job associated with the position.</t>
        </r>
      </text>
    </comment>
    <comment ref="J5" authorId="0" shapeId="0" xr:uid="{00000000-0006-0000-1A00-000009000000}">
      <text>
        <r>
          <rPr>
            <sz val="9"/>
            <color indexed="81"/>
            <rFont val="Tahoma"/>
            <family val="2"/>
          </rPr>
          <t>The set code for the location of the position.</t>
        </r>
      </text>
    </comment>
    <comment ref="K5" authorId="0" shapeId="0" xr:uid="{00000000-0006-0000-1A00-00000A000000}">
      <text>
        <r>
          <rPr>
            <sz val="9"/>
            <color indexed="81"/>
            <rFont val="Tahoma"/>
            <family val="2"/>
          </rPr>
          <t xml:space="preserve"> The code for the location of the position.</t>
        </r>
      </text>
    </comment>
    <comment ref="L5" authorId="0" shapeId="0" xr:uid="{00000000-0006-0000-1A00-00000B000000}">
      <text>
        <r>
          <rPr>
            <sz val="9"/>
            <color indexed="81"/>
            <rFont val="Tahoma"/>
            <family val="2"/>
          </rPr>
          <t xml:space="preserve">FR - Full-time regular
FT - Full-time temporary
LTD_TIME - Limited Time
PER_DIEM - Per diem
PR - Part-time regular
PT - Part-time temporary
</t>
        </r>
      </text>
    </comment>
    <comment ref="M5" authorId="0" shapeId="0" xr:uid="{00000000-0006-0000-1A00-00000C000000}">
      <text>
        <r>
          <rPr>
            <sz val="9"/>
            <color indexed="81"/>
            <rFont val="Tahoma"/>
            <family val="2"/>
          </rPr>
          <t>Specify if the position is full or part-time.</t>
        </r>
      </text>
    </comment>
    <comment ref="N5" authorId="0" shapeId="0" xr:uid="{00000000-0006-0000-1A00-00000D000000}">
      <text>
        <r>
          <rPr>
            <sz val="9"/>
            <color indexed="81"/>
            <rFont val="Tahoma"/>
            <family val="2"/>
          </rPr>
          <t>Specify if the position is regular or temporary.</t>
        </r>
      </text>
    </comment>
    <comment ref="O5" authorId="0" shapeId="0" xr:uid="{00000000-0006-0000-1A00-00000E000000}">
      <text>
        <r>
          <rPr>
            <sz val="9"/>
            <color indexed="81"/>
            <rFont val="Tahoma"/>
            <family val="2"/>
          </rPr>
          <t>Pick Approved
The hiring status of the position. For example, Proposed, Frozen, or Approved.</t>
        </r>
      </text>
    </comment>
    <comment ref="P5" authorId="0" shapeId="0" xr:uid="{00000000-0006-0000-1A00-00000F000000}">
      <text>
        <r>
          <rPr>
            <sz val="9"/>
            <color indexed="81"/>
            <rFont val="Tahoma"/>
            <family val="2"/>
          </rPr>
          <t>The type of the position. For example, Pooled, Shared, Single Incumbent, or None.</t>
        </r>
      </text>
    </comment>
    <comment ref="Q5" authorId="0" shapeId="0" xr:uid="{00000000-0006-0000-1A00-000010000000}">
      <text>
        <r>
          <rPr>
            <sz val="9"/>
            <color indexed="81"/>
            <rFont val="Tahoma"/>
            <family val="2"/>
          </rPr>
          <t>Full-time equivalent</t>
        </r>
      </text>
    </comment>
    <comment ref="S5" authorId="0" shapeId="0" xr:uid="{00000000-0006-0000-1A00-000011000000}">
      <text>
        <r>
          <rPr>
            <sz val="9"/>
            <color indexed="81"/>
            <rFont val="Tahoma"/>
            <family val="2"/>
          </rPr>
          <t>The security clearance level for the position.</t>
        </r>
      </text>
    </comment>
    <comment ref="T5" authorId="0" shapeId="0" xr:uid="{00000000-0006-0000-1A00-000012000000}">
      <text>
        <r>
          <rPr>
            <sz val="9"/>
            <color indexed="81"/>
            <rFont val="Tahoma"/>
            <family val="2"/>
          </rPr>
          <t>Number
The length of the probation period.</t>
        </r>
      </text>
    </comment>
    <comment ref="U5" authorId="0" shapeId="0" xr:uid="{00000000-0006-0000-1A00-000013000000}">
      <text>
        <r>
          <rPr>
            <sz val="9"/>
            <color indexed="81"/>
            <rFont val="Tahoma"/>
            <family val="2"/>
          </rPr>
          <t>The unit for the probation period. For example, Day, Week, Month, or Year.</t>
        </r>
      </text>
    </comment>
    <comment ref="V5" authorId="0" shapeId="0" xr:uid="{00000000-0006-0000-1A00-000014000000}">
      <text>
        <r>
          <rPr>
            <sz val="9"/>
            <color indexed="81"/>
            <rFont val="Tahoma"/>
            <family val="2"/>
          </rPr>
          <t xml:space="preserve"> The name of the worker union associated to the position.</t>
        </r>
      </text>
    </comment>
    <comment ref="W5" authorId="0" shapeId="0" xr:uid="{00000000-0006-0000-1A00-000015000000}">
      <text>
        <r>
          <rPr>
            <sz val="9"/>
            <color indexed="81"/>
            <rFont val="Tahoma"/>
            <family val="2"/>
          </rPr>
          <t>The bargaining unit code.</t>
        </r>
      </text>
    </comment>
    <comment ref="X5" authorId="0" shapeId="0" xr:uid="{00000000-0006-0000-1A00-000016000000}">
      <text>
        <r>
          <rPr>
            <sz val="9"/>
            <color indexed="81"/>
            <rFont val="Tahoma"/>
            <family val="2"/>
          </rPr>
          <t xml:space="preserve"> The code of the collective agreement associated to the position.</t>
        </r>
      </text>
    </comment>
    <comment ref="Y5" authorId="0" shapeId="0" xr:uid="{00000000-0006-0000-1A00-000017000000}">
      <text>
        <r>
          <rPr>
            <sz val="9"/>
            <color indexed="81"/>
            <rFont val="Tahoma"/>
            <family val="2"/>
          </rPr>
          <t>Is overlap allowed?
Y or N</t>
        </r>
      </text>
    </comment>
    <comment ref="Z5" authorId="0" shapeId="0" xr:uid="{00000000-0006-0000-1A00-000018000000}">
      <text>
        <r>
          <rPr>
            <sz val="9"/>
            <color indexed="81"/>
            <rFont val="Tahoma"/>
            <family val="2"/>
          </rPr>
          <t>The set code for the entry grade for the position.</t>
        </r>
      </text>
    </comment>
    <comment ref="AA5" authorId="0" shapeId="0" xr:uid="{00000000-0006-0000-1A00-000019000000}">
      <text>
        <r>
          <rPr>
            <sz val="9"/>
            <color indexed="81"/>
            <rFont val="Tahoma"/>
            <family val="2"/>
          </rPr>
          <t xml:space="preserve"> The code for the entry grade for the position.</t>
        </r>
      </text>
    </comment>
    <comment ref="AB5" authorId="0" shapeId="0" xr:uid="{00000000-0006-0000-1A00-00001A000000}">
      <text>
        <r>
          <rPr>
            <sz val="9"/>
            <color indexed="81"/>
            <rFont val="Tahoma"/>
            <family val="2"/>
          </rPr>
          <t>Use 40 unless otherwise specified
The number of standard working hours.</t>
        </r>
      </text>
    </comment>
    <comment ref="AC5" authorId="0" shapeId="0" xr:uid="{00000000-0006-0000-1A00-00001B000000}">
      <text>
        <r>
          <rPr>
            <sz val="9"/>
            <color indexed="81"/>
            <rFont val="Tahoma"/>
            <family val="2"/>
          </rPr>
          <t>Use Weekly unless otherwise specified
The frequency for the standard working hours.</t>
        </r>
      </text>
    </comment>
    <comment ref="AD5" authorId="0" shapeId="0" xr:uid="{00000000-0006-0000-1A00-00001C000000}">
      <text>
        <r>
          <rPr>
            <sz val="9"/>
            <color indexed="81"/>
            <rFont val="Tahoma"/>
            <family val="2"/>
          </rPr>
          <t>The number of working hours.</t>
        </r>
      </text>
    </comment>
    <comment ref="AE5" authorId="0" shapeId="0" xr:uid="{00000000-0006-0000-1A00-00001D000000}">
      <text>
        <r>
          <rPr>
            <sz val="9"/>
            <color indexed="81"/>
            <rFont val="Tahoma"/>
            <family val="2"/>
          </rPr>
          <t>The frequency for the working hours.</t>
        </r>
      </text>
    </comment>
    <comment ref="AF5" authorId="0" shapeId="0" xr:uid="{00000000-0006-0000-1A00-00001F000000}">
      <text>
        <r>
          <rPr>
            <sz val="9"/>
            <color indexed="81"/>
            <rFont val="Tahoma"/>
            <family val="2"/>
          </rPr>
          <t xml:space="preserve">A - Active
I - Inactive
All will be A for active
</t>
        </r>
      </text>
    </comment>
    <comment ref="AG5" authorId="0" shapeId="0" xr:uid="{00000000-0006-0000-1A00-000020000000}">
      <text>
        <r>
          <rPr>
            <sz val="9"/>
            <color indexed="81"/>
            <rFont val="Tahoma"/>
            <family val="2"/>
          </rPr>
          <t xml:space="preserve">Date will be 1/1/1951
Only in rare cases will the date be something different
</t>
        </r>
      </text>
    </comment>
    <comment ref="AH5" authorId="0" shapeId="0" xr:uid="{00000000-0006-0000-1A00-000021000000}">
      <text>
        <r>
          <rPr>
            <sz val="9"/>
            <color indexed="81"/>
            <rFont val="Tahoma"/>
            <family val="2"/>
          </rPr>
          <t xml:space="preserve">Leave blank.
In rare cases date can be specified.  Format will be 1/20/2019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1B00-000001000000}">
      <text>
        <r>
          <rPr>
            <sz val="9"/>
            <color indexed="81"/>
            <rFont val="Tahoma"/>
            <family val="2"/>
          </rPr>
          <t>Required
Valid Grade Set and Valid Grade uniquely define the valid grade to be associated with a position</t>
        </r>
      </text>
    </comment>
    <comment ref="E5" authorId="0" shapeId="0" xr:uid="{00000000-0006-0000-1B00-000002000000}">
      <text>
        <r>
          <rPr>
            <sz val="9"/>
            <color indexed="81"/>
            <rFont val="Tahoma"/>
            <family val="2"/>
          </rPr>
          <t>Required
Valid Grade Set and Valid Grade uniquely define the valid grade to be associated with a position</t>
        </r>
      </text>
    </comment>
    <comment ref="F5" authorId="0" shapeId="0" xr:uid="{00000000-0006-0000-1B00-000003000000}">
      <text>
        <r>
          <rPr>
            <sz val="9"/>
            <color indexed="81"/>
            <rFont val="Tahoma"/>
            <family val="2"/>
          </rPr>
          <t xml:space="preserve">Date will be 1/1/1951
Only in rare cases will the date be something different
</t>
        </r>
      </text>
    </comment>
    <comment ref="G5" authorId="0" shapeId="0" xr:uid="{00000000-0006-0000-1B00-000004000000}">
      <text>
        <r>
          <rPr>
            <sz val="9"/>
            <color indexed="81"/>
            <rFont val="Tahoma"/>
            <family val="2"/>
          </rPr>
          <t xml:space="preserve">Leave blank.
In rare cases date can be specified.  Format will be 1/20/2019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1200-000001000000}">
      <text>
        <r>
          <rPr>
            <sz val="9"/>
            <color indexed="81"/>
            <rFont val="Tahoma"/>
            <family val="2"/>
          </rPr>
          <t>Required
Descriptive name of the grade rate.</t>
        </r>
      </text>
    </comment>
    <comment ref="C5" authorId="0" shapeId="0" xr:uid="{00000000-0006-0000-1200-000002000000}">
      <text>
        <r>
          <rPr>
            <sz val="9"/>
            <color indexed="81"/>
            <rFont val="Tahoma"/>
            <family val="2"/>
          </rPr>
          <t>Required
Rate type of the grade rate.  Value is typically 'Salary'</t>
        </r>
      </text>
    </comment>
    <comment ref="D5" authorId="0" shapeId="0" xr:uid="{00000000-0006-0000-1200-000003000000}">
      <text>
        <r>
          <rPr>
            <sz val="9"/>
            <color indexed="81"/>
            <rFont val="Tahoma"/>
            <family val="2"/>
          </rPr>
          <t>Required
Frequency of the grade rate.</t>
        </r>
      </text>
    </comment>
    <comment ref="E5" authorId="0" shapeId="0" xr:uid="{00000000-0006-0000-1200-000004000000}">
      <text>
        <r>
          <rPr>
            <sz val="9"/>
            <color indexed="81"/>
            <rFont val="Tahoma"/>
            <family val="2"/>
          </rPr>
          <t>Required
Annualization Factor of the grade rate.
Examples:
1
2080</t>
        </r>
      </text>
    </comment>
    <comment ref="F5" authorId="0" shapeId="0" xr:uid="{00000000-0006-0000-1200-000005000000}">
      <text>
        <r>
          <rPr>
            <sz val="9"/>
            <color indexed="81"/>
            <rFont val="Tahoma"/>
            <family val="2"/>
          </rPr>
          <t>Currency of the grade rate.  Typically USD for US dollar</t>
        </r>
      </text>
    </comment>
    <comment ref="G5" authorId="0" shapeId="0" xr:uid="{00000000-0006-0000-1200-000006000000}">
      <text>
        <r>
          <rPr>
            <sz val="9"/>
            <color indexed="81"/>
            <rFont val="Tahoma"/>
            <family val="2"/>
          </rPr>
          <t>Legislative data group of the grade rate.
Example:  US Legislative Data Group</t>
        </r>
      </text>
    </comment>
    <comment ref="H5" authorId="0" shapeId="0" xr:uid="{00000000-0006-0000-1200-000007000000}">
      <text>
        <r>
          <rPr>
            <sz val="9"/>
            <color indexed="81"/>
            <rFont val="Tahoma"/>
            <family val="2"/>
          </rPr>
          <t xml:space="preserve">A - Active
I - Inactive
All will be A for active
</t>
        </r>
      </text>
    </comment>
    <comment ref="I5" authorId="0" shapeId="0" xr:uid="{00000000-0006-0000-1200-000008000000}">
      <text>
        <r>
          <rPr>
            <sz val="9"/>
            <color indexed="81"/>
            <rFont val="Tahoma"/>
            <family val="2"/>
          </rPr>
          <t xml:space="preserve">Date will be 1/1/1951
Only in rare cases will the date be something different
</t>
        </r>
      </text>
    </comment>
    <comment ref="J5" authorId="0" shapeId="0" xr:uid="{00000000-0006-0000-1200-000009000000}">
      <text>
        <r>
          <rPr>
            <sz val="9"/>
            <color indexed="81"/>
            <rFont val="Tahoma"/>
            <family val="2"/>
          </rPr>
          <t xml:space="preserve">Leave blank.
In rare cases date can be specified.  Format will be 1/20/2019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1300-000001000000}">
      <text>
        <r>
          <rPr>
            <sz val="9"/>
            <color indexed="81"/>
            <rFont val="Tahoma"/>
            <family val="2"/>
          </rPr>
          <t>Required
Grade rate name defined in 'Grade Rates' worksheet</t>
        </r>
      </text>
    </comment>
    <comment ref="C5" authorId="0" shapeId="0" xr:uid="{00000000-0006-0000-1300-000002000000}">
      <text>
        <r>
          <rPr>
            <sz val="9"/>
            <color indexed="81"/>
            <rFont val="Tahoma"/>
            <family val="2"/>
          </rPr>
          <t>Legislative data group used to define the grade values</t>
        </r>
      </text>
    </comment>
    <comment ref="D5" authorId="0" shapeId="0" xr:uid="{00000000-0006-0000-1300-000003000000}">
      <text>
        <r>
          <rPr>
            <sz val="9"/>
            <color indexed="81"/>
            <rFont val="Tahoma"/>
            <family val="2"/>
          </rPr>
          <t>Required
Set Code used with Grade Code to select a unique grade that the rates are defined for</t>
        </r>
      </text>
    </comment>
    <comment ref="E5" authorId="0" shapeId="0" xr:uid="{00000000-0006-0000-1300-000004000000}">
      <text>
        <r>
          <rPr>
            <sz val="9"/>
            <color indexed="81"/>
            <rFont val="Tahoma"/>
            <family val="2"/>
          </rPr>
          <t>Required
Used with Set Code to select a unique grade that the rates are defined for</t>
        </r>
      </text>
    </comment>
    <comment ref="F5" authorId="0" shapeId="0" xr:uid="{00000000-0006-0000-1300-000005000000}">
      <text>
        <r>
          <rPr>
            <sz val="9"/>
            <color indexed="81"/>
            <rFont val="Tahoma"/>
            <family val="2"/>
          </rPr>
          <t>Required 
Minimum range of this grade rate</t>
        </r>
      </text>
    </comment>
    <comment ref="G5" authorId="0" shapeId="0" xr:uid="{00000000-0006-0000-1300-000006000000}">
      <text>
        <r>
          <rPr>
            <sz val="9"/>
            <color indexed="81"/>
            <rFont val="Tahoma"/>
            <family val="2"/>
          </rPr>
          <t>Required 
Mid point of this grade rate</t>
        </r>
      </text>
    </comment>
    <comment ref="H5" authorId="0" shapeId="0" xr:uid="{00000000-0006-0000-1300-000007000000}">
      <text>
        <r>
          <rPr>
            <sz val="9"/>
            <color indexed="81"/>
            <rFont val="Tahoma"/>
            <family val="2"/>
          </rPr>
          <t>Required 
Maximum range of this grade rate</t>
        </r>
      </text>
    </comment>
    <comment ref="I5" authorId="0" shapeId="0" xr:uid="{00000000-0006-0000-1300-000008000000}">
      <text>
        <r>
          <rPr>
            <sz val="9"/>
            <color indexed="81"/>
            <rFont val="Tahoma"/>
            <family val="2"/>
          </rPr>
          <t xml:space="preserve">Date will be 1/1/1951
Only in rare cases will the date be something different
</t>
        </r>
      </text>
    </comment>
    <comment ref="J5" authorId="0" shapeId="0" xr:uid="{00000000-0006-0000-1300-000009000000}">
      <text>
        <r>
          <rPr>
            <sz val="9"/>
            <color indexed="81"/>
            <rFont val="Tahoma"/>
            <family val="2"/>
          </rPr>
          <t xml:space="preserve">Leave blank.
In rare cases date can be specified.  Format will be 1/20/2019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tc={CEA8B2BD-61E1-4D4A-8318-159B69A364FA}</author>
    <author>tc={F93FB0A8-2A95-4C69-9B62-A4BA05906A9C}</author>
  </authors>
  <commentList>
    <comment ref="D5" authorId="0" shapeId="0" xr:uid="{CEA8B2BD-61E1-4D4A-8318-159B69A364F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valid values are
DEPARTMENT
HCM_DIVISION</t>
      </text>
    </comment>
    <comment ref="G5" authorId="1" shapeId="0" xr:uid="{F93FB0A8-2A95-4C69-9B62-A4BA05906A9C}">
      <text>
        <t>[Threaded comment]
Your version of Excel allows you to read this threaded comment; however, any edits to it will get removed if the file is opened in a newer version of Excel. Learn more: https://go.microsoft.com/fwlink/?linkid=870924
Comment:
    A - Active
I - Inactive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tc={A6A94EB4-D192-43C9-A0FE-EE2912A9999A}</author>
  </authors>
  <commentList>
    <comment ref="D5" authorId="0" shapeId="0" xr:uid="{A6A94EB4-D192-43C9-A0FE-EE2912A9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valid values are
DEPARTMENT
HCM_DIVISION</t>
      </text>
    </comment>
  </commentList>
</comments>
</file>

<file path=xl/sharedStrings.xml><?xml version="1.0" encoding="utf-8"?>
<sst xmlns="http://schemas.openxmlformats.org/spreadsheetml/2006/main" count="1527" uniqueCount="509">
  <si>
    <t>Client Specific</t>
  </si>
  <si>
    <t>Fixed Value</t>
  </si>
  <si>
    <t>Lookup/Notes</t>
  </si>
  <si>
    <t>[LOV - TimeZones]</t>
  </si>
  <si>
    <t>Required</t>
  </si>
  <si>
    <t>Y</t>
  </si>
  <si>
    <t>Include In HDL</t>
  </si>
  <si>
    <t>Descriptive Field</t>
  </si>
  <si>
    <t>*Set Code</t>
  </si>
  <si>
    <t>*Location Code</t>
  </si>
  <si>
    <t>*Location Name</t>
  </si>
  <si>
    <t>*Address Line 1</t>
  </si>
  <si>
    <t>Address Line 2</t>
  </si>
  <si>
    <t>Address Line 3</t>
  </si>
  <si>
    <t>*Town Or City</t>
  </si>
  <si>
    <t>County</t>
  </si>
  <si>
    <t>*State</t>
  </si>
  <si>
    <t>Province</t>
  </si>
  <si>
    <t>Postal Code</t>
  </si>
  <si>
    <t>Country</t>
  </si>
  <si>
    <t>Timezone 
Name</t>
  </si>
  <si>
    <t>*Effective Start Date</t>
  </si>
  <si>
    <t>Effective End Date</t>
  </si>
  <si>
    <t>Bill To Site Flag</t>
  </si>
  <si>
    <t>Receiving Site Flag</t>
  </si>
  <si>
    <t>Ship To Site Flag</t>
  </si>
  <si>
    <t>Ship To Location Set Code</t>
  </si>
  <si>
    <t>Ship To Location Code</t>
  </si>
  <si>
    <t>Inventory Organization Name</t>
  </si>
  <si>
    <t>Status</t>
  </si>
  <si>
    <t>HDL Field</t>
  </si>
  <si>
    <t>SetCode</t>
  </si>
  <si>
    <t>LocationCode</t>
  </si>
  <si>
    <t>LocationName</t>
  </si>
  <si>
    <t>AddressLine1</t>
  </si>
  <si>
    <t>AddressLine2</t>
  </si>
  <si>
    <t>AddressLine3</t>
  </si>
  <si>
    <t>TownOrCity</t>
  </si>
  <si>
    <t>Region1</t>
  </si>
  <si>
    <t>Region2</t>
  </si>
  <si>
    <t>Region3</t>
  </si>
  <si>
    <t>PostalCode</t>
  </si>
  <si>
    <t>TimezoneName</t>
  </si>
  <si>
    <t>EffectiveStartDate</t>
  </si>
  <si>
    <t>EffectiveEndDate</t>
  </si>
  <si>
    <t>BillToSiteFlag</t>
  </si>
  <si>
    <t>ReceivingSiteFlag</t>
  </si>
  <si>
    <t>ShipToSiteFlag</t>
  </si>
  <si>
    <t>ShipToLocationSetCode</t>
  </si>
  <si>
    <t>ShipToLocationCode</t>
  </si>
  <si>
    <t>InventoryOrganizationName</t>
  </si>
  <si>
    <t>ActiveStatus</t>
  </si>
  <si>
    <t>COMMON</t>
  </si>
  <si>
    <t>LOC-001</t>
  </si>
  <si>
    <t>Work Location 001</t>
  </si>
  <si>
    <t>100 Main Street</t>
  </si>
  <si>
    <t xml:space="preserve"> Ste 550</t>
  </si>
  <si>
    <t>Town1</t>
  </si>
  <si>
    <t>NY</t>
  </si>
  <si>
    <t>US</t>
  </si>
  <si>
    <t>A</t>
  </si>
  <si>
    <t>LOC-002</t>
  </si>
  <si>
    <t>Work Location 002</t>
  </si>
  <si>
    <t>101 Main Street</t>
  </si>
  <si>
    <t>Town2</t>
  </si>
  <si>
    <t>NC</t>
  </si>
  <si>
    <t>LOC-003</t>
  </si>
  <si>
    <t>Work Location 003</t>
  </si>
  <si>
    <t>102 Main Street</t>
  </si>
  <si>
    <t>Town3</t>
  </si>
  <si>
    <t>CA</t>
  </si>
  <si>
    <t>LOC-004</t>
  </si>
  <si>
    <t>Work Location 004</t>
  </si>
  <si>
    <t>LOC-005</t>
  </si>
  <si>
    <t>Work Location 005</t>
  </si>
  <si>
    <t>LOC-006</t>
  </si>
  <si>
    <t>Work Location 006</t>
  </si>
  <si>
    <t>LOC-007</t>
  </si>
  <si>
    <t>Work Location 007</t>
  </si>
  <si>
    <t>Grades are being redesigned.</t>
  </si>
  <si>
    <t>* Set Code</t>
  </si>
  <si>
    <t>* Grade Code</t>
  </si>
  <si>
    <t>*Grade Name</t>
  </si>
  <si>
    <t>*Status</t>
  </si>
  <si>
    <t>* Effective Start Date</t>
  </si>
  <si>
    <t>GradeCode</t>
  </si>
  <si>
    <t>GradeName</t>
  </si>
  <si>
    <t>Per Diem</t>
  </si>
  <si>
    <t>05N</t>
  </si>
  <si>
    <t>Non-Exempt 05</t>
  </si>
  <si>
    <t>06N</t>
  </si>
  <si>
    <t>Non-Exempt 06</t>
  </si>
  <si>
    <t>EBS: Functional Level</t>
  </si>
  <si>
    <t>*Job Family Code</t>
  </si>
  <si>
    <t>*Job Family Name</t>
  </si>
  <si>
    <t>JobFamilyCode</t>
  </si>
  <si>
    <t>JobFamilyName</t>
  </si>
  <si>
    <t>HR00</t>
  </si>
  <si>
    <t>Administration</t>
  </si>
  <si>
    <t>HR01</t>
  </si>
  <si>
    <t>Allied Clinical Support</t>
  </si>
  <si>
    <t>IM00</t>
  </si>
  <si>
    <t>Allied Non-clinical Support</t>
  </si>
  <si>
    <t>IM01</t>
  </si>
  <si>
    <t>Clerical/Administrative Services</t>
  </si>
  <si>
    <t>Diagnostic Services</t>
  </si>
  <si>
    <t>Environmental Services</t>
  </si>
  <si>
    <t>Finance</t>
  </si>
  <si>
    <t>Food &amp; Nutritional Services</t>
  </si>
  <si>
    <t>Human Resources</t>
  </si>
  <si>
    <t>Information Systems/Technology</t>
  </si>
  <si>
    <t>Safety/Security</t>
  </si>
  <si>
    <t>Supply Chain</t>
  </si>
  <si>
    <t>Job.dat</t>
  </si>
  <si>
    <t>[MANAGER_LEVEL]</t>
  </si>
  <si>
    <t>[JOB_FUNCTION_CODE]</t>
  </si>
  <si>
    <t>[HRX_US_EEO1_JOB_CATEGORY]</t>
  </si>
  <si>
    <t>[HRX_US_JOB_GROUP]</t>
  </si>
  <si>
    <t>[PART_FULL_TIME]</t>
  </si>
  <si>
    <t>[]</t>
  </si>
  <si>
    <t>Y-US only</t>
  </si>
  <si>
    <t>*Job Code</t>
  </si>
  <si>
    <t>*Job Title</t>
  </si>
  <si>
    <t>Management Level</t>
  </si>
  <si>
    <t>Job Family Name</t>
  </si>
  <si>
    <t>Job Function Code</t>
  </si>
  <si>
    <t>Level</t>
  </si>
  <si>
    <t>FLSA Status</t>
  </si>
  <si>
    <t>EEO-1 Category</t>
  </si>
  <si>
    <t>Job Group</t>
  </si>
  <si>
    <t>EFF_CATEGORY_CODE</t>
  </si>
  <si>
    <t>Seq #</t>
  </si>
  <si>
    <t>Legislation Code</t>
  </si>
  <si>
    <t>Information Category</t>
  </si>
  <si>
    <t>FLEX:PER_JOBS_LEG_EFF</t>
  </si>
  <si>
    <t>DFF1</t>
  </si>
  <si>
    <t>Dff2</t>
  </si>
  <si>
    <t>Dff3</t>
  </si>
  <si>
    <t>Dff4</t>
  </si>
  <si>
    <t>Full or Part Time</t>
  </si>
  <si>
    <t>RegularTemporary</t>
  </si>
  <si>
    <t>JobCode</t>
  </si>
  <si>
    <t>Name</t>
  </si>
  <si>
    <t>ManagerLevel</t>
  </si>
  <si>
    <t>JobFunctionCode</t>
  </si>
  <si>
    <t>ApprovalAuthority</t>
  </si>
  <si>
    <t>_FLSA_STATUS(PER_JOBS_LEG_EFF=HRX_US_JOBS)</t>
  </si>
  <si>
    <t>_EEO1_CATEGORY(PER_JOBS_LEG_EFF=HRX_US_JOBS)</t>
  </si>
  <si>
    <t>_JOB_GROUP(PER_JOBS_LEG_EFF=HRX_US_JOBS)</t>
  </si>
  <si>
    <t>SequenceNumber</t>
  </si>
  <si>
    <t>LegislationCode</t>
  </si>
  <si>
    <t>InformationCategory</t>
  </si>
  <si>
    <t>dff1(PER_JOBS_DFF=Global Data Elements)</t>
  </si>
  <si>
    <t>dff2(PER_JOBS_DFF=Global Data Elements)</t>
  </si>
  <si>
    <t>dff3(PER_JOBS_DFF=Global Data Elements)</t>
  </si>
  <si>
    <t>dff4(PER_JOBS_DFF=Global Data Elements)</t>
  </si>
  <si>
    <t>FullPartTime</t>
  </si>
  <si>
    <t>10001</t>
  </si>
  <si>
    <t>Test Job 1</t>
  </si>
  <si>
    <t>L1</t>
  </si>
  <si>
    <t>JF001</t>
  </si>
  <si>
    <t>NONEXEMPT</t>
  </si>
  <si>
    <t>ADMIN</t>
  </si>
  <si>
    <t>10</t>
  </si>
  <si>
    <t>JOB_LEG</t>
  </si>
  <si>
    <t>1</t>
  </si>
  <si>
    <t>HRX_US_JOBS</t>
  </si>
  <si>
    <t>FULL_TIME</t>
  </si>
  <si>
    <t>R</t>
  </si>
  <si>
    <t>Test Job 2</t>
  </si>
  <si>
    <t>L2</t>
  </si>
  <si>
    <t>JF002</t>
  </si>
  <si>
    <t>CRAFTWORKER</t>
  </si>
  <si>
    <t>11</t>
  </si>
  <si>
    <t>Test Job 3</t>
  </si>
  <si>
    <t>L3</t>
  </si>
  <si>
    <t>JF003</t>
  </si>
  <si>
    <t>EXEMPT</t>
  </si>
  <si>
    <t>EXECS</t>
  </si>
  <si>
    <t>12</t>
  </si>
  <si>
    <t>Test Job 4</t>
  </si>
  <si>
    <t>M1</t>
  </si>
  <si>
    <t>JF004</t>
  </si>
  <si>
    <t>LABOURER</t>
  </si>
  <si>
    <t>13</t>
  </si>
  <si>
    <t>Test Job 5</t>
  </si>
  <si>
    <t>M2</t>
  </si>
  <si>
    <t>JF005</t>
  </si>
  <si>
    <t>MIDLEVEL</t>
  </si>
  <si>
    <t>14</t>
  </si>
  <si>
    <t>Test Job 6</t>
  </si>
  <si>
    <t>M3</t>
  </si>
  <si>
    <t>JF006</t>
  </si>
  <si>
    <t>OPERATIVE</t>
  </si>
  <si>
    <t>15</t>
  </si>
  <si>
    <t>Test Job 7</t>
  </si>
  <si>
    <t>M4</t>
  </si>
  <si>
    <t>JF007</t>
  </si>
  <si>
    <t>PROFESSIONAL</t>
  </si>
  <si>
    <t>21</t>
  </si>
  <si>
    <t>Test Job 8</t>
  </si>
  <si>
    <t>M5</t>
  </si>
  <si>
    <t>JF008</t>
  </si>
  <si>
    <t>SALES</t>
  </si>
  <si>
    <t>22</t>
  </si>
  <si>
    <t>10009</t>
  </si>
  <si>
    <t>Test Job 9</t>
  </si>
  <si>
    <t>P1</t>
  </si>
  <si>
    <t>JF009</t>
  </si>
  <si>
    <t>SERVICE</t>
  </si>
  <si>
    <t>23</t>
  </si>
  <si>
    <t>Test Job 10</t>
  </si>
  <si>
    <t>P2</t>
  </si>
  <si>
    <t>JF010</t>
  </si>
  <si>
    <t>TECHNICIAN</t>
  </si>
  <si>
    <t>26</t>
  </si>
  <si>
    <t>Test Job 11</t>
  </si>
  <si>
    <t>P3</t>
  </si>
  <si>
    <t>JF011</t>
  </si>
  <si>
    <t>FIR/MIDOFFICIAL</t>
  </si>
  <si>
    <t>28</t>
  </si>
  <si>
    <t>Test Job 12</t>
  </si>
  <si>
    <t>P4</t>
  </si>
  <si>
    <t>JF012</t>
  </si>
  <si>
    <t>29</t>
  </si>
  <si>
    <t>Test Job 13</t>
  </si>
  <si>
    <t>P5</t>
  </si>
  <si>
    <t>JF013</t>
  </si>
  <si>
    <t>31</t>
  </si>
  <si>
    <t>Test Job 14</t>
  </si>
  <si>
    <t>P6</t>
  </si>
  <si>
    <t>JF014</t>
  </si>
  <si>
    <t>41</t>
  </si>
  <si>
    <t>Test Job 15</t>
  </si>
  <si>
    <t>S1</t>
  </si>
  <si>
    <t>JF015</t>
  </si>
  <si>
    <t>46</t>
  </si>
  <si>
    <t>Test Job 16</t>
  </si>
  <si>
    <t>S2</t>
  </si>
  <si>
    <t>JF016</t>
  </si>
  <si>
    <t>51</t>
  </si>
  <si>
    <t>Test Job 17</t>
  </si>
  <si>
    <t>S3</t>
  </si>
  <si>
    <t>JF017</t>
  </si>
  <si>
    <t>52</t>
  </si>
  <si>
    <t>Test Job 18</t>
  </si>
  <si>
    <t>S4</t>
  </si>
  <si>
    <t>53</t>
  </si>
  <si>
    <t>Test Job 19</t>
  </si>
  <si>
    <t>0</t>
  </si>
  <si>
    <t>54</t>
  </si>
  <si>
    <t>Test Job 20</t>
  </si>
  <si>
    <t>I</t>
  </si>
  <si>
    <t>Yes-US EBS</t>
  </si>
  <si>
    <t>*Valid Grade Set</t>
  </si>
  <si>
    <t>*Grade Code</t>
  </si>
  <si>
    <t>Effective Start Date</t>
  </si>
  <si>
    <t>GradeSetCode</t>
  </si>
  <si>
    <t>20001</t>
  </si>
  <si>
    <t>20002</t>
  </si>
  <si>
    <t>20003</t>
  </si>
  <si>
    <t>20004</t>
  </si>
  <si>
    <t>20005</t>
  </si>
  <si>
    <t>All as Approved</t>
  </si>
  <si>
    <t>not in HR system</t>
  </si>
  <si>
    <t>Not used</t>
  </si>
  <si>
    <t>Fixed value</t>
  </si>
  <si>
    <t>have in HR system</t>
  </si>
  <si>
    <t>Fixed Values</t>
  </si>
  <si>
    <t>Excel Formula</t>
  </si>
  <si>
    <t>[LOV - BU]</t>
  </si>
  <si>
    <t>[This tab.Position Code]</t>
  </si>
  <si>
    <t>[Org Tab]</t>
  </si>
  <si>
    <t>[Job Tab]</t>
  </si>
  <si>
    <t>[Location tab]</t>
  </si>
  <si>
    <t xml:space="preserve">[EMP_CAT] </t>
  </si>
  <si>
    <t>[REGULAR_TEMPORARY]</t>
  </si>
  <si>
    <t>[HIRING_STATUS]</t>
  </si>
  <si>
    <t>[POSITION_TYPE]</t>
  </si>
  <si>
    <t>[SECURITY_CLEARANCE]</t>
  </si>
  <si>
    <t>[PROBATION_PERIOD]</t>
  </si>
  <si>
    <t>[FREQUENCY]</t>
  </si>
  <si>
    <t>Actual working hours</t>
  </si>
  <si>
    <t>*Business Unit</t>
  </si>
  <si>
    <t>*Position Code</t>
  </si>
  <si>
    <t>*Position Name</t>
  </si>
  <si>
    <t>Manager Pos Business Unit</t>
  </si>
  <si>
    <t>Manager Position Code</t>
  </si>
  <si>
    <t>*Department</t>
  </si>
  <si>
    <t>*Job Set</t>
  </si>
  <si>
    <t>Location Set</t>
  </si>
  <si>
    <t>Location Code</t>
  </si>
  <si>
    <t>Assignment Category</t>
  </si>
  <si>
    <t>Regular Temporary</t>
  </si>
  <si>
    <t>Hiring Status</t>
  </si>
  <si>
    <t>Position Type</t>
  </si>
  <si>
    <t>FTE</t>
  </si>
  <si>
    <t>Headcount</t>
  </si>
  <si>
    <t>Security Clearance</t>
  </si>
  <si>
    <t>Probation Period</t>
  </si>
  <si>
    <t>Probation Period Unit</t>
  </si>
  <si>
    <t>Union</t>
  </si>
  <si>
    <t>Bargaining Unit</t>
  </si>
  <si>
    <t>Collective Agreement</t>
  </si>
  <si>
    <t>Overlap Allowed</t>
  </si>
  <si>
    <t>Entry Grade Set</t>
  </si>
  <si>
    <t>Entry Grade</t>
  </si>
  <si>
    <t>Standard Working Hours</t>
  </si>
  <si>
    <t>Standard Working Frequency</t>
  </si>
  <si>
    <t>Working Hours</t>
  </si>
  <si>
    <t>Frequency</t>
  </si>
  <si>
    <t>Position ID</t>
  </si>
  <si>
    <t>Parent Position Id</t>
  </si>
  <si>
    <t>Source Sys Own</t>
  </si>
  <si>
    <t>Source Sys Id</t>
  </si>
  <si>
    <t>Hierarchy Source Sys Id</t>
  </si>
  <si>
    <t>BusinessUnitName</t>
  </si>
  <si>
    <t>PositionCode</t>
  </si>
  <si>
    <t>ParentBusinessUnitName</t>
  </si>
  <si>
    <t>ParentPositionCode</t>
  </si>
  <si>
    <t>DepartmentName</t>
  </si>
  <si>
    <t>JobSetCode</t>
  </si>
  <si>
    <t>LocationSetCode</t>
  </si>
  <si>
    <t>AssignmentCategory</t>
  </si>
  <si>
    <t>HiringStatus</t>
  </si>
  <si>
    <t>PositionType</t>
  </si>
  <si>
    <t>HeadCount</t>
  </si>
  <si>
    <t>SecurityClearance</t>
  </si>
  <si>
    <t>ProbationPeriod</t>
  </si>
  <si>
    <t>ProbationPeriodUnitCd</t>
  </si>
  <si>
    <t>UnionName</t>
  </si>
  <si>
    <t>BargainingUnitCd</t>
  </si>
  <si>
    <t>CollectiveAgreementCode</t>
  </si>
  <si>
    <t>OverlapAllowedFlag</t>
  </si>
  <si>
    <t>EntryGradeSetCode</t>
  </si>
  <si>
    <t>EntryGradeCode</t>
  </si>
  <si>
    <t>StandardWorkingHours</t>
  </si>
  <si>
    <t>StandardWorkingFrequency</t>
  </si>
  <si>
    <t>WorkingHours</t>
  </si>
  <si>
    <t>PositionId(SourceSystemId)</t>
  </si>
  <si>
    <t>ParentPositionId(SourceSystemId)</t>
  </si>
  <si>
    <t>SourceSystemOwner</t>
  </si>
  <si>
    <t>SourceSystemId</t>
  </si>
  <si>
    <t>NPG</t>
  </si>
  <si>
    <t>A123456</t>
  </si>
  <si>
    <t>Mgr Telecommunications</t>
  </si>
  <si>
    <t>3000-Intercompany</t>
  </si>
  <si>
    <t>HI_001</t>
  </si>
  <si>
    <t>FR</t>
  </si>
  <si>
    <t>Approved</t>
  </si>
  <si>
    <t>Single incumbent</t>
  </si>
  <si>
    <t>Day</t>
  </si>
  <si>
    <t/>
  </si>
  <si>
    <t>Weekly</t>
  </si>
  <si>
    <t>DATA_CONV</t>
  </si>
  <si>
    <t>A123457</t>
  </si>
  <si>
    <t>Ld Telecomm Operator</t>
  </si>
  <si>
    <t>3001-NPG Administration</t>
  </si>
  <si>
    <t>PR</t>
  </si>
  <si>
    <t>Pooled</t>
  </si>
  <si>
    <t>A123458</t>
  </si>
  <si>
    <t>Telecomm Operator</t>
  </si>
  <si>
    <t>3002-NPG-Branches</t>
  </si>
  <si>
    <t>FT</t>
  </si>
  <si>
    <t>Com.SBU.Dept.Loc</t>
  </si>
  <si>
    <t>*Business Unit Name</t>
  </si>
  <si>
    <t>Free-form text field</t>
  </si>
  <si>
    <t>[CMP_SALARY_BASIS]</t>
  </si>
  <si>
    <t>*Grade Rate Name</t>
  </si>
  <si>
    <t>*Rate Type</t>
  </si>
  <si>
    <t>*Frequency</t>
  </si>
  <si>
    <t>*Annualization Factor</t>
  </si>
  <si>
    <t>Currency</t>
  </si>
  <si>
    <t xml:space="preserve">Legislative Data Group </t>
  </si>
  <si>
    <t>GradeRateName</t>
  </si>
  <si>
    <t>RateType</t>
  </si>
  <si>
    <t>RateFrequency</t>
  </si>
  <si>
    <t>AnnualizationFactor</t>
  </si>
  <si>
    <t>CurrencyCode</t>
  </si>
  <si>
    <t>LegislativeDataGroup</t>
  </si>
  <si>
    <t>NPG Non-Exempt</t>
  </si>
  <si>
    <t>Salary</t>
  </si>
  <si>
    <t>Hourly</t>
  </si>
  <si>
    <t>USD</t>
  </si>
  <si>
    <t>US LDG</t>
  </si>
  <si>
    <t>NPG Exempt</t>
  </si>
  <si>
    <t>Annually</t>
  </si>
  <si>
    <t>[Grade Rates Tab]</t>
  </si>
  <si>
    <t>[Grades Tab]</t>
  </si>
  <si>
    <t>*Grade Set</t>
  </si>
  <si>
    <t>*Minimum</t>
  </si>
  <si>
    <t>*Midpoint</t>
  </si>
  <si>
    <t>*Maximum</t>
  </si>
  <si>
    <t>MinimumAmount</t>
  </si>
  <si>
    <t>MidValueAmount</t>
  </si>
  <si>
    <t>MaximumAmount</t>
  </si>
  <si>
    <t>07N</t>
  </si>
  <si>
    <t>Not in scope</t>
  </si>
  <si>
    <t>[LOV - Org Classifications]</t>
  </si>
  <si>
    <t xml:space="preserve">Optional </t>
  </si>
  <si>
    <t>*SetCode</t>
  </si>
  <si>
    <t>*Department Name</t>
  </si>
  <si>
    <t>*Classification Code</t>
  </si>
  <si>
    <t>FLEX:PER_ORGANIZATION_UNIT_DFF</t>
  </si>
  <si>
    <t>DFF1 [ORG_TYPE]</t>
  </si>
  <si>
    <t>*Manager Display Name</t>
  </si>
  <si>
    <t>*Manager Person Number</t>
  </si>
  <si>
    <t>Manager Person ID</t>
  </si>
  <si>
    <t>ClassificationCode</t>
  </si>
  <si>
    <t>DFF1(PER_ORGANIZATION_UNIT_DFF=Global Data Elements)</t>
  </si>
  <si>
    <t>_MANAGER_Display(PER_ORGANIZATION_INFORMATION_EFF=PER_ORG_MANAGER_INFO)</t>
  </si>
  <si>
    <t>_MANAGER(PER_ORGANIZATION_INFORMATION_EFF=PER_ORG_MANAGER_INFO)</t>
  </si>
  <si>
    <t>xxx-Payroll</t>
  </si>
  <si>
    <t>DEPARTMENT</t>
  </si>
  <si>
    <t>Global Data Elements</t>
  </si>
  <si>
    <t>Abbott, Mariano</t>
  </si>
  <si>
    <t>xxx-Workplace Excellence</t>
  </si>
  <si>
    <t>Anderson, Betty</t>
  </si>
  <si>
    <t>xxx-People Services Admin</t>
  </si>
  <si>
    <t>Brady, Tom</t>
  </si>
  <si>
    <t>xxx-Learning Development</t>
  </si>
  <si>
    <t>xxx-Internal Audit</t>
  </si>
  <si>
    <t>Donovan, Landon</t>
  </si>
  <si>
    <t>People Services</t>
  </si>
  <si>
    <t>HCM_DIVISION</t>
  </si>
  <si>
    <t>Lebron, James</t>
  </si>
  <si>
    <t>Internal Audit</t>
  </si>
  <si>
    <t>Credit Review</t>
  </si>
  <si>
    <t>LOC-008</t>
  </si>
  <si>
    <t>Leave blank</t>
  </si>
  <si>
    <t>Fixed Text</t>
  </si>
  <si>
    <t>[HR_COMPANY_LIST]</t>
  </si>
  <si>
    <t>[HR_COST_CENTER_LIST]</t>
  </si>
  <si>
    <t>*ClassificationName</t>
  </si>
  <si>
    <t>Flexfield Context</t>
  </si>
  <si>
    <t>Record Identifier</t>
  </si>
  <si>
    <t>Company Value Set</t>
  </si>
  <si>
    <t>Company</t>
  </si>
  <si>
    <t>Cost Center Value Set</t>
  </si>
  <si>
    <t>Cost Center</t>
  </si>
  <si>
    <t>Cost Center Manager Person Number</t>
  </si>
  <si>
    <t>Cost Center Manager Person ID</t>
  </si>
  <si>
    <t>ClassificationName</t>
  </si>
  <si>
    <t>FLEX:PER_ORGANIZATION_INFORMATION_EFF</t>
  </si>
  <si>
    <t>recordIdentifier(PER_ORGANIZATION_INFORMATION_EFF=PER_GL_COST_CENTER_INFO)</t>
  </si>
  <si>
    <t>_COMPANY_VALUESET_Display(PER_ORGANIZATION_INFORMATION_EFF=PER_GL_COST_CENTER_INFO)</t>
  </si>
  <si>
    <t>_COMPANY(PER_ORGANIZATION_INFORMATION_EFF=PER_GL_COST_CENTER_INFO)</t>
  </si>
  <si>
    <t>_COST_CENTER_VALUESET_Display(PER_ORGANIZATION_INFORMATION_EFF=PER_GL_COST_CENTER_INFO)</t>
  </si>
  <si>
    <t>_COST_CENTER(PER_ORGANIZATION_INFORMATION_EFF=PER_GL_COST_CENTER_INFO)</t>
  </si>
  <si>
    <t>_COST_CENTER_MGR(PER_ORGANIZATION_INFORMATION_EFF=PER_GL_COST_CENTER_INFO)</t>
  </si>
  <si>
    <t>PER_GL_COST_CENTER_INFO</t>
  </si>
  <si>
    <t>Company TCGE</t>
  </si>
  <si>
    <t>001</t>
  </si>
  <si>
    <t>Cost Center TCGE</t>
  </si>
  <si>
    <t>100005</t>
  </si>
  <si>
    <t>100006</t>
  </si>
  <si>
    <t>2</t>
  </si>
  <si>
    <t>100007</t>
  </si>
  <si>
    <t>3</t>
  </si>
  <si>
    <t>100008</t>
  </si>
  <si>
    <t>DIVISION</t>
  </si>
  <si>
    <t>100009</t>
  </si>
  <si>
    <t>OrganizationTree</t>
  </si>
  <si>
    <t>OrganizationTreeVersion</t>
  </si>
  <si>
    <t>HDL Objects</t>
  </si>
  <si>
    <t>[PER_ORG_TREE_STRUCTURE]</t>
  </si>
  <si>
    <t>Look up codes</t>
  </si>
  <si>
    <t>Add Current HR system's fieldnames here</t>
  </si>
  <si>
    <t>Legacy FieldNames</t>
  </si>
  <si>
    <t>Description</t>
  </si>
  <si>
    <t>Code</t>
  </si>
  <si>
    <t>Tree Structure Code</t>
  </si>
  <si>
    <t>Version Name</t>
  </si>
  <si>
    <t>Tree Version Note</t>
  </si>
  <si>
    <t>HDL Header</t>
  </si>
  <si>
    <t>TreeCode</t>
  </si>
  <si>
    <t>TreeStructureCode</t>
  </si>
  <si>
    <t>TreeDescription</t>
  </si>
  <si>
    <t>TreeName</t>
  </si>
  <si>
    <t>TreeVersionName</t>
  </si>
  <si>
    <t>TreeVersionDescription</t>
  </si>
  <si>
    <t>TreeVersionStartDate</t>
  </si>
  <si>
    <t>TreeVersionEndDate</t>
  </si>
  <si>
    <t>TreeVersionNote</t>
  </si>
  <si>
    <t>NPG_HR_ORG_TREE</t>
  </si>
  <si>
    <t>PER_ORG_TREE_STRUCTURE</t>
  </si>
  <si>
    <t>This is HR Org Tree</t>
  </si>
  <si>
    <t>NPG HR Org Tree</t>
  </si>
  <si>
    <t>NPG HR Org Tree v1.0</t>
  </si>
  <si>
    <t>This is HR Org Tree Ver 1.0</t>
  </si>
  <si>
    <t>NPG Org Tree v1.0 Notes</t>
  </si>
  <si>
    <t>[OrgTree Tab]</t>
  </si>
  <si>
    <t>x</t>
  </si>
  <si>
    <t>Classification Code</t>
  </si>
  <si>
    <t>Organization Name</t>
  </si>
  <si>
    <r>
      <rPr>
        <b/>
        <sz val="10"/>
        <color rgb="FFFF0000"/>
        <rFont val="Calibri"/>
        <family val="2"/>
        <scheme val="minor"/>
      </rPr>
      <t>Parent</t>
    </r>
    <r>
      <rPr>
        <sz val="10"/>
        <color theme="1"/>
        <rFont val="Calibri"/>
        <family val="2"/>
        <scheme val="minor"/>
      </rPr>
      <t xml:space="preserve"> Classification Code</t>
    </r>
  </si>
  <si>
    <r>
      <rPr>
        <b/>
        <sz val="10"/>
        <color rgb="FFFF0000"/>
        <rFont val="Calibri"/>
        <family val="2"/>
        <scheme val="minor"/>
      </rPr>
      <t>Parent</t>
    </r>
    <r>
      <rPr>
        <sz val="10"/>
        <color theme="1"/>
        <rFont val="Calibri"/>
        <family val="2"/>
        <scheme val="minor"/>
      </rPr>
      <t xml:space="preserve"> Organization Name</t>
    </r>
  </si>
  <si>
    <t>OrganizationName</t>
  </si>
  <si>
    <t>ParentClassificationCode</t>
  </si>
  <si>
    <t>ParentOrganizationName</t>
  </si>
  <si>
    <t>ENTERPRISE</t>
  </si>
  <si>
    <t>NorthPoint Group</t>
  </si>
  <si>
    <t>FUN_BUSINESS_UNIT</t>
  </si>
  <si>
    <t>NPG Corporation</t>
  </si>
  <si>
    <t>Executive Administration</t>
  </si>
  <si>
    <t>xxx-Credit Review</t>
  </si>
  <si>
    <t>Payroll COE</t>
  </si>
  <si>
    <t>Technology COE</t>
  </si>
  <si>
    <t>Recruit to Retire 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</si>
</sst>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0000"/>
    <numFmt numFmtId="165" formatCode="[$-409]d\-mmm\-yyyy;@"/>
    <numFmt numFmtId="166" formatCode="[$-409]mmm\-yy;@"/>
    <numFmt numFmtId="167" formatCode="dd\ mmm\ yyyy\ h:mm\ AM/PM"/>
    <numFmt numFmtId="168" formatCode="dd\ mmm\ yyyy\ h:mm:ss\ AM/PM"/>
    <numFmt numFmtId="169" formatCode="0.0"/>
  </numFmts>
  <fonts count="3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Helvetica"/>
      <family val="2"/>
    </font>
    <font>
      <b/>
      <sz val="10"/>
      <color rgb="FF000000"/>
      <name val="Helvetica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9"/>
      <color rgb="FF333333"/>
      <name val="Helvetica"/>
      <family val="2"/>
    </font>
    <font>
      <sz val="10"/>
      <name val="Arial"/>
      <family val="2"/>
    </font>
    <font>
      <b/>
      <sz val="12"/>
      <name val="Tahoma"/>
      <family val="2"/>
    </font>
    <font>
      <b/>
      <sz val="8"/>
      <color indexed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8"/>
      <name val="Arial"/>
      <family val="2"/>
    </font>
    <font>
      <sz val="8"/>
      <name val="Webdings"/>
      <family val="1"/>
      <charset val="2"/>
    </font>
    <font>
      <sz val="8"/>
      <color rgb="FF993300"/>
      <name val="Tahoma"/>
      <family val="2"/>
    </font>
    <font>
      <sz val="10"/>
      <color rgb="FF333333"/>
      <name val="Tahoma"/>
      <family val="2"/>
    </font>
    <font>
      <b/>
      <sz val="10"/>
      <color rgb="FF003D5B"/>
      <name val="Tahoma"/>
      <family val="2"/>
    </font>
    <font>
      <sz val="10"/>
      <color rgb="FF4DAFFF"/>
      <name val="Tahoma"/>
      <family val="2"/>
    </font>
    <font>
      <sz val="10"/>
      <color theme="1"/>
      <name val="Arial"/>
      <family val="2"/>
    </font>
    <font>
      <b/>
      <sz val="14"/>
      <color theme="1"/>
      <name val="Tahoma"/>
      <family val="2"/>
    </font>
    <font>
      <b/>
      <sz val="10"/>
      <color theme="1"/>
      <name val="Tahoma"/>
      <family val="2"/>
    </font>
    <font>
      <sz val="9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333333"/>
      <name val="Helvetica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59996337778862885"/>
        <bgColor indexed="64"/>
      </patternFill>
    </fill>
    <fill>
      <gradientFill degree="90">
        <stop position="0">
          <color rgb="FFEBEFF5"/>
        </stop>
        <stop position="1">
          <color rgb="FFC9D2E0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patternFill patternType="solid">
        <fgColor rgb="FFE9E7D1"/>
        <bgColor indexed="64"/>
      </patternFill>
    </fill>
    <fill>
      <gradientFill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E8EBF0"/>
        </stop>
        <stop position="1">
          <color rgb="FFFFFFFF"/>
        </stop>
      </gradientFill>
    </fill>
    <fill>
      <patternFill patternType="solid">
        <fgColor rgb="FFF3F3F3"/>
        <bgColor indexed="64"/>
      </patternFill>
    </fill>
    <fill>
      <patternFill patternType="solid">
        <fgColor rgb="FFA3C2D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08080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indexed="6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737D87"/>
      </left>
      <right style="thin">
        <color rgb="FF737D87"/>
      </right>
      <top style="double">
        <color rgb="FF737D87"/>
      </top>
      <bottom style="double">
        <color rgb="FF737D87"/>
      </bottom>
      <diagonal/>
    </border>
  </borders>
  <cellStyleXfs count="111">
    <xf numFmtId="0" fontId="0" fillId="0" borderId="0"/>
    <xf numFmtId="0" fontId="2" fillId="2" borderId="1" applyNumberFormat="0">
      <alignment vertical="center" wrapText="1"/>
    </xf>
    <xf numFmtId="0" fontId="3" fillId="3" borderId="2">
      <alignment vertical="center" wrapText="1"/>
    </xf>
    <xf numFmtId="44" fontId="10" fillId="0" borderId="0" applyFont="0" applyFill="0" applyBorder="0" applyAlignment="0" applyProtection="0"/>
    <xf numFmtId="14" fontId="11" fillId="4" borderId="4">
      <alignment vertical="center" wrapText="1"/>
      <protection locked="0"/>
    </xf>
    <xf numFmtId="49" fontId="11" fillId="4" borderId="4">
      <alignment vertical="center" wrapText="1"/>
      <protection locked="0"/>
    </xf>
    <xf numFmtId="0" fontId="12" fillId="0" borderId="3">
      <alignment wrapText="1"/>
    </xf>
    <xf numFmtId="0" fontId="5" fillId="4" borderId="6">
      <protection locked="0"/>
    </xf>
    <xf numFmtId="4" fontId="5" fillId="4" borderId="6">
      <protection locked="0"/>
    </xf>
    <xf numFmtId="3" fontId="5" fillId="4" borderId="6">
      <protection locked="0"/>
    </xf>
    <xf numFmtId="0" fontId="6" fillId="13" borderId="0"/>
    <xf numFmtId="0" fontId="6" fillId="4" borderId="0">
      <protection locked="0"/>
    </xf>
    <xf numFmtId="14" fontId="6" fillId="4" borderId="0">
      <protection locked="0"/>
    </xf>
    <xf numFmtId="0" fontId="19" fillId="4" borderId="0"/>
    <xf numFmtId="0" fontId="6" fillId="14" borderId="0"/>
    <xf numFmtId="0" fontId="6" fillId="4" borderId="0"/>
    <xf numFmtId="0" fontId="5" fillId="6" borderId="0">
      <alignment horizontal="left"/>
    </xf>
    <xf numFmtId="0" fontId="5" fillId="6" borderId="0">
      <alignment horizontal="left"/>
    </xf>
    <xf numFmtId="0" fontId="9" fillId="6" borderId="0">
      <alignment horizontal="right"/>
    </xf>
    <xf numFmtId="167" fontId="5" fillId="6" borderId="0">
      <alignment horizontal="left"/>
    </xf>
    <xf numFmtId="0" fontId="5" fillId="5" borderId="0">
      <alignment horizontal="left"/>
    </xf>
    <xf numFmtId="0" fontId="5" fillId="0" borderId="3">
      <alignment horizontal="left"/>
    </xf>
    <xf numFmtId="165" fontId="5" fillId="5" borderId="3">
      <alignment horizontal="left" wrapText="1"/>
    </xf>
    <xf numFmtId="168" fontId="5" fillId="5" borderId="3">
      <alignment horizontal="left" wrapText="1"/>
    </xf>
    <xf numFmtId="0" fontId="5" fillId="5" borderId="3">
      <alignment horizontal="left" wrapText="1"/>
    </xf>
    <xf numFmtId="0" fontId="9" fillId="0" borderId="0">
      <alignment horizontal="left"/>
    </xf>
    <xf numFmtId="0" fontId="9" fillId="0" borderId="3">
      <alignment horizontal="left"/>
    </xf>
    <xf numFmtId="0" fontId="9" fillId="0" borderId="0">
      <alignment horizontal="left" wrapText="1"/>
    </xf>
    <xf numFmtId="0" fontId="9" fillId="7" borderId="3">
      <alignment wrapText="1"/>
    </xf>
    <xf numFmtId="0" fontId="9" fillId="0" borderId="0">
      <alignment horizontal="left" wrapText="1"/>
    </xf>
    <xf numFmtId="165" fontId="5" fillId="5" borderId="0"/>
    <xf numFmtId="0" fontId="5" fillId="5" borderId="0">
      <alignment horizontal="left" wrapText="1"/>
    </xf>
    <xf numFmtId="0" fontId="5" fillId="0" borderId="0">
      <alignment horizontal="right"/>
    </xf>
    <xf numFmtId="0" fontId="5" fillId="0" borderId="3">
      <alignment horizontal="right"/>
    </xf>
    <xf numFmtId="0" fontId="5" fillId="5" borderId="3">
      <alignment horizontal="right"/>
    </xf>
    <xf numFmtId="0" fontId="5" fillId="0" borderId="3">
      <alignment horizontal="right" wrapText="1"/>
    </xf>
    <xf numFmtId="2" fontId="9" fillId="0" borderId="0">
      <alignment horizontal="right"/>
    </xf>
    <xf numFmtId="1" fontId="9" fillId="0" borderId="3">
      <alignment horizontal="right"/>
    </xf>
    <xf numFmtId="1" fontId="9" fillId="0" borderId="3">
      <alignment horizontal="right" wrapText="1"/>
    </xf>
    <xf numFmtId="2" fontId="9" fillId="0" borderId="0">
      <alignment horizontal="right" wrapText="1"/>
    </xf>
    <xf numFmtId="165" fontId="5" fillId="5" borderId="0">
      <alignment horizontal="right"/>
    </xf>
    <xf numFmtId="0" fontId="5" fillId="0" borderId="0">
      <alignment horizontal="right" wrapText="1"/>
    </xf>
    <xf numFmtId="0" fontId="5" fillId="5" borderId="3"/>
    <xf numFmtId="4" fontId="5" fillId="5" borderId="3"/>
    <xf numFmtId="0" fontId="5" fillId="5" borderId="3">
      <alignment horizontal="left"/>
    </xf>
    <xf numFmtId="0" fontId="5" fillId="5" borderId="3">
      <alignment wrapText="1"/>
    </xf>
    <xf numFmtId="0" fontId="9" fillId="5" borderId="5">
      <alignment horizontal="right"/>
    </xf>
    <xf numFmtId="0" fontId="9" fillId="7" borderId="6"/>
    <xf numFmtId="0" fontId="9" fillId="7" borderId="3"/>
    <xf numFmtId="0" fontId="9" fillId="7" borderId="6">
      <alignment horizontal="left" wrapText="1"/>
    </xf>
    <xf numFmtId="0" fontId="9" fillId="7" borderId="3">
      <alignment horizontal="left" wrapText="1"/>
    </xf>
    <xf numFmtId="2" fontId="9" fillId="5" borderId="0" applyNumberFormat="0">
      <alignment horizontal="right"/>
    </xf>
    <xf numFmtId="0" fontId="9" fillId="6" borderId="0">
      <alignment horizontal="right"/>
    </xf>
    <xf numFmtId="0" fontId="5" fillId="9" borderId="3"/>
    <xf numFmtId="0" fontId="5" fillId="9" borderId="3">
      <alignment wrapText="1"/>
    </xf>
    <xf numFmtId="0" fontId="5" fillId="10" borderId="3"/>
    <xf numFmtId="0" fontId="5" fillId="10" borderId="3">
      <alignment wrapText="1"/>
    </xf>
    <xf numFmtId="0" fontId="17" fillId="10" borderId="3"/>
    <xf numFmtId="0" fontId="13" fillId="6" borderId="0"/>
    <xf numFmtId="0" fontId="5" fillId="11" borderId="3"/>
    <xf numFmtId="0" fontId="5" fillId="15" borderId="3"/>
    <xf numFmtId="4" fontId="5" fillId="11" borderId="3"/>
    <xf numFmtId="1" fontId="5" fillId="11" borderId="3"/>
    <xf numFmtId="1" fontId="5" fillId="11" borderId="3">
      <alignment horizontal="left"/>
    </xf>
    <xf numFmtId="0" fontId="5" fillId="11" borderId="6">
      <alignment horizontal="center"/>
    </xf>
    <xf numFmtId="0" fontId="5" fillId="11" borderId="3">
      <alignment horizontal="center"/>
    </xf>
    <xf numFmtId="0" fontId="5" fillId="11" borderId="3">
      <alignment horizontal="center" wrapText="1"/>
    </xf>
    <xf numFmtId="0" fontId="18" fillId="11" borderId="3">
      <alignment horizontal="center"/>
    </xf>
    <xf numFmtId="0" fontId="5" fillId="11" borderId="3">
      <alignment horizontal="center"/>
    </xf>
    <xf numFmtId="165" fontId="5" fillId="11" borderId="3"/>
    <xf numFmtId="0" fontId="5" fillId="11" borderId="3">
      <alignment horizontal="left"/>
    </xf>
    <xf numFmtId="166" fontId="5" fillId="11" borderId="3">
      <alignment horizontal="left"/>
    </xf>
    <xf numFmtId="0" fontId="14" fillId="11" borderId="3"/>
    <xf numFmtId="0" fontId="14" fillId="11" borderId="3">
      <alignment wrapText="1"/>
    </xf>
    <xf numFmtId="0" fontId="5" fillId="11" borderId="3">
      <alignment wrapText="1"/>
    </xf>
    <xf numFmtId="0" fontId="5" fillId="12" borderId="3"/>
    <xf numFmtId="0" fontId="5" fillId="12" borderId="3">
      <alignment wrapText="1"/>
    </xf>
    <xf numFmtId="0" fontId="15" fillId="6" borderId="0"/>
    <xf numFmtId="0" fontId="9" fillId="6" borderId="0">
      <alignment horizontal="left"/>
    </xf>
    <xf numFmtId="0" fontId="9" fillId="8" borderId="3"/>
    <xf numFmtId="165" fontId="9" fillId="8" borderId="3">
      <alignment wrapText="1"/>
    </xf>
    <xf numFmtId="0" fontId="5" fillId="0" borderId="3">
      <alignment horizontal="left"/>
    </xf>
    <xf numFmtId="0" fontId="16" fillId="16" borderId="8" applyNumberFormat="0">
      <alignment wrapText="1"/>
    </xf>
    <xf numFmtId="0" fontId="20" fillId="17" borderId="9" applyNumberFormat="0">
      <alignment horizontal="center" vertical="center" wrapText="1"/>
    </xf>
    <xf numFmtId="0" fontId="21" fillId="18" borderId="10" applyNumberFormat="0">
      <alignment horizontal="left" indent="1"/>
    </xf>
    <xf numFmtId="0" fontId="16" fillId="19" borderId="11" applyNumberFormat="0">
      <alignment wrapText="1"/>
    </xf>
    <xf numFmtId="0" fontId="6" fillId="4" borderId="3">
      <alignment wrapText="1"/>
      <protection locked="0"/>
    </xf>
    <xf numFmtId="0" fontId="22" fillId="20" borderId="12" applyNumberFormat="0">
      <alignment horizontal="center" vertical="center" wrapText="1"/>
      <protection locked="0"/>
    </xf>
    <xf numFmtId="0" fontId="20" fillId="17" borderId="13" applyNumberFormat="0">
      <alignment horizontal="center" vertical="center" wrapText="1"/>
    </xf>
    <xf numFmtId="0" fontId="22" fillId="0" borderId="12" applyNumberFormat="0">
      <alignment horizontal="center" vertical="center" wrapText="1"/>
      <protection locked="0"/>
    </xf>
    <xf numFmtId="0" fontId="22" fillId="21" borderId="12" applyNumberFormat="0">
      <alignment horizontal="center" vertical="center"/>
    </xf>
    <xf numFmtId="0" fontId="23" fillId="0" borderId="0"/>
    <xf numFmtId="0" fontId="10" fillId="0" borderId="0"/>
    <xf numFmtId="0" fontId="12" fillId="0" borderId="0"/>
    <xf numFmtId="0" fontId="10" fillId="22" borderId="0"/>
    <xf numFmtId="0" fontId="24" fillId="22" borderId="0"/>
    <xf numFmtId="0" fontId="25" fillId="22" borderId="0"/>
    <xf numFmtId="0" fontId="10" fillId="0" borderId="0"/>
    <xf numFmtId="0" fontId="4" fillId="22" borderId="0"/>
    <xf numFmtId="0" fontId="10" fillId="22" borderId="7"/>
    <xf numFmtId="0" fontId="25" fillId="23" borderId="6"/>
    <xf numFmtId="0" fontId="10" fillId="22" borderId="0"/>
    <xf numFmtId="0" fontId="10" fillId="0" borderId="0"/>
    <xf numFmtId="0" fontId="10" fillId="22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" fillId="0" borderId="0"/>
    <xf numFmtId="0" fontId="30" fillId="0" borderId="0"/>
    <xf numFmtId="0" fontId="33" fillId="27" borderId="4" applyNumberFormat="0">
      <alignment vertical="center" wrapText="1"/>
    </xf>
  </cellStyleXfs>
  <cellXfs count="126">
    <xf numFmtId="0" fontId="0" fillId="0" borderId="0" xfId="0"/>
    <xf numFmtId="0" fontId="8" fillId="25" borderId="0" xfId="0" applyFont="1" applyFill="1"/>
    <xf numFmtId="0" fontId="8" fillId="0" borderId="0" xfId="0" applyFont="1"/>
    <xf numFmtId="49" fontId="8" fillId="25" borderId="0" xfId="0" applyNumberFormat="1" applyFont="1" applyFill="1"/>
    <xf numFmtId="0" fontId="8" fillId="25" borderId="0" xfId="0" applyFont="1" applyFill="1" applyAlignment="1">
      <alignment horizontal="left"/>
    </xf>
    <xf numFmtId="14" fontId="8" fillId="0" borderId="0" xfId="0" applyNumberFormat="1" applyFont="1"/>
    <xf numFmtId="0" fontId="8" fillId="0" borderId="0" xfId="0" applyFont="1" applyAlignment="1">
      <alignment wrapText="1"/>
    </xf>
    <xf numFmtId="49" fontId="0" fillId="0" borderId="0" xfId="0" applyNumberFormat="1"/>
    <xf numFmtId="14" fontId="8" fillId="0" borderId="0" xfId="0" applyNumberFormat="1" applyFont="1" applyAlignment="1">
      <alignment horizontal="right"/>
    </xf>
    <xf numFmtId="0" fontId="8" fillId="25" borderId="0" xfId="0" applyFont="1" applyFill="1" applyAlignment="1">
      <alignment horizontal="center"/>
    </xf>
    <xf numFmtId="14" fontId="8" fillId="25" borderId="0" xfId="0" applyNumberFormat="1" applyFont="1" applyFill="1" applyAlignment="1">
      <alignment horizontal="right"/>
    </xf>
    <xf numFmtId="0" fontId="8" fillId="25" borderId="0" xfId="0" applyFont="1" applyFill="1" applyAlignment="1">
      <alignment horizontal="left" vertical="top"/>
    </xf>
    <xf numFmtId="0" fontId="8" fillId="24" borderId="0" xfId="0" applyFont="1" applyFill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169" fontId="8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164" fontId="8" fillId="25" borderId="0" xfId="0" applyNumberFormat="1" applyFont="1" applyFill="1" applyAlignment="1">
      <alignment horizontal="center"/>
    </xf>
    <xf numFmtId="0" fontId="28" fillId="0" borderId="0" xfId="0" applyFont="1" applyAlignment="1">
      <alignment horizontal="left"/>
    </xf>
    <xf numFmtId="164" fontId="2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24" borderId="0" xfId="0" applyFont="1" applyFill="1"/>
    <xf numFmtId="44" fontId="8" fillId="0" borderId="0" xfId="3" applyFont="1"/>
    <xf numFmtId="44" fontId="8" fillId="0" borderId="0" xfId="3" applyFont="1" applyBorder="1"/>
    <xf numFmtId="49" fontId="8" fillId="25" borderId="0" xfId="0" applyNumberFormat="1" applyFont="1" applyFill="1" applyAlignment="1">
      <alignment horizontal="center"/>
    </xf>
    <xf numFmtId="14" fontId="8" fillId="25" borderId="0" xfId="0" applyNumberFormat="1" applyFont="1" applyFill="1"/>
    <xf numFmtId="49" fontId="8" fillId="24" borderId="0" xfId="0" applyNumberFormat="1" applyFont="1" applyFill="1" applyAlignment="1">
      <alignment horizontal="center"/>
    </xf>
    <xf numFmtId="14" fontId="8" fillId="24" borderId="0" xfId="0" applyNumberFormat="1" applyFont="1" applyFill="1"/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25" borderId="0" xfId="0" applyFont="1" applyFill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25" borderId="0" xfId="0" applyFont="1" applyFill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24" borderId="0" xfId="0" quotePrefix="1" applyFont="1" applyFill="1" applyAlignment="1">
      <alignment horizontal="left"/>
    </xf>
    <xf numFmtId="0" fontId="8" fillId="25" borderId="0" xfId="0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8" fillId="24" borderId="0" xfId="0" quotePrefix="1" applyFont="1" applyFill="1" applyAlignment="1">
      <alignment vertical="center"/>
    </xf>
    <xf numFmtId="164" fontId="8" fillId="24" borderId="0" xfId="0" applyNumberFormat="1" applyFont="1" applyFill="1" applyAlignment="1">
      <alignment vertical="center"/>
    </xf>
    <xf numFmtId="14" fontId="8" fillId="24" borderId="0" xfId="0" quotePrefix="1" applyNumberFormat="1" applyFont="1" applyFill="1" applyAlignment="1">
      <alignment vertical="center"/>
    </xf>
    <xf numFmtId="14" fontId="8" fillId="24" borderId="0" xfId="0" applyNumberFormat="1" applyFont="1" applyFill="1" applyAlignment="1">
      <alignment vertical="center"/>
    </xf>
    <xf numFmtId="14" fontId="8" fillId="24" borderId="0" xfId="0" applyNumberFormat="1" applyFont="1" applyFill="1" applyAlignment="1">
      <alignment vertical="center" wrapText="1"/>
    </xf>
    <xf numFmtId="0" fontId="8" fillId="25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8" fillId="25" borderId="0" xfId="0" applyFont="1" applyFill="1"/>
    <xf numFmtId="0" fontId="28" fillId="0" borderId="0" xfId="0" applyFont="1"/>
    <xf numFmtId="44" fontId="28" fillId="0" borderId="0" xfId="3" applyFont="1"/>
    <xf numFmtId="14" fontId="28" fillId="0" borderId="0" xfId="0" applyNumberFormat="1" applyFont="1"/>
    <xf numFmtId="49" fontId="26" fillId="0" borderId="0" xfId="0" applyNumberFormat="1" applyFont="1" applyAlignment="1">
      <alignment horizontal="left" vertical="top"/>
    </xf>
    <xf numFmtId="0" fontId="34" fillId="0" borderId="0" xfId="0" applyFont="1"/>
    <xf numFmtId="0" fontId="37" fillId="25" borderId="0" xfId="0" applyFont="1" applyFill="1"/>
    <xf numFmtId="0" fontId="34" fillId="25" borderId="0" xfId="0" applyFont="1" applyFill="1"/>
    <xf numFmtId="0" fontId="0" fillId="25" borderId="0" xfId="0" applyFill="1"/>
    <xf numFmtId="0" fontId="8" fillId="24" borderId="0" xfId="0" applyFont="1" applyFill="1" applyAlignment="1">
      <alignment vertical="center" wrapText="1"/>
    </xf>
    <xf numFmtId="49" fontId="8" fillId="24" borderId="0" xfId="0" applyNumberFormat="1" applyFont="1" applyFill="1" applyAlignment="1">
      <alignment horizontal="left"/>
    </xf>
    <xf numFmtId="0" fontId="0" fillId="0" borderId="0" xfId="0" applyAlignment="1">
      <alignment horizontal="left" vertical="top"/>
    </xf>
    <xf numFmtId="169" fontId="8" fillId="25" borderId="0" xfId="0" applyNumberFormat="1" applyFont="1" applyFill="1" applyAlignment="1">
      <alignment horizontal="left" vertical="top"/>
    </xf>
    <xf numFmtId="1" fontId="8" fillId="25" borderId="0" xfId="0" applyNumberFormat="1" applyFont="1" applyFill="1" applyAlignment="1">
      <alignment horizontal="left" vertical="top"/>
    </xf>
    <xf numFmtId="14" fontId="8" fillId="25" borderId="0" xfId="0" applyNumberFormat="1" applyFont="1" applyFill="1" applyAlignment="1">
      <alignment horizontal="left" vertical="top"/>
    </xf>
    <xf numFmtId="0" fontId="8" fillId="24" borderId="0" xfId="0" applyFont="1" applyFill="1" applyAlignment="1">
      <alignment horizontal="left" vertical="top"/>
    </xf>
    <xf numFmtId="169" fontId="8" fillId="24" borderId="0" xfId="0" applyNumberFormat="1" applyFont="1" applyFill="1" applyAlignment="1">
      <alignment horizontal="left" vertical="top"/>
    </xf>
    <xf numFmtId="1" fontId="8" fillId="24" borderId="0" xfId="0" applyNumberFormat="1" applyFont="1" applyFill="1" applyAlignment="1">
      <alignment horizontal="left" vertical="top"/>
    </xf>
    <xf numFmtId="14" fontId="8" fillId="24" borderId="0" xfId="0" quotePrefix="1" applyNumberFormat="1" applyFont="1" applyFill="1" applyAlignment="1">
      <alignment horizontal="left" vertical="top"/>
    </xf>
    <xf numFmtId="0" fontId="8" fillId="25" borderId="0" xfId="0" applyFont="1" applyFill="1" applyAlignment="1">
      <alignment wrapText="1"/>
    </xf>
    <xf numFmtId="0" fontId="8" fillId="28" borderId="0" xfId="0" applyFont="1" applyFill="1" applyAlignment="1">
      <alignment vertical="center" wrapText="1"/>
    </xf>
    <xf numFmtId="0" fontId="31" fillId="0" borderId="0" xfId="0" applyFont="1"/>
    <xf numFmtId="0" fontId="31" fillId="25" borderId="0" xfId="0" applyFont="1" applyFill="1"/>
    <xf numFmtId="0" fontId="8" fillId="28" borderId="0" xfId="0" applyFont="1" applyFill="1"/>
    <xf numFmtId="0" fontId="31" fillId="28" borderId="0" xfId="0" applyFont="1" applyFill="1"/>
    <xf numFmtId="49" fontId="8" fillId="25" borderId="0" xfId="0" applyNumberFormat="1" applyFont="1" applyFill="1" applyAlignment="1">
      <alignment horizontal="left" vertical="top"/>
    </xf>
    <xf numFmtId="0" fontId="8" fillId="24" borderId="0" xfId="0" quotePrefix="1" applyFont="1" applyFill="1"/>
    <xf numFmtId="49" fontId="8" fillId="24" borderId="0" xfId="0" applyNumberFormat="1" applyFont="1" applyFill="1"/>
    <xf numFmtId="49" fontId="28" fillId="0" borderId="0" xfId="0" applyNumberFormat="1" applyFont="1"/>
    <xf numFmtId="0" fontId="32" fillId="25" borderId="0" xfId="0" applyFont="1" applyFill="1" applyAlignment="1">
      <alignment vertical="top"/>
    </xf>
    <xf numFmtId="0" fontId="8" fillId="25" borderId="0" xfId="0" applyFont="1" applyFill="1" applyAlignment="1">
      <alignment vertical="top"/>
    </xf>
    <xf numFmtId="0" fontId="8" fillId="24" borderId="0" xfId="0" quotePrefix="1" applyFont="1" applyFill="1" applyAlignment="1">
      <alignment vertical="top"/>
    </xf>
    <xf numFmtId="0" fontId="8" fillId="29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8" fillId="25" borderId="0" xfId="0" applyFont="1" applyFill="1" applyAlignment="1">
      <alignment vertical="top" wrapText="1"/>
    </xf>
    <xf numFmtId="0" fontId="34" fillId="3" borderId="0" xfId="0" applyFont="1" applyFill="1"/>
    <xf numFmtId="0" fontId="31" fillId="30" borderId="0" xfId="0" applyFont="1" applyFill="1"/>
    <xf numFmtId="0" fontId="8" fillId="31" borderId="0" xfId="0" applyFont="1" applyFill="1" applyAlignment="1">
      <alignment vertical="top"/>
    </xf>
    <xf numFmtId="49" fontId="8" fillId="25" borderId="0" xfId="0" applyNumberFormat="1" applyFont="1" applyFill="1" applyAlignment="1">
      <alignment horizontal="left"/>
    </xf>
    <xf numFmtId="49" fontId="8" fillId="24" borderId="0" xfId="0" applyNumberFormat="1" applyFont="1" applyFill="1" applyAlignment="1">
      <alignment horizontal="left" vertical="top"/>
    </xf>
    <xf numFmtId="49" fontId="8" fillId="29" borderId="0" xfId="0" applyNumberFormat="1" applyFont="1" applyFill="1" applyAlignment="1">
      <alignment horizontal="left" vertical="top"/>
    </xf>
    <xf numFmtId="49" fontId="8" fillId="24" borderId="0" xfId="0" quotePrefix="1" applyNumberFormat="1" applyFont="1" applyFill="1" applyAlignment="1">
      <alignment horizontal="left" vertical="top"/>
    </xf>
    <xf numFmtId="49" fontId="26" fillId="25" borderId="0" xfId="0" applyNumberFormat="1" applyFont="1" applyFill="1"/>
    <xf numFmtId="49" fontId="26" fillId="25" borderId="0" xfId="0" applyNumberFormat="1" applyFont="1" applyFill="1" applyAlignment="1">
      <alignment horizontal="left" vertical="top"/>
    </xf>
    <xf numFmtId="49" fontId="26" fillId="24" borderId="0" xfId="0" applyNumberFormat="1" applyFont="1" applyFill="1" applyAlignment="1">
      <alignment horizontal="left" vertical="top"/>
    </xf>
    <xf numFmtId="49" fontId="26" fillId="0" borderId="0" xfId="0" applyNumberFormat="1" applyFont="1"/>
    <xf numFmtId="49" fontId="8" fillId="25" borderId="0" xfId="0" applyNumberFormat="1" applyFont="1" applyFill="1" applyAlignment="1">
      <alignment vertical="top"/>
    </xf>
    <xf numFmtId="49" fontId="8" fillId="24" borderId="0" xfId="0" quotePrefix="1" applyNumberFormat="1" applyFont="1" applyFill="1" applyAlignment="1">
      <alignment vertical="top"/>
    </xf>
    <xf numFmtId="49" fontId="8" fillId="31" borderId="0" xfId="0" applyNumberFormat="1" applyFont="1" applyFill="1" applyAlignment="1">
      <alignment vertical="top"/>
    </xf>
    <xf numFmtId="49" fontId="8" fillId="24" borderId="0" xfId="0" applyNumberFormat="1" applyFont="1" applyFill="1" applyAlignment="1">
      <alignment vertical="top"/>
    </xf>
    <xf numFmtId="49" fontId="28" fillId="0" borderId="0" xfId="16" applyNumberFormat="1" applyFont="1" applyFill="1" applyAlignment="1"/>
    <xf numFmtId="0" fontId="27" fillId="25" borderId="0" xfId="0" applyFont="1" applyFill="1"/>
    <xf numFmtId="49" fontId="27" fillId="0" borderId="0" xfId="0" applyNumberFormat="1" applyFont="1"/>
    <xf numFmtId="0" fontId="27" fillId="0" borderId="0" xfId="0" applyFont="1"/>
    <xf numFmtId="49" fontId="27" fillId="26" borderId="0" xfId="0" applyNumberFormat="1" applyFont="1" applyFill="1"/>
    <xf numFmtId="14" fontId="27" fillId="26" borderId="0" xfId="0" applyNumberFormat="1" applyFont="1" applyFill="1"/>
    <xf numFmtId="49" fontId="8" fillId="24" borderId="0" xfId="0" quotePrefix="1" applyNumberFormat="1" applyFont="1" applyFill="1" applyAlignment="1">
      <alignment horizontal="left"/>
    </xf>
    <xf numFmtId="0" fontId="26" fillId="25" borderId="0" xfId="0" applyFont="1" applyFill="1"/>
    <xf numFmtId="0" fontId="26" fillId="25" borderId="0" xfId="0" applyFont="1" applyFill="1" applyAlignment="1">
      <alignment horizontal="left" vertical="top"/>
    </xf>
    <xf numFmtId="0" fontId="26" fillId="24" borderId="0" xfId="0" applyFont="1" applyFill="1" applyAlignment="1">
      <alignment horizontal="left" vertical="top"/>
    </xf>
    <xf numFmtId="0" fontId="26" fillId="0" borderId="0" xfId="0" applyFont="1"/>
    <xf numFmtId="49" fontId="28" fillId="0" borderId="0" xfId="0" applyNumberFormat="1" applyFont="1" applyAlignment="1">
      <alignment horizontal="center"/>
    </xf>
    <xf numFmtId="49" fontId="34" fillId="3" borderId="0" xfId="0" applyNumberFormat="1" applyFont="1" applyFill="1"/>
    <xf numFmtId="49" fontId="31" fillId="30" borderId="0" xfId="0" applyNumberFormat="1" applyFont="1" applyFill="1"/>
    <xf numFmtId="49" fontId="8" fillId="28" borderId="0" xfId="0" applyNumberFormat="1" applyFont="1" applyFill="1"/>
    <xf numFmtId="49" fontId="34" fillId="26" borderId="0" xfId="0" applyNumberFormat="1" applyFont="1" applyFill="1"/>
    <xf numFmtId="49" fontId="35" fillId="26" borderId="0" xfId="0" applyNumberFormat="1" applyFont="1" applyFill="1"/>
    <xf numFmtId="49" fontId="8" fillId="24" borderId="0" xfId="0" quotePrefix="1" applyNumberFormat="1" applyFont="1" applyFill="1"/>
    <xf numFmtId="49" fontId="32" fillId="0" borderId="0" xfId="0" applyNumberFormat="1" applyFont="1"/>
    <xf numFmtId="49" fontId="34" fillId="28" borderId="0" xfId="0" applyNumberFormat="1" applyFont="1" applyFill="1"/>
    <xf numFmtId="49" fontId="32" fillId="28" borderId="0" xfId="0" applyNumberFormat="1" applyFont="1" applyFill="1"/>
    <xf numFmtId="49" fontId="36" fillId="28" borderId="0" xfId="0" applyNumberFormat="1" applyFont="1" applyFill="1" applyAlignment="1">
      <alignment wrapText="1"/>
    </xf>
    <xf numFmtId="49" fontId="8" fillId="28" borderId="0" xfId="0" applyNumberFormat="1" applyFont="1" applyFill="1" applyAlignment="1">
      <alignment wrapText="1"/>
    </xf>
    <xf numFmtId="49" fontId="8" fillId="24" borderId="0" xfId="0" applyNumberFormat="1" applyFont="1" applyFill="1" applyAlignment="1">
      <alignment wrapText="1"/>
    </xf>
    <xf numFmtId="49" fontId="8" fillId="0" borderId="0" xfId="0" applyNumberFormat="1" applyFont="1" applyAlignment="1">
      <alignment wrapText="1"/>
    </xf>
    <xf numFmtId="49" fontId="28" fillId="28" borderId="0" xfId="0" applyNumberFormat="1" applyFont="1" applyFill="1"/>
    <xf numFmtId="0" fontId="34" fillId="25" borderId="0" xfId="0" applyFont="1" applyFill="1" applyAlignment="1">
      <alignment horizontal="left" vertical="top"/>
    </xf>
    <xf numFmtId="14" fontId="0" fillId="0" borderId="0" xfId="0" applyNumberFormat="1"/>
    <xf numFmtId="49" fontId="34" fillId="26" borderId="0" xfId="0" applyNumberFormat="1" applyFont="1" applyFill="1" applyAlignment="1">
      <alignment horizontal="center"/>
    </xf>
    <xf numFmtId="0" fontId="34" fillId="3" borderId="0" xfId="0" applyFont="1" applyFill="1" applyAlignment="1">
      <alignment horizontal="center"/>
    </xf>
  </cellXfs>
  <cellStyles count="111">
    <cellStyle name="* Required" xfId="98" xr:uid="{00000000-0005-0000-0000-000000000000}"/>
    <cellStyle name="_ADFDI_DataEntryGridStyle" xfId="7" xr:uid="{00000000-0005-0000-0000-000001000000}"/>
    <cellStyle name="_ADFDI_DataEntryGridStyle_currency" xfId="8" xr:uid="{00000000-0005-0000-0000-000002000000}"/>
    <cellStyle name="_ADFDI_DataEntryGridStyle_integer" xfId="9" xr:uid="{00000000-0005-0000-0000-000003000000}"/>
    <cellStyle name="_ADFDI_FormBottomStyle" xfId="82" xr:uid="{00000000-0005-0000-0000-000004000000}"/>
    <cellStyle name="_ADFDI_FormDoubleClickCellStyle" xfId="83" xr:uid="{00000000-0005-0000-0000-000005000000}"/>
    <cellStyle name="_ADFDI_FormTopStyle" xfId="84" xr:uid="{00000000-0005-0000-0000-000006000000}"/>
    <cellStyle name="_ADFDI_HeaderStyle" xfId="10" xr:uid="{00000000-0005-0000-0000-000007000000}"/>
    <cellStyle name="_ADFDI_InputTextStyle" xfId="11" xr:uid="{00000000-0005-0000-0000-000008000000}"/>
    <cellStyle name="_ADFDI_InputTextStyle_Date" xfId="12" xr:uid="{00000000-0005-0000-0000-000009000000}"/>
    <cellStyle name="_ADFDI_LabelStyle" xfId="13" xr:uid="{00000000-0005-0000-0000-00000A000000}"/>
    <cellStyle name="_ADFDI_OutputTextStyle" xfId="14" xr:uid="{00000000-0005-0000-0000-00000B000000}"/>
    <cellStyle name="_ADFDI_ReadOnlyTableStyle" xfId="15" xr:uid="{00000000-0005-0000-0000-00000C000000}"/>
    <cellStyle name="_ADFDI_TableCellROStyle" xfId="85" xr:uid="{00000000-0005-0000-0000-00000D000000}"/>
    <cellStyle name="_ADFDI_TableCellStyle" xfId="86" xr:uid="{00000000-0005-0000-0000-00000E000000}"/>
    <cellStyle name="_ADFDI_TableChangedColumnStyle" xfId="87" xr:uid="{00000000-0005-0000-0000-00000F000000}"/>
    <cellStyle name="_ADFDI_TableDoubleClickCellStyle" xfId="88" xr:uid="{00000000-0005-0000-0000-000010000000}"/>
    <cellStyle name="_ADFDI_TableFlagColumnStyle" xfId="89" xr:uid="{00000000-0005-0000-0000-000011000000}"/>
    <cellStyle name="_ADFDI_TriangleHeaderStyle" xfId="90" xr:uid="{00000000-0005-0000-0000-000012000000}"/>
    <cellStyle name="APPS_Default_Background" xfId="16" xr:uid="{00000000-0005-0000-0000-000013000000}"/>
    <cellStyle name="BOTTOM_BKG" xfId="99" xr:uid="{00000000-0005-0000-0000-000014000000}"/>
    <cellStyle name="Column Header" xfId="1" xr:uid="{00000000-0005-0000-0000-000015000000}"/>
    <cellStyle name="Column Header 2" xfId="2" xr:uid="{00000000-0005-0000-0000-000016000000}"/>
    <cellStyle name="Currency" xfId="3" builtinId="4"/>
    <cellStyle name="Data Cell" xfId="4" xr:uid="{00000000-0005-0000-0000-000018000000}"/>
    <cellStyle name="Data Cell 2" xfId="5" xr:uid="{00000000-0005-0000-0000-000019000000}"/>
    <cellStyle name="GRAY BACKGROUND" xfId="94" xr:uid="{00000000-0005-0000-0000-00001A000000}"/>
    <cellStyle name="GRAY BACKGROUND 2" xfId="101" xr:uid="{00000000-0005-0000-0000-00001B000000}"/>
    <cellStyle name="GRAY BACKGROUND 3" xfId="103" xr:uid="{00000000-0005-0000-0000-00001C000000}"/>
    <cellStyle name="Normal" xfId="0" builtinId="0"/>
    <cellStyle name="Normal 10" xfId="109" xr:uid="{A2F69E65-5DD0-4E86-862B-08CB6D50A68C}"/>
    <cellStyle name="Normal 2" xfId="91" xr:uid="{00000000-0005-0000-0000-00001F000000}"/>
    <cellStyle name="Normal 3" xfId="92" xr:uid="{00000000-0005-0000-0000-000020000000}"/>
    <cellStyle name="Normal 3 2" xfId="106" xr:uid="{00000000-0005-0000-0000-000021000000}"/>
    <cellStyle name="Normal 4" xfId="93" xr:uid="{00000000-0005-0000-0000-000022000000}"/>
    <cellStyle name="Normal 5" xfId="97" xr:uid="{00000000-0005-0000-0000-000023000000}"/>
    <cellStyle name="Normal 5 2" xfId="102" xr:uid="{00000000-0005-0000-0000-000024000000}"/>
    <cellStyle name="Normal 5 3" xfId="104" xr:uid="{00000000-0005-0000-0000-000025000000}"/>
    <cellStyle name="Normal 6" xfId="105" xr:uid="{00000000-0005-0000-0000-000026000000}"/>
    <cellStyle name="Normal 7" xfId="6" xr:uid="{00000000-0005-0000-0000-000027000000}"/>
    <cellStyle name="Normal 8" xfId="107" xr:uid="{00000000-0005-0000-0000-000028000000}"/>
    <cellStyle name="Normal 9" xfId="108" xr:uid="{00000000-0005-0000-0000-000029000000}"/>
    <cellStyle name="Oracle Background Cell Color" xfId="17" xr:uid="{00000000-0005-0000-0000-00002A000000}"/>
    <cellStyle name="Oracle Background Cell Color bld" xfId="18" xr:uid="{00000000-0005-0000-0000-00002B000000}"/>
    <cellStyle name="Oracle Background Cell Color Last Downloaded" xfId="19" xr:uid="{00000000-0005-0000-0000-00002C000000}"/>
    <cellStyle name="Oracle basic L" xfId="20" xr:uid="{00000000-0005-0000-0000-00002D000000}"/>
    <cellStyle name="Oracle basic L bdr" xfId="21" xr:uid="{00000000-0005-0000-0000-00002E000000}"/>
    <cellStyle name="Oracle basic L bdr date" xfId="22" xr:uid="{00000000-0005-0000-0000-00002F000000}"/>
    <cellStyle name="Oracle basic L bdr date Time" xfId="23" xr:uid="{00000000-0005-0000-0000-000030000000}"/>
    <cellStyle name="Oracle basic L bdr Wrap" xfId="24" xr:uid="{00000000-0005-0000-0000-000031000000}"/>
    <cellStyle name="Oracle basic L Bld" xfId="25" xr:uid="{00000000-0005-0000-0000-000032000000}"/>
    <cellStyle name="Oracle basic L Bld bdr" xfId="26" xr:uid="{00000000-0005-0000-0000-000033000000}"/>
    <cellStyle name="Oracle basic L Bld bdr Wrap" xfId="27" xr:uid="{00000000-0005-0000-0000-000034000000}"/>
    <cellStyle name="Oracle basic L Bld Hdr" xfId="28" xr:uid="{00000000-0005-0000-0000-000035000000}"/>
    <cellStyle name="Oracle basic L Bld Wrap" xfId="29" xr:uid="{00000000-0005-0000-0000-000036000000}"/>
    <cellStyle name="Oracle basic L date" xfId="30" xr:uid="{00000000-0005-0000-0000-000037000000}"/>
    <cellStyle name="Oracle basic L Wrap" xfId="31" xr:uid="{00000000-0005-0000-0000-000038000000}"/>
    <cellStyle name="Oracle basic R" xfId="32" xr:uid="{00000000-0005-0000-0000-000039000000}"/>
    <cellStyle name="Oracle basic R bdr" xfId="33" xr:uid="{00000000-0005-0000-0000-00003A000000}"/>
    <cellStyle name="Oracle basic R bdr Date" xfId="34" xr:uid="{00000000-0005-0000-0000-00003B000000}"/>
    <cellStyle name="Oracle basic R bdr Wrap" xfId="35" xr:uid="{00000000-0005-0000-0000-00003C000000}"/>
    <cellStyle name="Oracle basic R Bld" xfId="36" xr:uid="{00000000-0005-0000-0000-00003D000000}"/>
    <cellStyle name="Oracle basic R Bld bdr" xfId="37" xr:uid="{00000000-0005-0000-0000-00003E000000}"/>
    <cellStyle name="Oracle basic R Bld bdr Wrap" xfId="38" xr:uid="{00000000-0005-0000-0000-00003F000000}"/>
    <cellStyle name="Oracle basic R Bld Wrap" xfId="39" xr:uid="{00000000-0005-0000-0000-000040000000}"/>
    <cellStyle name="Oracle basic R Date" xfId="40" xr:uid="{00000000-0005-0000-0000-000041000000}"/>
    <cellStyle name="Oracle basic R Wrap" xfId="41" xr:uid="{00000000-0005-0000-0000-000042000000}"/>
    <cellStyle name="Oracle Basic White Cell" xfId="42" xr:uid="{00000000-0005-0000-0000-000043000000}"/>
    <cellStyle name="Oracle Basic White Cell Amount" xfId="43" xr:uid="{00000000-0005-0000-0000-000044000000}"/>
    <cellStyle name="Oracle Basic White Cell Left Aligned" xfId="44" xr:uid="{00000000-0005-0000-0000-000045000000}"/>
    <cellStyle name="Oracle Basic White Cell Wrap" xfId="45" xr:uid="{00000000-0005-0000-0000-000046000000}"/>
    <cellStyle name="Oracle Basic White Cell_bold_topleftborder" xfId="46" xr:uid="{00000000-0005-0000-0000-000047000000}"/>
    <cellStyle name="Oracle Header Row Cell" xfId="47" xr:uid="{00000000-0005-0000-0000-000048000000}"/>
    <cellStyle name="Oracle Header Row Cell 2" xfId="48" xr:uid="{00000000-0005-0000-0000-000049000000}"/>
    <cellStyle name="Oracle Header Row Cell Wrap" xfId="49" xr:uid="{00000000-0005-0000-0000-00004A000000}"/>
    <cellStyle name="Oracle Header Row Cell Wrap 2" xfId="50" xr:uid="{00000000-0005-0000-0000-00004B000000}"/>
    <cellStyle name="Oracle Label  white Cell Color bld" xfId="51" xr:uid="{00000000-0005-0000-0000-00004C000000}"/>
    <cellStyle name="Oracle Label Background Cell Color bld" xfId="52" xr:uid="{00000000-0005-0000-0000-00004D000000}"/>
    <cellStyle name="Oracle Optional Cell (optional)" xfId="53" xr:uid="{00000000-0005-0000-0000-00004E000000}"/>
    <cellStyle name="Oracle Optional Cell (optional) Wrap" xfId="54" xr:uid="{00000000-0005-0000-0000-00004F000000}"/>
    <cellStyle name="Oracle Other Sections (optional)" xfId="55" xr:uid="{00000000-0005-0000-0000-000050000000}"/>
    <cellStyle name="Oracle Other Sections (optional) Wrap" xfId="56" xr:uid="{00000000-0005-0000-0000-000051000000}"/>
    <cellStyle name="Oracle Other Sections (optional)_GLPrototype_Excel_Template_03Dec2007" xfId="57" xr:uid="{00000000-0005-0000-0000-000052000000}"/>
    <cellStyle name="Oracle Page Header" xfId="58" xr:uid="{00000000-0005-0000-0000-000053000000}"/>
    <cellStyle name="Oracle Read Only Cell" xfId="59" xr:uid="{00000000-0005-0000-0000-000054000000}"/>
    <cellStyle name="Oracle Read Only Cell - Odd" xfId="60" xr:uid="{00000000-0005-0000-0000-000055000000}"/>
    <cellStyle name="Oracle Read Only Cell Amount" xfId="61" xr:uid="{00000000-0005-0000-0000-000056000000}"/>
    <cellStyle name="Oracle Read Only Cell Big Number" xfId="62" xr:uid="{00000000-0005-0000-0000-000057000000}"/>
    <cellStyle name="Oracle Read Only Cell Big Number Left Aligned" xfId="63" xr:uid="{00000000-0005-0000-0000-000058000000}"/>
    <cellStyle name="Oracle Read Only Cell Chang/Flag/Stat" xfId="64" xr:uid="{00000000-0005-0000-0000-000059000000}"/>
    <cellStyle name="Oracle Read Only Cell Chang/Flag/Stat 2" xfId="65" xr:uid="{00000000-0005-0000-0000-00005A000000}"/>
    <cellStyle name="Oracle Read Only Cell Chang/Flag/Stat Wrap" xfId="66" xr:uid="{00000000-0005-0000-0000-00005B000000}"/>
    <cellStyle name="Oracle Read Only Cell Chang/Flag/Stat_GLPrototype_Excel_Template_03Dec2007" xfId="67" xr:uid="{00000000-0005-0000-0000-00005C000000}"/>
    <cellStyle name="Oracle Read Only Cell Changed" xfId="68" xr:uid="{00000000-0005-0000-0000-00005D000000}"/>
    <cellStyle name="Oracle Read Only Cell Date" xfId="69" xr:uid="{00000000-0005-0000-0000-00005E000000}"/>
    <cellStyle name="Oracle Read Only Cell Left Aligned" xfId="70" xr:uid="{00000000-0005-0000-0000-00005F000000}"/>
    <cellStyle name="Oracle Read Only Cell Month Year" xfId="71" xr:uid="{00000000-0005-0000-0000-000060000000}"/>
    <cellStyle name="Oracle Read Only Cell w/Red" xfId="72" xr:uid="{00000000-0005-0000-0000-000061000000}"/>
    <cellStyle name="Oracle Read Only Cell w/Red Wrap" xfId="73" xr:uid="{00000000-0005-0000-0000-000062000000}"/>
    <cellStyle name="Oracle Read Only Cell Wrap" xfId="74" xr:uid="{00000000-0005-0000-0000-000063000000}"/>
    <cellStyle name="Oracle Required Cell (optional)" xfId="75" xr:uid="{00000000-0005-0000-0000-000064000000}"/>
    <cellStyle name="Oracle Required Cell (optional) Wrap" xfId="76" xr:uid="{00000000-0005-0000-0000-000065000000}"/>
    <cellStyle name="Oracle Subhead 1" xfId="77" xr:uid="{00000000-0005-0000-0000-000066000000}"/>
    <cellStyle name="Oracle SubHead 2" xfId="78" xr:uid="{00000000-0005-0000-0000-000067000000}"/>
    <cellStyle name="Oracle Subheader Row Cell" xfId="79" xr:uid="{00000000-0005-0000-0000-000068000000}"/>
    <cellStyle name="Oracle Subheader Row Cell Wrap" xfId="80" xr:uid="{00000000-0005-0000-0000-000069000000}"/>
    <cellStyle name="PAGE_HEADER" xfId="95" xr:uid="{00000000-0005-0000-0000-00006A000000}"/>
    <cellStyle name="Read Only Cell" xfId="81" xr:uid="{00000000-0005-0000-0000-00006B000000}"/>
    <cellStyle name="Read-only Cell" xfId="110" xr:uid="{0FE6D8B0-7219-42C8-94B9-4AB73C3A8C03}"/>
    <cellStyle name="SUB HEADER" xfId="96" xr:uid="{00000000-0005-0000-0000-00006C000000}"/>
    <cellStyle name="TABLE HEADER" xfId="100" xr:uid="{00000000-0005-0000-0000-00006D000000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C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24</xdr:row>
      <xdr:rowOff>66675</xdr:rowOff>
    </xdr:from>
    <xdr:to>
      <xdr:col>6</xdr:col>
      <xdr:colOff>1256099</xdr:colOff>
      <xdr:row>47</xdr:row>
      <xdr:rowOff>4226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D4DCC7E3-AAD1-4A76-B339-2D09BB246C66}"/>
            </a:ext>
          </a:extLst>
        </xdr:cNvPr>
        <xdr:cNvGrpSpPr/>
      </xdr:nvGrpSpPr>
      <xdr:grpSpPr>
        <a:xfrm>
          <a:off x="2019300" y="4495800"/>
          <a:ext cx="8056949" cy="4319051"/>
          <a:chOff x="3537222" y="824452"/>
          <a:chExt cx="8056949" cy="4319051"/>
        </a:xfrm>
      </xdr:grpSpPr>
      <xdr:sp macro="" textlink="">
        <xdr:nvSpPr>
          <xdr:cNvPr id="120" name="Rectangle 119" descr="Hierarchy Level 1">
            <a:extLst>
              <a:ext uri="{FF2B5EF4-FFF2-40B4-BE49-F238E27FC236}">
                <a16:creationId xmlns:a16="http://schemas.microsoft.com/office/drawing/2014/main" id="{21C604EF-32A3-42D7-8586-5D643B7D12C1}"/>
              </a:ext>
            </a:extLst>
          </xdr:cNvPr>
          <xdr:cNvSpPr/>
        </xdr:nvSpPr>
        <xdr:spPr>
          <a:xfrm>
            <a:off x="5111016" y="824452"/>
            <a:ext cx="5124986" cy="425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effectLst/>
          <a:scene3d>
            <a:camera prst="orthographicFront"/>
            <a:lightRig rig="flat" dir="t"/>
          </a:scene3d>
          <a:sp3d prstMaterial="dkEdge"/>
        </xdr:spPr>
        <xdr:style>
          <a:lnRef idx="0">
            <a:scrgbClr r="0" g="0" b="0"/>
          </a:lnRef>
          <a:fillRef idx="2">
            <a:scrgbClr r="0" g="0" b="0"/>
          </a:fillRef>
          <a:effectRef idx="1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latin typeface="+mj-lt"/>
              </a:rPr>
              <a:t>NorthPoint Group</a:t>
            </a:r>
            <a:br>
              <a:rPr lang="en-US" sz="1300" b="1" kern="1200">
                <a:latin typeface="+mj-lt"/>
              </a:rPr>
            </a:br>
            <a:r>
              <a:rPr lang="en-US" sz="1300" b="0" kern="1200">
                <a:latin typeface="+mn-lt"/>
              </a:rPr>
              <a:t>Enterprise</a:t>
            </a:r>
          </a:p>
        </xdr:txBody>
      </xdr:sp>
      <xdr:sp macro="" textlink="">
        <xdr:nvSpPr>
          <xdr:cNvPr id="121" name="Rectangle 120" descr="Hierarchy Level 2 Item 1">
            <a:extLst>
              <a:ext uri="{FF2B5EF4-FFF2-40B4-BE49-F238E27FC236}">
                <a16:creationId xmlns:a16="http://schemas.microsoft.com/office/drawing/2014/main" id="{E27E376D-AE9F-46B0-AA66-A3D22FC5623A}"/>
              </a:ext>
            </a:extLst>
          </xdr:cNvPr>
          <xdr:cNvSpPr/>
        </xdr:nvSpPr>
        <xdr:spPr>
          <a:xfrm>
            <a:off x="5149417" y="1997563"/>
            <a:ext cx="1188000" cy="63133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NPG Corporation</a:t>
            </a:r>
            <a:br>
              <a:rPr lang="en-US" sz="1300" kern="1200"/>
            </a:b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Business Unit</a:t>
            </a:r>
          </a:p>
        </xdr:txBody>
      </xdr:sp>
      <xdr:sp macro="" textlink="">
        <xdr:nvSpPr>
          <xdr:cNvPr id="122" name="Rectangle 121" descr="Hierarchy Level 2 Item 6">
            <a:extLst>
              <a:ext uri="{FF2B5EF4-FFF2-40B4-BE49-F238E27FC236}">
                <a16:creationId xmlns:a16="http://schemas.microsoft.com/office/drawing/2014/main" id="{F8066417-8A57-4907-85EC-A2494CB96202}"/>
              </a:ext>
            </a:extLst>
          </xdr:cNvPr>
          <xdr:cNvSpPr/>
        </xdr:nvSpPr>
        <xdr:spPr>
          <a:xfrm>
            <a:off x="10241892" y="1997563"/>
            <a:ext cx="1343971" cy="63133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Recruit-2-Rehire COE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Business Unit</a:t>
            </a:r>
          </a:p>
        </xdr:txBody>
      </xdr:sp>
      <xdr:cxnSp macro="">
        <xdr:nvCxnSpPr>
          <xdr:cNvPr id="123" name="Connector: Elbow 122" descr="Connector Line">
            <a:extLst>
              <a:ext uri="{FF2B5EF4-FFF2-40B4-BE49-F238E27FC236}">
                <a16:creationId xmlns:a16="http://schemas.microsoft.com/office/drawing/2014/main" id="{1DE0112F-791B-49A1-8CD8-15FA7DC6F17B}"/>
              </a:ext>
            </a:extLst>
          </xdr:cNvPr>
          <xdr:cNvCxnSpPr>
            <a:cxnSpLocks/>
            <a:stCxn id="120" idx="2"/>
            <a:endCxn id="121" idx="0"/>
          </xdr:cNvCxnSpPr>
        </xdr:nvCxnSpPr>
        <xdr:spPr>
          <a:xfrm rot="5400000">
            <a:off x="6334623" y="658677"/>
            <a:ext cx="747680" cy="1930092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Connector: Elbow 123" descr="Connector Line">
            <a:extLst>
              <a:ext uri="{FF2B5EF4-FFF2-40B4-BE49-F238E27FC236}">
                <a16:creationId xmlns:a16="http://schemas.microsoft.com/office/drawing/2014/main" id="{88C5FB59-79BD-402C-B020-CAA59D615CC0}"/>
              </a:ext>
            </a:extLst>
          </xdr:cNvPr>
          <xdr:cNvCxnSpPr>
            <a:cxnSpLocks/>
            <a:stCxn id="120" idx="2"/>
            <a:endCxn id="122" idx="0"/>
          </xdr:cNvCxnSpPr>
        </xdr:nvCxnSpPr>
        <xdr:spPr>
          <a:xfrm rot="16200000" flipH="1">
            <a:off x="8919853" y="3538"/>
            <a:ext cx="747680" cy="3240369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Rectangle 124" descr="Hierarchy Level 2 Item 6">
            <a:extLst>
              <a:ext uri="{FF2B5EF4-FFF2-40B4-BE49-F238E27FC236}">
                <a16:creationId xmlns:a16="http://schemas.microsoft.com/office/drawing/2014/main" id="{C0D9F46F-B712-44B1-AA2E-55196328C3CA}"/>
              </a:ext>
            </a:extLst>
          </xdr:cNvPr>
          <xdr:cNvSpPr/>
        </xdr:nvSpPr>
        <xdr:spPr>
          <a:xfrm>
            <a:off x="7357894" y="1997562"/>
            <a:ext cx="1188000" cy="63133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Payroll COE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Business Unit</a:t>
            </a:r>
          </a:p>
        </xdr:txBody>
      </xdr:sp>
      <xdr:sp macro="" textlink="">
        <xdr:nvSpPr>
          <xdr:cNvPr id="126" name="Rectangle 125" descr="Hierarchy Level 2 Item 6">
            <a:extLst>
              <a:ext uri="{FF2B5EF4-FFF2-40B4-BE49-F238E27FC236}">
                <a16:creationId xmlns:a16="http://schemas.microsoft.com/office/drawing/2014/main" id="{1F8F4877-50B1-4E35-9EB3-FED8F53F96DB}"/>
              </a:ext>
            </a:extLst>
          </xdr:cNvPr>
          <xdr:cNvSpPr/>
        </xdr:nvSpPr>
        <xdr:spPr>
          <a:xfrm>
            <a:off x="8796180" y="1997562"/>
            <a:ext cx="1188000" cy="63133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Technology COE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Business Unit</a:t>
            </a:r>
          </a:p>
        </xdr:txBody>
      </xdr:sp>
      <xdr:cxnSp macro="">
        <xdr:nvCxnSpPr>
          <xdr:cNvPr id="127" name="Connector: Elbow 126" descr="Connector Line">
            <a:extLst>
              <a:ext uri="{FF2B5EF4-FFF2-40B4-BE49-F238E27FC236}">
                <a16:creationId xmlns:a16="http://schemas.microsoft.com/office/drawing/2014/main" id="{E05C97BE-FAF4-434A-9BB3-EEF7DEA62B59}"/>
              </a:ext>
            </a:extLst>
          </xdr:cNvPr>
          <xdr:cNvCxnSpPr>
            <a:cxnSpLocks/>
            <a:stCxn id="120" idx="2"/>
            <a:endCxn id="125" idx="0"/>
          </xdr:cNvCxnSpPr>
        </xdr:nvCxnSpPr>
        <xdr:spPr>
          <a:xfrm rot="16200000" flipH="1">
            <a:off x="7438862" y="1484529"/>
            <a:ext cx="747679" cy="278385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Connector: Elbow 127" descr="Connector Line">
            <a:extLst>
              <a:ext uri="{FF2B5EF4-FFF2-40B4-BE49-F238E27FC236}">
                <a16:creationId xmlns:a16="http://schemas.microsoft.com/office/drawing/2014/main" id="{ABA53DF9-0DD0-4DFA-8BFE-B1EB72BD597A}"/>
              </a:ext>
            </a:extLst>
          </xdr:cNvPr>
          <xdr:cNvCxnSpPr>
            <a:cxnSpLocks/>
            <a:stCxn id="120" idx="2"/>
            <a:endCxn id="126" idx="0"/>
          </xdr:cNvCxnSpPr>
        </xdr:nvCxnSpPr>
        <xdr:spPr>
          <a:xfrm rot="16200000" flipH="1">
            <a:off x="8158005" y="765386"/>
            <a:ext cx="747679" cy="1716671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Rectangle 128" descr="Hierarchy Level 2 Item 1">
            <a:extLst>
              <a:ext uri="{FF2B5EF4-FFF2-40B4-BE49-F238E27FC236}">
                <a16:creationId xmlns:a16="http://schemas.microsoft.com/office/drawing/2014/main" id="{EA54D4DF-C4DD-4307-B17B-D3CA8FA2D3FA}"/>
              </a:ext>
            </a:extLst>
          </xdr:cNvPr>
          <xdr:cNvSpPr/>
        </xdr:nvSpPr>
        <xdr:spPr>
          <a:xfrm>
            <a:off x="3673904" y="3113331"/>
            <a:ext cx="1188000" cy="63133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Executive Admin</a:t>
            </a:r>
            <a:br>
              <a:rPr lang="en-US" sz="1300" kern="1200"/>
            </a:b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Department</a:t>
            </a:r>
          </a:p>
        </xdr:txBody>
      </xdr:sp>
      <xdr:sp macro="" textlink="">
        <xdr:nvSpPr>
          <xdr:cNvPr id="130" name="Rectangle 129" descr="Hierarchy Level 2 Item 1">
            <a:extLst>
              <a:ext uri="{FF2B5EF4-FFF2-40B4-BE49-F238E27FC236}">
                <a16:creationId xmlns:a16="http://schemas.microsoft.com/office/drawing/2014/main" id="{DABA888D-08DA-4798-84E8-7076E5BDA595}"/>
              </a:ext>
            </a:extLst>
          </xdr:cNvPr>
          <xdr:cNvSpPr/>
        </xdr:nvSpPr>
        <xdr:spPr>
          <a:xfrm>
            <a:off x="5401860" y="3113331"/>
            <a:ext cx="1188000" cy="63133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People Services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Division</a:t>
            </a:r>
          </a:p>
        </xdr:txBody>
      </xdr:sp>
      <xdr:sp macro="" textlink="">
        <xdr:nvSpPr>
          <xdr:cNvPr id="131" name="Rectangle 130" descr="Hierarchy Level 2 Item 1">
            <a:extLst>
              <a:ext uri="{FF2B5EF4-FFF2-40B4-BE49-F238E27FC236}">
                <a16:creationId xmlns:a16="http://schemas.microsoft.com/office/drawing/2014/main" id="{54720FDC-AD20-4F51-A50F-798C1EF22F4A}"/>
              </a:ext>
            </a:extLst>
          </xdr:cNvPr>
          <xdr:cNvSpPr/>
        </xdr:nvSpPr>
        <xdr:spPr>
          <a:xfrm>
            <a:off x="8802761" y="3113330"/>
            <a:ext cx="1188000" cy="63133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Internal Audit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Division</a:t>
            </a:r>
          </a:p>
        </xdr:txBody>
      </xdr:sp>
      <xdr:cxnSp macro="">
        <xdr:nvCxnSpPr>
          <xdr:cNvPr id="132" name="Connector: Elbow 131" descr="Connector Line">
            <a:extLst>
              <a:ext uri="{FF2B5EF4-FFF2-40B4-BE49-F238E27FC236}">
                <a16:creationId xmlns:a16="http://schemas.microsoft.com/office/drawing/2014/main" id="{322AF5A4-D054-4A06-B42E-7DCFE12625A7}"/>
              </a:ext>
            </a:extLst>
          </xdr:cNvPr>
          <xdr:cNvCxnSpPr>
            <a:cxnSpLocks/>
            <a:stCxn id="121" idx="2"/>
            <a:endCxn id="129" idx="0"/>
          </xdr:cNvCxnSpPr>
        </xdr:nvCxnSpPr>
        <xdr:spPr>
          <a:xfrm rot="5400000">
            <a:off x="4763446" y="2133359"/>
            <a:ext cx="484431" cy="1475513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Connector: Elbow 132" descr="Connector Line">
            <a:extLst>
              <a:ext uri="{FF2B5EF4-FFF2-40B4-BE49-F238E27FC236}">
                <a16:creationId xmlns:a16="http://schemas.microsoft.com/office/drawing/2014/main" id="{1A95AF42-5F97-4878-B35E-ECFEC693DF4A}"/>
              </a:ext>
            </a:extLst>
          </xdr:cNvPr>
          <xdr:cNvCxnSpPr>
            <a:cxnSpLocks/>
            <a:stCxn id="121" idx="2"/>
            <a:endCxn id="130" idx="0"/>
          </xdr:cNvCxnSpPr>
        </xdr:nvCxnSpPr>
        <xdr:spPr>
          <a:xfrm rot="16200000" flipH="1">
            <a:off x="5627423" y="2744893"/>
            <a:ext cx="484431" cy="252443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Rectangle 133" descr="Hierarchy Level 2 Item 1">
            <a:extLst>
              <a:ext uri="{FF2B5EF4-FFF2-40B4-BE49-F238E27FC236}">
                <a16:creationId xmlns:a16="http://schemas.microsoft.com/office/drawing/2014/main" id="{9F5903C0-A9DA-4C74-A04A-CF605CEDBAD1}"/>
              </a:ext>
            </a:extLst>
          </xdr:cNvPr>
          <xdr:cNvSpPr/>
        </xdr:nvSpPr>
        <xdr:spPr>
          <a:xfrm>
            <a:off x="10406171" y="3113330"/>
            <a:ext cx="1188000" cy="63133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Credit Review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Division</a:t>
            </a:r>
          </a:p>
        </xdr:txBody>
      </xdr:sp>
      <xdr:cxnSp macro="">
        <xdr:nvCxnSpPr>
          <xdr:cNvPr id="135" name="Connector: Elbow 134" descr="Connector Line">
            <a:extLst>
              <a:ext uri="{FF2B5EF4-FFF2-40B4-BE49-F238E27FC236}">
                <a16:creationId xmlns:a16="http://schemas.microsoft.com/office/drawing/2014/main" id="{2B591682-2B85-4BA1-A325-5AE75EF724F5}"/>
              </a:ext>
            </a:extLst>
          </xdr:cNvPr>
          <xdr:cNvCxnSpPr>
            <a:cxnSpLocks/>
            <a:stCxn id="121" idx="2"/>
            <a:endCxn id="131" idx="0"/>
          </xdr:cNvCxnSpPr>
        </xdr:nvCxnSpPr>
        <xdr:spPr>
          <a:xfrm rot="16200000" flipH="1">
            <a:off x="7327874" y="1044443"/>
            <a:ext cx="484430" cy="3653344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Connector: Elbow 135" descr="Connector Line">
            <a:extLst>
              <a:ext uri="{FF2B5EF4-FFF2-40B4-BE49-F238E27FC236}">
                <a16:creationId xmlns:a16="http://schemas.microsoft.com/office/drawing/2014/main" id="{73FDC9F6-DBA5-4BE8-AF73-32942079BE7C}"/>
              </a:ext>
            </a:extLst>
          </xdr:cNvPr>
          <xdr:cNvCxnSpPr>
            <a:cxnSpLocks/>
            <a:stCxn id="121" idx="2"/>
            <a:endCxn id="134" idx="0"/>
          </xdr:cNvCxnSpPr>
        </xdr:nvCxnSpPr>
        <xdr:spPr>
          <a:xfrm rot="16200000" flipH="1">
            <a:off x="8129579" y="242738"/>
            <a:ext cx="484430" cy="5256754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Rectangle 136" descr="Hierarchy Level 2 Item 1">
            <a:extLst>
              <a:ext uri="{FF2B5EF4-FFF2-40B4-BE49-F238E27FC236}">
                <a16:creationId xmlns:a16="http://schemas.microsoft.com/office/drawing/2014/main" id="{BE64A37A-6EEE-4886-A0E8-5DDFB2F42816}"/>
              </a:ext>
            </a:extLst>
          </xdr:cNvPr>
          <xdr:cNvSpPr/>
        </xdr:nvSpPr>
        <xdr:spPr>
          <a:xfrm>
            <a:off x="3537222" y="4348263"/>
            <a:ext cx="1188000" cy="7952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xxx-Payroll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Department</a:t>
            </a:r>
          </a:p>
        </xdr:txBody>
      </xdr:sp>
      <xdr:sp macro="" textlink="">
        <xdr:nvSpPr>
          <xdr:cNvPr id="138" name="Rectangle 137" descr="Hierarchy Level 2 Item 1">
            <a:extLst>
              <a:ext uri="{FF2B5EF4-FFF2-40B4-BE49-F238E27FC236}">
                <a16:creationId xmlns:a16="http://schemas.microsoft.com/office/drawing/2014/main" id="{8DA45D83-78F1-403B-824A-0EFD0A681CB6}"/>
              </a:ext>
            </a:extLst>
          </xdr:cNvPr>
          <xdr:cNvSpPr/>
        </xdr:nvSpPr>
        <xdr:spPr>
          <a:xfrm>
            <a:off x="4780543" y="4348260"/>
            <a:ext cx="1188000" cy="7952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xxx.Workplace Excellence</a:t>
            </a:r>
          </a:p>
          <a:p>
            <a:pPr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Department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300" b="0" kern="1200">
              <a:solidFill>
                <a:prstClr val="black"/>
              </a:solidFill>
              <a:ea typeface="+mn-ea"/>
              <a:cs typeface="+mn-cs"/>
            </a:endParaRPr>
          </a:p>
        </xdr:txBody>
      </xdr:sp>
      <xdr:sp macro="" textlink="">
        <xdr:nvSpPr>
          <xdr:cNvPr id="139" name="Rectangle 138" descr="Hierarchy Level 2 Item 1">
            <a:extLst>
              <a:ext uri="{FF2B5EF4-FFF2-40B4-BE49-F238E27FC236}">
                <a16:creationId xmlns:a16="http://schemas.microsoft.com/office/drawing/2014/main" id="{38D1152F-3BAB-4E20-BB0C-732ED659C45D}"/>
              </a:ext>
            </a:extLst>
          </xdr:cNvPr>
          <xdr:cNvSpPr/>
        </xdr:nvSpPr>
        <xdr:spPr>
          <a:xfrm>
            <a:off x="6023864" y="4348260"/>
            <a:ext cx="1188000" cy="7952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 kern="1200">
                <a:solidFill>
                  <a:prstClr val="black"/>
                </a:solidFill>
                <a:latin typeface="+mj-lt"/>
                <a:ea typeface="+mn-ea"/>
                <a:cs typeface="+mn-cs"/>
              </a:rPr>
              <a:t>xxx-People Serv Admin</a:t>
            </a:r>
          </a:p>
          <a:p>
            <a:pPr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Department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300" b="0" kern="1200">
              <a:solidFill>
                <a:prstClr val="black"/>
              </a:solidFill>
              <a:ea typeface="+mn-ea"/>
              <a:cs typeface="+mn-cs"/>
            </a:endParaRPr>
          </a:p>
        </xdr:txBody>
      </xdr:sp>
      <xdr:sp macro="" textlink="">
        <xdr:nvSpPr>
          <xdr:cNvPr id="140" name="Rectangle 139" descr="Hierarchy Level 2 Item 1">
            <a:extLst>
              <a:ext uri="{FF2B5EF4-FFF2-40B4-BE49-F238E27FC236}">
                <a16:creationId xmlns:a16="http://schemas.microsoft.com/office/drawing/2014/main" id="{B98C8C02-051F-47FB-8BFC-B3F69B5F899F}"/>
              </a:ext>
            </a:extLst>
          </xdr:cNvPr>
          <xdr:cNvSpPr/>
        </xdr:nvSpPr>
        <xdr:spPr>
          <a:xfrm>
            <a:off x="7267185" y="4348260"/>
            <a:ext cx="1188000" cy="7952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>
                <a:solidFill>
                  <a:prstClr val="black"/>
                </a:solidFill>
                <a:latin typeface="+mj-lt"/>
              </a:rPr>
              <a:t>xxx-Learning Dev</a:t>
            </a:r>
            <a:endParaRPr lang="en-US" sz="1300" b="1" kern="1200">
              <a:solidFill>
                <a:prstClr val="black"/>
              </a:solidFill>
              <a:latin typeface="+mj-lt"/>
              <a:ea typeface="+mn-ea"/>
              <a:cs typeface="+mn-cs"/>
            </a:endParaRPr>
          </a:p>
          <a:p>
            <a:pPr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Department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300" b="0" kern="1200">
              <a:solidFill>
                <a:prstClr val="black"/>
              </a:solidFill>
              <a:ea typeface="+mn-ea"/>
              <a:cs typeface="+mn-cs"/>
            </a:endParaRPr>
          </a:p>
        </xdr:txBody>
      </xdr:sp>
      <xdr:cxnSp macro="">
        <xdr:nvCxnSpPr>
          <xdr:cNvPr id="141" name="Connector: Elbow 140" descr="Connector Line">
            <a:extLst>
              <a:ext uri="{FF2B5EF4-FFF2-40B4-BE49-F238E27FC236}">
                <a16:creationId xmlns:a16="http://schemas.microsoft.com/office/drawing/2014/main" id="{895E226E-1CCD-45B8-9901-3E0E6AA96898}"/>
              </a:ext>
            </a:extLst>
          </xdr:cNvPr>
          <xdr:cNvCxnSpPr>
            <a:cxnSpLocks/>
            <a:stCxn id="130" idx="2"/>
            <a:endCxn id="137" idx="0"/>
          </xdr:cNvCxnSpPr>
        </xdr:nvCxnSpPr>
        <xdr:spPr>
          <a:xfrm rot="5400000">
            <a:off x="4761744" y="3114146"/>
            <a:ext cx="603595" cy="1864638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Connector: Elbow 141" descr="Connector Line">
            <a:extLst>
              <a:ext uri="{FF2B5EF4-FFF2-40B4-BE49-F238E27FC236}">
                <a16:creationId xmlns:a16="http://schemas.microsoft.com/office/drawing/2014/main" id="{F13E9645-56ED-49EE-B5C7-3FD79F7933DD}"/>
              </a:ext>
            </a:extLst>
          </xdr:cNvPr>
          <xdr:cNvCxnSpPr>
            <a:cxnSpLocks/>
            <a:stCxn id="130" idx="2"/>
            <a:endCxn id="138" idx="0"/>
          </xdr:cNvCxnSpPr>
        </xdr:nvCxnSpPr>
        <xdr:spPr>
          <a:xfrm rot="5400000">
            <a:off x="5383406" y="3735806"/>
            <a:ext cx="603592" cy="621317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Connector: Elbow 142" descr="Connector Line">
            <a:extLst>
              <a:ext uri="{FF2B5EF4-FFF2-40B4-BE49-F238E27FC236}">
                <a16:creationId xmlns:a16="http://schemas.microsoft.com/office/drawing/2014/main" id="{CB60EBFF-20AF-4438-8EBE-9686166F57A8}"/>
              </a:ext>
            </a:extLst>
          </xdr:cNvPr>
          <xdr:cNvCxnSpPr>
            <a:cxnSpLocks/>
            <a:stCxn id="130" idx="2"/>
            <a:endCxn id="139" idx="0"/>
          </xdr:cNvCxnSpPr>
        </xdr:nvCxnSpPr>
        <xdr:spPr>
          <a:xfrm rot="16200000" flipH="1">
            <a:off x="6005066" y="3735462"/>
            <a:ext cx="603592" cy="622004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Connector: Elbow 143" descr="Connector Line">
            <a:extLst>
              <a:ext uri="{FF2B5EF4-FFF2-40B4-BE49-F238E27FC236}">
                <a16:creationId xmlns:a16="http://schemas.microsoft.com/office/drawing/2014/main" id="{6799AFB7-DCF3-4601-B5E6-7D3872B15B1E}"/>
              </a:ext>
            </a:extLst>
          </xdr:cNvPr>
          <xdr:cNvCxnSpPr>
            <a:cxnSpLocks/>
            <a:stCxn id="130" idx="2"/>
            <a:endCxn id="140" idx="0"/>
          </xdr:cNvCxnSpPr>
        </xdr:nvCxnSpPr>
        <xdr:spPr>
          <a:xfrm rot="16200000" flipH="1">
            <a:off x="6626726" y="3113801"/>
            <a:ext cx="603592" cy="1865325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Rectangle 144" descr="Hierarchy Level 2 Item 1">
            <a:extLst>
              <a:ext uri="{FF2B5EF4-FFF2-40B4-BE49-F238E27FC236}">
                <a16:creationId xmlns:a16="http://schemas.microsoft.com/office/drawing/2014/main" id="{BDD85B32-7C93-4731-9B10-99D2D3FF237E}"/>
              </a:ext>
            </a:extLst>
          </xdr:cNvPr>
          <xdr:cNvSpPr/>
        </xdr:nvSpPr>
        <xdr:spPr>
          <a:xfrm>
            <a:off x="8796180" y="4348260"/>
            <a:ext cx="1188000" cy="7952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>
                <a:solidFill>
                  <a:prstClr val="black"/>
                </a:solidFill>
                <a:latin typeface="+mj-lt"/>
              </a:rPr>
              <a:t>xxx-Internal Audit</a:t>
            </a:r>
            <a:endParaRPr lang="en-US" sz="1300" b="1" kern="1200">
              <a:solidFill>
                <a:prstClr val="black"/>
              </a:solidFill>
              <a:latin typeface="+mj-lt"/>
              <a:ea typeface="+mn-ea"/>
              <a:cs typeface="+mn-cs"/>
            </a:endParaRPr>
          </a:p>
          <a:p>
            <a:pPr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Department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300" b="0" kern="1200">
              <a:solidFill>
                <a:prstClr val="black"/>
              </a:solidFill>
              <a:ea typeface="+mn-ea"/>
              <a:cs typeface="+mn-cs"/>
            </a:endParaRPr>
          </a:p>
        </xdr:txBody>
      </xdr:sp>
      <xdr:sp macro="" textlink="">
        <xdr:nvSpPr>
          <xdr:cNvPr id="146" name="Rectangle 145" descr="Hierarchy Level 2 Item 1">
            <a:extLst>
              <a:ext uri="{FF2B5EF4-FFF2-40B4-BE49-F238E27FC236}">
                <a16:creationId xmlns:a16="http://schemas.microsoft.com/office/drawing/2014/main" id="{85956451-0F29-403F-833F-572FB1DF17C4}"/>
              </a:ext>
            </a:extLst>
          </xdr:cNvPr>
          <xdr:cNvSpPr/>
        </xdr:nvSpPr>
        <xdr:spPr>
          <a:xfrm>
            <a:off x="10406171" y="4348261"/>
            <a:ext cx="1188000" cy="7952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  <a:scene3d>
            <a:camera prst="orthographicFront"/>
            <a:lightRig rig="flat" dir="t"/>
          </a:scene3d>
          <a:sp3d prstMaterial="dkEdge"/>
        </xdr:spPr>
        <xdr:style>
          <a:lnRef idx="0">
            <a:schemeClr val="lt2">
              <a:hueOff val="0"/>
              <a:satOff val="0"/>
              <a:lumOff val="0"/>
              <a:alphaOff val="0"/>
            </a:schemeClr>
          </a:lnRef>
          <a:fillRef idx="2">
            <a:scrgbClr r="0" g="0" b="0"/>
          </a:fillRef>
          <a:effectRef idx="1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72000" tIns="108000" rIns="72000" bIns="0" numCol="1" spcCol="1270" anchor="t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300" b="1">
                <a:solidFill>
                  <a:prstClr val="black"/>
                </a:solidFill>
                <a:latin typeface="+mj-lt"/>
              </a:rPr>
              <a:t>xxx-Credit Review</a:t>
            </a:r>
            <a:endParaRPr lang="en-US" sz="1300" b="1" kern="1200">
              <a:solidFill>
                <a:prstClr val="black"/>
              </a:solidFill>
              <a:latin typeface="+mj-lt"/>
              <a:ea typeface="+mn-ea"/>
              <a:cs typeface="+mn-cs"/>
            </a:endParaRPr>
          </a:p>
          <a:p>
            <a:pPr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300" b="0" kern="1200">
                <a:solidFill>
                  <a:prstClr val="black"/>
                </a:solidFill>
                <a:ea typeface="+mn-ea"/>
                <a:cs typeface="+mn-cs"/>
              </a:rPr>
              <a:t>Department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300" b="0" kern="1200">
              <a:solidFill>
                <a:prstClr val="black"/>
              </a:solidFill>
              <a:ea typeface="+mn-ea"/>
              <a:cs typeface="+mn-cs"/>
            </a:endParaRPr>
          </a:p>
        </xdr:txBody>
      </xdr:sp>
      <xdr:cxnSp macro="">
        <xdr:nvCxnSpPr>
          <xdr:cNvPr id="147" name="Connector: Elbow 146" descr="Connector Line">
            <a:extLst>
              <a:ext uri="{FF2B5EF4-FFF2-40B4-BE49-F238E27FC236}">
                <a16:creationId xmlns:a16="http://schemas.microsoft.com/office/drawing/2014/main" id="{60B350FD-F78A-4972-BD7B-EFA7D18B3E09}"/>
              </a:ext>
            </a:extLst>
          </xdr:cNvPr>
          <xdr:cNvCxnSpPr>
            <a:cxnSpLocks/>
            <a:stCxn id="131" idx="2"/>
            <a:endCxn id="145" idx="0"/>
          </xdr:cNvCxnSpPr>
        </xdr:nvCxnSpPr>
        <xdr:spPr>
          <a:xfrm rot="5400000">
            <a:off x="9091675" y="4043173"/>
            <a:ext cx="603593" cy="6581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Connector: Elbow 147" descr="Connector Line">
            <a:extLst>
              <a:ext uri="{FF2B5EF4-FFF2-40B4-BE49-F238E27FC236}">
                <a16:creationId xmlns:a16="http://schemas.microsoft.com/office/drawing/2014/main" id="{1A49E196-DBF7-46CE-B3ED-D80A3570CEFC}"/>
              </a:ext>
            </a:extLst>
          </xdr:cNvPr>
          <xdr:cNvCxnSpPr>
            <a:cxnSpLocks/>
            <a:stCxn id="134" idx="2"/>
            <a:endCxn id="146" idx="0"/>
          </xdr:cNvCxnSpPr>
        </xdr:nvCxnSpPr>
        <xdr:spPr>
          <a:xfrm rot="5400000">
            <a:off x="10698374" y="4046464"/>
            <a:ext cx="603594" cy="12700"/>
          </a:xfrm>
          <a:prstGeom prst="bentConnector3">
            <a:avLst>
              <a:gd name="adj1" fmla="val 50000"/>
            </a:avLst>
          </a:prstGeom>
          <a:ln w="3175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ftx-test.fa.us6.oraclecloud.com/hcmUI/oracle/apps/hcm/enterpriseSetup/hdlSpreadsheetLoader/di/GenericHdlSpreadsheet.xlsx?layoutId=100000033698371&amp;mode=debu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mhcorp.sharepoint.com/Users/Debo/AppData/Local/Temp/GenericHdlSpreadsheet-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ghela/Downloads/US%20Federal%20Tax%20Withholding%20Card_cm_A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501bdavidson\Desktop\Release%200\Release%20Zero%20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eadsheet Loader"/>
      <sheetName val="Messages"/>
      <sheetName val="_ADFDI_Parameters"/>
      <sheetName val="_ADFDI_Metadata"/>
      <sheetName val="_ADFDI_WorkbookData"/>
      <sheetName val="_ADFDI_BCMetadata"/>
      <sheetName val="_ADFDI_DynamicTable"/>
      <sheetName val="_ADFDI_LOV"/>
      <sheetName val="_ADFDI_TE_TAB458634653"/>
      <sheetName val="LOVs"/>
      <sheetName val="Collective Agreement - C"/>
      <sheetName val="Bargaining Unit -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eadsheet Loader"/>
      <sheetName val="Messages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eadsheet Loader"/>
      <sheetName val="Spreadsheet Loader (2)"/>
      <sheetName val="Mapping"/>
      <sheetName val="Look up Codes"/>
      <sheetName val="Messages"/>
      <sheetName val="_ADFDI_Parameters"/>
      <sheetName val="_ADFDI_Metadata"/>
      <sheetName val="_ADFDI_WorkbookData"/>
      <sheetName val="_ADFDI_BCMetadata"/>
      <sheetName val="_ADFDI_DynamicTable"/>
      <sheetName val="_ADFDI_LOV"/>
      <sheetName val="_ADFDI_TE_TAB4586346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1-04-19T17:31:44.44" personId="{00000000-0000-0000-0000-000000000000}" id="{CEA8B2BD-61E1-4D4A-8318-159B69A364FA}">
    <text>Only valid values are
DEPARTMENT
HCM_DIVISION</text>
  </threadedComment>
  <threadedComment ref="G5" dT="2021-04-19T17:32:29.24" personId="{00000000-0000-0000-0000-000000000000}" id="{F93FB0A8-2A95-4C69-9B62-A4BA05906A9C}">
    <text>A - Active
I - Inactive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" dT="2021-04-19T17:33:12.29" personId="{00000000-0000-0000-0000-000000000000}" id="{A6A94EB4-D192-43C9-A0FE-EE2912A9999A}">
    <text>Only valid values are
DEPARTMENT
HCM_DIVISION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tLocations">
    <tabColor theme="9" tint="-0.499984740745262"/>
  </sheetPr>
  <dimension ref="A1:Z14"/>
  <sheetViews>
    <sheetView tabSelected="1" zoomScale="130" zoomScaleNormal="130" workbookViewId="0">
      <pane xSplit="1" ySplit="6" topLeftCell="W7" activePane="bottomRight" state="frozen"/>
      <selection pane="bottomRight" activeCell="X13" sqref="X13"/>
      <selection pane="bottomLeft" activeCell="A7" sqref="A7"/>
      <selection pane="topRight" activeCell="B1" sqref="B1"/>
    </sheetView>
  </sheetViews>
  <sheetFormatPr defaultColWidth="7.42578125" defaultRowHeight="15"/>
  <cols>
    <col min="1" max="1" width="13.7109375" bestFit="1" customWidth="1"/>
    <col min="2" max="2" width="8.85546875" customWidth="1"/>
    <col min="3" max="3" width="13.28515625" customWidth="1"/>
    <col min="4" max="4" width="23.5703125" customWidth="1"/>
    <col min="5" max="5" width="21.5703125" customWidth="1"/>
    <col min="6" max="6" width="16.140625" customWidth="1"/>
    <col min="7" max="7" width="17.28515625" customWidth="1"/>
    <col min="8" max="8" width="14.7109375" bestFit="1" customWidth="1"/>
    <col min="9" max="9" width="15" bestFit="1" customWidth="1"/>
    <col min="10" max="10" width="13.5703125" bestFit="1" customWidth="1"/>
    <col min="11" max="11" width="16.28515625" bestFit="1" customWidth="1"/>
    <col min="12" max="12" width="16.28515625" customWidth="1"/>
    <col min="13" max="13" width="8.42578125" bestFit="1" customWidth="1"/>
    <col min="14" max="14" width="12.7109375" bestFit="1" customWidth="1"/>
    <col min="15" max="15" width="19" bestFit="1" customWidth="1"/>
    <col min="16" max="16" width="18.28515625" bestFit="1" customWidth="1"/>
    <col min="17" max="18" width="13.5703125" customWidth="1"/>
    <col min="19" max="19" width="14.7109375" customWidth="1"/>
    <col min="20" max="21" width="15.28515625" customWidth="1"/>
    <col min="22" max="23" width="17.7109375" customWidth="1"/>
    <col min="24" max="24" width="50.42578125" customWidth="1"/>
    <col min="25" max="25" width="8.7109375" customWidth="1"/>
  </cols>
  <sheetData>
    <row r="1" spans="1:26" s="1" customFormat="1" ht="12.75">
      <c r="A1" s="76" t="s">
        <v>0</v>
      </c>
      <c r="B1" s="1" t="s">
        <v>1</v>
      </c>
      <c r="C1" s="4"/>
      <c r="L1" s="18"/>
      <c r="O1" s="33" t="s">
        <v>1</v>
      </c>
      <c r="Q1" s="33"/>
      <c r="R1" s="33"/>
      <c r="S1" s="33"/>
      <c r="T1" s="31"/>
      <c r="U1" s="31"/>
      <c r="V1" s="31"/>
      <c r="W1" s="31" t="s">
        <v>1</v>
      </c>
    </row>
    <row r="2" spans="1:26" s="1" customFormat="1" ht="13.5" customHeight="1">
      <c r="A2" s="75" t="s">
        <v>2</v>
      </c>
      <c r="B2" s="1" t="s">
        <v>1</v>
      </c>
      <c r="C2" s="4"/>
      <c r="L2" s="18"/>
      <c r="N2" s="1" t="s">
        <v>3</v>
      </c>
      <c r="O2" s="33" t="s">
        <v>1</v>
      </c>
      <c r="Q2" s="33"/>
      <c r="R2" s="33"/>
      <c r="S2" s="33"/>
      <c r="T2" s="31"/>
      <c r="U2" s="31"/>
      <c r="V2" s="31"/>
      <c r="W2" s="31" t="s">
        <v>1</v>
      </c>
    </row>
    <row r="3" spans="1:26" s="1" customFormat="1" ht="12.75">
      <c r="A3" s="76" t="s">
        <v>4</v>
      </c>
      <c r="B3" s="1" t="s">
        <v>5</v>
      </c>
      <c r="C3" s="4" t="s">
        <v>5</v>
      </c>
      <c r="D3" s="1" t="s">
        <v>5</v>
      </c>
      <c r="E3" s="1" t="s">
        <v>5</v>
      </c>
      <c r="H3" s="1" t="s">
        <v>5</v>
      </c>
      <c r="I3" s="1" t="s">
        <v>5</v>
      </c>
      <c r="L3" s="18"/>
      <c r="M3" s="1" t="s">
        <v>5</v>
      </c>
      <c r="O3" s="33" t="s">
        <v>5</v>
      </c>
      <c r="Q3" s="33"/>
      <c r="R3" s="33"/>
      <c r="S3" s="33"/>
      <c r="T3" s="31"/>
      <c r="U3" s="31"/>
      <c r="V3" s="31"/>
      <c r="W3" s="31" t="s">
        <v>5</v>
      </c>
    </row>
    <row r="4" spans="1:26" s="1" customFormat="1" ht="12.75">
      <c r="A4" s="76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L4" s="18" t="s">
        <v>5</v>
      </c>
      <c r="M4" s="1" t="s">
        <v>5</v>
      </c>
      <c r="N4" s="1" t="s">
        <v>5</v>
      </c>
      <c r="O4" s="33" t="s">
        <v>5</v>
      </c>
      <c r="P4" s="1" t="s">
        <v>5</v>
      </c>
      <c r="Q4" s="33" t="s">
        <v>5</v>
      </c>
      <c r="R4" s="33" t="s">
        <v>5</v>
      </c>
      <c r="S4" s="33" t="s">
        <v>5</v>
      </c>
      <c r="T4" s="31" t="s">
        <v>5</v>
      </c>
      <c r="U4" s="31" t="s">
        <v>5</v>
      </c>
      <c r="V4" s="31" t="s">
        <v>5</v>
      </c>
      <c r="W4" s="31" t="s">
        <v>5</v>
      </c>
    </row>
    <row r="5" spans="1:26" s="45" customFormat="1" ht="25.5">
      <c r="A5" s="76" t="s">
        <v>7</v>
      </c>
      <c r="B5" s="38" t="s">
        <v>8</v>
      </c>
      <c r="C5" s="38" t="s">
        <v>9</v>
      </c>
      <c r="D5" s="38" t="s">
        <v>10</v>
      </c>
      <c r="E5" s="39" t="s">
        <v>11</v>
      </c>
      <c r="F5" s="38" t="s">
        <v>12</v>
      </c>
      <c r="G5" s="38" t="s">
        <v>13</v>
      </c>
      <c r="H5" s="39" t="s">
        <v>14</v>
      </c>
      <c r="I5" s="38" t="s">
        <v>15</v>
      </c>
      <c r="J5" s="39" t="s">
        <v>16</v>
      </c>
      <c r="K5" s="38" t="s">
        <v>17</v>
      </c>
      <c r="L5" s="40" t="s">
        <v>18</v>
      </c>
      <c r="M5" s="38" t="s">
        <v>19</v>
      </c>
      <c r="N5" s="55" t="s">
        <v>20</v>
      </c>
      <c r="O5" s="41" t="s">
        <v>21</v>
      </c>
      <c r="P5" s="42" t="s">
        <v>22</v>
      </c>
      <c r="Q5" s="43" t="s">
        <v>23</v>
      </c>
      <c r="R5" s="43" t="s">
        <v>24</v>
      </c>
      <c r="S5" s="43" t="s">
        <v>25</v>
      </c>
      <c r="T5" s="43" t="s">
        <v>26</v>
      </c>
      <c r="U5" s="43" t="s">
        <v>27</v>
      </c>
      <c r="V5" s="43" t="s">
        <v>28</v>
      </c>
      <c r="W5" s="43" t="s">
        <v>29</v>
      </c>
      <c r="X5" s="66"/>
      <c r="Y5" s="44"/>
      <c r="Z5" s="44"/>
    </row>
    <row r="6" spans="1:26" s="1" customFormat="1" ht="12.75">
      <c r="A6" s="76" t="s">
        <v>30</v>
      </c>
      <c r="B6" s="1" t="s">
        <v>31</v>
      </c>
      <c r="C6" s="4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8" t="s">
        <v>41</v>
      </c>
      <c r="M6" s="1" t="s">
        <v>19</v>
      </c>
      <c r="N6" s="1" t="s">
        <v>42</v>
      </c>
      <c r="O6" s="33" t="s">
        <v>43</v>
      </c>
      <c r="P6" s="1" t="s">
        <v>44</v>
      </c>
      <c r="Q6" s="33" t="s">
        <v>45</v>
      </c>
      <c r="R6" s="33" t="s">
        <v>46</v>
      </c>
      <c r="S6" s="33" t="s">
        <v>47</v>
      </c>
      <c r="T6" s="31" t="s">
        <v>48</v>
      </c>
      <c r="U6" s="31" t="s">
        <v>49</v>
      </c>
      <c r="V6" s="31" t="s">
        <v>50</v>
      </c>
      <c r="W6" s="31" t="s">
        <v>51</v>
      </c>
      <c r="X6" s="37" t="str">
        <f>CONCATENATE("METADATA|Location",
IF(ISBLANK($B$4),"",CONCATENATE("|", TRIM(B6))),
IF(ISBLANK($C$4),"",CONCATENATE("|", TRIM(C6))),
IF(ISBLANK($D$4),"",CONCATENATE("|", TRIM(D6))),
IF(ISBLANK($E$4),"",CONCATENATE("|", TRIM(E6))),
IF(ISBLANK($F$4),"",CONCATENATE("|", TRIM(F6))),
IF(ISBLANK($G$4),"",CONCATENATE("|", TRIM(G6))),
IF(ISBLANK($H$4),"",CONCATENATE("|", TRIM(H6))),
IF(ISBLANK($I$4),"",CONCATENATE("|", TRIM(I6))),
IF(ISBLANK($J$4),"",CONCATENATE("|", TRIM(J6))),
IF(ISBLANK($K$4),"",CONCATENATE("|", TRIM(K6))),
IF(ISBLANK($L$4),"",CONCATENATE("|", TRIM(L6))),
IF(ISBLANK($M$4),"",CONCATENATE("|", TRIM(M6))),
IF(ISBLANK($N$4),"",CONCATENATE("|", TRIM(N6))),
IF(ISBLANK($O$4),"",CONCATENATE("|", TRIM(O6))),
IF(ISBLANK($P$4),"",CONCATENATE("|", TRIM(P6))),
IF(ISBLANK($Q$4),"",CONCATENATE("|", TRIM(Q6))),
IF(ISBLANK($R$4),"",CONCATENATE("|", TRIM(R6))),
IF(ISBLANK($S$4),"",CONCATENATE("|", TRIM(S6))),
IF(ISBLANK($T$4),"",CONCATENATE("|", TRIM(T6))),
IF(ISBLANK($U$4),"",CONCATENATE("|", TRIM(U6))),
IF(ISBLANK($V$4),"",CONCATENATE("|", TRIM(V6))),
IF(ISBLANK($W$4),"",CONCATENATE("|", TRIM(W6)))
)</f>
        <v>METADATA|Location|SetCode|LocationCode|LocationName|AddressLine1|AddressLine2|AddressLine3|TownOrCity|Region1|Region2|PostalCode|Country|TimezoneName|EffectiveStartDate|EffectiveEndDate|BillToSiteFlag|ReceivingSiteFlag|ShipToSiteFlag|ShipToLocationSetCode|ShipToLocationCode|InventoryOrganizationName|ActiveStatus</v>
      </c>
    </row>
    <row r="7" spans="1:26" s="2" customFormat="1" ht="12.75">
      <c r="A7" s="1"/>
      <c r="B7" s="14" t="s">
        <v>52</v>
      </c>
      <c r="C7" s="14" t="s">
        <v>53</v>
      </c>
      <c r="D7" s="2" t="s">
        <v>54</v>
      </c>
      <c r="E7" s="19" t="s">
        <v>55</v>
      </c>
      <c r="F7" s="17" t="s">
        <v>56</v>
      </c>
      <c r="G7" s="17"/>
      <c r="H7" s="19" t="s">
        <v>57</v>
      </c>
      <c r="I7" s="17"/>
      <c r="J7" s="19" t="s">
        <v>58</v>
      </c>
      <c r="K7" s="17"/>
      <c r="L7" s="20">
        <v>12345</v>
      </c>
      <c r="M7" s="17" t="s">
        <v>59</v>
      </c>
      <c r="N7" s="17"/>
      <c r="O7" s="34">
        <v>18629</v>
      </c>
      <c r="P7" s="21">
        <v>1027428</v>
      </c>
      <c r="Q7" s="34" t="s">
        <v>5</v>
      </c>
      <c r="R7" s="34" t="s">
        <v>5</v>
      </c>
      <c r="S7" s="34" t="s">
        <v>5</v>
      </c>
      <c r="T7" s="35"/>
      <c r="U7" s="35"/>
      <c r="V7" s="32"/>
      <c r="W7" s="32" t="s">
        <v>60</v>
      </c>
      <c r="X7" s="1" t="str">
        <f>CONCATENATE("MERGE|Location",
IF(ISBLANK($B$4),"",CONCATENATE("|", TRIM(B7))),
IF(ISBLANK($C$4),"",CONCATENATE("|", TRIM(C7))),
IF(ISBLANK($D$4),"",CONCATENATE("|", TRIM(D7))),
IF(ISBLANK($E$4),"",CONCATENATE("|", TRIM(E7))),
IF(ISBLANK($F$4),"",CONCATENATE("|", TRIM(F7))),
IF(ISBLANK($G$4),"",CONCATENATE("|", TRIM(G7))),
IF(ISBLANK($H$4),"",CONCATENATE("|", TRIM(H7))),
IF(ISBLANK($I$4),"",CONCATENATE("|", TRIM(I7))),
IF(ISBLANK($J$4),"",CONCATENATE("|", TRIM(J7))),
IF(ISBLANK($K$4),"",CONCATENATE("|", TRIM(K7))),
IF(ISBLANK($L$4),"",CONCATENATE("|", TEXT(TRIM(L7),"00000"))),
IF(ISBLANK($M$4),"",CONCATENATE("|", TRIM(M7))),
IF(ISBLANK($N$4),"",CONCATENATE("|", TRIM(N7))),
IF(ISBLANK($O$4),"",CONCATENATE("|", TEXT(TRIM(O7),"YYYY/MM/DD"))),
IF(ISBLANK($P$4),"",CONCATENATE("|", TEXT(TRIM(P7),"YYYY/MM/DD"))),
IF(ISBLANK($Q$4),"",CONCATENATE("|", TRIM(Q7))),
IF(ISBLANK($R$4),"",CONCATENATE("|", TRIM(R7))),
IF(ISBLANK($S$4),"",CONCATENATE("|", TRIM(S7))),
IF(ISBLANK($T$4),"",CONCATENATE("|", TRIM(T7))),
IF(ISBLANK($U$4),"",CONCATENATE("|", TRIM(U7))),
IF(ISBLANK($V$4),"",CONCATENATE("|", TRIM(V7))),
IF(ISBLANK($W$4),"",CONCATENATE("|", TRIM(W7)))
)</f>
        <v>MERGE|Location|COMMON|LOC-001|Work Location 001|100 Main Street|Ste 550||Town1||NY|12345|US||1951/01/01|4712/12/31|Y|Y|Y||||A</v>
      </c>
      <c r="Y7" s="1"/>
      <c r="Z7" s="1"/>
    </row>
    <row r="8" spans="1:26" s="2" customFormat="1" ht="12.75">
      <c r="A8" s="1"/>
      <c r="B8" s="14" t="s">
        <v>52</v>
      </c>
      <c r="C8" s="14" t="s">
        <v>61</v>
      </c>
      <c r="D8" s="2" t="s">
        <v>62</v>
      </c>
      <c r="E8" s="19" t="s">
        <v>63</v>
      </c>
      <c r="F8" s="17"/>
      <c r="G8" s="17"/>
      <c r="H8" s="19" t="s">
        <v>64</v>
      </c>
      <c r="I8" s="17"/>
      <c r="J8" s="19" t="s">
        <v>65</v>
      </c>
      <c r="K8" s="17"/>
      <c r="L8" s="20">
        <v>12345</v>
      </c>
      <c r="M8" s="17" t="s">
        <v>59</v>
      </c>
      <c r="N8" s="17"/>
      <c r="O8" s="34">
        <v>18629</v>
      </c>
      <c r="P8" s="21"/>
      <c r="Q8" s="34" t="s">
        <v>5</v>
      </c>
      <c r="R8" s="34" t="s">
        <v>5</v>
      </c>
      <c r="S8" s="34" t="s">
        <v>5</v>
      </c>
      <c r="T8" s="35"/>
      <c r="U8" s="35"/>
      <c r="V8" s="32"/>
      <c r="W8" s="32" t="s">
        <v>60</v>
      </c>
      <c r="X8" s="1" t="str">
        <f t="shared" ref="X8:X13" si="0">CONCATENATE("MERGE|Location",
IF(ISBLANK($B$4),"",CONCATENATE("|", TRIM(B8))),
IF(ISBLANK($C$4),"",CONCATENATE("|", TRIM(C8))),
IF(ISBLANK($D$4),"",CONCATENATE("|", TRIM(D8))),
IF(ISBLANK($E$4),"",CONCATENATE("|", TRIM(E8))),
IF(ISBLANK($F$4),"",CONCATENATE("|", TRIM(F8))),
IF(ISBLANK($G$4),"",CONCATENATE("|", TRIM(G8))),
IF(ISBLANK($H$4),"",CONCATENATE("|", TRIM(H8))),
IF(ISBLANK($I$4),"",CONCATENATE("|", TRIM(I8))),
IF(ISBLANK($J$4),"",CONCATENATE("|", TRIM(J8))),
IF(ISBLANK($K$4),"",CONCATENATE("|", TRIM(K8))),
IF(ISBLANK($L$4),"",CONCATENATE("|", TEXT(TRIM(L8),"00000"))),
IF(ISBLANK($M$4),"",CONCATENATE("|", TRIM(M8))),
IF(ISBLANK($N$4),"",CONCATENATE("|", TRIM(N8))),
IF(ISBLANK($O$4),"",CONCATENATE("|", TEXT(TRIM(O8),"YYYY/MM/DD"))),
IF(ISBLANK($P$4),"",CONCATENATE("|", TEXT(TRIM(P8),"YYYY/MM/DD"))),
IF(ISBLANK($Q$4),"",CONCATENATE("|", TRIM(Q8))),
IF(ISBLANK($R$4),"",CONCATENATE("|", TRIM(R8))),
IF(ISBLANK($S$4),"",CONCATENATE("|", TRIM(S8))),
IF(ISBLANK($T$4),"",CONCATENATE("|", TRIM(T8))),
IF(ISBLANK($U$4),"",CONCATENATE("|", TRIM(U8))),
IF(ISBLANK($V$4),"",CONCATENATE("|", TRIM(V8))),
IF(ISBLANK($W$4),"",CONCATENATE("|", TRIM(W8)))
)</f>
        <v>MERGE|Location|COMMON|LOC-002|Work Location 002|101 Main Street|||Town2||NC|12345|US||1951/01/01||Y|Y|Y||||A</v>
      </c>
      <c r="Y8" s="1"/>
      <c r="Z8" s="1"/>
    </row>
    <row r="9" spans="1:26" s="2" customFormat="1" ht="12.75">
      <c r="A9" s="1"/>
      <c r="B9" s="14" t="s">
        <v>52</v>
      </c>
      <c r="C9" s="14" t="s">
        <v>66</v>
      </c>
      <c r="D9" s="2" t="s">
        <v>67</v>
      </c>
      <c r="E9" s="19" t="s">
        <v>68</v>
      </c>
      <c r="H9" s="19" t="s">
        <v>69</v>
      </c>
      <c r="J9" s="19" t="s">
        <v>70</v>
      </c>
      <c r="L9" s="20">
        <v>12345</v>
      </c>
      <c r="M9" s="2" t="s">
        <v>59</v>
      </c>
      <c r="O9" s="34">
        <v>18629</v>
      </c>
      <c r="P9" s="21"/>
      <c r="Q9" s="34" t="s">
        <v>5</v>
      </c>
      <c r="R9" s="34" t="s">
        <v>5</v>
      </c>
      <c r="S9" s="34" t="s">
        <v>5</v>
      </c>
      <c r="T9" s="35"/>
      <c r="U9" s="35"/>
      <c r="V9" s="32"/>
      <c r="W9" s="32" t="s">
        <v>60</v>
      </c>
      <c r="X9" s="1" t="str">
        <f t="shared" si="0"/>
        <v>MERGE|Location|COMMON|LOC-003|Work Location 003|102 Main Street|||Town3||CA|12345|US||1951/01/01||Y|Y|Y||||A</v>
      </c>
      <c r="Y9" s="1"/>
      <c r="Z9" s="1"/>
    </row>
    <row r="10" spans="1:26">
      <c r="A10" s="1"/>
      <c r="B10" s="14" t="s">
        <v>52</v>
      </c>
      <c r="C10" s="14" t="s">
        <v>71</v>
      </c>
      <c r="D10" s="2" t="s">
        <v>72</v>
      </c>
      <c r="W10" s="32" t="s">
        <v>60</v>
      </c>
      <c r="X10" s="1" t="str">
        <f t="shared" si="0"/>
        <v>MERGE|Location|COMMON|LOC-004|Work Location 004||||||||||||||||||A</v>
      </c>
    </row>
    <row r="11" spans="1:26">
      <c r="A11" s="1"/>
      <c r="B11" s="14" t="s">
        <v>52</v>
      </c>
      <c r="C11" s="14" t="s">
        <v>73</v>
      </c>
      <c r="D11" s="2" t="s">
        <v>74</v>
      </c>
      <c r="W11" s="32" t="s">
        <v>60</v>
      </c>
      <c r="X11" s="1" t="str">
        <f t="shared" si="0"/>
        <v>MERGE|Location|COMMON|LOC-005|Work Location 005||||||||||||||||||A</v>
      </c>
    </row>
    <row r="12" spans="1:26">
      <c r="A12" s="1"/>
      <c r="B12" s="14" t="s">
        <v>52</v>
      </c>
      <c r="C12" s="14" t="s">
        <v>75</v>
      </c>
      <c r="D12" s="2" t="s">
        <v>76</v>
      </c>
      <c r="W12" s="32" t="s">
        <v>60</v>
      </c>
      <c r="X12" s="1" t="str">
        <f t="shared" si="0"/>
        <v>MERGE|Location|COMMON|LOC-006|Work Location 006||||||||||||||||||A</v>
      </c>
    </row>
    <row r="13" spans="1:26">
      <c r="A13" s="1"/>
      <c r="B13" s="14" t="s">
        <v>52</v>
      </c>
      <c r="C13" s="14" t="s">
        <v>77</v>
      </c>
      <c r="D13" s="2" t="s">
        <v>78</v>
      </c>
      <c r="W13" s="32" t="s">
        <v>60</v>
      </c>
      <c r="X13" s="1" t="str">
        <f t="shared" si="0"/>
        <v>MERGE|Location|COMMON|LOC-007|Work Location 007||||||||||||||||||A</v>
      </c>
    </row>
    <row r="14" spans="1:26">
      <c r="C14" s="14"/>
    </row>
  </sheetData>
  <autoFilter ref="B6:V6" xr:uid="{2360E9EE-B830-4D04-907F-82A9FD5C10BD}"/>
  <sortState xmlns:xlrd2="http://schemas.microsoft.com/office/spreadsheetml/2017/richdata2" ref="A7:X9">
    <sortCondition ref="C7:C9"/>
    <sortCondition ref="A7:A9"/>
  </sortState>
  <phoneticPr fontId="29" type="noConversion"/>
  <conditionalFormatting sqref="E7:E9 E5">
    <cfRule type="duplicateValues" dxfId="19" priority="48"/>
  </conditionalFormatting>
  <conditionalFormatting sqref="D5 D7:D13">
    <cfRule type="duplicateValues" dxfId="18" priority="50"/>
  </conditionalFormatting>
  <pageMargins left="0.7" right="0.7" top="0.75" bottom="0.75" header="0.3" footer="0.3"/>
  <pageSetup orientation="portrait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2">
    <tabColor theme="9" tint="-0.499984740745262"/>
  </sheetPr>
  <dimension ref="A1:I9"/>
  <sheetViews>
    <sheetView zoomScale="130" zoomScaleNormal="130" workbookViewId="0">
      <pane ySplit="6" topLeftCell="A7" activePane="bottomLeft" state="frozen"/>
      <selection pane="bottomLeft" activeCell="H1" sqref="H1"/>
      <selection activeCell="K21" sqref="K21"/>
    </sheetView>
  </sheetViews>
  <sheetFormatPr defaultColWidth="8.7109375" defaultRowHeight="15"/>
  <cols>
    <col min="1" max="1" width="13.7109375" bestFit="1" customWidth="1"/>
    <col min="2" max="2" width="12.7109375" style="7" bestFit="1" customWidth="1"/>
    <col min="3" max="3" width="18.140625" style="7" customWidth="1"/>
    <col min="4" max="4" width="30.7109375" style="7" customWidth="1"/>
    <col min="5" max="5" width="14" style="7" bestFit="1" customWidth="1"/>
    <col min="6" max="6" width="15.7109375" customWidth="1"/>
    <col min="7" max="7" width="16.85546875" customWidth="1"/>
    <col min="8" max="8" width="18.7109375" customWidth="1"/>
    <col min="9" max="9" width="16.42578125" customWidth="1"/>
  </cols>
  <sheetData>
    <row r="1" spans="1:9" s="1" customFormat="1" ht="12.75">
      <c r="A1" s="76" t="s">
        <v>0</v>
      </c>
      <c r="B1" s="1" t="s">
        <v>1</v>
      </c>
      <c r="C1" s="3"/>
      <c r="D1" s="3"/>
      <c r="E1" s="1" t="s">
        <v>1</v>
      </c>
      <c r="F1" s="1" t="s">
        <v>1</v>
      </c>
      <c r="H1" s="1" t="s">
        <v>79</v>
      </c>
    </row>
    <row r="2" spans="1:9" s="1" customFormat="1" ht="12.75">
      <c r="A2" s="75" t="s">
        <v>2</v>
      </c>
      <c r="B2" s="1" t="s">
        <v>1</v>
      </c>
      <c r="C2" s="3"/>
      <c r="D2" s="3"/>
      <c r="E2" s="1" t="s">
        <v>1</v>
      </c>
      <c r="F2" s="1" t="s">
        <v>1</v>
      </c>
    </row>
    <row r="3" spans="1:9" s="1" customFormat="1" ht="12.75">
      <c r="A3" s="76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1" t="s">
        <v>5</v>
      </c>
    </row>
    <row r="4" spans="1:9" s="1" customFormat="1" ht="12.75">
      <c r="A4" s="76" t="s">
        <v>6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</row>
    <row r="5" spans="1:9" s="2" customFormat="1" ht="12.75">
      <c r="A5" s="76" t="s">
        <v>7</v>
      </c>
      <c r="B5" s="56" t="s">
        <v>80</v>
      </c>
      <c r="C5" s="56" t="s">
        <v>81</v>
      </c>
      <c r="D5" s="102" t="s">
        <v>82</v>
      </c>
      <c r="E5" s="102" t="s">
        <v>83</v>
      </c>
      <c r="F5" s="12" t="s">
        <v>84</v>
      </c>
      <c r="G5" s="36" t="s">
        <v>22</v>
      </c>
      <c r="H5" s="1"/>
      <c r="I5" s="1"/>
    </row>
    <row r="6" spans="1:9" s="2" customFormat="1" ht="12.75">
      <c r="A6" s="76" t="s">
        <v>30</v>
      </c>
      <c r="B6" s="3" t="s">
        <v>31</v>
      </c>
      <c r="C6" s="3" t="s">
        <v>85</v>
      </c>
      <c r="D6" s="3" t="s">
        <v>86</v>
      </c>
      <c r="E6" s="3" t="s">
        <v>51</v>
      </c>
      <c r="F6" s="1" t="s">
        <v>43</v>
      </c>
      <c r="G6" s="1" t="s">
        <v>44</v>
      </c>
      <c r="H6" s="1" t="str">
        <f>CONCATENATE("METADATA|Grade",
IF(ISBLANK($B$4),"",CONCATENATE("|", TRIM(B6))),
IF(ISBLANK($C$4),"",CONCATENATE("|", TRIM(C6))),
IF(ISBLANK($D$4),"",CONCATENATE("|", TRIM(D6))),
IF(ISBLANK($E$4),"",CONCATENATE("|", TRIM(E6))),
IF(ISBLANK($F$4),"",CONCATENATE("|", TRIM(F6))),
IF(ISBLANK($G$4),"",CONCATENATE("|", TRIM(G6)))
)</f>
        <v>METADATA|Grade|SetCode|GradeCode|GradeName|ActiveStatus|EffectiveStartDate|EffectiveEndDate</v>
      </c>
      <c r="I6" s="1"/>
    </row>
    <row r="7" spans="1:9" s="2" customFormat="1" ht="12.75">
      <c r="A7" s="1"/>
      <c r="B7" s="14" t="s">
        <v>52</v>
      </c>
      <c r="C7" s="14">
        <v>99</v>
      </c>
      <c r="D7" s="14" t="s">
        <v>87</v>
      </c>
      <c r="E7" s="14" t="s">
        <v>60</v>
      </c>
      <c r="F7" s="5">
        <v>18629</v>
      </c>
      <c r="G7" s="5">
        <v>1027428</v>
      </c>
      <c r="H7" s="1" t="str">
        <f>CONCATENATE("MERGE|Grade",
IF(ISBLANK($B$4),"",CONCATENATE("|", TRIM(B7))),
IF(ISBLANK($C$4),"",CONCATENATE("|", TRIM(C7))),
IF(ISBLANK($D$4),"",CONCATENATE("|", TRIM(D7))),
IF(ISBLANK($E$4),"",CONCATENATE("|", TRIM(E7))),
IF(ISBLANK($F$4),"",CONCATENATE("|", TEXT(TRIM(F7),"YYYY/MM/DD"))),
IF(ISBLANK($G$4),"",CONCATENATE("|", TEXT(TRIM(G7),"YYYY/MM/DD")))
)</f>
        <v>MERGE|Grade|COMMON|99|Per Diem|A|1951/01/01|4712/12/31</v>
      </c>
      <c r="I7" s="1"/>
    </row>
    <row r="8" spans="1:9" s="2" customFormat="1" ht="12.75">
      <c r="A8" s="1"/>
      <c r="B8" s="14" t="s">
        <v>52</v>
      </c>
      <c r="C8" s="14" t="s">
        <v>88</v>
      </c>
      <c r="D8" s="14" t="s">
        <v>89</v>
      </c>
      <c r="E8" s="14" t="s">
        <v>60</v>
      </c>
      <c r="F8" s="5">
        <v>18629</v>
      </c>
      <c r="G8" s="5"/>
      <c r="H8" s="1" t="str">
        <f t="shared" ref="H8:H9" si="0">CONCATENATE("MERGE|Grade",
IF(ISBLANK($B$4),"",CONCATENATE("|", TRIM(B8))),
IF(ISBLANK($C$4),"",CONCATENATE("|", TRIM(C8))),
IF(ISBLANK($D$4),"",CONCATENATE("|", TRIM(D8))),
IF(ISBLANK($E$4),"",CONCATENATE("|", TRIM(E8))),
IF(ISBLANK($F$4),"",CONCATENATE("|", TEXT(TRIM(F8),"YYYY/MM/DD"))),
IF(ISBLANK($G$4),"",CONCATENATE("|", TEXT(TRIM(G8),"YYYY/MM/DD")))
)</f>
        <v>MERGE|Grade|COMMON|05N|Non-Exempt 05|A|1951/01/01|</v>
      </c>
      <c r="I8" s="1"/>
    </row>
    <row r="9" spans="1:9" s="2" customFormat="1" ht="12.75">
      <c r="A9" s="1"/>
      <c r="B9" s="14" t="s">
        <v>52</v>
      </c>
      <c r="C9" s="14" t="s">
        <v>90</v>
      </c>
      <c r="D9" s="14" t="s">
        <v>91</v>
      </c>
      <c r="E9" s="14" t="s">
        <v>60</v>
      </c>
      <c r="F9" s="5">
        <v>18629</v>
      </c>
      <c r="G9" s="5"/>
      <c r="H9" s="1" t="str">
        <f t="shared" si="0"/>
        <v>MERGE|Grade|COMMON|06N|Non-Exempt 06|A|1951/01/01|</v>
      </c>
      <c r="I9" s="1"/>
    </row>
  </sheetData>
  <autoFilter ref="B6:G6" xr:uid="{E8B320A0-C41A-409F-A7C3-AC5FAF887B28}"/>
  <sortState xmlns:xlrd2="http://schemas.microsoft.com/office/spreadsheetml/2017/richdata2" ref="A7:L9">
    <sortCondition ref="C7:C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8">
    <tabColor theme="9" tint="-0.499984740745262"/>
  </sheetPr>
  <dimension ref="A1:I18"/>
  <sheetViews>
    <sheetView zoomScale="130" zoomScaleNormal="130" workbookViewId="0">
      <pane ySplit="6" topLeftCell="A7" activePane="bottomLeft" state="frozen"/>
      <selection pane="bottomLeft" activeCell="B9" sqref="B9:C17"/>
      <selection activeCell="K21" sqref="K21"/>
    </sheetView>
  </sheetViews>
  <sheetFormatPr defaultColWidth="0" defaultRowHeight="15"/>
  <cols>
    <col min="1" max="1" width="13.7109375" bestFit="1" customWidth="1"/>
    <col min="2" max="3" width="32.28515625" style="7" bestFit="1" customWidth="1"/>
    <col min="4" max="4" width="13.5703125" style="7" bestFit="1" customWidth="1"/>
    <col min="5" max="5" width="13.28515625" customWidth="1"/>
    <col min="6" max="6" width="18.5703125" bestFit="1" customWidth="1"/>
    <col min="7" max="7" width="33.140625" customWidth="1"/>
    <col min="8" max="8" width="20" customWidth="1"/>
    <col min="9" max="9" width="20.7109375" customWidth="1"/>
    <col min="10" max="16384" width="8.7109375" hidden="1"/>
  </cols>
  <sheetData>
    <row r="1" spans="1:9" s="1" customFormat="1" ht="12.75">
      <c r="A1" s="76" t="s">
        <v>0</v>
      </c>
      <c r="B1" s="3"/>
      <c r="C1" s="3" t="s">
        <v>92</v>
      </c>
      <c r="D1" s="3" t="s">
        <v>1</v>
      </c>
      <c r="E1" s="3" t="s">
        <v>1</v>
      </c>
      <c r="G1" s="1" t="s">
        <v>79</v>
      </c>
    </row>
    <row r="2" spans="1:9" s="1" customFormat="1" ht="12.75">
      <c r="A2" s="75" t="s">
        <v>2</v>
      </c>
      <c r="B2" s="3"/>
      <c r="C2" s="3"/>
      <c r="D2" s="3" t="s">
        <v>1</v>
      </c>
      <c r="E2" s="3" t="s">
        <v>1</v>
      </c>
    </row>
    <row r="3" spans="1:9" s="1" customFormat="1" ht="12.75">
      <c r="A3" s="76" t="s">
        <v>4</v>
      </c>
      <c r="B3" s="3" t="s">
        <v>5</v>
      </c>
      <c r="C3" s="3" t="s">
        <v>5</v>
      </c>
      <c r="D3" s="3" t="s">
        <v>5</v>
      </c>
      <c r="E3" s="1" t="s">
        <v>5</v>
      </c>
    </row>
    <row r="4" spans="1:9" s="2" customFormat="1" ht="12.75">
      <c r="A4" s="76" t="s">
        <v>6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1"/>
      <c r="H4" s="1"/>
      <c r="I4" s="1"/>
    </row>
    <row r="5" spans="1:9" s="2" customFormat="1" ht="12.75">
      <c r="A5" s="76" t="s">
        <v>7</v>
      </c>
      <c r="B5" s="56" t="s">
        <v>93</v>
      </c>
      <c r="C5" s="56" t="s">
        <v>94</v>
      </c>
      <c r="D5" s="102" t="s">
        <v>83</v>
      </c>
      <c r="E5" s="36" t="s">
        <v>21</v>
      </c>
      <c r="F5" s="12" t="s">
        <v>22</v>
      </c>
      <c r="G5" s="1"/>
      <c r="H5" s="1"/>
      <c r="I5" s="1"/>
    </row>
    <row r="6" spans="1:9" s="2" customFormat="1" ht="12.75">
      <c r="A6" s="76" t="s">
        <v>30</v>
      </c>
      <c r="B6" s="3" t="s">
        <v>95</v>
      </c>
      <c r="C6" s="3" t="s">
        <v>96</v>
      </c>
      <c r="D6" s="3" t="s">
        <v>51</v>
      </c>
      <c r="E6" s="1" t="s">
        <v>43</v>
      </c>
      <c r="F6" s="1" t="s">
        <v>44</v>
      </c>
      <c r="G6" s="1" t="str">
        <f>CONCATENATE("METADATA|JobFamily",
IF(ISBLANK($B$4),"",CONCATENATE("|", TRIM(B6))),
IF(ISBLANK($C$4),"",CONCATENATE("|", TRIM(C6))),
IF(ISBLANK($D$4),"",CONCATENATE("|", TRIM(D6))),
IF(ISBLANK($E$4),"",CONCATENATE("|", TEXT(TRIM(E6),"YYYY/MM/DD"))),
IF(ISBLANK($F$4),"",CONCATENATE("|", TEXT(TRIM(F6),"YYYY/MM/DD")))
)</f>
        <v>METADATA|JobFamily|JobFamilyCode|JobFamilyName|ActiveStatus|EffectiveStartDate|EffectiveEndDate</v>
      </c>
      <c r="H6" s="1"/>
      <c r="I6" s="1"/>
    </row>
    <row r="7" spans="1:9" s="2" customFormat="1" ht="12.75">
      <c r="A7" s="1"/>
      <c r="B7" s="14" t="s">
        <v>97</v>
      </c>
      <c r="C7" s="14" t="s">
        <v>98</v>
      </c>
      <c r="D7" s="14" t="s">
        <v>60</v>
      </c>
      <c r="E7" s="5">
        <v>18629</v>
      </c>
      <c r="F7" s="5"/>
      <c r="G7" s="1" t="str">
        <f>CONCATENATE("MERGE|JobFamily",
IF(ISBLANK($B$4),"",CONCATENATE("|", TRIM(B7))),
IF(ISBLANK($C$4),"",CONCATENATE("|", TRIM(C7))),
IF(ISBLANK($D$4),"",CONCATENATE("|", TRIM(D7))),
IF(ISBLANK($E$4),"",CONCATENATE("|", TEXT(TRIM(E7),"YYYY/MM/DD"))),
IF(ISBLANK($F$4),"",CONCATENATE("|", TEXT(TRIM(F7),"YYYY/MM/DD")))
)</f>
        <v>MERGE|JobFamily|HR00|Administration|A|1951/01/01|</v>
      </c>
      <c r="H7" s="1"/>
      <c r="I7" s="1"/>
    </row>
    <row r="8" spans="1:9" s="2" customFormat="1" ht="12.75">
      <c r="A8" s="1"/>
      <c r="B8" s="14" t="s">
        <v>99</v>
      </c>
      <c r="C8" s="14" t="s">
        <v>100</v>
      </c>
      <c r="D8" s="14" t="s">
        <v>60</v>
      </c>
      <c r="E8" s="5">
        <v>18629</v>
      </c>
      <c r="F8" s="5"/>
      <c r="G8" s="1" t="str">
        <f t="shared" ref="G8:G18" si="0">CONCATENATE("MERGE|JobFamily",
IF(ISBLANK($B$4),"",CONCATENATE("|", TRIM(B8))),
IF(ISBLANK($C$4),"",CONCATENATE("|", TRIM(C8))),
IF(ISBLANK($D$4),"",CONCATENATE("|", TRIM(D8))),
IF(ISBLANK($E$4),"",CONCATENATE("|", TEXT(TRIM(E8),"YYYY/MM/DD"))),
IF(ISBLANK($F$4),"",CONCATENATE("|", TEXT(TRIM(F8),"YYYY/MM/DD")))
)</f>
        <v>MERGE|JobFamily|HR01|Allied Clinical Support|A|1951/01/01|</v>
      </c>
      <c r="H8" s="1"/>
      <c r="I8" s="1"/>
    </row>
    <row r="9" spans="1:9" s="2" customFormat="1" ht="12.75">
      <c r="A9" s="1"/>
      <c r="B9" s="14" t="s">
        <v>101</v>
      </c>
      <c r="C9" s="14" t="s">
        <v>102</v>
      </c>
      <c r="D9" s="14" t="s">
        <v>60</v>
      </c>
      <c r="E9" s="5">
        <v>18629</v>
      </c>
      <c r="F9" s="5"/>
      <c r="G9" s="1" t="str">
        <f t="shared" si="0"/>
        <v>MERGE|JobFamily|IM00|Allied Non-clinical Support|A|1951/01/01|</v>
      </c>
      <c r="H9" s="1"/>
      <c r="I9" s="1"/>
    </row>
    <row r="10" spans="1:9" s="2" customFormat="1" ht="12.75">
      <c r="A10" s="1"/>
      <c r="B10" s="14" t="s">
        <v>103</v>
      </c>
      <c r="C10" s="14" t="s">
        <v>104</v>
      </c>
      <c r="D10" s="14" t="s">
        <v>60</v>
      </c>
      <c r="E10" s="5">
        <v>18629</v>
      </c>
      <c r="F10" s="5"/>
      <c r="G10" s="1" t="str">
        <f t="shared" si="0"/>
        <v>MERGE|JobFamily|IM01|Clerical/Administrative Services|A|1951/01/01|</v>
      </c>
      <c r="H10" s="1"/>
      <c r="I10" s="1"/>
    </row>
    <row r="11" spans="1:9" s="2" customFormat="1" ht="12.75">
      <c r="A11" s="1"/>
      <c r="B11" s="14" t="s">
        <v>105</v>
      </c>
      <c r="C11" s="14" t="s">
        <v>105</v>
      </c>
      <c r="D11" s="14" t="s">
        <v>60</v>
      </c>
      <c r="E11" s="5">
        <v>18629</v>
      </c>
      <c r="F11" s="5"/>
      <c r="G11" s="1" t="str">
        <f t="shared" si="0"/>
        <v>MERGE|JobFamily|Diagnostic Services|Diagnostic Services|A|1951/01/01|</v>
      </c>
      <c r="H11" s="1"/>
      <c r="I11" s="1"/>
    </row>
    <row r="12" spans="1:9" s="2" customFormat="1" ht="12.75">
      <c r="A12" s="1"/>
      <c r="B12" s="14" t="s">
        <v>106</v>
      </c>
      <c r="C12" s="14" t="s">
        <v>106</v>
      </c>
      <c r="D12" s="14" t="s">
        <v>60</v>
      </c>
      <c r="E12" s="5">
        <v>18629</v>
      </c>
      <c r="F12" s="5"/>
      <c r="G12" s="1" t="str">
        <f t="shared" si="0"/>
        <v>MERGE|JobFamily|Environmental Services|Environmental Services|A|1951/01/01|</v>
      </c>
      <c r="H12" s="1"/>
      <c r="I12" s="1"/>
    </row>
    <row r="13" spans="1:9" s="2" customFormat="1" ht="12.75">
      <c r="A13" s="1"/>
      <c r="B13" s="14" t="s">
        <v>107</v>
      </c>
      <c r="C13" s="14" t="s">
        <v>107</v>
      </c>
      <c r="D13" s="14" t="s">
        <v>60</v>
      </c>
      <c r="E13" s="5">
        <v>18629</v>
      </c>
      <c r="F13" s="5"/>
      <c r="G13" s="1" t="str">
        <f t="shared" si="0"/>
        <v>MERGE|JobFamily|Finance|Finance|A|1951/01/01|</v>
      </c>
      <c r="H13" s="1"/>
      <c r="I13" s="1"/>
    </row>
    <row r="14" spans="1:9" s="2" customFormat="1" ht="12.75">
      <c r="A14" s="1"/>
      <c r="B14" s="14" t="s">
        <v>108</v>
      </c>
      <c r="C14" s="14" t="s">
        <v>108</v>
      </c>
      <c r="D14" s="14" t="s">
        <v>60</v>
      </c>
      <c r="E14" s="5">
        <v>18629</v>
      </c>
      <c r="F14" s="5"/>
      <c r="G14" s="1" t="str">
        <f t="shared" si="0"/>
        <v>MERGE|JobFamily|Food &amp; Nutritional Services|Food &amp; Nutritional Services|A|1951/01/01|</v>
      </c>
      <c r="H14" s="1"/>
      <c r="I14" s="1"/>
    </row>
    <row r="15" spans="1:9" s="2" customFormat="1" ht="12.75">
      <c r="A15" s="1"/>
      <c r="B15" s="14" t="s">
        <v>109</v>
      </c>
      <c r="C15" s="14" t="s">
        <v>109</v>
      </c>
      <c r="D15" s="14" t="s">
        <v>60</v>
      </c>
      <c r="E15" s="5">
        <v>18629</v>
      </c>
      <c r="F15" s="5"/>
      <c r="G15" s="1" t="str">
        <f t="shared" si="0"/>
        <v>MERGE|JobFamily|Human Resources|Human Resources|A|1951/01/01|</v>
      </c>
      <c r="H15" s="1"/>
      <c r="I15" s="1"/>
    </row>
    <row r="16" spans="1:9" s="2" customFormat="1" ht="12.75">
      <c r="A16" s="1"/>
      <c r="B16" s="14" t="s">
        <v>110</v>
      </c>
      <c r="C16" s="14" t="s">
        <v>110</v>
      </c>
      <c r="D16" s="14" t="s">
        <v>60</v>
      </c>
      <c r="E16" s="5">
        <v>18629</v>
      </c>
      <c r="F16" s="5"/>
      <c r="G16" s="1" t="str">
        <f t="shared" si="0"/>
        <v>MERGE|JobFamily|Information Systems/Technology|Information Systems/Technology|A|1951/01/01|</v>
      </c>
      <c r="H16" s="1"/>
      <c r="I16" s="1"/>
    </row>
    <row r="17" spans="1:9" s="2" customFormat="1" ht="12.75">
      <c r="A17" s="1"/>
      <c r="B17" s="14" t="s">
        <v>111</v>
      </c>
      <c r="C17" s="14" t="s">
        <v>111</v>
      </c>
      <c r="D17" s="14" t="s">
        <v>60</v>
      </c>
      <c r="E17" s="5">
        <v>18629</v>
      </c>
      <c r="F17" s="5"/>
      <c r="G17" s="1" t="str">
        <f t="shared" si="0"/>
        <v>MERGE|JobFamily|Safety/Security|Safety/Security|A|1951/01/01|</v>
      </c>
      <c r="H17" s="1"/>
      <c r="I17" s="1"/>
    </row>
    <row r="18" spans="1:9" s="2" customFormat="1" ht="12.75">
      <c r="A18" s="1"/>
      <c r="B18" s="14" t="s">
        <v>112</v>
      </c>
      <c r="C18" s="14" t="s">
        <v>112</v>
      </c>
      <c r="D18" s="14" t="s">
        <v>60</v>
      </c>
      <c r="E18" s="5">
        <v>18629</v>
      </c>
      <c r="F18" s="5"/>
      <c r="G18" s="1" t="str">
        <f t="shared" si="0"/>
        <v>MERGE|JobFamily|Supply Chain|Supply Chain|A|1951/01/01|</v>
      </c>
      <c r="H18" s="1"/>
      <c r="I18" s="1"/>
    </row>
  </sheetData>
  <autoFilter ref="B6:G6" xr:uid="{CA116A43-7940-4025-90A8-B7A1E87ED995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'C:\Users\501bdavidson\Desktop\Release 0\[Release Zero Import.xlsx]LOVs'!#REF!</xm:f>
          </x14:formula1>
          <xm:sqref>D7:D18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0">
    <tabColor theme="9" tint="-0.499984740745262"/>
  </sheetPr>
  <dimension ref="A1:AB29"/>
  <sheetViews>
    <sheetView topLeftCell="R1" zoomScale="130" zoomScaleNormal="130" workbookViewId="0">
      <selection activeCell="Z2" sqref="Z2"/>
    </sheetView>
  </sheetViews>
  <sheetFormatPr defaultColWidth="0" defaultRowHeight="12.75" customHeight="1"/>
  <cols>
    <col min="1" max="1" width="13.7109375" style="1" bestFit="1" customWidth="1"/>
    <col min="2" max="2" width="10.7109375" style="14" bestFit="1" customWidth="1"/>
    <col min="3" max="3" width="10.5703125" style="14" bestFit="1" customWidth="1"/>
    <col min="4" max="4" width="21.42578125" style="14" customWidth="1"/>
    <col min="5" max="5" width="17.140625" style="14" customWidth="1"/>
    <col min="6" max="6" width="30.7109375" style="14" customWidth="1"/>
    <col min="7" max="7" width="18.140625" style="14" bestFit="1" customWidth="1"/>
    <col min="8" max="8" width="13" style="14" customWidth="1"/>
    <col min="9" max="9" width="12.85546875" style="14" bestFit="1" customWidth="1"/>
    <col min="10" max="10" width="14" style="5" customWidth="1"/>
    <col min="11" max="11" width="14.7109375" style="5" customWidth="1"/>
    <col min="12" max="12" width="12.7109375" style="14" customWidth="1"/>
    <col min="13" max="13" width="22.140625" style="14" customWidth="1"/>
    <col min="14" max="14" width="19.7109375" style="14" customWidth="1"/>
    <col min="15" max="19" width="12" style="14" customWidth="1"/>
    <col min="20" max="23" width="15" style="14" customWidth="1"/>
    <col min="24" max="25" width="22.28515625" style="14" customWidth="1"/>
    <col min="26" max="26" width="20.28515625" style="1" customWidth="1"/>
    <col min="27" max="27" width="20.85546875" style="1" customWidth="1"/>
    <col min="28" max="28" width="9.28515625" style="1" customWidth="1"/>
    <col min="29" max="16384" width="9.28515625" style="2" hidden="1"/>
  </cols>
  <sheetData>
    <row r="1" spans="1:28" s="76" customFormat="1" ht="12.75" customHeight="1">
      <c r="A1" s="76" t="s">
        <v>0</v>
      </c>
      <c r="B1" s="92" t="s">
        <v>1</v>
      </c>
      <c r="C1" s="92"/>
      <c r="D1" s="92"/>
      <c r="E1" s="92"/>
      <c r="F1" s="92"/>
      <c r="H1" s="92"/>
      <c r="I1" s="92"/>
      <c r="J1" s="92"/>
      <c r="L1" s="92"/>
      <c r="M1" s="92"/>
      <c r="N1" s="92"/>
      <c r="O1" s="92" t="s">
        <v>1</v>
      </c>
      <c r="P1" s="92" t="s">
        <v>1</v>
      </c>
      <c r="Q1" s="92"/>
      <c r="R1" s="92" t="s">
        <v>1</v>
      </c>
      <c r="S1" s="92" t="s">
        <v>1</v>
      </c>
      <c r="T1" s="92"/>
      <c r="U1" s="92"/>
      <c r="V1" s="92"/>
      <c r="W1" s="92"/>
      <c r="X1" s="92"/>
      <c r="Y1" s="92"/>
      <c r="Z1" s="76" t="s">
        <v>113</v>
      </c>
    </row>
    <row r="2" spans="1:28" s="76" customFormat="1" ht="12.75" customHeight="1">
      <c r="A2" s="75" t="s">
        <v>2</v>
      </c>
      <c r="B2" s="92" t="s">
        <v>1</v>
      </c>
      <c r="C2" s="92"/>
      <c r="D2" s="92"/>
      <c r="E2" s="92" t="s">
        <v>114</v>
      </c>
      <c r="F2" s="92"/>
      <c r="G2" s="76" t="s">
        <v>115</v>
      </c>
      <c r="H2" s="92"/>
      <c r="I2" s="92" t="s">
        <v>1</v>
      </c>
      <c r="J2" s="92" t="s">
        <v>1</v>
      </c>
      <c r="L2" s="92"/>
      <c r="M2" s="92" t="s">
        <v>116</v>
      </c>
      <c r="N2" s="92" t="s">
        <v>117</v>
      </c>
      <c r="O2" s="92" t="s">
        <v>1</v>
      </c>
      <c r="P2" s="92" t="s">
        <v>1</v>
      </c>
      <c r="Q2" s="92" t="s">
        <v>1</v>
      </c>
      <c r="R2" s="92" t="s">
        <v>1</v>
      </c>
      <c r="S2" s="92" t="s">
        <v>1</v>
      </c>
      <c r="T2" s="92"/>
      <c r="U2" s="92"/>
      <c r="V2" s="92"/>
      <c r="W2" s="92"/>
      <c r="X2" s="92" t="s">
        <v>118</v>
      </c>
      <c r="Y2" s="92" t="s">
        <v>119</v>
      </c>
    </row>
    <row r="3" spans="1:28" s="76" customFormat="1" ht="12.75" customHeight="1">
      <c r="A3" s="76" t="s">
        <v>4</v>
      </c>
      <c r="B3" s="92" t="s">
        <v>5</v>
      </c>
      <c r="C3" s="92" t="s">
        <v>5</v>
      </c>
      <c r="D3" s="92"/>
      <c r="E3" s="92"/>
      <c r="F3" s="92"/>
      <c r="H3" s="92"/>
      <c r="I3" s="92"/>
      <c r="J3" s="76" t="s">
        <v>5</v>
      </c>
      <c r="K3" s="76" t="s">
        <v>5</v>
      </c>
      <c r="L3" s="92" t="s">
        <v>120</v>
      </c>
      <c r="M3" s="92" t="s">
        <v>120</v>
      </c>
      <c r="N3" s="92"/>
      <c r="O3" s="92" t="s">
        <v>5</v>
      </c>
      <c r="P3" s="92" t="s">
        <v>5</v>
      </c>
      <c r="Q3" s="92" t="s">
        <v>5</v>
      </c>
      <c r="R3" s="92" t="s">
        <v>5</v>
      </c>
      <c r="S3" s="92" t="s">
        <v>5</v>
      </c>
      <c r="T3" s="92"/>
      <c r="U3" s="92"/>
      <c r="V3" s="92"/>
      <c r="W3" s="92"/>
      <c r="X3" s="92"/>
      <c r="Y3" s="92"/>
    </row>
    <row r="4" spans="1:28" s="76" customFormat="1" ht="12.75" customHeight="1">
      <c r="A4" s="76" t="s">
        <v>6</v>
      </c>
      <c r="B4" s="92" t="s">
        <v>5</v>
      </c>
      <c r="C4" s="92" t="s">
        <v>5</v>
      </c>
      <c r="D4" s="92" t="s">
        <v>5</v>
      </c>
      <c r="E4" s="92" t="s">
        <v>5</v>
      </c>
      <c r="F4" s="92" t="s">
        <v>5</v>
      </c>
      <c r="G4" s="76" t="s">
        <v>5</v>
      </c>
      <c r="H4" s="92" t="s">
        <v>5</v>
      </c>
      <c r="I4" s="92" t="s">
        <v>5</v>
      </c>
      <c r="J4" s="76" t="s">
        <v>5</v>
      </c>
      <c r="K4" s="76" t="s">
        <v>5</v>
      </c>
      <c r="L4" s="92" t="s">
        <v>5</v>
      </c>
      <c r="M4" s="92" t="s">
        <v>5</v>
      </c>
      <c r="N4" s="92" t="s">
        <v>5</v>
      </c>
      <c r="O4" s="92" t="s">
        <v>5</v>
      </c>
      <c r="P4" s="92" t="s">
        <v>5</v>
      </c>
      <c r="Q4" s="92" t="s">
        <v>5</v>
      </c>
      <c r="R4" s="92" t="s">
        <v>5</v>
      </c>
      <c r="S4" s="92" t="s">
        <v>5</v>
      </c>
      <c r="T4" s="92"/>
      <c r="U4" s="92"/>
      <c r="V4" s="92"/>
      <c r="W4" s="92"/>
      <c r="X4" s="92" t="s">
        <v>5</v>
      </c>
      <c r="Y4" s="76" t="s">
        <v>5</v>
      </c>
    </row>
    <row r="5" spans="1:28" s="79" customFormat="1" ht="25.5" customHeight="1">
      <c r="A5" s="76" t="s">
        <v>7</v>
      </c>
      <c r="B5" s="95" t="s">
        <v>8</v>
      </c>
      <c r="C5" s="95" t="s">
        <v>121</v>
      </c>
      <c r="D5" s="95" t="s">
        <v>122</v>
      </c>
      <c r="E5" s="94" t="s">
        <v>123</v>
      </c>
      <c r="F5" s="95" t="s">
        <v>124</v>
      </c>
      <c r="G5" s="83" t="s">
        <v>125</v>
      </c>
      <c r="H5" s="95" t="s">
        <v>126</v>
      </c>
      <c r="I5" s="93" t="s">
        <v>83</v>
      </c>
      <c r="J5" s="77" t="s">
        <v>21</v>
      </c>
      <c r="K5" s="78" t="s">
        <v>22</v>
      </c>
      <c r="L5" s="95" t="s">
        <v>127</v>
      </c>
      <c r="M5" s="94" t="s">
        <v>128</v>
      </c>
      <c r="N5" s="94" t="s">
        <v>129</v>
      </c>
      <c r="O5" s="95" t="s">
        <v>130</v>
      </c>
      <c r="P5" s="95" t="s">
        <v>131</v>
      </c>
      <c r="Q5" s="95" t="s">
        <v>132</v>
      </c>
      <c r="R5" s="95" t="s">
        <v>133</v>
      </c>
      <c r="S5" s="95" t="s">
        <v>134</v>
      </c>
      <c r="T5" s="95" t="s">
        <v>135</v>
      </c>
      <c r="U5" s="95" t="s">
        <v>136</v>
      </c>
      <c r="V5" s="95" t="s">
        <v>137</v>
      </c>
      <c r="W5" s="95" t="s">
        <v>138</v>
      </c>
      <c r="X5" s="95" t="s">
        <v>139</v>
      </c>
      <c r="Y5" s="95" t="s">
        <v>140</v>
      </c>
      <c r="Z5" s="76"/>
      <c r="AA5" s="76"/>
      <c r="AB5" s="76"/>
    </row>
    <row r="6" spans="1:28" s="76" customFormat="1" ht="12.75" customHeight="1">
      <c r="A6" s="76" t="s">
        <v>30</v>
      </c>
      <c r="B6" s="92" t="s">
        <v>31</v>
      </c>
      <c r="C6" s="92" t="s">
        <v>141</v>
      </c>
      <c r="D6" s="92" t="s">
        <v>142</v>
      </c>
      <c r="E6" s="92" t="s">
        <v>143</v>
      </c>
      <c r="F6" s="92" t="s">
        <v>96</v>
      </c>
      <c r="G6" s="76" t="s">
        <v>144</v>
      </c>
      <c r="H6" s="92" t="s">
        <v>145</v>
      </c>
      <c r="I6" s="92" t="s">
        <v>51</v>
      </c>
      <c r="J6" s="76" t="s">
        <v>43</v>
      </c>
      <c r="K6" s="76" t="s">
        <v>44</v>
      </c>
      <c r="L6" s="92" t="s">
        <v>146</v>
      </c>
      <c r="M6" s="92" t="s">
        <v>147</v>
      </c>
      <c r="N6" s="92" t="s">
        <v>148</v>
      </c>
      <c r="O6" s="92" t="s">
        <v>130</v>
      </c>
      <c r="P6" s="92" t="s">
        <v>149</v>
      </c>
      <c r="Q6" s="92" t="s">
        <v>150</v>
      </c>
      <c r="R6" s="92" t="s">
        <v>151</v>
      </c>
      <c r="S6" s="92" t="s">
        <v>134</v>
      </c>
      <c r="T6" s="92" t="s">
        <v>152</v>
      </c>
      <c r="U6" s="92" t="s">
        <v>153</v>
      </c>
      <c r="V6" s="92" t="s">
        <v>154</v>
      </c>
      <c r="W6" s="92" t="s">
        <v>155</v>
      </c>
      <c r="X6" s="92" t="s">
        <v>156</v>
      </c>
      <c r="Y6" s="92" t="s">
        <v>140</v>
      </c>
      <c r="Z6" s="76" t="str">
        <f>CONCATENATE("METADATA|Job",
IF(ISBLANK($B$4),"",CONCATENATE("|", TRIM(B6))),
IF(ISBLANK($C$4),"",CONCATENATE("|", TRIM(C6))),
IF(ISBLANK($D$4),"",CONCATENATE("|", TRIM(D6))),
IF(ISBLANK($E$4),"",CONCATENATE("|", TRIM(E6))),
IF(ISBLANK($F$4),"",CONCATENATE("|", TRIM(F6))),
IF(ISBLANK($G$4),"",CONCATENATE("|", TRIM(G6))),
IF(ISBLANK($H$4),"",CONCATENATE("|", TRIM(H6))),
IF(ISBLANK($I$4),"",CONCATENATE("|", TRIM(I6))),
IF(ISBLANK($J$4),"",CONCATENATE("|", TRIM(J6))),
IF(ISBLANK($K$4),"",CONCATENATE("|", TRIM(K6))),
"|FLEX:PER_JOBS_DFF",
IF(ISBLANK($T$4),"",CONCATENATE("|", TRIM(T6))),
IF(ISBLANK($U$4),"",CONCATENATE("|", TRIM(U6))),
IF(ISBLANK($V$4),"",CONCATENATE("|", TRIM(V6))),
IF(ISBLANK($W$4),"",CONCATENATE("|", TRIM(W6))),
IF(ISBLANK($X$4),"",CONCATENATE("|", TRIM(X6)))
)</f>
        <v>METADATA|Job|SetCode|JobCode|Name|ManagerLevel|JobFamilyName|JobFunctionCode|ApprovalAuthority|ActiveStatus|EffectiveStartDate|EffectiveEndDate|FLEX:PER_JOBS_DFF|FullPartTime</v>
      </c>
      <c r="AA6" s="80" t="str">
        <f>CONCATENATE("METADATA|JobLegislative",
IF(ISBLANK($B$4),"",CONCATENATE("|", TRIM(B6))),
IF(ISBLANK($C$4),"",CONCATENATE("|", TRIM(C6))),
IF(ISBLANK($J$4),"",CONCATENATE("|", TRIM(J6))),
IF(ISBLANK($K$4),"",CONCATENATE("|", TRIM(K6))),
IF(ISBLANK($L$4),"",CONCATENATE("|", TRIM(L6))),
IF(ISBLANK($M$4),"",CONCATENATE("|", TRIM(M6))),
IF(ISBLANK($N$4),"",CONCATENATE("|", TRIM(N6))),
IF(ISBLANK($O$4),"",CONCATENATE("|", TRIM(O6))),
IF(ISBLANK($P$4),"",CONCATENATE("|", TRIM(P6))),
IF(ISBLANK($Q$4),"",CONCATENATE("|", TRIM(Q6))),
IF(ISBLANK($R$4),"",CONCATENATE("|", TRIM(R6))),
IF(ISBLANK($S$4),"",CONCATENATE("|", TRIM(S6)))
)</f>
        <v>METADATA|JobLegislative|SetCode|JobCode|EffectiveStartDate|EffectiveEndDate|_FLSA_STATUS(PER_JOBS_LEG_EFF=HRX_US_JOBS)|_EEO1_CATEGORY(PER_JOBS_LEG_EFF=HRX_US_JOBS)|_JOB_GROUP(PER_JOBS_LEG_EFF=HRX_US_JOBS)|EFF_CATEGORY_CODE|SequenceNumber|LegislationCode|InformationCategory|FLEX:PER_JOBS_LEG_EFF</v>
      </c>
    </row>
    <row r="7" spans="1:28" ht="12.75" customHeight="1">
      <c r="B7" s="14" t="s">
        <v>52</v>
      </c>
      <c r="C7" s="14" t="s">
        <v>157</v>
      </c>
      <c r="D7" s="14" t="s">
        <v>158</v>
      </c>
      <c r="E7" s="14" t="s">
        <v>159</v>
      </c>
      <c r="F7" s="14" t="s">
        <v>98</v>
      </c>
      <c r="G7" s="14" t="s">
        <v>160</v>
      </c>
      <c r="H7" s="14">
        <v>10</v>
      </c>
      <c r="I7" s="14" t="s">
        <v>60</v>
      </c>
      <c r="J7" s="49">
        <v>18629</v>
      </c>
      <c r="K7" s="49">
        <v>1027428</v>
      </c>
      <c r="L7" s="14" t="s">
        <v>161</v>
      </c>
      <c r="M7" s="14" t="s">
        <v>162</v>
      </c>
      <c r="N7" s="14" t="s">
        <v>163</v>
      </c>
      <c r="O7" s="14" t="s">
        <v>164</v>
      </c>
      <c r="P7" s="14" t="s">
        <v>165</v>
      </c>
      <c r="Q7" s="14" t="s">
        <v>59</v>
      </c>
      <c r="R7" s="14" t="s">
        <v>166</v>
      </c>
      <c r="S7" s="14" t="s">
        <v>166</v>
      </c>
      <c r="X7" s="2" t="s">
        <v>167</v>
      </c>
      <c r="Y7" s="14" t="s">
        <v>168</v>
      </c>
      <c r="Z7" s="1" t="str">
        <f>CONCATENATE("MERGE|Job",
IF(ISBLANK($B$4),"",CONCATENATE("|", TRIM(B7))),
IF(ISBLANK($C$4),"",CONCATENATE("|", TRIM(C7))),
IF(ISBLANK($D$4),"",CONCATENATE("|", TRIM(D7))),
IF(ISBLANK($E$4),"",CONCATENATE("|", TRIM(E7))),
IF(ISBLANK($F$4),"",CONCATENATE("|", TRIM(F7))),
IF(ISBLANK($G$4),"",CONCATENATE("|", TRIM(G7))),
IF(ISBLANK($H$4),"",CONCATENATE("|", TRIM(H7))),
IF(ISBLANK($I$4),"",CONCATENATE("|", TRIM(I7))),
IF(ISBLANK($J$4),"",CONCATENATE("|", TEXT(TRIM(J7),"YYYY/MM/DD"))),
IF(ISBLANK($K$4),"",CONCATENATE("|", TEXT(TRIM(K7),"YYYY/MM/DD"))),
"|Global Data Elements",
IF(ISBLANK($T$4),"",CONCATENATE("|", TRIM(T7))),
IF(ISBLANK($U$4),"",CONCATENATE("|", TRIM(U7))),
IF(ISBLANK($V$4),"",CONCATENATE("|", TRIM(V7))),
IF(ISBLANK($W$4),"",CONCATENATE("|", TRIM(W7))),
IF(ISBLANK($X$4),"",CONCATENATE("|", TRIM(X7)))
)</f>
        <v>MERGE|Job|COMMON|10001|Test Job 1|L1|Administration|JF001|10|A|1951/01/01|4712/12/31|Global Data Elements|FULL_TIME</v>
      </c>
      <c r="AA7" s="65" t="str">
        <f t="shared" ref="AA7:AA29" si="0">CONCATENATE("MERGE|JobLegislative",
IF(ISBLANK($B$4),"",CONCATENATE("|", TRIM(B7))),
IF(ISBLANK($C$4),"",CONCATENATE("|", TRIM(C7))),
IF(ISBLANK($J$4),"",CONCATENATE("|", TEXT(TRIM(J7),"YYYY/MM/DD"))),
IF(ISBLANK($K$4),"",CONCATENATE("|", TEXT(TRIM(K7),"YYYY/MM/DD"))),
IF(ISBLANK($L$4),"",CONCATENATE("|", TRIM(L7))),
IF(ISBLANK($M$4),"",CONCATENATE("|", TRIM(M7))),
IF(ISBLANK($N$4),"",CONCATENATE("|", TRIM(N7))),
IF(ISBLANK($O$4),"",CONCATENATE("|", TRIM(O7))),
IF(ISBLANK($P$4),"",CONCATENATE("|", TRIM(P7))),
IF(ISBLANK($Q$4),"",CONCATENATE("|", TRIM(Q7))),
IF(ISBLANK($R$4),"",CONCATENATE("|", TRIM(R7))),
IF(ISBLANK($S$4),"",CONCATENATE("|", TRIM(S7)))
)</f>
        <v>MERGE|JobLegislative|COMMON|10001|1951/01/01|4712/12/31|NONEXEMPT|ADMIN|10|JOB_LEG|1|US|HRX_US_JOBS|HRX_US_JOBS</v>
      </c>
    </row>
    <row r="8" spans="1:28" ht="12.75" customHeight="1">
      <c r="B8" s="14" t="s">
        <v>52</v>
      </c>
      <c r="C8" s="14">
        <v>10002</v>
      </c>
      <c r="D8" s="14" t="s">
        <v>169</v>
      </c>
      <c r="E8" s="96" t="s">
        <v>170</v>
      </c>
      <c r="F8" s="14" t="s">
        <v>100</v>
      </c>
      <c r="G8" s="14" t="s">
        <v>171</v>
      </c>
      <c r="H8" s="14">
        <v>20</v>
      </c>
      <c r="I8" s="14" t="s">
        <v>60</v>
      </c>
      <c r="J8" s="49">
        <v>18629</v>
      </c>
      <c r="K8" s="49"/>
      <c r="L8" s="14" t="s">
        <v>161</v>
      </c>
      <c r="M8" s="14" t="s">
        <v>172</v>
      </c>
      <c r="N8" s="14" t="s">
        <v>173</v>
      </c>
      <c r="O8" s="14" t="s">
        <v>164</v>
      </c>
      <c r="P8" s="14" t="s">
        <v>165</v>
      </c>
      <c r="Q8" s="14" t="s">
        <v>59</v>
      </c>
      <c r="R8" s="14" t="s">
        <v>166</v>
      </c>
      <c r="S8" s="14" t="s">
        <v>166</v>
      </c>
      <c r="Z8" s="1" t="str">
        <f t="shared" ref="Z8:Z27" si="1">CONCATENATE("MERGE|Job",
IF(ISBLANK($B$4),"",CONCATENATE("|", TRIM(B8))),
IF(ISBLANK($C$4),"",CONCATENATE("|", TRIM(C8))),
IF(ISBLANK($D$4),"",CONCATENATE("|", TRIM(D8))),
IF(ISBLANK($E$4),"",CONCATENATE("|", TRIM(E8))),
IF(ISBLANK($F$4),"",CONCATENATE("|", TRIM(F8))),
IF(ISBLANK($G$4),"",CONCATENATE("|", TRIM(G8))),
IF(ISBLANK($H$4),"",CONCATENATE("|", TRIM(H8))),
IF(ISBLANK($I$4),"",CONCATENATE("|", TRIM(I8))),
IF(ISBLANK($J$4),"",CONCATENATE("|", TEXT(TRIM(J8),"YYYY/MM/DD"))),
IF(ISBLANK($K$4),"",CONCATENATE("|", TEXT(TRIM(K8),"YYYY/MM/DD"))),
"|Global Data Elements",
IF(ISBLANK($T$4),"",CONCATENATE("|", TRIM(T8))),
IF(ISBLANK($U$4),"",CONCATENATE("|", TRIM(U8))),
IF(ISBLANK($V$4),"",CONCATENATE("|", TRIM(V8))),
IF(ISBLANK($W$4),"",CONCATENATE("|", TRIM(W8))),
IF(ISBLANK($X$4),"",CONCATENATE("|", TRIM(X8)))
)</f>
        <v>MERGE|Job|COMMON|10002|Test Job 2|L2|Allied Clinical Support|JF002|20|A|1951/01/01||Global Data Elements|</v>
      </c>
      <c r="AA8" s="65" t="str">
        <f t="shared" si="0"/>
        <v>MERGE|JobLegislative|COMMON|10002|1951/01/01||NONEXEMPT|CRAFTWORKER|11|JOB_LEG|1|US|HRX_US_JOBS|HRX_US_JOBS</v>
      </c>
    </row>
    <row r="9" spans="1:28" ht="12.75" customHeight="1">
      <c r="B9" s="14" t="s">
        <v>52</v>
      </c>
      <c r="C9" s="14">
        <v>10003</v>
      </c>
      <c r="D9" s="14" t="s">
        <v>174</v>
      </c>
      <c r="E9" s="74" t="s">
        <v>175</v>
      </c>
      <c r="F9" s="14" t="s">
        <v>102</v>
      </c>
      <c r="G9" s="74" t="s">
        <v>176</v>
      </c>
      <c r="H9" s="14">
        <v>10</v>
      </c>
      <c r="I9" s="14" t="s">
        <v>60</v>
      </c>
      <c r="J9" s="49">
        <v>18629</v>
      </c>
      <c r="K9" s="49"/>
      <c r="L9" s="14" t="s">
        <v>177</v>
      </c>
      <c r="M9" s="14" t="s">
        <v>178</v>
      </c>
      <c r="N9" s="14" t="s">
        <v>179</v>
      </c>
      <c r="O9" s="14" t="s">
        <v>164</v>
      </c>
      <c r="P9" s="14" t="s">
        <v>165</v>
      </c>
      <c r="Q9" s="14" t="s">
        <v>59</v>
      </c>
      <c r="R9" s="14" t="s">
        <v>166</v>
      </c>
      <c r="S9" s="14" t="s">
        <v>166</v>
      </c>
      <c r="Z9" s="1" t="str">
        <f t="shared" si="1"/>
        <v>MERGE|Job|COMMON|10003|Test Job 3|L3|Allied Non-clinical Support|JF003|10|A|1951/01/01||Global Data Elements|</v>
      </c>
      <c r="AA9" s="65" t="str">
        <f t="shared" si="0"/>
        <v>MERGE|JobLegislative|COMMON|10003|1951/01/01||EXEMPT|EXECS|12|JOB_LEG|1|US|HRX_US_JOBS|HRX_US_JOBS</v>
      </c>
    </row>
    <row r="10" spans="1:28" ht="12.75" customHeight="1">
      <c r="B10" s="14" t="s">
        <v>52</v>
      </c>
      <c r="C10" s="14">
        <v>10004</v>
      </c>
      <c r="D10" s="14" t="s">
        <v>180</v>
      </c>
      <c r="E10" s="96" t="s">
        <v>181</v>
      </c>
      <c r="F10" s="14" t="s">
        <v>104</v>
      </c>
      <c r="G10" s="74" t="s">
        <v>182</v>
      </c>
      <c r="H10" s="14">
        <v>40</v>
      </c>
      <c r="I10" s="14" t="s">
        <v>60</v>
      </c>
      <c r="J10" s="49">
        <v>18629</v>
      </c>
      <c r="K10" s="49"/>
      <c r="L10" s="14" t="s">
        <v>177</v>
      </c>
      <c r="M10" s="14" t="s">
        <v>183</v>
      </c>
      <c r="N10" s="14" t="s">
        <v>184</v>
      </c>
      <c r="O10" s="14" t="s">
        <v>164</v>
      </c>
      <c r="P10" s="14" t="s">
        <v>165</v>
      </c>
      <c r="Q10" s="14" t="s">
        <v>59</v>
      </c>
      <c r="R10" s="14" t="s">
        <v>166</v>
      </c>
      <c r="S10" s="14" t="s">
        <v>166</v>
      </c>
      <c r="Z10" s="1" t="str">
        <f t="shared" si="1"/>
        <v>MERGE|Job|COMMON|10004|Test Job 4|M1|Clerical/Administrative Services|JF004|40|A|1951/01/01||Global Data Elements|</v>
      </c>
      <c r="AA10" s="65" t="str">
        <f t="shared" si="0"/>
        <v>MERGE|JobLegislative|COMMON|10004|1951/01/01||EXEMPT|LABOURER|13|JOB_LEG|1|US|HRX_US_JOBS|HRX_US_JOBS</v>
      </c>
    </row>
    <row r="11" spans="1:28" ht="12.75" customHeight="1">
      <c r="B11" s="14" t="s">
        <v>52</v>
      </c>
      <c r="C11" s="14">
        <v>10005</v>
      </c>
      <c r="D11" s="14" t="s">
        <v>185</v>
      </c>
      <c r="E11" s="96" t="s">
        <v>186</v>
      </c>
      <c r="F11" s="14" t="s">
        <v>105</v>
      </c>
      <c r="G11" s="14" t="s">
        <v>187</v>
      </c>
      <c r="H11" s="14">
        <v>10</v>
      </c>
      <c r="I11" s="14" t="s">
        <v>60</v>
      </c>
      <c r="J11" s="49">
        <v>18629</v>
      </c>
      <c r="K11" s="49"/>
      <c r="L11" s="14" t="s">
        <v>161</v>
      </c>
      <c r="M11" s="14" t="s">
        <v>188</v>
      </c>
      <c r="N11" s="14" t="s">
        <v>189</v>
      </c>
      <c r="O11" s="14" t="s">
        <v>164</v>
      </c>
      <c r="P11" s="14" t="s">
        <v>165</v>
      </c>
      <c r="Q11" s="14" t="s">
        <v>59</v>
      </c>
      <c r="R11" s="14" t="s">
        <v>166</v>
      </c>
      <c r="S11" s="14" t="s">
        <v>166</v>
      </c>
      <c r="Z11" s="1" t="str">
        <f t="shared" si="1"/>
        <v>MERGE|Job|COMMON|10005|Test Job 5|M2|Diagnostic Services|JF005|10|A|1951/01/01||Global Data Elements|</v>
      </c>
      <c r="AA11" s="65" t="str">
        <f t="shared" si="0"/>
        <v>MERGE|JobLegislative|COMMON|10005|1951/01/01||NONEXEMPT|MIDLEVEL|14|JOB_LEG|1|US|HRX_US_JOBS|HRX_US_JOBS</v>
      </c>
    </row>
    <row r="12" spans="1:28" ht="12.75" customHeight="1">
      <c r="B12" s="14" t="s">
        <v>52</v>
      </c>
      <c r="C12" s="14">
        <v>10006</v>
      </c>
      <c r="D12" s="14" t="s">
        <v>190</v>
      </c>
      <c r="E12" s="74" t="s">
        <v>191</v>
      </c>
      <c r="F12" s="14" t="s">
        <v>106</v>
      </c>
      <c r="G12" s="74" t="s">
        <v>192</v>
      </c>
      <c r="H12" s="14">
        <v>40</v>
      </c>
      <c r="I12" s="14" t="s">
        <v>60</v>
      </c>
      <c r="J12" s="49">
        <v>18629</v>
      </c>
      <c r="K12" s="49"/>
      <c r="L12" s="14" t="s">
        <v>177</v>
      </c>
      <c r="M12" s="14" t="s">
        <v>193</v>
      </c>
      <c r="N12" s="14" t="s">
        <v>194</v>
      </c>
      <c r="O12" s="14" t="s">
        <v>164</v>
      </c>
      <c r="P12" s="14" t="s">
        <v>165</v>
      </c>
      <c r="Q12" s="14" t="s">
        <v>59</v>
      </c>
      <c r="R12" s="14" t="s">
        <v>166</v>
      </c>
      <c r="S12" s="14" t="s">
        <v>166</v>
      </c>
      <c r="Z12" s="1" t="str">
        <f t="shared" si="1"/>
        <v>MERGE|Job|COMMON|10006|Test Job 6|M3|Environmental Services|JF006|40|A|1951/01/01||Global Data Elements|</v>
      </c>
      <c r="AA12" s="65" t="str">
        <f t="shared" si="0"/>
        <v>MERGE|JobLegislative|COMMON|10006|1951/01/01||EXEMPT|OPERATIVE|15|JOB_LEG|1|US|HRX_US_JOBS|HRX_US_JOBS</v>
      </c>
    </row>
    <row r="13" spans="1:28" ht="12.75" customHeight="1">
      <c r="B13" s="14" t="s">
        <v>52</v>
      </c>
      <c r="C13" s="14">
        <v>10007</v>
      </c>
      <c r="D13" s="14" t="s">
        <v>195</v>
      </c>
      <c r="E13" s="14" t="s">
        <v>196</v>
      </c>
      <c r="F13" s="14" t="s">
        <v>107</v>
      </c>
      <c r="G13" s="14" t="s">
        <v>197</v>
      </c>
      <c r="H13" s="14">
        <v>10</v>
      </c>
      <c r="I13" s="14" t="s">
        <v>60</v>
      </c>
      <c r="J13" s="49">
        <v>18629</v>
      </c>
      <c r="K13" s="49"/>
      <c r="L13" s="14" t="s">
        <v>161</v>
      </c>
      <c r="M13" s="14" t="s">
        <v>198</v>
      </c>
      <c r="N13" s="14" t="s">
        <v>199</v>
      </c>
      <c r="O13" s="14" t="s">
        <v>164</v>
      </c>
      <c r="P13" s="14" t="s">
        <v>165</v>
      </c>
      <c r="Q13" s="14" t="s">
        <v>59</v>
      </c>
      <c r="R13" s="14" t="s">
        <v>166</v>
      </c>
      <c r="S13" s="14" t="s">
        <v>166</v>
      </c>
      <c r="Z13" s="1" t="str">
        <f t="shared" si="1"/>
        <v>MERGE|Job|COMMON|10007|Test Job 7|M4|Finance|JF007|10|A|1951/01/01||Global Data Elements|</v>
      </c>
      <c r="AA13" s="65" t="str">
        <f t="shared" si="0"/>
        <v>MERGE|JobLegislative|COMMON|10007|1951/01/01||NONEXEMPT|PROFESSIONAL|21|JOB_LEG|1|US|HRX_US_JOBS|HRX_US_JOBS</v>
      </c>
    </row>
    <row r="14" spans="1:28" ht="12.75" customHeight="1">
      <c r="B14" s="14" t="s">
        <v>52</v>
      </c>
      <c r="C14" s="14">
        <v>10008</v>
      </c>
      <c r="D14" s="14" t="s">
        <v>200</v>
      </c>
      <c r="E14" s="74" t="s">
        <v>201</v>
      </c>
      <c r="F14" s="14" t="s">
        <v>108</v>
      </c>
      <c r="G14" s="74" t="s">
        <v>202</v>
      </c>
      <c r="H14" s="14">
        <v>10</v>
      </c>
      <c r="I14" s="14" t="s">
        <v>60</v>
      </c>
      <c r="J14" s="49">
        <v>18629</v>
      </c>
      <c r="K14" s="49"/>
      <c r="L14" s="14" t="s">
        <v>161</v>
      </c>
      <c r="M14" s="14" t="s">
        <v>203</v>
      </c>
      <c r="N14" s="14" t="s">
        <v>204</v>
      </c>
      <c r="O14" s="14" t="s">
        <v>164</v>
      </c>
      <c r="P14" s="14" t="s">
        <v>165</v>
      </c>
      <c r="Q14" s="14" t="s">
        <v>59</v>
      </c>
      <c r="R14" s="14" t="s">
        <v>166</v>
      </c>
      <c r="S14" s="14" t="s">
        <v>166</v>
      </c>
      <c r="Z14" s="1" t="str">
        <f t="shared" si="1"/>
        <v>MERGE|Job|COMMON|10008|Test Job 8|M5|Food &amp; Nutritional Services|JF008|10|A|1951/01/01||Global Data Elements|</v>
      </c>
      <c r="AA14" s="65" t="str">
        <f t="shared" si="0"/>
        <v>MERGE|JobLegislative|COMMON|10008|1951/01/01||NONEXEMPT|SALES|22|JOB_LEG|1|US|HRX_US_JOBS|HRX_US_JOBS</v>
      </c>
    </row>
    <row r="15" spans="1:28" ht="12.75" customHeight="1">
      <c r="B15" s="14" t="s">
        <v>52</v>
      </c>
      <c r="C15" s="14" t="s">
        <v>205</v>
      </c>
      <c r="D15" s="14" t="s">
        <v>206</v>
      </c>
      <c r="E15" s="74" t="s">
        <v>207</v>
      </c>
      <c r="F15" s="14" t="s">
        <v>109</v>
      </c>
      <c r="G15" s="74" t="s">
        <v>208</v>
      </c>
      <c r="H15" s="14">
        <v>40</v>
      </c>
      <c r="I15" s="14" t="s">
        <v>60</v>
      </c>
      <c r="J15" s="49">
        <v>18629</v>
      </c>
      <c r="K15" s="49"/>
      <c r="L15" s="14" t="s">
        <v>177</v>
      </c>
      <c r="M15" s="14" t="s">
        <v>209</v>
      </c>
      <c r="N15" s="14" t="s">
        <v>210</v>
      </c>
      <c r="O15" s="14" t="s">
        <v>164</v>
      </c>
      <c r="P15" s="14" t="s">
        <v>165</v>
      </c>
      <c r="Q15" s="14" t="s">
        <v>59</v>
      </c>
      <c r="R15" s="14" t="s">
        <v>166</v>
      </c>
      <c r="S15" s="14" t="s">
        <v>166</v>
      </c>
      <c r="Z15" s="1" t="str">
        <f t="shared" si="1"/>
        <v>MERGE|Job|COMMON|10009|Test Job 9|P1|Human Resources|JF009|40|A|1951/01/01||Global Data Elements|</v>
      </c>
      <c r="AA15" s="65" t="str">
        <f t="shared" si="0"/>
        <v>MERGE|JobLegislative|COMMON|10009|1951/01/01||EXEMPT|SERVICE|23|JOB_LEG|1|US|HRX_US_JOBS|HRX_US_JOBS</v>
      </c>
    </row>
    <row r="16" spans="1:28" ht="12.75" customHeight="1">
      <c r="B16" s="14" t="s">
        <v>52</v>
      </c>
      <c r="C16" s="14">
        <v>10010</v>
      </c>
      <c r="D16" s="14" t="s">
        <v>211</v>
      </c>
      <c r="E16" s="14" t="s">
        <v>212</v>
      </c>
      <c r="F16" s="14" t="s">
        <v>110</v>
      </c>
      <c r="G16" s="14" t="s">
        <v>213</v>
      </c>
      <c r="H16" s="14">
        <v>40</v>
      </c>
      <c r="I16" s="14" t="s">
        <v>60</v>
      </c>
      <c r="J16" s="49">
        <v>18629</v>
      </c>
      <c r="L16" s="14" t="s">
        <v>177</v>
      </c>
      <c r="M16" s="14" t="s">
        <v>214</v>
      </c>
      <c r="N16" s="14" t="s">
        <v>215</v>
      </c>
      <c r="O16" s="14" t="s">
        <v>164</v>
      </c>
      <c r="P16" s="14" t="s">
        <v>165</v>
      </c>
      <c r="Q16" s="14" t="s">
        <v>59</v>
      </c>
      <c r="R16" s="14" t="s">
        <v>166</v>
      </c>
      <c r="S16" s="14" t="s">
        <v>166</v>
      </c>
      <c r="Z16" s="1" t="str">
        <f t="shared" si="1"/>
        <v>MERGE|Job|COMMON|10010|Test Job 10|P2|Information Systems/Technology|JF010|40|A|1951/01/01||Global Data Elements|</v>
      </c>
      <c r="AA16" s="65" t="str">
        <f t="shared" si="0"/>
        <v>MERGE|JobLegislative|COMMON|10010|1951/01/01||EXEMPT|TECHNICIAN|26|JOB_LEG|1|US|HRX_US_JOBS|HRX_US_JOBS</v>
      </c>
    </row>
    <row r="17" spans="1:28" ht="12.75" customHeight="1">
      <c r="B17" s="14" t="s">
        <v>52</v>
      </c>
      <c r="C17" s="14">
        <v>10011</v>
      </c>
      <c r="D17" s="14" t="s">
        <v>216</v>
      </c>
      <c r="E17" s="14" t="s">
        <v>217</v>
      </c>
      <c r="F17" s="14" t="s">
        <v>111</v>
      </c>
      <c r="G17" s="14" t="s">
        <v>218</v>
      </c>
      <c r="H17" s="14">
        <v>10</v>
      </c>
      <c r="I17" s="14" t="s">
        <v>60</v>
      </c>
      <c r="J17" s="49">
        <v>18629</v>
      </c>
      <c r="L17" s="14" t="s">
        <v>161</v>
      </c>
      <c r="M17" s="14" t="s">
        <v>219</v>
      </c>
      <c r="N17" s="14" t="s">
        <v>220</v>
      </c>
      <c r="O17" s="14" t="s">
        <v>164</v>
      </c>
      <c r="P17" s="14" t="s">
        <v>165</v>
      </c>
      <c r="Q17" s="14" t="s">
        <v>59</v>
      </c>
      <c r="R17" s="14" t="s">
        <v>166</v>
      </c>
      <c r="S17" s="14" t="s">
        <v>166</v>
      </c>
      <c r="Z17" s="1" t="str">
        <f t="shared" si="1"/>
        <v>MERGE|Job|COMMON|10011|Test Job 11|P3|Safety/Security|JF011|10|A|1951/01/01||Global Data Elements|</v>
      </c>
      <c r="AA17" s="65" t="str">
        <f t="shared" si="0"/>
        <v>MERGE|JobLegislative|COMMON|10011|1951/01/01||NONEXEMPT|FIR/MIDOFFICIAL|28|JOB_LEG|1|US|HRX_US_JOBS|HRX_US_JOBS</v>
      </c>
    </row>
    <row r="18" spans="1:28" ht="12.75" customHeight="1">
      <c r="B18" s="14" t="s">
        <v>52</v>
      </c>
      <c r="C18" s="14">
        <v>10012</v>
      </c>
      <c r="D18" s="14" t="s">
        <v>221</v>
      </c>
      <c r="E18" s="14" t="s">
        <v>222</v>
      </c>
      <c r="F18" s="14" t="s">
        <v>112</v>
      </c>
      <c r="G18" s="14" t="s">
        <v>223</v>
      </c>
      <c r="H18" s="14">
        <v>10</v>
      </c>
      <c r="I18" s="14" t="s">
        <v>60</v>
      </c>
      <c r="J18" s="49">
        <v>18629</v>
      </c>
      <c r="L18" s="14" t="s">
        <v>161</v>
      </c>
      <c r="M18" s="14" t="s">
        <v>162</v>
      </c>
      <c r="N18" s="14" t="s">
        <v>224</v>
      </c>
      <c r="O18" s="14" t="s">
        <v>164</v>
      </c>
      <c r="P18" s="14" t="s">
        <v>165</v>
      </c>
      <c r="Q18" s="14" t="s">
        <v>59</v>
      </c>
      <c r="R18" s="14" t="s">
        <v>166</v>
      </c>
      <c r="S18" s="14" t="s">
        <v>166</v>
      </c>
      <c r="Z18" s="1" t="str">
        <f t="shared" si="1"/>
        <v>MERGE|Job|COMMON|10012|Test Job 12|P4|Supply Chain|JF012|10|A|1951/01/01||Global Data Elements|</v>
      </c>
      <c r="AA18" s="65" t="str">
        <f t="shared" si="0"/>
        <v>MERGE|JobLegislative|COMMON|10012|1951/01/01||NONEXEMPT|ADMIN|29|JOB_LEG|1|US|HRX_US_JOBS|HRX_US_JOBS</v>
      </c>
    </row>
    <row r="19" spans="1:28" ht="12.75" customHeight="1">
      <c r="B19" s="14" t="s">
        <v>52</v>
      </c>
      <c r="C19" s="14">
        <v>10013</v>
      </c>
      <c r="D19" s="14" t="s">
        <v>225</v>
      </c>
      <c r="E19" s="14" t="s">
        <v>226</v>
      </c>
      <c r="F19" s="14" t="s">
        <v>98</v>
      </c>
      <c r="G19" s="14" t="s">
        <v>227</v>
      </c>
      <c r="H19" s="14">
        <v>10</v>
      </c>
      <c r="I19" s="14" t="s">
        <v>60</v>
      </c>
      <c r="J19" s="49">
        <v>18629</v>
      </c>
      <c r="L19" s="14" t="s">
        <v>177</v>
      </c>
      <c r="M19" s="14" t="s">
        <v>172</v>
      </c>
      <c r="N19" s="14" t="s">
        <v>228</v>
      </c>
      <c r="O19" s="14" t="s">
        <v>164</v>
      </c>
      <c r="P19" s="14" t="s">
        <v>165</v>
      </c>
      <c r="Q19" s="14" t="s">
        <v>59</v>
      </c>
      <c r="R19" s="14" t="s">
        <v>166</v>
      </c>
      <c r="S19" s="14" t="s">
        <v>166</v>
      </c>
      <c r="Z19" s="1" t="str">
        <f t="shared" si="1"/>
        <v>MERGE|Job|COMMON|10013|Test Job 13|P5|Administration|JF013|10|A|1951/01/01||Global Data Elements|</v>
      </c>
      <c r="AA19" s="65" t="str">
        <f t="shared" si="0"/>
        <v>MERGE|JobLegislative|COMMON|10013|1951/01/01||EXEMPT|CRAFTWORKER|31|JOB_LEG|1|US|HRX_US_JOBS|HRX_US_JOBS</v>
      </c>
    </row>
    <row r="20" spans="1:28" ht="12.75" customHeight="1">
      <c r="B20" s="14" t="s">
        <v>52</v>
      </c>
      <c r="C20" s="14">
        <v>10014</v>
      </c>
      <c r="D20" s="14" t="s">
        <v>229</v>
      </c>
      <c r="E20" s="14" t="s">
        <v>230</v>
      </c>
      <c r="F20" s="14" t="s">
        <v>100</v>
      </c>
      <c r="G20" s="14" t="s">
        <v>231</v>
      </c>
      <c r="H20" s="14">
        <v>10</v>
      </c>
      <c r="I20" s="14" t="s">
        <v>60</v>
      </c>
      <c r="J20" s="49">
        <v>18629</v>
      </c>
      <c r="L20" s="14" t="s">
        <v>177</v>
      </c>
      <c r="M20" s="14" t="s">
        <v>178</v>
      </c>
      <c r="N20" s="14" t="s">
        <v>232</v>
      </c>
      <c r="O20" s="14" t="s">
        <v>164</v>
      </c>
      <c r="P20" s="14" t="s">
        <v>165</v>
      </c>
      <c r="Q20" s="14" t="s">
        <v>59</v>
      </c>
      <c r="R20" s="14" t="s">
        <v>166</v>
      </c>
      <c r="S20" s="14" t="s">
        <v>166</v>
      </c>
      <c r="Z20" s="1" t="str">
        <f t="shared" si="1"/>
        <v>MERGE|Job|COMMON|10014|Test Job 14|P6|Allied Clinical Support|JF014|10|A|1951/01/01||Global Data Elements|</v>
      </c>
      <c r="AA20" s="65" t="str">
        <f t="shared" si="0"/>
        <v>MERGE|JobLegislative|COMMON|10014|1951/01/01||EXEMPT|EXECS|41|JOB_LEG|1|US|HRX_US_JOBS|HRX_US_JOBS</v>
      </c>
    </row>
    <row r="21" spans="1:28" ht="12.75" customHeight="1">
      <c r="B21" s="14" t="s">
        <v>52</v>
      </c>
      <c r="C21" s="14">
        <v>10015</v>
      </c>
      <c r="D21" s="14" t="s">
        <v>233</v>
      </c>
      <c r="E21" s="14" t="s">
        <v>234</v>
      </c>
      <c r="F21" s="14" t="s">
        <v>102</v>
      </c>
      <c r="G21" s="14" t="s">
        <v>235</v>
      </c>
      <c r="H21" s="14">
        <v>10</v>
      </c>
      <c r="I21" s="14" t="s">
        <v>60</v>
      </c>
      <c r="J21" s="49">
        <v>18629</v>
      </c>
      <c r="L21" s="14" t="s">
        <v>161</v>
      </c>
      <c r="M21" s="14" t="s">
        <v>183</v>
      </c>
      <c r="N21" s="14" t="s">
        <v>236</v>
      </c>
      <c r="O21" s="14" t="s">
        <v>164</v>
      </c>
      <c r="P21" s="14" t="s">
        <v>165</v>
      </c>
      <c r="Q21" s="14" t="s">
        <v>59</v>
      </c>
      <c r="R21" s="14" t="s">
        <v>166</v>
      </c>
      <c r="S21" s="14" t="s">
        <v>166</v>
      </c>
      <c r="Z21" s="1" t="str">
        <f t="shared" si="1"/>
        <v>MERGE|Job|COMMON|10015|Test Job 15|S1|Allied Non-clinical Support|JF015|10|A|1951/01/01||Global Data Elements|</v>
      </c>
      <c r="AA21" s="65" t="str">
        <f t="shared" si="0"/>
        <v>MERGE|JobLegislative|COMMON|10015|1951/01/01||NONEXEMPT|LABOURER|46|JOB_LEG|1|US|HRX_US_JOBS|HRX_US_JOBS</v>
      </c>
    </row>
    <row r="22" spans="1:28" ht="12.75" customHeight="1">
      <c r="B22" s="14" t="s">
        <v>52</v>
      </c>
      <c r="C22" s="14">
        <v>10016</v>
      </c>
      <c r="D22" s="14" t="s">
        <v>237</v>
      </c>
      <c r="E22" s="14" t="s">
        <v>238</v>
      </c>
      <c r="F22" s="14" t="s">
        <v>104</v>
      </c>
      <c r="G22" s="14" t="s">
        <v>239</v>
      </c>
      <c r="H22" s="14">
        <v>10</v>
      </c>
      <c r="I22" s="14" t="s">
        <v>60</v>
      </c>
      <c r="J22" s="49">
        <v>18629</v>
      </c>
      <c r="L22" s="14" t="s">
        <v>161</v>
      </c>
      <c r="M22" s="14" t="s">
        <v>188</v>
      </c>
      <c r="N22" s="14" t="s">
        <v>240</v>
      </c>
      <c r="O22" s="14" t="s">
        <v>164</v>
      </c>
      <c r="P22" s="14" t="s">
        <v>165</v>
      </c>
      <c r="Q22" s="14" t="s">
        <v>59</v>
      </c>
      <c r="R22" s="14" t="s">
        <v>166</v>
      </c>
      <c r="S22" s="14" t="s">
        <v>166</v>
      </c>
      <c r="Z22" s="1" t="str">
        <f t="shared" si="1"/>
        <v>MERGE|Job|COMMON|10016|Test Job 16|S2|Clerical/Administrative Services|JF016|10|A|1951/01/01||Global Data Elements|</v>
      </c>
      <c r="AA22" s="65" t="str">
        <f t="shared" si="0"/>
        <v>MERGE|JobLegislative|COMMON|10016|1951/01/01||NONEXEMPT|MIDLEVEL|51|JOB_LEG|1|US|HRX_US_JOBS|HRX_US_JOBS</v>
      </c>
    </row>
    <row r="23" spans="1:28" ht="12.75" customHeight="1">
      <c r="B23" s="14" t="s">
        <v>52</v>
      </c>
      <c r="C23" s="14">
        <v>10017</v>
      </c>
      <c r="D23" s="14" t="s">
        <v>241</v>
      </c>
      <c r="E23" s="14" t="s">
        <v>242</v>
      </c>
      <c r="F23" s="14" t="s">
        <v>105</v>
      </c>
      <c r="G23" s="14" t="s">
        <v>243</v>
      </c>
      <c r="H23" s="14">
        <v>10</v>
      </c>
      <c r="I23" s="14" t="s">
        <v>60</v>
      </c>
      <c r="J23" s="49">
        <v>18629</v>
      </c>
      <c r="L23" s="14" t="s">
        <v>177</v>
      </c>
      <c r="M23" s="14" t="s">
        <v>193</v>
      </c>
      <c r="N23" s="14" t="s">
        <v>244</v>
      </c>
      <c r="O23" s="14" t="s">
        <v>164</v>
      </c>
      <c r="P23" s="14" t="s">
        <v>165</v>
      </c>
      <c r="Q23" s="14" t="s">
        <v>59</v>
      </c>
      <c r="R23" s="14" t="s">
        <v>166</v>
      </c>
      <c r="S23" s="14" t="s">
        <v>166</v>
      </c>
      <c r="Z23" s="1" t="str">
        <f t="shared" si="1"/>
        <v>MERGE|Job|COMMON|10017|Test Job 17|S3|Diagnostic Services|JF017|10|A|1951/01/01||Global Data Elements|</v>
      </c>
      <c r="AA23" s="65" t="str">
        <f t="shared" si="0"/>
        <v>MERGE|JobLegislative|COMMON|10017|1951/01/01||EXEMPT|OPERATIVE|52|JOB_LEG|1|US|HRX_US_JOBS|HRX_US_JOBS</v>
      </c>
    </row>
    <row r="24" spans="1:28" ht="12.75" customHeight="1">
      <c r="B24" s="14" t="s">
        <v>52</v>
      </c>
      <c r="C24" s="14">
        <v>10018</v>
      </c>
      <c r="D24" s="14" t="s">
        <v>245</v>
      </c>
      <c r="E24" s="14" t="s">
        <v>246</v>
      </c>
      <c r="F24" s="14" t="s">
        <v>106</v>
      </c>
      <c r="G24" s="14" t="s">
        <v>227</v>
      </c>
      <c r="H24" s="14">
        <v>30</v>
      </c>
      <c r="I24" s="14" t="s">
        <v>60</v>
      </c>
      <c r="J24" s="49">
        <v>18629</v>
      </c>
      <c r="L24" s="14" t="s">
        <v>177</v>
      </c>
      <c r="M24" s="14" t="s">
        <v>183</v>
      </c>
      <c r="N24" s="14" t="s">
        <v>247</v>
      </c>
      <c r="O24" s="14" t="s">
        <v>164</v>
      </c>
      <c r="P24" s="14" t="s">
        <v>165</v>
      </c>
      <c r="Q24" s="14" t="s">
        <v>59</v>
      </c>
      <c r="R24" s="14" t="s">
        <v>166</v>
      </c>
      <c r="S24" s="14" t="s">
        <v>166</v>
      </c>
      <c r="Z24" s="1" t="str">
        <f t="shared" si="1"/>
        <v>MERGE|Job|COMMON|10018|Test Job 18|S4|Environmental Services|JF013|30|A|1951/01/01||Global Data Elements|</v>
      </c>
      <c r="AA24" s="65" t="str">
        <f t="shared" si="0"/>
        <v>MERGE|JobLegislative|COMMON|10018|1951/01/01||EXEMPT|LABOURER|53|JOB_LEG|1|US|HRX_US_JOBS|HRX_US_JOBS</v>
      </c>
    </row>
    <row r="25" spans="1:28" ht="12.75" customHeight="1">
      <c r="B25" s="14" t="s">
        <v>52</v>
      </c>
      <c r="C25" s="14">
        <v>10019</v>
      </c>
      <c r="D25" s="14" t="s">
        <v>248</v>
      </c>
      <c r="E25" s="14" t="s">
        <v>249</v>
      </c>
      <c r="F25" s="14" t="s">
        <v>107</v>
      </c>
      <c r="G25" s="14" t="s">
        <v>231</v>
      </c>
      <c r="H25" s="14">
        <v>10</v>
      </c>
      <c r="I25" s="14" t="s">
        <v>60</v>
      </c>
      <c r="J25" s="49">
        <v>18629</v>
      </c>
      <c r="L25" s="14" t="s">
        <v>177</v>
      </c>
      <c r="M25" s="14" t="s">
        <v>188</v>
      </c>
      <c r="N25" s="14" t="s">
        <v>250</v>
      </c>
      <c r="O25" s="14" t="s">
        <v>164</v>
      </c>
      <c r="P25" s="14" t="s">
        <v>165</v>
      </c>
      <c r="Q25" s="14" t="s">
        <v>59</v>
      </c>
      <c r="R25" s="14" t="s">
        <v>166</v>
      </c>
      <c r="S25" s="14" t="s">
        <v>166</v>
      </c>
      <c r="Z25" s="1" t="str">
        <f t="shared" si="1"/>
        <v>MERGE|Job|COMMON|10019|Test Job 19|0|Finance|JF014|10|A|1951/01/01||Global Data Elements|</v>
      </c>
      <c r="AA25" s="65" t="str">
        <f t="shared" si="0"/>
        <v>MERGE|JobLegislative|COMMON|10019|1951/01/01||EXEMPT|MIDLEVEL|54|JOB_LEG|1|US|HRX_US_JOBS|HRX_US_JOBS</v>
      </c>
    </row>
    <row r="26" spans="1:28" ht="12.75" customHeight="1">
      <c r="B26" s="14" t="s">
        <v>52</v>
      </c>
      <c r="C26" s="14">
        <v>10020</v>
      </c>
      <c r="D26" s="14" t="s">
        <v>251</v>
      </c>
      <c r="E26" s="14" t="s">
        <v>165</v>
      </c>
      <c r="F26" s="14" t="s">
        <v>108</v>
      </c>
      <c r="G26" s="14" t="s">
        <v>235</v>
      </c>
      <c r="H26" s="14">
        <v>40</v>
      </c>
      <c r="I26" s="14" t="s">
        <v>60</v>
      </c>
      <c r="J26" s="49">
        <v>18629</v>
      </c>
      <c r="L26" s="14" t="s">
        <v>177</v>
      </c>
      <c r="M26" s="14" t="s">
        <v>193</v>
      </c>
      <c r="N26" s="14">
        <v>55</v>
      </c>
      <c r="O26" s="14" t="s">
        <v>164</v>
      </c>
      <c r="P26" s="14" t="s">
        <v>165</v>
      </c>
      <c r="Q26" s="14" t="s">
        <v>59</v>
      </c>
      <c r="R26" s="14" t="s">
        <v>166</v>
      </c>
      <c r="S26" s="14" t="s">
        <v>166</v>
      </c>
      <c r="Z26" s="1" t="str">
        <f t="shared" si="1"/>
        <v>MERGE|Job|COMMON|10020|Test Job 20|1|Food &amp; Nutritional Services|JF015|40|A|1951/01/01||Global Data Elements|</v>
      </c>
      <c r="AA26" s="65" t="str">
        <f t="shared" si="0"/>
        <v>MERGE|JobLegislative|COMMON|10020|1951/01/01||EXEMPT|OPERATIVE|55|JOB_LEG|1|US|HRX_US_JOBS|HRX_US_JOBS</v>
      </c>
    </row>
    <row r="27" spans="1:28" ht="12.75" customHeight="1">
      <c r="Z27" s="1" t="str">
        <f t="shared" si="1"/>
        <v>MERGE|Job|||||||||||Global Data Elements|</v>
      </c>
      <c r="AA27" s="65" t="str">
        <f t="shared" si="0"/>
        <v>MERGE|JobLegislative||||||||||||</v>
      </c>
    </row>
    <row r="28" spans="1:28" s="99" customFormat="1" ht="12.75" customHeight="1">
      <c r="A28" s="97"/>
      <c r="B28" s="98" t="s">
        <v>52</v>
      </c>
      <c r="C28" s="98">
        <v>10001</v>
      </c>
      <c r="D28" s="98" t="s">
        <v>158</v>
      </c>
      <c r="E28" s="98" t="s">
        <v>159</v>
      </c>
      <c r="F28" s="98" t="s">
        <v>98</v>
      </c>
      <c r="G28" s="98" t="s">
        <v>160</v>
      </c>
      <c r="H28" s="98">
        <v>10</v>
      </c>
      <c r="I28" s="100" t="s">
        <v>60</v>
      </c>
      <c r="J28" s="101">
        <v>18629</v>
      </c>
      <c r="K28" s="101">
        <v>43465</v>
      </c>
      <c r="L28" s="14" t="s">
        <v>161</v>
      </c>
      <c r="M28" s="98" t="s">
        <v>162</v>
      </c>
      <c r="N28" s="98" t="s">
        <v>163</v>
      </c>
      <c r="O28" s="98" t="s">
        <v>164</v>
      </c>
      <c r="P28" s="98" t="s">
        <v>165</v>
      </c>
      <c r="Q28" s="98" t="s">
        <v>59</v>
      </c>
      <c r="R28" s="98" t="s">
        <v>166</v>
      </c>
      <c r="S28" s="98" t="s">
        <v>166</v>
      </c>
      <c r="T28" s="98"/>
      <c r="U28" s="98"/>
      <c r="V28" s="98"/>
      <c r="W28" s="98"/>
      <c r="X28" s="98"/>
      <c r="Y28" s="98"/>
      <c r="Z28" s="1" t="str">
        <f t="shared" ref="Z28:Z29" si="2">CONCATENATE("MERGE|Job",
IF(ISBLANK($B$4),"",CONCATENATE("|", TRIM(B28))),
IF(ISBLANK($C$4),"",CONCATENATE("|", TRIM(C28))),
IF(ISBLANK($D$4),"",CONCATENATE("|", TRIM(D28))),
IF(ISBLANK($E$4),"",CONCATENATE("|", TRIM(E28))),
IF(ISBLANK($F$4),"",CONCATENATE("|", TRIM(F28))),
IF(ISBLANK($G$4),"",CONCATENATE("|", TRIM(G28))),
IF(ISBLANK($H$4),"",CONCATENATE("|", TRIM(H28))),
IF(ISBLANK($I$4),"",CONCATENATE("|", TRIM(I28))),
IF(ISBLANK($J$4),"",CONCATENATE("|", TEXT(TRIM(J28),"YYYY/MM/DD"))),
IF(ISBLANK($K$4),"",CONCATENATE("|", TEXT(TRIM(K28),"YYYY/MM/DD"))),
"|Global Data Elements",
IF(ISBLANK($T$4),"",CONCATENATE("|", TRIM(T28))),
IF(ISBLANK($U$4),"",CONCATENATE("|", TRIM(U28))),
IF(ISBLANK($V$4),"",CONCATENATE("|", TRIM(V28))),
IF(ISBLANK($W$4),"",CONCATENATE("|", TRIM(W28))),
IF(ISBLANK($X$4),"",CONCATENATE("|", TRIM(X28)))
)</f>
        <v>MERGE|Job|COMMON|10001|Test Job 1|L1|Administration|JF001|10|A|1951/01/01|2018/12/31|Global Data Elements|</v>
      </c>
      <c r="AA28" s="65" t="str">
        <f t="shared" si="0"/>
        <v>MERGE|JobLegislative|COMMON|10001|1951/01/01|2018/12/31|NONEXEMPT|ADMIN|10|JOB_LEG|1|US|HRX_US_JOBS|HRX_US_JOBS</v>
      </c>
      <c r="AB28" s="97"/>
    </row>
    <row r="29" spans="1:28" s="99" customFormat="1" ht="12.75" customHeight="1">
      <c r="A29" s="97"/>
      <c r="B29" s="98" t="s">
        <v>52</v>
      </c>
      <c r="C29" s="98">
        <v>10001</v>
      </c>
      <c r="D29" s="98" t="s">
        <v>158</v>
      </c>
      <c r="E29" s="98" t="s">
        <v>159</v>
      </c>
      <c r="F29" s="98" t="s">
        <v>98</v>
      </c>
      <c r="G29" s="98" t="s">
        <v>160</v>
      </c>
      <c r="H29" s="98">
        <v>10</v>
      </c>
      <c r="I29" s="100" t="s">
        <v>252</v>
      </c>
      <c r="J29" s="101">
        <v>43466</v>
      </c>
      <c r="K29" s="101"/>
      <c r="L29" s="14" t="s">
        <v>161</v>
      </c>
      <c r="M29" s="98" t="s">
        <v>162</v>
      </c>
      <c r="N29" s="98" t="s">
        <v>163</v>
      </c>
      <c r="O29" s="98" t="s">
        <v>164</v>
      </c>
      <c r="P29" s="98" t="s">
        <v>165</v>
      </c>
      <c r="Q29" s="98" t="s">
        <v>59</v>
      </c>
      <c r="R29" s="98" t="s">
        <v>166</v>
      </c>
      <c r="S29" s="98" t="s">
        <v>166</v>
      </c>
      <c r="T29" s="98"/>
      <c r="U29" s="98"/>
      <c r="V29" s="98"/>
      <c r="W29" s="98"/>
      <c r="X29" s="98"/>
      <c r="Y29" s="98"/>
      <c r="Z29" s="1" t="str">
        <f t="shared" si="2"/>
        <v>MERGE|Job|COMMON|10001|Test Job 1|L1|Administration|JF001|10|I|2019/01/01||Global Data Elements|</v>
      </c>
      <c r="AA29" s="65" t="str">
        <f t="shared" si="0"/>
        <v>MERGE|JobLegislative|COMMON|10001|2019/01/01||NONEXEMPT|ADMIN|10|JOB_LEG|1|US|HRX_US_JOBS|HRX_US_JOBS</v>
      </c>
      <c r="AB29" s="97"/>
    </row>
  </sheetData>
  <autoFilter ref="B6:V6" xr:uid="{C7B7F185-2ED2-42AC-A8C9-D6A758165BA7}"/>
  <phoneticPr fontId="29" type="noConversion"/>
  <conditionalFormatting sqref="C5">
    <cfRule type="duplicateValues" dxfId="17" priority="8"/>
  </conditionalFormatting>
  <conditionalFormatting sqref="C5">
    <cfRule type="duplicateValues" dxfId="16" priority="11"/>
    <cfRule type="duplicateValues" dxfId="15" priority="12"/>
  </conditionalFormatting>
  <conditionalFormatting sqref="C7:C26">
    <cfRule type="duplicateValues" dxfId="14" priority="46"/>
  </conditionalFormatting>
  <conditionalFormatting sqref="C7:C26">
    <cfRule type="duplicateValues" dxfId="13" priority="47"/>
    <cfRule type="duplicateValues" dxfId="12" priority="48"/>
  </conditionalFormatting>
  <conditionalFormatting sqref="C28">
    <cfRule type="duplicateValues" dxfId="11" priority="4"/>
  </conditionalFormatting>
  <conditionalFormatting sqref="C28">
    <cfRule type="duplicateValues" dxfId="10" priority="5"/>
    <cfRule type="duplicateValues" dxfId="9" priority="6"/>
  </conditionalFormatting>
  <conditionalFormatting sqref="C29">
    <cfRule type="duplicateValues" dxfId="8" priority="1"/>
  </conditionalFormatting>
  <conditionalFormatting sqref="C29">
    <cfRule type="duplicateValues" dxfId="7" priority="2"/>
    <cfRule type="duplicateValues" dxfId="6" priority="3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3436-8096-46C9-8693-B0C6805C3FAB}">
  <sheetPr>
    <tabColor theme="9" tint="-0.499984740745262"/>
  </sheetPr>
  <dimension ref="A1:H14"/>
  <sheetViews>
    <sheetView zoomScale="115" zoomScaleNormal="115" workbookViewId="0">
      <pane ySplit="6" topLeftCell="A7" activePane="bottomLeft" state="frozen"/>
      <selection pane="bottomLeft" activeCell="D10" sqref="D10"/>
      <selection activeCell="K21" sqref="K21"/>
    </sheetView>
  </sheetViews>
  <sheetFormatPr defaultRowHeight="15"/>
  <cols>
    <col min="1" max="1" width="16.42578125" customWidth="1"/>
    <col min="2" max="2" width="20.5703125" style="7" customWidth="1"/>
    <col min="3" max="3" width="12.85546875" style="7" bestFit="1" customWidth="1"/>
    <col min="4" max="4" width="14.140625" style="7" bestFit="1" customWidth="1"/>
    <col min="5" max="5" width="11" style="7" bestFit="1" customWidth="1"/>
    <col min="6" max="6" width="16" bestFit="1" customWidth="1"/>
    <col min="7" max="7" width="15.140625" bestFit="1" customWidth="1"/>
    <col min="8" max="8" width="25.85546875" customWidth="1"/>
  </cols>
  <sheetData>
    <row r="1" spans="1:8">
      <c r="A1" s="76" t="s">
        <v>0</v>
      </c>
      <c r="B1" s="3" t="s">
        <v>1</v>
      </c>
      <c r="C1" s="3"/>
      <c r="D1" s="3" t="s">
        <v>1</v>
      </c>
      <c r="E1" s="25" t="s">
        <v>253</v>
      </c>
      <c r="F1" s="3" t="s">
        <v>1</v>
      </c>
      <c r="G1" s="9"/>
      <c r="H1" s="1"/>
    </row>
    <row r="2" spans="1:8">
      <c r="A2" s="75" t="s">
        <v>2</v>
      </c>
      <c r="B2" s="3" t="s">
        <v>1</v>
      </c>
      <c r="C2" s="3"/>
      <c r="D2" s="3" t="s">
        <v>1</v>
      </c>
      <c r="E2" s="25"/>
      <c r="F2" s="26" t="s">
        <v>1</v>
      </c>
      <c r="G2" s="9"/>
      <c r="H2" s="1"/>
    </row>
    <row r="3" spans="1:8">
      <c r="A3" s="76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9"/>
      <c r="H3" s="1"/>
    </row>
    <row r="4" spans="1:8">
      <c r="A4" s="76" t="s">
        <v>6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1"/>
    </row>
    <row r="5" spans="1:8">
      <c r="A5" s="76" t="s">
        <v>7</v>
      </c>
      <c r="B5" s="56" t="s">
        <v>8</v>
      </c>
      <c r="C5" s="56" t="s">
        <v>121</v>
      </c>
      <c r="D5" s="56" t="s">
        <v>254</v>
      </c>
      <c r="E5" s="27" t="s">
        <v>255</v>
      </c>
      <c r="F5" s="28" t="s">
        <v>256</v>
      </c>
      <c r="G5" s="12" t="s">
        <v>22</v>
      </c>
      <c r="H5" s="1"/>
    </row>
    <row r="6" spans="1:8">
      <c r="A6" s="76" t="s">
        <v>30</v>
      </c>
      <c r="B6" s="3" t="s">
        <v>31</v>
      </c>
      <c r="C6" s="3" t="s">
        <v>141</v>
      </c>
      <c r="D6" s="3" t="s">
        <v>257</v>
      </c>
      <c r="E6" s="25" t="s">
        <v>85</v>
      </c>
      <c r="F6" s="26" t="s">
        <v>43</v>
      </c>
      <c r="G6" s="1" t="s">
        <v>44</v>
      </c>
      <c r="H6" s="1" t="str">
        <f>CONCATENATE("METADATA|JobGrade",
IF(ISBLANK($B$4),"",CONCATENATE("|", TRIM(B6))),
IF(ISBLANK($C$4),"",CONCATENATE("|", TRIM(C6))),
IF(ISBLANK($D$4),"",CONCATENATE("|", TRIM(D6))),
IF(ISBLANK($E$4),"",CONCATENATE("|", TRIM(E6))),
IF(ISBLANK($F$4),"",CONCATENATE("|", TRIM(F6))),
IF(ISBLANK($G$4),"",CONCATENATE("|", TRIM(G6)))
)</f>
        <v>METADATA|JobGrade|SetCode|JobCode|GradeSetCode|GradeCode|EffectiveStartDate|EffectiveEndDate</v>
      </c>
    </row>
    <row r="7" spans="1:8">
      <c r="A7" s="1"/>
      <c r="B7" s="13" t="s">
        <v>52</v>
      </c>
      <c r="C7" s="13">
        <v>10001</v>
      </c>
      <c r="D7" s="14" t="s">
        <v>52</v>
      </c>
      <c r="E7" s="29">
        <v>99</v>
      </c>
      <c r="F7" s="5">
        <v>18629</v>
      </c>
      <c r="G7" s="5"/>
      <c r="H7" s="1" t="str">
        <f>CONCATENATE("MERGE|JobGrade",
IF(ISBLANK($B$4),"",CONCATENATE("|", TRIM(B7))),
IF(ISBLANK($C$4),"",CONCATENATE("|", TRIM(C7))),
IF(ISBLANK($D$4),"",CONCATENATE("|", TRIM(D7))),
IF(ISBLANK($E$4),"",CONCATENATE("|", TRIM(E7))),
IF(ISBLANK($F$4),"",CONCATENATE("|", TEXT(TRIM(F7),"YYYY/MM/DD"))),
IF(ISBLANK($G$4),"",CONCATENATE("|", TEXT(TRIM(G7),"YYYY/MM/DD")))
)</f>
        <v>MERGE|JobGrade|COMMON|10001|COMMON|99|1951/01/01|</v>
      </c>
    </row>
    <row r="8" spans="1:8">
      <c r="A8" s="1"/>
      <c r="B8" s="13" t="s">
        <v>52</v>
      </c>
      <c r="C8" s="13">
        <v>10002</v>
      </c>
      <c r="D8" s="14" t="s">
        <v>52</v>
      </c>
      <c r="E8" s="29" t="s">
        <v>88</v>
      </c>
      <c r="F8" s="5">
        <v>18629</v>
      </c>
      <c r="G8" s="5"/>
      <c r="H8" s="1" t="str">
        <f>CONCATENATE("MERGE|JobGrade",
IF(ISBLANK($B$4),"",CONCATENATE("|", TRIM(B8))),
IF(ISBLANK($C$4),"",CONCATENATE("|", TRIM(C8))),
IF(ISBLANK($D$4),"",CONCATENATE("|", TRIM(D8))),
IF(ISBLANK($E$4),"",CONCATENATE("|", TRIM(E8))),
IF(ISBLANK($F$4),"",CONCATENATE("|", TEXT(TRIM(F8),"YYYY/MM/DD"))),
IF(ISBLANK($G$4),"",CONCATENATE("|", TEXT(TRIM(G8),"YYYY/MM/DD")))
)</f>
        <v>MERGE|JobGrade|COMMON|10002|COMMON|05N|1951/01/01|</v>
      </c>
    </row>
    <row r="9" spans="1:8">
      <c r="A9" s="1"/>
      <c r="B9" s="13" t="s">
        <v>52</v>
      </c>
      <c r="C9" s="13">
        <v>10003</v>
      </c>
      <c r="D9" s="14" t="s">
        <v>52</v>
      </c>
      <c r="E9" s="29" t="s">
        <v>90</v>
      </c>
      <c r="F9" s="5">
        <v>18629</v>
      </c>
      <c r="G9" s="21"/>
      <c r="H9" s="1" t="str">
        <f>CONCATENATE("MERGE|JobGrade",
IF(ISBLANK($B$4),"",CONCATENATE("|", TRIM(B9))),
IF(ISBLANK($C$4),"",CONCATENATE("|", TRIM(C9))),
IF(ISBLANK($D$4),"",CONCATENATE("|", TRIM(D9))),
IF(ISBLANK($E$4),"",CONCATENATE("|", TRIM(E9))),
IF(ISBLANK($F$4),"",CONCATENATE("|", TEXT(TRIM(F9),"YYYY/MM/DD"))),
IF(ISBLANK($G$4),"",CONCATENATE("|", TEXT(TRIM(G9),"YYYY/MM/DD")))
)</f>
        <v>MERGE|JobGrade|COMMON|10003|COMMON|06N|1951/01/01|</v>
      </c>
    </row>
    <row r="10" spans="1:8">
      <c r="B10" s="13" t="s">
        <v>52</v>
      </c>
      <c r="C10" s="13" t="s">
        <v>258</v>
      </c>
      <c r="D10" s="14" t="s">
        <v>52</v>
      </c>
      <c r="E10" s="29">
        <v>99</v>
      </c>
      <c r="F10" s="5">
        <v>18629</v>
      </c>
      <c r="G10" s="5"/>
      <c r="H10" s="1" t="str">
        <f t="shared" ref="H10:H14" si="0">CONCATENATE("MERGE|JobGrade",
IF(ISBLANK($B$4),"",CONCATENATE("|", TRIM(B10))),
IF(ISBLANK($C$4),"",CONCATENATE("|", TRIM(C10))),
IF(ISBLANK($D$4),"",CONCATENATE("|", TRIM(D10))),
IF(ISBLANK($E$4),"",CONCATENATE("|", TRIM(E10))),
IF(ISBLANK($F$4),"",CONCATENATE("|", TEXT(TRIM(F10),"YYYY/MM/DD"))),
IF(ISBLANK($G$4),"",CONCATENATE("|", TEXT(TRIM(G10),"YYYY/MM/DD")))
)</f>
        <v>MERGE|JobGrade|COMMON|20001|COMMON|99|1951/01/01|</v>
      </c>
    </row>
    <row r="11" spans="1:8">
      <c r="B11" s="13" t="s">
        <v>52</v>
      </c>
      <c r="C11" s="13" t="s">
        <v>259</v>
      </c>
      <c r="D11" s="14" t="s">
        <v>52</v>
      </c>
      <c r="E11" s="29">
        <v>99</v>
      </c>
      <c r="F11" s="5">
        <v>18629</v>
      </c>
      <c r="G11" s="5"/>
      <c r="H11" s="1" t="str">
        <f t="shared" si="0"/>
        <v>MERGE|JobGrade|COMMON|20002|COMMON|99|1951/01/01|</v>
      </c>
    </row>
    <row r="12" spans="1:8">
      <c r="B12" s="13" t="s">
        <v>52</v>
      </c>
      <c r="C12" s="13" t="s">
        <v>260</v>
      </c>
      <c r="D12" s="14" t="s">
        <v>52</v>
      </c>
      <c r="E12" s="29">
        <v>99</v>
      </c>
      <c r="F12" s="5">
        <v>18629</v>
      </c>
      <c r="G12" s="5"/>
      <c r="H12" s="1" t="str">
        <f t="shared" si="0"/>
        <v>MERGE|JobGrade|COMMON|20003|COMMON|99|1951/01/01|</v>
      </c>
    </row>
    <row r="13" spans="1:8">
      <c r="B13" s="13" t="s">
        <v>52</v>
      </c>
      <c r="C13" s="13" t="s">
        <v>261</v>
      </c>
      <c r="D13" s="14" t="s">
        <v>52</v>
      </c>
      <c r="E13" s="29">
        <v>99</v>
      </c>
      <c r="F13" s="5">
        <v>18629</v>
      </c>
      <c r="G13" s="5"/>
      <c r="H13" s="1" t="str">
        <f t="shared" si="0"/>
        <v>MERGE|JobGrade|COMMON|20004|COMMON|99|1951/01/01|</v>
      </c>
    </row>
    <row r="14" spans="1:8">
      <c r="B14" s="13" t="s">
        <v>52</v>
      </c>
      <c r="C14" s="13" t="s">
        <v>262</v>
      </c>
      <c r="D14" s="14" t="s">
        <v>52</v>
      </c>
      <c r="E14" s="29">
        <v>99</v>
      </c>
      <c r="F14" s="5">
        <v>18629</v>
      </c>
      <c r="G14" s="5"/>
      <c r="H14" s="1" t="str">
        <f t="shared" si="0"/>
        <v>MERGE|JobGrade|COMMON|20005|COMMON|99|1951/01/01|</v>
      </c>
    </row>
  </sheetData>
  <autoFilter ref="B6:G6" xr:uid="{5C425926-1E51-42E7-868E-09AA0F4A1B16}"/>
  <phoneticPr fontId="29" type="noConversion"/>
  <conditionalFormatting sqref="C7:C9">
    <cfRule type="duplicateValues" dxfId="5" priority="4"/>
  </conditionalFormatting>
  <conditionalFormatting sqref="C7:C9">
    <cfRule type="duplicateValues" dxfId="4" priority="5"/>
    <cfRule type="duplicateValues" dxfId="3" priority="6"/>
  </conditionalFormatting>
  <conditionalFormatting sqref="C10:C14">
    <cfRule type="duplicateValues" dxfId="2" priority="1"/>
  </conditionalFormatting>
  <conditionalFormatting sqref="C10:C14">
    <cfRule type="duplicateValues" dxfId="1" priority="2"/>
    <cfRule type="duplicateValues" dxfId="0" priority="3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1">
    <tabColor theme="9" tint="-0.499984740745262"/>
  </sheetPr>
  <dimension ref="A1:AO10"/>
  <sheetViews>
    <sheetView zoomScale="130" zoomScaleNormal="130" workbookViewId="0">
      <pane xSplit="1" ySplit="6" topLeftCell="AE7" activePane="bottomRight" state="frozen"/>
      <selection pane="bottomRight" activeCell="G8" sqref="G8"/>
      <selection pane="bottomLeft" activeCell="A6" sqref="A6"/>
      <selection pane="topRight" activeCell="B1" sqref="B1"/>
    </sheetView>
  </sheetViews>
  <sheetFormatPr defaultColWidth="9.28515625" defaultRowHeight="15"/>
  <cols>
    <col min="1" max="1" width="16.42578125" bestFit="1" customWidth="1"/>
    <col min="2" max="2" width="14.85546875" style="7" customWidth="1"/>
    <col min="3" max="3" width="16" style="7" customWidth="1"/>
    <col min="4" max="4" width="27.5703125" style="7" customWidth="1"/>
    <col min="5" max="5" width="17.5703125" style="7" customWidth="1"/>
    <col min="6" max="6" width="20.5703125" style="7" customWidth="1"/>
    <col min="7" max="7" width="28.85546875" style="7" customWidth="1"/>
    <col min="8" max="8" width="10.7109375" style="7" customWidth="1"/>
    <col min="9" max="9" width="12.5703125" style="7" customWidth="1"/>
    <col min="10" max="10" width="12.85546875" style="7" customWidth="1"/>
    <col min="11" max="11" width="13" style="7" customWidth="1"/>
    <col min="12" max="12" width="16.85546875" style="7" customWidth="1"/>
    <col min="13" max="13" width="13.5703125" style="7" customWidth="1"/>
    <col min="14" max="14" width="18" style="7" customWidth="1"/>
    <col min="15" max="15" width="15" style="7" customWidth="1"/>
    <col min="16" max="16" width="16.5703125" style="7" customWidth="1"/>
    <col min="17" max="17" width="6.42578125" customWidth="1"/>
    <col min="18" max="18" width="13.140625" customWidth="1"/>
    <col min="19" max="19" width="20.5703125" style="7" customWidth="1"/>
    <col min="20" max="20" width="20.7109375" customWidth="1"/>
    <col min="21" max="21" width="23.140625" style="7" customWidth="1"/>
    <col min="22" max="22" width="13.42578125" style="7" customWidth="1"/>
    <col min="23" max="23" width="18.28515625" style="7" customWidth="1"/>
    <col min="24" max="24" width="23.28515625" style="7" customWidth="1"/>
    <col min="25" max="25" width="18.5703125" style="7" customWidth="1"/>
    <col min="26" max="26" width="16.7109375" style="7" customWidth="1"/>
    <col min="27" max="27" width="14" style="7" customWidth="1"/>
    <col min="28" max="28" width="12.42578125" customWidth="1"/>
    <col min="29" max="29" width="15" style="7" customWidth="1"/>
    <col min="30" max="30" width="12.7109375" customWidth="1"/>
    <col min="31" max="31" width="9.5703125" style="7" customWidth="1"/>
    <col min="32" max="32" width="9.28515625" style="7" customWidth="1"/>
    <col min="33" max="34" width="12.140625" customWidth="1"/>
    <col min="35" max="35" width="23.5703125" style="106" customWidth="1"/>
    <col min="36" max="36" width="19.28515625" style="106" customWidth="1"/>
    <col min="37" max="37" width="13.42578125" style="91" customWidth="1"/>
    <col min="38" max="38" width="25.5703125" style="106" bestFit="1" customWidth="1"/>
    <col min="39" max="39" width="23" style="106" customWidth="1"/>
    <col min="40" max="40" width="20.85546875" customWidth="1"/>
    <col min="41" max="41" width="22.42578125" customWidth="1"/>
    <col min="42" max="42" width="9.28515625" customWidth="1"/>
  </cols>
  <sheetData>
    <row r="1" spans="1:41">
      <c r="A1" s="76" t="s">
        <v>0</v>
      </c>
      <c r="B1" s="84"/>
      <c r="C1" s="84"/>
      <c r="D1" s="84"/>
      <c r="E1" s="84"/>
      <c r="F1" s="3"/>
      <c r="G1" s="3"/>
      <c r="H1" s="84"/>
      <c r="I1" s="84"/>
      <c r="J1" s="84"/>
      <c r="K1" s="25"/>
      <c r="L1" s="84"/>
      <c r="M1" s="3"/>
      <c r="N1" s="3"/>
      <c r="O1" s="3" t="s">
        <v>263</v>
      </c>
      <c r="P1" s="3"/>
      <c r="Q1" s="3"/>
      <c r="R1" s="3"/>
      <c r="S1" s="3" t="s">
        <v>264</v>
      </c>
      <c r="T1" s="3" t="s">
        <v>265</v>
      </c>
      <c r="U1" s="3" t="s">
        <v>265</v>
      </c>
      <c r="V1" s="3" t="s">
        <v>265</v>
      </c>
      <c r="W1" s="3" t="s">
        <v>265</v>
      </c>
      <c r="X1" s="3" t="s">
        <v>265</v>
      </c>
      <c r="Y1" s="3"/>
      <c r="Z1" s="3"/>
      <c r="AA1" s="3"/>
      <c r="AB1" s="9" t="s">
        <v>266</v>
      </c>
      <c r="AC1" s="3" t="s">
        <v>1</v>
      </c>
      <c r="AD1" s="9" t="s">
        <v>267</v>
      </c>
      <c r="AE1" s="9" t="s">
        <v>268</v>
      </c>
      <c r="AF1" s="3"/>
      <c r="AG1" s="10"/>
      <c r="AH1" s="1"/>
      <c r="AI1" s="103" t="s">
        <v>269</v>
      </c>
      <c r="AJ1" s="103" t="s">
        <v>269</v>
      </c>
      <c r="AK1" s="88" t="s">
        <v>1</v>
      </c>
      <c r="AL1" s="103" t="s">
        <v>269</v>
      </c>
      <c r="AM1" s="103" t="s">
        <v>269</v>
      </c>
      <c r="AN1" s="103" t="s">
        <v>269</v>
      </c>
      <c r="AO1" s="1"/>
    </row>
    <row r="2" spans="1:41">
      <c r="A2" s="75" t="s">
        <v>2</v>
      </c>
      <c r="B2" s="84" t="s">
        <v>270</v>
      </c>
      <c r="C2" s="84"/>
      <c r="D2" s="84"/>
      <c r="E2" s="84" t="s">
        <v>270</v>
      </c>
      <c r="F2" s="3" t="s">
        <v>271</v>
      </c>
      <c r="G2" s="3" t="s">
        <v>272</v>
      </c>
      <c r="H2" s="84" t="s">
        <v>1</v>
      </c>
      <c r="I2" s="84" t="s">
        <v>273</v>
      </c>
      <c r="J2" s="84" t="s">
        <v>1</v>
      </c>
      <c r="K2" s="25" t="s">
        <v>274</v>
      </c>
      <c r="L2" s="84" t="s">
        <v>275</v>
      </c>
      <c r="M2" s="3" t="s">
        <v>118</v>
      </c>
      <c r="N2" s="3" t="s">
        <v>276</v>
      </c>
      <c r="O2" s="3" t="s">
        <v>277</v>
      </c>
      <c r="P2" s="3" t="s">
        <v>278</v>
      </c>
      <c r="Q2" s="3"/>
      <c r="R2" s="3"/>
      <c r="S2" s="3" t="s">
        <v>279</v>
      </c>
      <c r="T2" s="3"/>
      <c r="U2" s="3" t="s">
        <v>280</v>
      </c>
      <c r="V2" s="3"/>
      <c r="W2" s="3"/>
      <c r="X2" s="3"/>
      <c r="Y2" s="3"/>
      <c r="Z2" s="3"/>
      <c r="AA2" s="3"/>
      <c r="AB2" s="9"/>
      <c r="AC2" s="9" t="s">
        <v>281</v>
      </c>
      <c r="AD2" s="9" t="s">
        <v>282</v>
      </c>
      <c r="AE2" s="9" t="s">
        <v>281</v>
      </c>
      <c r="AF2" s="3"/>
      <c r="AG2" s="10"/>
      <c r="AH2" s="1"/>
      <c r="AI2" s="103"/>
      <c r="AJ2" s="103"/>
      <c r="AK2" s="88"/>
      <c r="AL2" s="103"/>
      <c r="AM2" s="103"/>
      <c r="AN2" s="1"/>
      <c r="AO2" s="1"/>
    </row>
    <row r="3" spans="1:41" s="57" customFormat="1">
      <c r="A3" s="76" t="s">
        <v>4</v>
      </c>
      <c r="B3" s="71" t="s">
        <v>5</v>
      </c>
      <c r="C3" s="71" t="s">
        <v>5</v>
      </c>
      <c r="D3" s="71" t="s">
        <v>5</v>
      </c>
      <c r="E3" s="71"/>
      <c r="F3" s="71"/>
      <c r="G3" s="71" t="s">
        <v>5</v>
      </c>
      <c r="H3" s="71" t="s">
        <v>5</v>
      </c>
      <c r="I3" s="71" t="s">
        <v>5</v>
      </c>
      <c r="J3" s="71" t="s">
        <v>5</v>
      </c>
      <c r="K3" s="71" t="s">
        <v>5</v>
      </c>
      <c r="L3" s="71" t="s">
        <v>5</v>
      </c>
      <c r="M3" s="71"/>
      <c r="N3" s="71"/>
      <c r="O3" s="71"/>
      <c r="P3" s="71"/>
      <c r="Q3" s="11"/>
      <c r="R3" s="11"/>
      <c r="S3" s="71"/>
      <c r="T3" s="11"/>
      <c r="U3" s="71"/>
      <c r="V3" s="71"/>
      <c r="W3" s="71"/>
      <c r="X3" s="71"/>
      <c r="Y3" s="71"/>
      <c r="Z3" s="71"/>
      <c r="AA3" s="71"/>
      <c r="AB3" s="11"/>
      <c r="AC3" s="71"/>
      <c r="AD3" s="11"/>
      <c r="AE3" s="71"/>
      <c r="AF3" s="71" t="s">
        <v>5</v>
      </c>
      <c r="AG3" s="11" t="s">
        <v>5</v>
      </c>
      <c r="AH3" s="11"/>
      <c r="AI3" s="104"/>
      <c r="AJ3" s="104"/>
      <c r="AK3" s="89"/>
      <c r="AL3" s="104"/>
      <c r="AM3" s="104"/>
      <c r="AN3" s="11"/>
      <c r="AO3" s="11"/>
    </row>
    <row r="4" spans="1:41" s="57" customFormat="1" ht="14.25" customHeight="1">
      <c r="A4" s="76" t="s">
        <v>6</v>
      </c>
      <c r="B4" s="71" t="s">
        <v>5</v>
      </c>
      <c r="C4" s="71" t="s">
        <v>5</v>
      </c>
      <c r="D4" s="71" t="s">
        <v>5</v>
      </c>
      <c r="E4" s="71" t="s">
        <v>5</v>
      </c>
      <c r="F4" s="71" t="s">
        <v>5</v>
      </c>
      <c r="G4" s="71" t="s">
        <v>5</v>
      </c>
      <c r="H4" s="71" t="s">
        <v>5</v>
      </c>
      <c r="I4" s="71" t="s">
        <v>5</v>
      </c>
      <c r="J4" s="71" t="s">
        <v>5</v>
      </c>
      <c r="K4" s="71" t="s">
        <v>5</v>
      </c>
      <c r="L4" s="71" t="s">
        <v>5</v>
      </c>
      <c r="M4" s="3"/>
      <c r="N4" s="71" t="s">
        <v>5</v>
      </c>
      <c r="O4" s="71" t="s">
        <v>5</v>
      </c>
      <c r="P4" s="71" t="s">
        <v>5</v>
      </c>
      <c r="Q4" s="58" t="s">
        <v>5</v>
      </c>
      <c r="R4" s="11" t="s">
        <v>5</v>
      </c>
      <c r="S4" s="71" t="s">
        <v>5</v>
      </c>
      <c r="T4" s="59" t="s">
        <v>5</v>
      </c>
      <c r="U4" s="71" t="s">
        <v>5</v>
      </c>
      <c r="V4" s="71" t="s">
        <v>5</v>
      </c>
      <c r="W4" s="71" t="s">
        <v>5</v>
      </c>
      <c r="X4" s="71" t="s">
        <v>5</v>
      </c>
      <c r="Y4" s="71" t="s">
        <v>5</v>
      </c>
      <c r="Z4" s="71" t="s">
        <v>5</v>
      </c>
      <c r="AA4" s="71" t="s">
        <v>5</v>
      </c>
      <c r="AB4" s="11" t="s">
        <v>5</v>
      </c>
      <c r="AC4" s="71" t="s">
        <v>5</v>
      </c>
      <c r="AD4" s="9"/>
      <c r="AE4" s="3"/>
      <c r="AF4" s="71" t="s">
        <v>5</v>
      </c>
      <c r="AG4" s="60" t="s">
        <v>5</v>
      </c>
      <c r="AH4" s="11" t="s">
        <v>5</v>
      </c>
      <c r="AI4" s="104" t="s">
        <v>5</v>
      </c>
      <c r="AJ4" s="104" t="s">
        <v>5</v>
      </c>
      <c r="AK4" s="89" t="s">
        <v>5</v>
      </c>
      <c r="AL4" s="104" t="s">
        <v>5</v>
      </c>
      <c r="AM4" s="104" t="s">
        <v>5</v>
      </c>
      <c r="AN4" s="11"/>
      <c r="AO4" s="11"/>
    </row>
    <row r="5" spans="1:41" s="57" customFormat="1">
      <c r="A5" s="76" t="s">
        <v>7</v>
      </c>
      <c r="B5" s="85" t="s">
        <v>283</v>
      </c>
      <c r="C5" s="85" t="s">
        <v>284</v>
      </c>
      <c r="D5" s="85" t="s">
        <v>285</v>
      </c>
      <c r="E5" s="85" t="s">
        <v>286</v>
      </c>
      <c r="F5" s="85" t="s">
        <v>287</v>
      </c>
      <c r="G5" s="85" t="s">
        <v>288</v>
      </c>
      <c r="H5" s="85" t="s">
        <v>289</v>
      </c>
      <c r="I5" s="85" t="s">
        <v>121</v>
      </c>
      <c r="J5" s="85" t="s">
        <v>290</v>
      </c>
      <c r="K5" s="85" t="s">
        <v>291</v>
      </c>
      <c r="L5" s="85" t="s">
        <v>292</v>
      </c>
      <c r="M5" s="85" t="s">
        <v>139</v>
      </c>
      <c r="N5" s="85" t="s">
        <v>293</v>
      </c>
      <c r="O5" s="85" t="s">
        <v>294</v>
      </c>
      <c r="P5" s="85" t="s">
        <v>295</v>
      </c>
      <c r="Q5" s="62" t="s">
        <v>296</v>
      </c>
      <c r="R5" s="61" t="s">
        <v>297</v>
      </c>
      <c r="S5" s="85" t="s">
        <v>298</v>
      </c>
      <c r="T5" s="63" t="s">
        <v>299</v>
      </c>
      <c r="U5" s="85" t="s">
        <v>300</v>
      </c>
      <c r="V5" s="85" t="s">
        <v>301</v>
      </c>
      <c r="W5" s="85" t="s">
        <v>302</v>
      </c>
      <c r="X5" s="85" t="s">
        <v>303</v>
      </c>
      <c r="Y5" s="86" t="s">
        <v>304</v>
      </c>
      <c r="Z5" s="86" t="s">
        <v>305</v>
      </c>
      <c r="AA5" s="86" t="s">
        <v>306</v>
      </c>
      <c r="AB5" s="61" t="s">
        <v>307</v>
      </c>
      <c r="AC5" s="85" t="s">
        <v>308</v>
      </c>
      <c r="AD5" s="61" t="s">
        <v>309</v>
      </c>
      <c r="AE5" s="85" t="s">
        <v>310</v>
      </c>
      <c r="AF5" s="87" t="s">
        <v>83</v>
      </c>
      <c r="AG5" s="64" t="s">
        <v>21</v>
      </c>
      <c r="AH5" s="61" t="s">
        <v>22</v>
      </c>
      <c r="AI5" s="105" t="s">
        <v>311</v>
      </c>
      <c r="AJ5" s="105" t="s">
        <v>312</v>
      </c>
      <c r="AK5" s="90" t="s">
        <v>313</v>
      </c>
      <c r="AL5" s="105" t="s">
        <v>314</v>
      </c>
      <c r="AM5" s="105" t="s">
        <v>315</v>
      </c>
      <c r="AN5" s="11"/>
      <c r="AO5" s="11"/>
    </row>
    <row r="6" spans="1:41" s="57" customFormat="1" ht="12" customHeight="1">
      <c r="A6" s="76" t="s">
        <v>30</v>
      </c>
      <c r="B6" s="71" t="s">
        <v>316</v>
      </c>
      <c r="C6" s="71" t="s">
        <v>317</v>
      </c>
      <c r="D6" s="71" t="s">
        <v>142</v>
      </c>
      <c r="E6" s="71" t="s">
        <v>318</v>
      </c>
      <c r="F6" s="71" t="s">
        <v>319</v>
      </c>
      <c r="G6" s="71" t="s">
        <v>320</v>
      </c>
      <c r="H6" s="71" t="s">
        <v>321</v>
      </c>
      <c r="I6" s="71" t="s">
        <v>141</v>
      </c>
      <c r="J6" s="71" t="s">
        <v>322</v>
      </c>
      <c r="K6" s="71" t="s">
        <v>32</v>
      </c>
      <c r="L6" s="71" t="s">
        <v>323</v>
      </c>
      <c r="M6" s="71" t="s">
        <v>156</v>
      </c>
      <c r="N6" s="71" t="s">
        <v>140</v>
      </c>
      <c r="O6" s="71" t="s">
        <v>324</v>
      </c>
      <c r="P6" s="71" t="s">
        <v>325</v>
      </c>
      <c r="Q6" s="58" t="s">
        <v>296</v>
      </c>
      <c r="R6" s="11" t="s">
        <v>326</v>
      </c>
      <c r="S6" s="71" t="s">
        <v>327</v>
      </c>
      <c r="T6" s="59" t="s">
        <v>328</v>
      </c>
      <c r="U6" s="71" t="s">
        <v>329</v>
      </c>
      <c r="V6" s="71" t="s">
        <v>330</v>
      </c>
      <c r="W6" s="71" t="s">
        <v>331</v>
      </c>
      <c r="X6" s="71" t="s">
        <v>332</v>
      </c>
      <c r="Y6" s="71" t="s">
        <v>333</v>
      </c>
      <c r="Z6" s="71" t="s">
        <v>334</v>
      </c>
      <c r="AA6" s="71" t="s">
        <v>335</v>
      </c>
      <c r="AB6" s="11" t="s">
        <v>336</v>
      </c>
      <c r="AC6" s="71" t="s">
        <v>337</v>
      </c>
      <c r="AD6" s="11" t="s">
        <v>338</v>
      </c>
      <c r="AE6" s="71" t="s">
        <v>310</v>
      </c>
      <c r="AF6" s="71" t="s">
        <v>51</v>
      </c>
      <c r="AG6" s="60" t="s">
        <v>43</v>
      </c>
      <c r="AH6" s="11" t="s">
        <v>44</v>
      </c>
      <c r="AI6" s="104" t="s">
        <v>339</v>
      </c>
      <c r="AJ6" s="104" t="s">
        <v>340</v>
      </c>
      <c r="AK6" s="89" t="s">
        <v>341</v>
      </c>
      <c r="AL6" s="104" t="s">
        <v>342</v>
      </c>
      <c r="AM6" s="104" t="s">
        <v>342</v>
      </c>
      <c r="AN6" s="11" t="str">
        <f>CONCATENATE("METADATA|Position",
IF(ISBLANK($B$4),"",CONCATENATE("|", TRIM(B6))),
IF(ISBLANK($C$4),"",CONCATENATE("|", TRIM(C6))),
IF(ISBLANK($D$4),"",CONCATENATE("|", TRIM(D6))),
IF(ISBLANK($G$4),"",CONCATENATE("|", TRIM(G6))),
IF(ISBLANK($H$4),"",CONCATENATE("|", TRIM(H6))),
IF(ISBLANK($I$4),"",CONCATENATE("|", TRIM(I6))),
IF(ISBLANK($J$4),"",CONCATENATE("|", TRIM(J6))),
IF(ISBLANK($K$4),"",CONCATENATE("|", TRIM(K6))),
IF(ISBLANK($L$4),"",CONCATENATE("|", TRIM(L6))),
IF(ISBLANK($M$4),"",CONCATENATE("|", TRIM(M6))),
IF(ISBLANK($N$4),"",CONCATENATE("|", TRIM(N6))),
IF(ISBLANK($O$4),"",CONCATENATE("|", TRIM(O6))),
IF(ISBLANK($P$4),"",CONCATENATE("|", TRIM(P6))),
IF(ISBLANK($Q$4),"",CONCATENATE("|", TRIM(Q6))),
IF(ISBLANK($R$4),"",CONCATENATE("|", TRIM(R6))),
IF(ISBLANK($S$4),"",CONCATENATE("|", TRIM(S6))),
IF(ISBLANK($T$4),"",CONCATENATE("|", TRIM(T6))),
IF(ISBLANK($U$4),"",CONCATENATE("|", TRIM(U6))),
IF(ISBLANK($V$4),"",CONCATENATE("|", TRIM(V6))),
IF(ISBLANK($W$4),"",CONCATENATE("|", TRIM(W6))),
IF(ISBLANK($X$4),"",CONCATENATE("|", TRIM(X6))),
IF(ISBLANK($Y$4),"",CONCATENATE("|", TRIM(Y6))),
IF(ISBLANK($Z$4),"",CONCATENATE("|", TRIM(Z6))),
IF(ISBLANK($AA$4),"",CONCATENATE("|", TRIM(AA6))),
IF(ISBLANK($AB$4),"",CONCATENATE("|", TRIM(AB6))),
IF(ISBLANK($AC$4),"",CONCATENATE("|", TRIM(AC6))),
IF(ISBLANK($AD$4),"",CONCATENATE("|", TRIM(AD6))),
IF(ISBLANK($AE$4),"",CONCATENATE("|", TRIM(AE6))),
IF(ISBLANK($AF$4),"",CONCATENATE("|", TRIM(AF6))),
IF(ISBLANK($AG$4),"",CONCATENATE("|", TEXT(TRIM(AG6),"YYYY/MM/DD"))),
IF(ISBLANK($AH$4),"",CONCATENATE("|", TEXT(TRIM(AH6),"YYYY/MM/DD"))),
IF(ISBLANK($AK$4),"",CONCATENATE("|", TRIM(AK6))),
IF(ISBLANK($AL$4),"",CONCATENATE("|", TRIM(AL6)))
)</f>
        <v>METADATA|Position|BusinessUnitName|PositionCode|Name|DepartmentName|JobSetCode|JobCode|LocationSetCode|LocationCode|AssignmentCategory|RegularTemporary|HiringStatus|PositionType|FTE|HeadCount|SecurityClearance|ProbationPeriod|ProbationPeriodUnitCd|UnionName|BargainingUnitCd|CollectiveAgreementCode|OverlapAllowedFlag|EntryGradeSetCode|EntryGradeCode|StandardWorkingHours|StandardWorkingFrequency|ActiveStatus|EffectiveStartDate|EffectiveEndDate|SourceSystemOwner|SourceSystemId</v>
      </c>
      <c r="AO6" s="11" t="str">
        <f>CONCATENATE("METADATA|PositionHierarchy",
IF(ISBLANK($AI$4),"",CONCATENATE("|", TRIM(AI6))),
IF(ISBLANK($AJ$4),"",CONCATENATE("|", TRIM(AJ6))),
IF(ISBLANK($AG$4),"",CONCATENATE("|", TEXT(TRIM(AG6),"YYYY/MM/DD"))),
IF(ISBLANK($AH$4),"",CONCATENATE("|", TEXT(TRIM(AH6),"YYYY/MM/DD"))),
IF(ISBLANK($AK$4),"",CONCATENATE("|", TRIM(AK6))),
IF(ISBLANK($AM$4),"",CONCATENATE("|", TRIM(AM6)))
)</f>
        <v>METADATA|PositionHierarchy|PositionId(SourceSystemId)|ParentPositionId(SourceSystemId)|EffectiveStartDate|EffectiveEndDate|SourceSystemOwner|SourceSystemId</v>
      </c>
    </row>
    <row r="7" spans="1:41">
      <c r="A7" s="1"/>
      <c r="B7" s="13" t="s">
        <v>343</v>
      </c>
      <c r="C7" s="13" t="s">
        <v>344</v>
      </c>
      <c r="D7" s="13" t="s">
        <v>345</v>
      </c>
      <c r="E7" s="13"/>
      <c r="F7" s="14"/>
      <c r="G7" s="14" t="s">
        <v>346</v>
      </c>
      <c r="H7" s="13" t="s">
        <v>52</v>
      </c>
      <c r="I7" s="13">
        <v>10953</v>
      </c>
      <c r="J7" s="13" t="s">
        <v>52</v>
      </c>
      <c r="K7" s="14" t="s">
        <v>347</v>
      </c>
      <c r="L7" s="13" t="s">
        <v>348</v>
      </c>
      <c r="M7" s="14"/>
      <c r="N7" s="14"/>
      <c r="O7" s="14" t="s">
        <v>349</v>
      </c>
      <c r="P7" s="14" t="s">
        <v>350</v>
      </c>
      <c r="Q7" s="15">
        <v>1</v>
      </c>
      <c r="R7" s="29">
        <v>1</v>
      </c>
      <c r="S7" s="14"/>
      <c r="T7" s="16">
        <v>90</v>
      </c>
      <c r="U7" s="14" t="s">
        <v>351</v>
      </c>
      <c r="V7" s="14" t="s">
        <v>352</v>
      </c>
      <c r="W7" s="14" t="s">
        <v>352</v>
      </c>
      <c r="X7" s="14" t="s">
        <v>352</v>
      </c>
      <c r="Y7" s="14" t="s">
        <v>5</v>
      </c>
      <c r="Z7" s="14" t="s">
        <v>52</v>
      </c>
      <c r="AA7" s="29">
        <v>99</v>
      </c>
      <c r="AB7" s="30">
        <v>40</v>
      </c>
      <c r="AC7" s="14" t="s">
        <v>353</v>
      </c>
      <c r="AD7" s="30">
        <v>40</v>
      </c>
      <c r="AE7" s="14" t="s">
        <v>353</v>
      </c>
      <c r="AF7" s="14" t="s">
        <v>60</v>
      </c>
      <c r="AG7" s="8">
        <v>18629</v>
      </c>
      <c r="AH7" s="5">
        <v>1027428</v>
      </c>
      <c r="AI7" s="106" t="str">
        <f>"DATA_CONV_POSITION_" &amp; TRIM(C7)</f>
        <v>DATA_CONV_POSITION_A123456</v>
      </c>
      <c r="AJ7" s="106" t="str">
        <f>IF(F7="","","DATA_CONV_POSITION_" &amp; TRIM(F7))</f>
        <v/>
      </c>
      <c r="AK7" s="91" t="s">
        <v>354</v>
      </c>
      <c r="AL7" s="106" t="str">
        <f>"DATA_CONV_POSITION_" &amp; TRIM(C7)</f>
        <v>DATA_CONV_POSITION_A123456</v>
      </c>
      <c r="AM7" s="106" t="str">
        <f>"DATA_CONV_POS_HIER_" &amp; TRIM(C7)</f>
        <v>DATA_CONV_POS_HIER_A123456</v>
      </c>
      <c r="AN7" s="1" t="str">
        <f>CONCATENATE("MERGE|Position",
IF(ISBLANK($B$4),"",CONCATENATE("|", TRIM(B7))),
IF(ISBLANK($C$4),"",CONCATENATE("|", TRIM(C7))),
IF(ISBLANK($D$4),"",CONCATENATE("|", TRIM(D7))),
IF(ISBLANK($G$4),"",CONCATENATE("|", TRIM(G7))),
IF(ISBLANK($H$4),"",CONCATENATE("|", TRIM(H7))),
IF(ISBLANK($I$4),"",CONCATENATE("|", TRIM(I7))),
IF(ISBLANK($J$4),"",CONCATENATE("|", IF(TRIM(K7)="","",TRIM(J7)))),
IF(ISBLANK($K$4),"",CONCATENATE("|", TRIM(K7))),
IF(ISBLANK($L$4),"",CONCATENATE("|", TRIM(L7))),
IF(ISBLANK($M$4),"",CONCATENATE("|", TRIM(M7))),
IF(ISBLANK($N$4),"",CONCATENATE("|", TRIM(N7))),
IF(ISBLANK($O$4),"",CONCATENATE("|", TRIM(O7))),
IF(ISBLANK($P$4),"",CONCATENATE("|", TRIM(P7))),
IF(ISBLANK($Q$4),"",CONCATENATE("|", TRIM(Q7))),
IF(ISBLANK($R$4),"",CONCATENATE("|", TRIM(R7))),
IF(ISBLANK($S$4),"",CONCATENATE("|", TRIM(S7))),
IF(ISBLANK($T$4),"",CONCATENATE("|", TRIM(T7))),
IF(ISBLANK($U$4),"",CONCATENATE("|", TRIM(U7))),
IF(ISBLANK($V$4),"",CONCATENATE("|", TRIM(V7))),
IF(ISBLANK($W$4),"",CONCATENATE("|", TRIM(W7))),
IF(ISBLANK($X$4),"",CONCATENATE("|", TRIM(X7))),
IF(ISBLANK($Y$4),"",CONCATENATE("|", TRIM(Y7))),
IF(ISBLANK($Z$4),"",CONCATENATE("|", TRIM(Z7))),
IF(ISBLANK($AA$4),"",CONCATENATE("|", TRIM(AA7))),
IF(ISBLANK($AB$4),"",CONCATENATE("|", TRIM(AB7))),
IF(ISBLANK($AC$4),"",CONCATENATE("|", TRIM(AC7))),
IF(ISBLANK($AD$4),"",CONCATENATE("|", TRIM(AD7))),
IF(ISBLANK($AE$4),"",CONCATENATE("|", TRIM(AE7))),
IF(ISBLANK($AF$4),"",CONCATENATE("|", TRIM(AF7))),
IF(ISBLANK($AG$4),"",CONCATENATE("|", TEXT(TRIM(AG7),"YYYY/MM/DD"))),
IF(ISBLANK($AH$4),"",CONCATENATE("|", TEXT(TRIM(AH7),"YYYY/MM/DD"))),
IF(ISBLANK($AK$4),"",CONCATENATE("|", TRIM(AK7))),
IF(ISBLANK($AL$4),"",CONCATENATE("|", TRIM(AL7)))
)</f>
        <v>MERGE|Position|NPG|A123456|Mgr Telecommunications|3000-Intercompany|COMMON|10953|COMMON|HI_001|FR||Approved|Single incumbent|1|1||90|Day||||Y|COMMON|99|40|Weekly|A|1951/01/01|4712/12/31|DATA_CONV|DATA_CONV_POSITION_A123456</v>
      </c>
      <c r="AO7" s="1" t="str">
        <f>IF(TRIM(F7) = "", "", CONCATENATE("MERGE|PositionHierarchy",
IF(ISBLANK($AI$4),"",CONCATENATE("|", TRIM(AI7))),
IF(ISBLANK($AJ$4),"",CONCATENATE("|", TRIM(AJ7))),
IF(ISBLANK($AG$4),"",CONCATENATE("|", TEXT(TRIM(AG7),"YYYY/MM/DD"))),
IF(ISBLANK($AH$4),"",CONCATENATE("|", TEXT(TRIM(AH7),"YYYY/MM/DD"))),
IF(ISBLANK($AK$4),"",CONCATENATE("|", TRIM(AK7))),
IF(ISBLANK($AM$4),"",CONCATENATE("|", TRIM(AM7)))
))</f>
        <v/>
      </c>
    </row>
    <row r="8" spans="1:41">
      <c r="A8" s="1"/>
      <c r="B8" s="13" t="s">
        <v>343</v>
      </c>
      <c r="C8" s="13" t="s">
        <v>355</v>
      </c>
      <c r="D8" s="13" t="s">
        <v>356</v>
      </c>
      <c r="E8" s="13" t="s">
        <v>343</v>
      </c>
      <c r="F8" s="13" t="s">
        <v>344</v>
      </c>
      <c r="G8" s="14" t="s">
        <v>357</v>
      </c>
      <c r="H8" s="13" t="s">
        <v>52</v>
      </c>
      <c r="I8" s="13">
        <v>10327</v>
      </c>
      <c r="J8" s="13" t="s">
        <v>52</v>
      </c>
      <c r="K8" s="14" t="s">
        <v>347</v>
      </c>
      <c r="L8" s="13" t="s">
        <v>358</v>
      </c>
      <c r="M8" s="14"/>
      <c r="N8" s="14"/>
      <c r="O8" s="14" t="s">
        <v>349</v>
      </c>
      <c r="P8" s="14" t="s">
        <v>359</v>
      </c>
      <c r="Q8" s="15">
        <v>15</v>
      </c>
      <c r="R8" s="29" t="s">
        <v>194</v>
      </c>
      <c r="S8" s="14"/>
      <c r="T8" s="16">
        <v>90</v>
      </c>
      <c r="U8" s="14" t="s">
        <v>351</v>
      </c>
      <c r="V8" s="14" t="s">
        <v>352</v>
      </c>
      <c r="W8" s="14" t="s">
        <v>352</v>
      </c>
      <c r="X8" s="14" t="s">
        <v>352</v>
      </c>
      <c r="Y8" s="14" t="s">
        <v>5</v>
      </c>
      <c r="Z8" s="14" t="s">
        <v>52</v>
      </c>
      <c r="AA8" s="29" t="s">
        <v>88</v>
      </c>
      <c r="AB8" s="30">
        <v>40</v>
      </c>
      <c r="AC8" s="14" t="s">
        <v>353</v>
      </c>
      <c r="AD8" s="30">
        <v>20</v>
      </c>
      <c r="AE8" s="14" t="s">
        <v>353</v>
      </c>
      <c r="AF8" s="14" t="s">
        <v>60</v>
      </c>
      <c r="AG8" s="8">
        <v>18629</v>
      </c>
      <c r="AH8" s="5">
        <v>1027428</v>
      </c>
      <c r="AI8" s="106" t="str">
        <f>"DATA_CONV_POSITION_" &amp; TRIM(C8)</f>
        <v>DATA_CONV_POSITION_A123457</v>
      </c>
      <c r="AJ8" s="106" t="str">
        <f>IF(F8="","","DATA_CONV_POSITION_" &amp; TRIM(F8))</f>
        <v>DATA_CONV_POSITION_A123456</v>
      </c>
      <c r="AK8" s="91" t="s">
        <v>354</v>
      </c>
      <c r="AL8" s="106" t="str">
        <f>"DATA_CONV_POSITION_" &amp; TRIM(C8)</f>
        <v>DATA_CONV_POSITION_A123457</v>
      </c>
      <c r="AM8" s="106" t="str">
        <f>"DATA_CONV_POS_HIER_" &amp; TRIM(C8)</f>
        <v>DATA_CONV_POS_HIER_A123457</v>
      </c>
      <c r="AN8" s="1" t="str">
        <f t="shared" ref="AN8" si="0">CONCATENATE("MERGE|Position",
IF(ISBLANK($B$4),"",CONCATENATE("|", TRIM(B8))),
IF(ISBLANK($C$4),"",CONCATENATE("|", TRIM(C8))),
IF(ISBLANK($D$4),"",CONCATENATE("|", TRIM(D8))),
IF(ISBLANK($G$4),"",CONCATENATE("|", TRIM(G8))),
IF(ISBLANK($H$4),"",CONCATENATE("|", TRIM(H8))),
IF(ISBLANK($I$4),"",CONCATENATE("|", TRIM(I8))),
IF(ISBLANK($J$4),"",CONCATENATE("|", IF(TRIM(K8)="","",TRIM(J8)))),
IF(ISBLANK($K$4),"",CONCATENATE("|", TRIM(K8))),
IF(ISBLANK($L$4),"",CONCATENATE("|", TRIM(L8))),
IF(ISBLANK($M$4),"",CONCATENATE("|", TRIM(M8))),
IF(ISBLANK($N$4),"",CONCATENATE("|", TRIM(N8))),
IF(ISBLANK($O$4),"",CONCATENATE("|", TRIM(O8))),
IF(ISBLANK($P$4),"",CONCATENATE("|", TRIM(P8))),
IF(ISBLANK($Q$4),"",CONCATENATE("|", TRIM(Q8))),
IF(ISBLANK($R$4),"",CONCATENATE("|", TRIM(R8))),
IF(ISBLANK($S$4),"",CONCATENATE("|", TRIM(S8))),
IF(ISBLANK($T$4),"",CONCATENATE("|", TRIM(T8))),
IF(ISBLANK($U$4),"",CONCATENATE("|", TRIM(U8))),
IF(ISBLANK($V$4),"",CONCATENATE("|", TRIM(V8))),
IF(ISBLANK($W$4),"",CONCATENATE("|", TRIM(W8))),
IF(ISBLANK($X$4),"",CONCATENATE("|", TRIM(X8))),
IF(ISBLANK($Y$4),"",CONCATENATE("|", TRIM(Y8))),
IF(ISBLANK($Z$4),"",CONCATENATE("|", TRIM(Z8))),
IF(ISBLANK($AA$4),"",CONCATENATE("|", TRIM(AA8))),
IF(ISBLANK($AB$4),"",CONCATENATE("|", TRIM(AB8))),
IF(ISBLANK($AC$4),"",CONCATENATE("|", TRIM(AC8))),
IF(ISBLANK($AD$4),"",CONCATENATE("|", TRIM(AD8))),
IF(ISBLANK($AE$4),"",CONCATENATE("|", TRIM(AE8))),
IF(ISBLANK($AF$4),"",CONCATENATE("|", TRIM(AF8))),
IF(ISBLANK($AG$4),"",CONCATENATE("|", TEXT(TRIM(AG8),"YYYY/MM/DD"))),
IF(ISBLANK($AH$4),"",CONCATENATE("|", TEXT(TRIM(AH8),"YYYY/MM/DD"))),
IF(ISBLANK($AK$4),"",CONCATENATE("|", TRIM(AK8))),
IF(ISBLANK($AL$4),"",CONCATENATE("|", TRIM(AL8)))
)</f>
        <v>MERGE|Position|NPG|A123457|Ld Telecomm Operator|3001-NPG Administration|COMMON|10327|COMMON|HI_001|PR||Approved|Pooled|15|15||90|Day||||Y|COMMON|05N|40|Weekly|A|1951/01/01|4712/12/31|DATA_CONV|DATA_CONV_POSITION_A123457</v>
      </c>
      <c r="AO8" s="1" t="str">
        <f t="shared" ref="AO8:AO9" si="1">IF(TRIM(F8) = "", "", CONCATENATE("MERGE|PositionHierarchy",
IF(ISBLANK($AI$4),"",CONCATENATE("|", TRIM(AI8))),
IF(ISBLANK($AJ$4),"",CONCATENATE("|", TRIM(AJ8))),
IF(ISBLANK($AG$4),"",CONCATENATE("|", TEXT(TRIM(AG8),"YYYY/MM/DD"))),
IF(ISBLANK($AH$4),"",CONCATENATE("|", TEXT(TRIM(AH8),"YYYY/MM/DD"))),
IF(ISBLANK($AK$4),"",CONCATENATE("|", TRIM(AK8))),
IF(ISBLANK($AM$4),"",CONCATENATE("|", TRIM(AM8)))
))</f>
        <v>MERGE|PositionHierarchy|DATA_CONV_POSITION_A123457|DATA_CONV_POSITION_A123456|1951/01/01|4712/12/31|DATA_CONV|DATA_CONV_POS_HIER_A123457</v>
      </c>
    </row>
    <row r="9" spans="1:41" ht="15.75" customHeight="1">
      <c r="A9" s="1"/>
      <c r="B9" s="13" t="s">
        <v>343</v>
      </c>
      <c r="C9" s="13" t="s">
        <v>360</v>
      </c>
      <c r="D9" s="13" t="s">
        <v>361</v>
      </c>
      <c r="E9" s="13" t="s">
        <v>343</v>
      </c>
      <c r="F9" s="13" t="s">
        <v>355</v>
      </c>
      <c r="G9" s="14" t="s">
        <v>362</v>
      </c>
      <c r="H9" s="13" t="s">
        <v>52</v>
      </c>
      <c r="I9" s="13">
        <v>10327</v>
      </c>
      <c r="J9" s="13" t="s">
        <v>52</v>
      </c>
      <c r="K9" s="14" t="s">
        <v>347</v>
      </c>
      <c r="L9" s="13" t="s">
        <v>363</v>
      </c>
      <c r="M9" s="14"/>
      <c r="N9" s="14"/>
      <c r="O9" s="14" t="s">
        <v>349</v>
      </c>
      <c r="P9" s="14" t="s">
        <v>350</v>
      </c>
      <c r="Q9" s="15">
        <v>0</v>
      </c>
      <c r="R9" s="29">
        <v>1</v>
      </c>
      <c r="S9" s="14"/>
      <c r="T9" s="16">
        <v>90</v>
      </c>
      <c r="U9" s="14" t="s">
        <v>351</v>
      </c>
      <c r="V9" s="14" t="s">
        <v>352</v>
      </c>
      <c r="W9" s="14" t="s">
        <v>352</v>
      </c>
      <c r="X9" s="14" t="s">
        <v>352</v>
      </c>
      <c r="Y9" s="14" t="s">
        <v>5</v>
      </c>
      <c r="Z9" s="14" t="s">
        <v>52</v>
      </c>
      <c r="AA9" s="29" t="s">
        <v>90</v>
      </c>
      <c r="AB9" s="30">
        <v>40</v>
      </c>
      <c r="AC9" s="14" t="s">
        <v>353</v>
      </c>
      <c r="AD9" s="30">
        <v>0</v>
      </c>
      <c r="AE9" s="14" t="s">
        <v>353</v>
      </c>
      <c r="AF9" s="14" t="s">
        <v>60</v>
      </c>
      <c r="AG9" s="8">
        <v>18629</v>
      </c>
      <c r="AH9" s="5">
        <v>1027428</v>
      </c>
      <c r="AI9" s="106" t="str">
        <f>"DATA_CONV_POSITION_" &amp; TRIM(C9)</f>
        <v>DATA_CONV_POSITION_A123458</v>
      </c>
      <c r="AJ9" s="106" t="str">
        <f>IF(F9="","","DATA_CONV_POSITION_" &amp; TRIM(F9))</f>
        <v>DATA_CONV_POSITION_A123457</v>
      </c>
      <c r="AK9" s="91" t="s">
        <v>354</v>
      </c>
      <c r="AL9" s="106" t="str">
        <f>"DATA_CONV_POSITION_" &amp; TRIM(C9)</f>
        <v>DATA_CONV_POSITION_A123458</v>
      </c>
      <c r="AM9" s="106" t="str">
        <f>"DATA_CONV_POS_HIER_" &amp; TRIM(C9)</f>
        <v>DATA_CONV_POS_HIER_A123458</v>
      </c>
      <c r="AN9" s="1" t="str">
        <f>CONCATENATE("MERGE|Position",
IF(ISBLANK($B$4),"",CONCATENATE("|", TRIM(B9))),
IF(ISBLANK($C$4),"",CONCATENATE("|", TRIM(C9))),
IF(ISBLANK($D$4),"",CONCATENATE("|", TRIM(D9))),
IF(ISBLANK($G$4),"",CONCATENATE("|", TRIM(G9))),
IF(ISBLANK($H$4),"",CONCATENATE("|", TRIM(H9))),
IF(ISBLANK($I$4),"",CONCATENATE("|", TRIM(I9))),
IF(ISBLANK($J$4),"",CONCATENATE("|", IF(TRIM(K9)="","",TRIM(J9)))),
IF(ISBLANK($K$4),"",CONCATENATE("|", TRIM(K9))),
IF(ISBLANK($L$4),"",CONCATENATE("|", TRIM(L9))),
IF(ISBLANK($M$4),"",CONCATENATE("|", TRIM(M9))),
IF(ISBLANK($N$4),"",CONCATENATE("|", TRIM(N9))),
IF(ISBLANK($O$4),"",CONCATENATE("|", TRIM(O9))),
IF(ISBLANK($P$4),"",CONCATENATE("|", TRIM(P9))),
IF(ISBLANK($Q$4),"",CONCATENATE("|", TRIM(Q9))),
IF(ISBLANK($R$4),"",CONCATENATE("|", TRIM(R9))),
IF(ISBLANK($S$4),"",CONCATENATE("|", TRIM(S9))),
IF(ISBLANK($T$4),"",CONCATENATE("|", TRIM(T9))),
IF(ISBLANK($U$4),"",CONCATENATE("|", TRIM(U9))),
IF(ISBLANK($V$4),"",CONCATENATE("|", TRIM(V9))),
IF(ISBLANK($W$4),"",CONCATENATE("|", TRIM(W9))),
IF(ISBLANK($X$4),"",CONCATENATE("|", TRIM(X9))),
IF(ISBLANK($Y$4),"",CONCATENATE("|", TRIM(Y9))),
IF(ISBLANK($Z$4),"",CONCATENATE("|", TRIM(Z9))),
IF(ISBLANK($AA$4),"",CONCATENATE("|", TRIM(AA9))),
IF(ISBLANK($AB$4),"",CONCATENATE("|", TRIM(AB9))),
IF(ISBLANK($AC$4),"",CONCATENATE("|", TRIM(AC9))),
IF(ISBLANK($AD$4),"",CONCATENATE("|", TRIM(AD9))),
IF(ISBLANK($AE$4),"",CONCATENATE("|", TRIM(AE9))),
IF(ISBLANK($AF$4),"",CONCATENATE("|", TRIM(AF9))),
IF(ISBLANK($AG$4),"",CONCATENATE("|", TEXT(TRIM(AG9),"YYYY/MM/DD"))),
IF(ISBLANK($AH$4),"",CONCATENATE("|", TEXT(TRIM(AH9),"YYYY/MM/DD"))),
IF(ISBLANK($AK$4),"",CONCATENATE("|", TRIM(AK9))),
IF(ISBLANK($AL$4),"",CONCATENATE("|", TRIM(AL9)))
)</f>
        <v>MERGE|Position|NPG|A123458|Telecomm Operator|3002-NPG-Branches|COMMON|10327|COMMON|HI_001|FT||Approved|Single incumbent|0|1||90|Day||||Y|COMMON|06N|40|Weekly|A|1951/01/01|4712/12/31|DATA_CONV|DATA_CONV_POSITION_A123458</v>
      </c>
      <c r="AO9" s="1" t="str">
        <f t="shared" si="1"/>
        <v>MERGE|PositionHierarchy|DATA_CONV_POSITION_A123458|DATA_CONV_POSITION_A123457|1951/01/01|4712/12/31|DATA_CONV|DATA_CONV_POS_HIER_A123458</v>
      </c>
    </row>
    <row r="10" spans="1:41">
      <c r="C10" s="7" t="s">
        <v>364</v>
      </c>
    </row>
  </sheetData>
  <autoFilter ref="B6:AM6" xr:uid="{8FCD08DC-2306-4F32-8AEF-15BE1BA98D18}"/>
  <sortState xmlns:xlrd2="http://schemas.microsoft.com/office/spreadsheetml/2017/richdata2" ref="A7:AP9">
    <sortCondition ref="C7:C9"/>
  </sortState>
  <dataConsolidate/>
  <phoneticPr fontId="29" type="noConversion"/>
  <pageMargins left="0.25" right="0.25" top="0.75" bottom="0.75" header="0.3" footer="0.3"/>
  <pageSetup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4">
    <tabColor theme="9" tint="-0.499984740745262"/>
  </sheetPr>
  <dimension ref="A1:K9"/>
  <sheetViews>
    <sheetView zoomScaleNormal="100" workbookViewId="0">
      <pane ySplit="6" topLeftCell="A7" activePane="bottomLeft" state="frozen"/>
      <selection pane="bottomLeft" activeCell="E7" sqref="E7"/>
      <selection activeCell="Z7" sqref="Z7"/>
    </sheetView>
  </sheetViews>
  <sheetFormatPr defaultColWidth="9.140625" defaultRowHeight="15"/>
  <cols>
    <col min="1" max="1" width="14.28515625" bestFit="1" customWidth="1"/>
    <col min="2" max="2" width="21.140625" style="7" bestFit="1" customWidth="1"/>
    <col min="3" max="3" width="19.42578125" style="7" customWidth="1"/>
    <col min="4" max="4" width="16.5703125" style="7" bestFit="1" customWidth="1"/>
    <col min="5" max="5" width="13.140625" style="7" bestFit="1" customWidth="1"/>
    <col min="6" max="6" width="19.28515625" bestFit="1" customWidth="1"/>
    <col min="7" max="7" width="14.85546875" customWidth="1"/>
    <col min="8" max="8" width="21.140625" customWidth="1"/>
    <col min="9" max="9" width="16" style="7" customWidth="1"/>
    <col min="10" max="10" width="25.28515625" customWidth="1"/>
    <col min="11" max="11" width="33.7109375" customWidth="1"/>
  </cols>
  <sheetData>
    <row r="1" spans="1:11" s="1" customFormat="1" ht="12.75">
      <c r="A1" s="76" t="s">
        <v>0</v>
      </c>
      <c r="B1" s="3"/>
      <c r="C1" s="3"/>
      <c r="D1" s="3" t="s">
        <v>1</v>
      </c>
      <c r="E1" s="25"/>
      <c r="F1" s="26"/>
      <c r="G1" s="9"/>
      <c r="H1" s="9" t="s">
        <v>269</v>
      </c>
      <c r="I1" s="25" t="s">
        <v>1</v>
      </c>
      <c r="J1" s="9" t="s">
        <v>269</v>
      </c>
    </row>
    <row r="2" spans="1:11" s="1" customFormat="1" ht="12.75">
      <c r="A2" s="75" t="s">
        <v>2</v>
      </c>
      <c r="B2" s="3"/>
      <c r="C2" s="3"/>
      <c r="D2" s="3"/>
      <c r="E2" s="25"/>
      <c r="F2" s="26"/>
      <c r="G2" s="9"/>
      <c r="H2" s="9"/>
      <c r="I2" s="25"/>
      <c r="J2" s="9"/>
    </row>
    <row r="3" spans="1:11" s="1" customFormat="1" ht="12.75">
      <c r="A3" s="76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I3" s="3"/>
    </row>
    <row r="4" spans="1:11" s="2" customFormat="1" ht="13.5" customHeight="1">
      <c r="A4" s="76" t="s">
        <v>6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1"/>
    </row>
    <row r="5" spans="1:11" s="2" customFormat="1" ht="12.75">
      <c r="A5" s="76" t="s">
        <v>7</v>
      </c>
      <c r="B5" s="56" t="s">
        <v>365</v>
      </c>
      <c r="C5" s="56" t="s">
        <v>284</v>
      </c>
      <c r="D5" s="56" t="s">
        <v>254</v>
      </c>
      <c r="E5" s="27" t="s">
        <v>255</v>
      </c>
      <c r="F5" s="28" t="s">
        <v>256</v>
      </c>
      <c r="G5" s="12" t="s">
        <v>22</v>
      </c>
      <c r="H5" s="12" t="s">
        <v>311</v>
      </c>
      <c r="I5" s="56" t="s">
        <v>341</v>
      </c>
      <c r="J5" s="12" t="s">
        <v>342</v>
      </c>
      <c r="K5" s="1"/>
    </row>
    <row r="6" spans="1:11" s="2" customFormat="1" ht="12.75">
      <c r="A6" s="76" t="s">
        <v>30</v>
      </c>
      <c r="B6" s="3" t="s">
        <v>316</v>
      </c>
      <c r="C6" s="3" t="s">
        <v>317</v>
      </c>
      <c r="D6" s="3" t="s">
        <v>257</v>
      </c>
      <c r="E6" s="25" t="s">
        <v>85</v>
      </c>
      <c r="F6" s="26" t="s">
        <v>43</v>
      </c>
      <c r="G6" s="1" t="s">
        <v>44</v>
      </c>
      <c r="H6" s="1" t="s">
        <v>339</v>
      </c>
      <c r="I6" s="3" t="s">
        <v>341</v>
      </c>
      <c r="J6" s="1" t="s">
        <v>342</v>
      </c>
      <c r="K6" s="1" t="str">
        <f>CONCATENATE("MERGE|PositionGrade",
IF(ISBLANK($H$4),"",CONCATENATE("|", TRIM(H6))),
IF(ISBLANK($B$4),"",CONCATENATE("|", TRIM(B6))),
IF(ISBLANK($C$4),"",CONCATENATE("|", TRIM(C6))),
IF(ISBLANK($D$4),"",CONCATENATE("|", TRIM(D6))),
IF(ISBLANK($E$4),"",CONCATENATE("|", TRIM(E6))),
IF(ISBLANK($F$4),"",CONCATENATE("|", TEXT(TRIM(F6),"YYYY/MM/DD"))),
IF(ISBLANK($G$4),"",CONCATENATE("|", TEXT(TRIM(G6),"YYYY/MM/DD"))),
IF(ISBLANK($I$4),"",CONCATENATE("|", TRIM(I6))),
IF(ISBLANK($J$4),"",CONCATENATE("|", TRIM(J6)))
)</f>
        <v>MERGE|PositionGrade|PositionId(SourceSystemId)|BusinessUnitName|PositionCode|GradeSetCode|GradeCode|EffectiveStartDate|EffectiveEndDate|SourceSystemOwner|SourceSystemId</v>
      </c>
    </row>
    <row r="7" spans="1:11" s="2" customFormat="1" ht="12.75">
      <c r="A7" s="1"/>
      <c r="B7" s="14" t="s">
        <v>343</v>
      </c>
      <c r="C7" s="14" t="s">
        <v>344</v>
      </c>
      <c r="D7" s="14" t="s">
        <v>52</v>
      </c>
      <c r="E7" s="29">
        <v>99</v>
      </c>
      <c r="F7" s="5">
        <v>18629</v>
      </c>
      <c r="G7" s="5">
        <v>1027428</v>
      </c>
      <c r="H7" s="2" t="str">
        <f>"DATA_CONV_POSITION_" &amp; TRIM(C7)</f>
        <v>DATA_CONV_POSITION_A123456</v>
      </c>
      <c r="I7" s="14" t="s">
        <v>354</v>
      </c>
      <c r="J7" s="2" t="str">
        <f>"DATA_CONV_POS_GRADE_" &amp; TRIM(C7)</f>
        <v>DATA_CONV_POS_GRADE_A123456</v>
      </c>
      <c r="K7" s="1" t="str">
        <f>CONCATENATE("MERGE|PositionGrade",
IF(ISBLANK($H$4),"",CONCATENATE("|", TRIM(H7))),
IF(ISBLANK($B$4),"",CONCATENATE("|", TRIM(B7))),
IF(ISBLANK($C$4),"",CONCATENATE("|", TRIM(C7))),
IF(ISBLANK($D$4),"",CONCATENATE("|", TRIM(D7))),
IF(ISBLANK($E$4),"",CONCATENATE("|", TRIM(E7))),
IF(ISBLANK($F$4),"",CONCATENATE("|", TEXT(TRIM(F7),"YYYY/MM/DD"))),
IF(ISBLANK($G$4),"",CONCATENATE("|", TEXT(TRIM(G7),"YYYY/MM/DD"))),
IF(ISBLANK($I$4),"",CONCATENATE("|", TRIM(I7))),
IF(ISBLANK($J$4),"",CONCATENATE("|", TRIM(J7)))
)</f>
        <v>MERGE|PositionGrade|DATA_CONV_POSITION_A123456|NPG|A123456|COMMON|99|1951/01/01|4712/12/31|DATA_CONV|DATA_CONV_POS_GRADE_A123456</v>
      </c>
    </row>
    <row r="8" spans="1:11" s="2" customFormat="1" ht="12.75">
      <c r="A8" s="1"/>
      <c r="B8" s="14" t="s">
        <v>343</v>
      </c>
      <c r="C8" s="14" t="s">
        <v>355</v>
      </c>
      <c r="D8" s="14" t="s">
        <v>52</v>
      </c>
      <c r="E8" s="29" t="s">
        <v>88</v>
      </c>
      <c r="F8" s="5">
        <v>18629</v>
      </c>
      <c r="G8" s="5">
        <v>1027428</v>
      </c>
      <c r="H8" s="2" t="str">
        <f>"DATA_CONV_POSITION_" &amp; TRIM(C8)</f>
        <v>DATA_CONV_POSITION_A123457</v>
      </c>
      <c r="I8" s="14" t="s">
        <v>354</v>
      </c>
      <c r="J8" s="2" t="str">
        <f t="shared" ref="J8:J9" si="0">"DATA_CONV_POS_GRADE_" &amp; TRIM(C8)</f>
        <v>DATA_CONV_POS_GRADE_A123457</v>
      </c>
      <c r="K8" s="1" t="str">
        <f t="shared" ref="K8:K9" si="1">CONCATENATE("MERGE|PositionGrade",
IF(ISBLANK($H$4),"",CONCATENATE("|", TRIM(H8))),
IF(ISBLANK($B$4),"",CONCATENATE("|", TRIM(B8))),
IF(ISBLANK($C$4),"",CONCATENATE("|", TRIM(C8))),
IF(ISBLANK($D$4),"",CONCATENATE("|", TRIM(D8))),
IF(ISBLANK($E$4),"",CONCATENATE("|", TRIM(E8))),
IF(ISBLANK($F$4),"",CONCATENATE("|", TEXT(TRIM(F8),"YYYY/MM/DD"))),
IF(ISBLANK($G$4),"",CONCATENATE("|", TEXT(TRIM(G8),"YYYY/MM/DD"))),
IF(ISBLANK($I$4),"",CONCATENATE("|", TRIM(I8))),
IF(ISBLANK($J$4),"",CONCATENATE("|", TRIM(J8)))
)</f>
        <v>MERGE|PositionGrade|DATA_CONV_POSITION_A123457|NPG|A123457|COMMON|05N|1951/01/01|4712/12/31|DATA_CONV|DATA_CONV_POS_GRADE_A123457</v>
      </c>
    </row>
    <row r="9" spans="1:11" s="2" customFormat="1" ht="12.75">
      <c r="A9" s="1"/>
      <c r="B9" s="14" t="s">
        <v>343</v>
      </c>
      <c r="C9" s="14" t="s">
        <v>360</v>
      </c>
      <c r="D9" s="14" t="s">
        <v>52</v>
      </c>
      <c r="E9" s="29" t="s">
        <v>90</v>
      </c>
      <c r="F9" s="5">
        <v>18629</v>
      </c>
      <c r="G9" s="5">
        <v>1027428</v>
      </c>
      <c r="H9" s="2" t="str">
        <f t="shared" ref="H9" si="2">"DATA_CONV_POSITION_" &amp; TRIM(C9)</f>
        <v>DATA_CONV_POSITION_A123458</v>
      </c>
      <c r="I9" s="14" t="s">
        <v>354</v>
      </c>
      <c r="J9" s="2" t="str">
        <f t="shared" si="0"/>
        <v>DATA_CONV_POS_GRADE_A123458</v>
      </c>
      <c r="K9" s="1" t="str">
        <f t="shared" si="1"/>
        <v>MERGE|PositionGrade|DATA_CONV_POSITION_A123458|NPG|A123458|COMMON|06N|1951/01/01|4712/12/31|DATA_CONV|DATA_CONV_POS_GRADE_A123458</v>
      </c>
    </row>
  </sheetData>
  <autoFilter ref="B6:J6" xr:uid="{ED55A1CF-5D27-4476-A212-FD0E3F77F954}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>
    <tabColor theme="9" tint="-0.499984740745262"/>
  </sheetPr>
  <dimension ref="A1:L8"/>
  <sheetViews>
    <sheetView zoomScaleNormal="100" workbookViewId="0">
      <pane ySplit="6" topLeftCell="A7" activePane="bottomLeft" state="frozen"/>
      <selection pane="bottomLeft" activeCell="E7" sqref="E7"/>
    </sheetView>
  </sheetViews>
  <sheetFormatPr defaultColWidth="7.5703125" defaultRowHeight="15"/>
  <cols>
    <col min="1" max="1" width="13.7109375" bestFit="1" customWidth="1"/>
    <col min="2" max="2" width="18.7109375" bestFit="1" customWidth="1"/>
    <col min="3" max="3" width="11.28515625" bestFit="1" customWidth="1"/>
    <col min="4" max="4" width="12.42578125" customWidth="1"/>
    <col min="5" max="5" width="21.7109375" bestFit="1" customWidth="1"/>
    <col min="6" max="6" width="11.7109375" bestFit="1" customWidth="1"/>
    <col min="7" max="7" width="25.28515625" bestFit="1" customWidth="1"/>
    <col min="8" max="8" width="10.7109375" bestFit="1" customWidth="1"/>
    <col min="9" max="9" width="19" bestFit="1" customWidth="1"/>
    <col min="10" max="10" width="18.28515625" bestFit="1" customWidth="1"/>
    <col min="11" max="12" width="9.28515625" customWidth="1"/>
  </cols>
  <sheetData>
    <row r="1" spans="1:12" s="1" customFormat="1" ht="12.75">
      <c r="A1" s="76" t="s">
        <v>0</v>
      </c>
      <c r="B1" s="3"/>
      <c r="C1" s="3" t="s">
        <v>1</v>
      </c>
      <c r="D1" s="3"/>
      <c r="F1" s="3"/>
      <c r="G1" s="3"/>
      <c r="H1" s="3"/>
    </row>
    <row r="2" spans="1:12" s="1" customFormat="1" ht="12.75">
      <c r="A2" s="75" t="s">
        <v>2</v>
      </c>
      <c r="B2" s="3" t="s">
        <v>366</v>
      </c>
      <c r="C2" s="3"/>
      <c r="D2" s="3" t="s">
        <v>367</v>
      </c>
      <c r="F2" s="3"/>
      <c r="G2" s="3"/>
      <c r="H2" s="3"/>
    </row>
    <row r="3" spans="1:12" s="1" customFormat="1" ht="12.75">
      <c r="A3" s="76" t="s">
        <v>4</v>
      </c>
      <c r="B3" s="3" t="s">
        <v>5</v>
      </c>
      <c r="C3" s="3" t="s">
        <v>5</v>
      </c>
      <c r="D3" s="3" t="s">
        <v>5</v>
      </c>
      <c r="E3" s="1" t="s">
        <v>5</v>
      </c>
      <c r="F3" s="3" t="s">
        <v>5</v>
      </c>
      <c r="G3" s="3" t="s">
        <v>5</v>
      </c>
      <c r="H3" s="3" t="s">
        <v>5</v>
      </c>
      <c r="I3" s="1" t="s">
        <v>5</v>
      </c>
    </row>
    <row r="4" spans="1:12" s="1" customFormat="1" ht="12.75">
      <c r="A4" s="76" t="s">
        <v>6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</row>
    <row r="5" spans="1:12" s="2" customFormat="1" ht="12.75">
      <c r="A5" s="76" t="s">
        <v>7</v>
      </c>
      <c r="B5" s="73" t="s">
        <v>368</v>
      </c>
      <c r="C5" s="73" t="s">
        <v>369</v>
      </c>
      <c r="D5" s="73" t="s">
        <v>370</v>
      </c>
      <c r="E5" s="22" t="s">
        <v>371</v>
      </c>
      <c r="F5" s="73" t="s">
        <v>372</v>
      </c>
      <c r="G5" s="73" t="s">
        <v>373</v>
      </c>
      <c r="H5" s="73" t="s">
        <v>29</v>
      </c>
      <c r="I5" s="22" t="s">
        <v>256</v>
      </c>
      <c r="J5" s="22" t="s">
        <v>22</v>
      </c>
      <c r="K5" s="1"/>
      <c r="L5" s="1"/>
    </row>
    <row r="6" spans="1:12" s="1" customFormat="1" ht="12.75">
      <c r="A6" s="76" t="s">
        <v>30</v>
      </c>
      <c r="B6" s="3" t="s">
        <v>374</v>
      </c>
      <c r="C6" s="3" t="s">
        <v>375</v>
      </c>
      <c r="D6" s="3" t="s">
        <v>376</v>
      </c>
      <c r="E6" s="1" t="s">
        <v>377</v>
      </c>
      <c r="F6" s="3" t="s">
        <v>378</v>
      </c>
      <c r="G6" s="3" t="s">
        <v>379</v>
      </c>
      <c r="H6" s="3" t="s">
        <v>51</v>
      </c>
      <c r="I6" s="1" t="s">
        <v>43</v>
      </c>
      <c r="J6" s="1" t="s">
        <v>44</v>
      </c>
      <c r="K6" s="1" t="str">
        <f>CONCATENATE("METADATA|GradeRate",
IF(ISBLANK($B$4),"",CONCATENATE("|", TRIM(B6))),
IF(ISBLANK($C$4),"",CONCATENATE("|", TRIM(C6))),
IF(ISBLANK($D$4),"",CONCATENATE("|", TRIM(D6))),
IF(ISBLANK($E$4),"",CONCATENATE("|", TRIM(E6))),
IF(ISBLANK($F$4),"",CONCATENATE("|", TRIM(F6))),
IF(ISBLANK($G$4),"",CONCATENATE("|", TRIM(G6))),
IF(ISBLANK($H$4),"",CONCATENATE("|", TRIM(H6))),
IF(ISBLANK($I$4),"",CONCATENATE("|", TRIM(I6))),
IF(ISBLANK($J$4),"",CONCATENATE("|", TRIM(J6)))
)</f>
        <v>METADATA|GradeRate|GradeRateName|RateType|RateFrequency|AnnualizationFactor|CurrencyCode|LegislativeDataGroup|ActiveStatus|EffectiveStartDate|EffectiveEndDate</v>
      </c>
    </row>
    <row r="7" spans="1:12" s="2" customFormat="1" ht="12.75">
      <c r="A7" s="1"/>
      <c r="B7" s="14" t="s">
        <v>380</v>
      </c>
      <c r="C7" s="14" t="s">
        <v>381</v>
      </c>
      <c r="D7" s="14" t="s">
        <v>382</v>
      </c>
      <c r="E7" s="2">
        <v>2080</v>
      </c>
      <c r="F7" s="14" t="s">
        <v>383</v>
      </c>
      <c r="G7" s="14" t="s">
        <v>384</v>
      </c>
      <c r="H7" s="14" t="s">
        <v>60</v>
      </c>
      <c r="I7" s="5">
        <v>18629</v>
      </c>
      <c r="J7" s="5"/>
      <c r="K7" s="1" t="str">
        <f>CONCATENATE("MERGE|GradeRate",
IF(ISBLANK($B$4),"",CONCATENATE("|", TRIM(B7))),
IF(ISBLANK($C$4),"",CONCATENATE("|", TRIM(C7))),
IF(ISBLANK($D$4),"",CONCATENATE("|", TRIM(D7))),
IF(ISBLANK($E$4),"",CONCATENATE("|", TRIM(E7))),
IF(ISBLANK($F$4),"",CONCATENATE("|", TRIM(F7))),
IF(ISBLANK($G$4),"",CONCATENATE("|", TRIM(G7))),
IF(ISBLANK($H$4),"",CONCATENATE("|", TRIM(H7))),
IF(ISBLANK($I$4),"",CONCATENATE("|", TEXT(TRIM(I7),"YYYY/MM/DD"))),
IF(ISBLANK($J$4),"",CONCATENATE("|", TEXT(TRIM(J7),"YYYY/MM/DD")))
)</f>
        <v>MERGE|GradeRate|NPG Non-Exempt|Salary|Hourly|2080|USD|US LDG|A|1951/01/01|</v>
      </c>
      <c r="L7" s="1"/>
    </row>
    <row r="8" spans="1:12" s="2" customFormat="1" ht="12.75">
      <c r="A8" s="1"/>
      <c r="B8" s="14" t="s">
        <v>385</v>
      </c>
      <c r="C8" s="14" t="s">
        <v>381</v>
      </c>
      <c r="D8" s="14" t="s">
        <v>386</v>
      </c>
      <c r="E8" s="2">
        <v>1</v>
      </c>
      <c r="F8" s="14" t="s">
        <v>383</v>
      </c>
      <c r="G8" s="14" t="s">
        <v>384</v>
      </c>
      <c r="H8" s="14" t="s">
        <v>60</v>
      </c>
      <c r="I8" s="5">
        <v>18629</v>
      </c>
      <c r="J8" s="5"/>
      <c r="K8" s="1" t="str">
        <f>CONCATENATE("MERGE|GradeRate",
IF(ISBLANK($B$4),"",CONCATENATE("|", TRIM(B8))),
IF(ISBLANK($C$4),"",CONCATENATE("|", TRIM(C8))),
IF(ISBLANK($D$4),"",CONCATENATE("|", TRIM(D8))),
IF(ISBLANK($E$4),"",CONCATENATE("|", TRIM(E8))),
IF(ISBLANK($F$4),"",CONCATENATE("|", TRIM(F8))),
IF(ISBLANK($G$4),"",CONCATENATE("|", TRIM(G8))),
IF(ISBLANK($H$4),"",CONCATENATE("|", TRIM(H8))),
IF(ISBLANK($I$4),"",CONCATENATE("|", TEXT(TRIM(I8),"YYYY/MM/DD"))),
IF(ISBLANK($J$4),"",CONCATENATE("|", TEXT(TRIM(J8),"YYYY/MM/DD")))
)</f>
        <v>MERGE|GradeRate|NPG Exempt|Salary|Annually|1|USD|US LDG|A|1951/01/01|</v>
      </c>
      <c r="L8" s="1"/>
    </row>
  </sheetData>
  <autoFilter ref="B6:J6" xr:uid="{9157F2ED-78AC-423B-81CC-D979E8F3AD9C}"/>
  <pageMargins left="0.7" right="0.7" top="0.75" bottom="0.75" header="0.3" footer="0.3"/>
  <pageSetup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theme="9" tint="-0.499984740745262"/>
  </sheetPr>
  <dimension ref="A1:L14"/>
  <sheetViews>
    <sheetView zoomScaleNormal="100" workbookViewId="0">
      <pane ySplit="6" topLeftCell="A7" activePane="bottomLeft" state="frozen"/>
      <selection pane="bottomLeft" activeCell="B1" sqref="B1"/>
    </sheetView>
  </sheetViews>
  <sheetFormatPr defaultColWidth="8.5703125" defaultRowHeight="15"/>
  <cols>
    <col min="1" max="1" width="13.7109375" style="54" bestFit="1" customWidth="1"/>
    <col min="2" max="2" width="18.7109375" customWidth="1"/>
    <col min="3" max="3" width="20.85546875" customWidth="1"/>
    <col min="4" max="4" width="11.28515625" bestFit="1" customWidth="1"/>
    <col min="5" max="5" width="13.28515625" bestFit="1" customWidth="1"/>
    <col min="6" max="6" width="15.28515625" bestFit="1" customWidth="1"/>
    <col min="7" max="7" width="14.7109375" bestFit="1" customWidth="1"/>
    <col min="8" max="8" width="15.28515625" bestFit="1" customWidth="1"/>
    <col min="9" max="9" width="12.28515625" customWidth="1"/>
    <col min="10" max="10" width="10.85546875" customWidth="1"/>
    <col min="11" max="11" width="20" style="54" customWidth="1"/>
  </cols>
  <sheetData>
    <row r="1" spans="1:12" s="1" customFormat="1" ht="12.75">
      <c r="A1" s="76" t="s">
        <v>0</v>
      </c>
      <c r="B1" s="3"/>
      <c r="C1" s="3" t="s">
        <v>268</v>
      </c>
      <c r="D1" s="3" t="s">
        <v>1</v>
      </c>
      <c r="E1" s="25"/>
    </row>
    <row r="2" spans="1:12" s="1" customFormat="1" ht="12.75">
      <c r="A2" s="75" t="s">
        <v>2</v>
      </c>
      <c r="B2" s="3" t="s">
        <v>387</v>
      </c>
      <c r="C2" s="3"/>
      <c r="D2" s="3" t="s">
        <v>1</v>
      </c>
      <c r="E2" s="25" t="s">
        <v>388</v>
      </c>
    </row>
    <row r="3" spans="1:12" s="1" customFormat="1" ht="12.75">
      <c r="A3" s="76" t="s">
        <v>4</v>
      </c>
      <c r="B3" s="3" t="s">
        <v>5</v>
      </c>
      <c r="C3" s="3" t="s">
        <v>5</v>
      </c>
      <c r="D3" s="3" t="s">
        <v>5</v>
      </c>
      <c r="E3" s="25" t="s">
        <v>5</v>
      </c>
      <c r="F3" s="1" t="s">
        <v>5</v>
      </c>
      <c r="G3" s="1" t="s">
        <v>5</v>
      </c>
      <c r="H3" s="1" t="s">
        <v>5</v>
      </c>
      <c r="I3" s="1" t="s">
        <v>5</v>
      </c>
    </row>
    <row r="4" spans="1:12" s="1" customFormat="1" ht="12.75">
      <c r="A4" s="76" t="s">
        <v>6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</row>
    <row r="5" spans="1:12" s="2" customFormat="1" ht="12.75">
      <c r="A5" s="76" t="s">
        <v>7</v>
      </c>
      <c r="B5" s="73" t="s">
        <v>368</v>
      </c>
      <c r="C5" s="73" t="s">
        <v>373</v>
      </c>
      <c r="D5" s="73" t="s">
        <v>389</v>
      </c>
      <c r="E5" s="27" t="s">
        <v>255</v>
      </c>
      <c r="F5" s="22" t="s">
        <v>390</v>
      </c>
      <c r="G5" s="22" t="s">
        <v>391</v>
      </c>
      <c r="H5" s="22" t="s">
        <v>392</v>
      </c>
      <c r="I5" s="22" t="s">
        <v>256</v>
      </c>
      <c r="J5" s="22" t="s">
        <v>22</v>
      </c>
      <c r="K5" s="1"/>
    </row>
    <row r="6" spans="1:12" s="1" customFormat="1" ht="12.75">
      <c r="A6" s="76" t="s">
        <v>30</v>
      </c>
      <c r="B6" s="3" t="s">
        <v>374</v>
      </c>
      <c r="C6" s="3" t="s">
        <v>379</v>
      </c>
      <c r="D6" s="3" t="s">
        <v>31</v>
      </c>
      <c r="E6" s="25" t="s">
        <v>85</v>
      </c>
      <c r="F6" s="1" t="s">
        <v>393</v>
      </c>
      <c r="G6" s="1" t="s">
        <v>394</v>
      </c>
      <c r="H6" s="1" t="s">
        <v>395</v>
      </c>
      <c r="I6" s="1" t="s">
        <v>43</v>
      </c>
      <c r="J6" s="1" t="s">
        <v>44</v>
      </c>
      <c r="K6" s="1" t="str">
        <f>CONCATENATE("METADATA|GradeRateValue",
IF(ISBLANK($B$4),"",CONCATENATE("|", TRIM(B6))),
IF(ISBLANK($C$4),"",CONCATENATE("|", TRIM(C6))),
IF(ISBLANK($D$4),"",CONCATENATE("|", TRIM(D6))),
IF(ISBLANK($E$4),"",CONCATENATE("|", TRIM(E6))),
IF(ISBLANK($F$4),"",CONCATENATE("|", TRIM(F6))),
IF(ISBLANK($G$4),"",CONCATENATE("|", TRIM(G6))),
IF(ISBLANK($H$4),"",CONCATENATE("|", TRIM(H6))),
IF(ISBLANK($I$4),"",CONCATENATE("|", TRIM(I6))),
IF(ISBLANK($J$4),"",CONCATENATE("|", TRIM(J6)))
)</f>
        <v>METADATA|GradeRateValue|GradeRateName|LegislativeDataGroup|SetCode|GradeCode|MinimumAmount|MidValueAmount|MaximumAmount|EffectiveStartDate|EffectiveEndDate</v>
      </c>
    </row>
    <row r="7" spans="1:12" s="2" customFormat="1" ht="12.75">
      <c r="A7" s="1"/>
      <c r="B7" s="14" t="s">
        <v>380</v>
      </c>
      <c r="C7" s="14" t="s">
        <v>384</v>
      </c>
      <c r="D7" s="14" t="s">
        <v>52</v>
      </c>
      <c r="E7" s="29">
        <v>99</v>
      </c>
      <c r="F7" s="23">
        <v>7.25</v>
      </c>
      <c r="G7" s="23">
        <v>100</v>
      </c>
      <c r="H7" s="23">
        <v>200</v>
      </c>
      <c r="I7" s="5">
        <v>18629</v>
      </c>
      <c r="J7" s="5"/>
      <c r="K7" s="1" t="str">
        <f>CONCATENATE("MERGE|GradeRateValue",
IF(ISBLANK($B$4),"",CONCATENATE("|", TRIM(B7))),
IF(ISBLANK($C$4),"",CONCATENATE("|", TRIM(C7))),
IF(ISBLANK($D$4),"",CONCATENATE("|", TRIM(D7))),
IF(ISBLANK($E$4),"",CONCATENATE("|", TRIM(E7))),
IF(ISBLANK($F$4),"",CONCATENATE("|", TRIM(F7))),
IF(ISBLANK($G$4),"",CONCATENATE("|", TRIM(G7))),
IF(ISBLANK($H$4),"",CONCATENATE("|", TRIM(H7))),
IF(ISBLANK($I$4),"",CONCATENATE("|", TEXT(TRIM(I7),"YYYY/MM/DD"))),
IF(ISBLANK($J$4),"",CONCATENATE("|", TEXT(TRIM(J7),"YYYY/MM/DD")))
)</f>
        <v>MERGE|GradeRateValue|NPG Non-Exempt|US LDG|COMMON|99|7.25|100|200|1951/01/01|</v>
      </c>
    </row>
    <row r="8" spans="1:12" s="2" customFormat="1" ht="12.75">
      <c r="A8" s="1"/>
      <c r="B8" s="14" t="s">
        <v>380</v>
      </c>
      <c r="C8" s="14" t="s">
        <v>384</v>
      </c>
      <c r="D8" s="14" t="s">
        <v>52</v>
      </c>
      <c r="E8" s="29" t="s">
        <v>88</v>
      </c>
      <c r="F8" s="23">
        <v>7.25</v>
      </c>
      <c r="G8" s="23">
        <v>12.84</v>
      </c>
      <c r="H8" s="23">
        <v>16.05</v>
      </c>
      <c r="I8" s="5">
        <v>18629</v>
      </c>
      <c r="J8" s="5"/>
      <c r="K8" s="1" t="str">
        <f t="shared" ref="K8:K10" si="0">CONCATENATE("MERGE|GradeRateValue",
IF(ISBLANK($B$4),"",CONCATENATE("|", TRIM(B8))),
IF(ISBLANK($C$4),"",CONCATENATE("|", TRIM(C8))),
IF(ISBLANK($D$4),"",CONCATENATE("|", TRIM(D8))),
IF(ISBLANK($E$4),"",CONCATENATE("|", TRIM(E8))),
IF(ISBLANK($F$4),"",CONCATENATE("|", TRIM(F8))),
IF(ISBLANK($G$4),"",CONCATENATE("|", TRIM(G8))),
IF(ISBLANK($H$4),"",CONCATENATE("|", TRIM(H8))),
IF(ISBLANK($I$4),"",CONCATENATE("|", TEXT(TRIM(I8),"YYYY/MM/DD"))),
IF(ISBLANK($J$4),"",CONCATENATE("|", TEXT(TRIM(J8),"YYYY/MM/DD")))
)</f>
        <v>MERGE|GradeRateValue|NPG Non-Exempt|US LDG|COMMON|05N|7.25|12.84|16.05|1951/01/01|</v>
      </c>
    </row>
    <row r="9" spans="1:12" s="47" customFormat="1" ht="12.75">
      <c r="A9" s="46"/>
      <c r="B9" s="14" t="s">
        <v>380</v>
      </c>
      <c r="C9" s="14" t="s">
        <v>384</v>
      </c>
      <c r="D9" s="74" t="s">
        <v>52</v>
      </c>
      <c r="E9" s="107" t="s">
        <v>90</v>
      </c>
      <c r="F9" s="48">
        <v>10.26</v>
      </c>
      <c r="G9" s="48">
        <v>13.68</v>
      </c>
      <c r="H9" s="48">
        <v>17.100000000000001</v>
      </c>
      <c r="I9" s="49">
        <v>43831</v>
      </c>
      <c r="J9" s="5">
        <v>1027428</v>
      </c>
      <c r="K9" s="46" t="str">
        <f t="shared" si="0"/>
        <v>MERGE|GradeRateValue|NPG Non-Exempt|US LDG|COMMON|06N|10.26|13.68|17.1|2020/01/01|4712/12/31</v>
      </c>
      <c r="L9" s="2"/>
    </row>
    <row r="10" spans="1:12" s="2" customFormat="1" ht="12.75">
      <c r="A10" s="1"/>
      <c r="B10" s="14" t="s">
        <v>380</v>
      </c>
      <c r="C10" s="14" t="s">
        <v>384</v>
      </c>
      <c r="D10" s="14" t="s">
        <v>52</v>
      </c>
      <c r="E10" s="29" t="s">
        <v>396</v>
      </c>
      <c r="F10" s="24">
        <f>F9+1</f>
        <v>11.26</v>
      </c>
      <c r="G10" s="24">
        <f t="shared" ref="G10:H10" si="1">G9+1</f>
        <v>14.68</v>
      </c>
      <c r="H10" s="24">
        <f t="shared" si="1"/>
        <v>18.100000000000001</v>
      </c>
      <c r="I10" s="49">
        <v>43831</v>
      </c>
      <c r="J10" s="5">
        <v>1027428</v>
      </c>
      <c r="K10" s="1" t="str">
        <f t="shared" si="0"/>
        <v>MERGE|GradeRateValue|NPG Non-Exempt|US LDG|COMMON|07N|11.26|14.68|18.1|2020/01/01|4712/12/31</v>
      </c>
    </row>
    <row r="13" spans="1:12">
      <c r="I13" s="123"/>
      <c r="J13" s="123"/>
    </row>
    <row r="14" spans="1:12">
      <c r="I14" s="123"/>
    </row>
  </sheetData>
  <autoFilter ref="B6:J6" xr:uid="{5D2951CF-1672-472C-905A-4ED81DABE4FB}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>
    <tabColor theme="9" tint="-0.499984740745262"/>
  </sheetPr>
  <dimension ref="A1:Q21"/>
  <sheetViews>
    <sheetView zoomScaleNormal="100" workbookViewId="0">
      <pane ySplit="6" topLeftCell="A8" activePane="bottomLeft" state="frozen"/>
      <selection pane="bottomLeft" activeCell="J8" sqref="J8"/>
    </sheetView>
  </sheetViews>
  <sheetFormatPr defaultColWidth="8.7109375" defaultRowHeight="12.75"/>
  <cols>
    <col min="1" max="1" width="14.7109375" style="2" customWidth="1"/>
    <col min="2" max="2" width="11.28515625" style="14" customWidth="1"/>
    <col min="3" max="3" width="29.5703125" style="14" customWidth="1"/>
    <col min="4" max="4" width="18.85546875" style="14" bestFit="1" customWidth="1"/>
    <col min="5" max="5" width="17.42578125" style="14" customWidth="1"/>
    <col min="6" max="6" width="17.140625" style="14" customWidth="1"/>
    <col min="7" max="7" width="6.7109375" style="14" bestFit="1" customWidth="1"/>
    <col min="8" max="8" width="12.7109375" style="2" customWidth="1"/>
    <col min="9" max="9" width="11.28515625" style="5" customWidth="1"/>
    <col min="10" max="10" width="10.28515625" style="14" customWidth="1"/>
    <col min="11" max="11" width="15.140625" style="14" customWidth="1"/>
    <col min="12" max="12" width="11.28515625" style="14" customWidth="1"/>
    <col min="13" max="13" width="18.5703125" style="14" customWidth="1"/>
    <col min="14" max="14" width="28.140625" style="1" customWidth="1"/>
    <col min="15" max="15" width="19.42578125" style="1" customWidth="1"/>
    <col min="16" max="17" width="20.7109375" style="1" customWidth="1"/>
    <col min="18" max="18" width="8.7109375" style="2" customWidth="1"/>
    <col min="19" max="16384" width="8.7109375" style="2"/>
  </cols>
  <sheetData>
    <row r="1" spans="1:17" s="1" customFormat="1">
      <c r="A1" s="76" t="s">
        <v>0</v>
      </c>
      <c r="B1" s="3" t="s">
        <v>1</v>
      </c>
      <c r="C1" s="3"/>
      <c r="D1" s="3"/>
      <c r="E1" s="3" t="s">
        <v>1</v>
      </c>
      <c r="F1" s="3"/>
      <c r="G1" s="3" t="s">
        <v>1</v>
      </c>
      <c r="H1" s="3" t="s">
        <v>1</v>
      </c>
      <c r="I1" s="26"/>
      <c r="J1" s="3" t="s">
        <v>397</v>
      </c>
      <c r="K1" s="3" t="s">
        <v>397</v>
      </c>
      <c r="L1" s="3" t="s">
        <v>397</v>
      </c>
      <c r="M1" s="3" t="s">
        <v>397</v>
      </c>
    </row>
    <row r="2" spans="1:17" s="1" customFormat="1">
      <c r="A2" s="75" t="s">
        <v>2</v>
      </c>
      <c r="B2" s="3"/>
      <c r="C2" s="3"/>
      <c r="D2" s="110" t="s">
        <v>398</v>
      </c>
      <c r="E2" s="3" t="s">
        <v>1</v>
      </c>
      <c r="F2" s="3"/>
      <c r="G2" s="3" t="s">
        <v>1</v>
      </c>
      <c r="H2" s="3" t="s">
        <v>1</v>
      </c>
      <c r="I2" s="26"/>
      <c r="J2" s="3"/>
      <c r="K2" s="3"/>
      <c r="L2" s="3"/>
      <c r="M2" s="3"/>
    </row>
    <row r="3" spans="1:17" s="1" customFormat="1">
      <c r="A3" s="76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/>
      <c r="G3" s="3" t="s">
        <v>5</v>
      </c>
      <c r="H3" s="1" t="s">
        <v>5</v>
      </c>
      <c r="I3" s="26"/>
      <c r="J3" s="3" t="s">
        <v>399</v>
      </c>
      <c r="K3" s="3" t="s">
        <v>399</v>
      </c>
      <c r="L3" s="3" t="s">
        <v>399</v>
      </c>
      <c r="M3" s="3"/>
    </row>
    <row r="4" spans="1:17" s="1" customFormat="1">
      <c r="A4" s="76" t="s">
        <v>6</v>
      </c>
      <c r="B4" s="3" t="s">
        <v>5</v>
      </c>
      <c r="C4" s="3" t="s">
        <v>5</v>
      </c>
      <c r="D4" s="3" t="s">
        <v>5</v>
      </c>
      <c r="E4" s="3" t="s">
        <v>5</v>
      </c>
      <c r="F4" s="3"/>
      <c r="G4" s="3" t="s">
        <v>5</v>
      </c>
      <c r="H4" s="3" t="s">
        <v>5</v>
      </c>
      <c r="I4" s="26" t="s">
        <v>5</v>
      </c>
      <c r="J4" s="3" t="s">
        <v>5</v>
      </c>
      <c r="K4" s="3"/>
      <c r="L4" s="3"/>
      <c r="M4" s="3" t="s">
        <v>5</v>
      </c>
    </row>
    <row r="5" spans="1:17" ht="24" customHeight="1">
      <c r="A5" s="76" t="s">
        <v>7</v>
      </c>
      <c r="B5" s="73" t="s">
        <v>400</v>
      </c>
      <c r="C5" s="73" t="s">
        <v>401</v>
      </c>
      <c r="D5" s="113" t="s">
        <v>402</v>
      </c>
      <c r="E5" s="73" t="s">
        <v>403</v>
      </c>
      <c r="F5" s="73" t="s">
        <v>404</v>
      </c>
      <c r="G5" s="113" t="s">
        <v>83</v>
      </c>
      <c r="H5" s="72" t="s">
        <v>21</v>
      </c>
      <c r="I5" s="28" t="s">
        <v>22</v>
      </c>
      <c r="J5" s="73" t="s">
        <v>291</v>
      </c>
      <c r="K5" s="73" t="s">
        <v>405</v>
      </c>
      <c r="L5" s="73" t="s">
        <v>406</v>
      </c>
      <c r="M5" s="73" t="s">
        <v>407</v>
      </c>
    </row>
    <row r="6" spans="1:17" s="11" customFormat="1">
      <c r="A6" s="76" t="s">
        <v>30</v>
      </c>
      <c r="B6" s="71" t="s">
        <v>31</v>
      </c>
      <c r="C6" s="71" t="s">
        <v>142</v>
      </c>
      <c r="D6" s="71" t="s">
        <v>408</v>
      </c>
      <c r="E6" s="71" t="s">
        <v>403</v>
      </c>
      <c r="F6" s="71" t="s">
        <v>409</v>
      </c>
      <c r="G6" s="71" t="s">
        <v>29</v>
      </c>
      <c r="H6" s="11" t="s">
        <v>43</v>
      </c>
      <c r="I6" s="60" t="s">
        <v>44</v>
      </c>
      <c r="J6" s="71" t="s">
        <v>32</v>
      </c>
      <c r="K6" s="71" t="s">
        <v>410</v>
      </c>
      <c r="L6" s="71"/>
      <c r="M6" s="71" t="s">
        <v>411</v>
      </c>
      <c r="N6" s="11" t="str">
        <f>CONCATENATE("METADATA|Organization",
IF(ISBLANK($C$4),"",CONCATENATE("|", C6)),
IF(ISBLANK($D$4),"",CONCATENATE("|", D6)),
IF(ISBLANK($E$4),"",CONCATENATE("|", E6)),
IF(ISBLANK($F$4),"",CONCATENATE("|", F6)),
IF(ISBLANK($H$4),"",CONCATENATE("|", H6)),
IF(ISBLANK($I$4),"",CONCATENATE("|", I6)),
IF(ISBLANK($J$4),"",CONCATENATE("|", J6, "|LocationSetCode"))
)</f>
        <v>METADATA|Organization|Name|ClassificationCode|FLEX:PER_ORGANIZATION_UNIT_DFF|EffectiveStartDate|EffectiveEndDate|LocationCode|LocationSetCode</v>
      </c>
      <c r="O6" s="122" t="str">
        <f>CONCATENATE("METADATA|OrgUnitClassification",
IF(ISBLANK($B$4),"",CONCATENATE("|", B6)),
IF(ISBLANK($C$4),"",CONCATENATE("|", "OrganizationName")),
IF(ISBLANK($D$4),"",CONCATENATE("|", D6)),
IF(ISBLANK($G$4),"",CONCATENATE("|", G6)),
IF(ISBLANK($H$4),"",CONCATENATE("|", H6)),
IF(ISBLANK($I$4),"",CONCATENATE("|", I6))
)</f>
        <v>METADATA|OrgUnitClassification|SetCode|OrganizationName|ClassificationCode|Status|EffectiveStartDate|EffectiveEndDate</v>
      </c>
      <c r="P6" s="11" t="str">
        <f>CONCATENATE("METADATA|OrgInformation",
IF(ISBLANK($C$4),"",CONCATENATE("|", "OrganizationName")),
IF(ISBLANK($D$4),"",CONCATENATE("|", D6, "|ClassificationCode|EFF_CATEGORY_CODE")),
IF(ISBLANK($H$4),"",CONCATENATE("|", H6)),
IF(ISBLANK($I$4),"",CONCATENATE("|", I6)),
"|FLEX:PER_ORGANIZATION_INFORMATION_EFF|OrgInformationContext|SequenceNumber",
IF(ISBLANK($K$4),"",CONCATENATE("|", K6)),
IF(ISBLANK($M$4),"",CONCATENATE("|", M6))
)</f>
        <v>METADATA|OrgInformation|OrganizationName|ClassificationCode|ClassificationCode|EFF_CATEGORY_CODE|EffectiveStartDate|EffectiveEndDate|FLEX:PER_ORGANIZATION_INFORMATION_EFF|OrgInformationContext|SequenceNumber|_MANAGER(PER_ORGANIZATION_INFORMATION_EFF=PER_ORG_MANAGER_INFO)</v>
      </c>
      <c r="Q6" s="122" t="str">
        <f>CONCATENATE("METADATA|OrgInformation",
IF(ISBLANK($C$4),"",CONCATENATE("|", "OrganizationName")),
IF(ISBLANK($D$4),"",CONCATENATE("|", D6, "|ClassificationCode|EFF_CATEGORY_CODE")),
IF(ISBLANK($H$4),"",CONCATENATE("|", H6)),
IF(ISBLANK($I$4),"",CONCATENATE("|", I6)),
"|FLEX:PER_ORGANIZATION_INFORMATION_EFF|OrgInformationContext|SequenceNumber",
IF(ISBLANK($K$4),"",CONCATENATE("|", K6)),
IF(ISBLANK($M$4),"",CONCATENATE("|", M6))
)</f>
        <v>METADATA|OrgInformation|OrganizationName|ClassificationCode|ClassificationCode|EFF_CATEGORY_CODE|EffectiveStartDate|EffectiveEndDate|FLEX:PER_ORGANIZATION_INFORMATION_EFF|OrgInformationContext|SequenceNumber|_MANAGER(PER_ORGANIZATION_INFORMATION_EFF=PER_ORG_MANAGER_INFO)</v>
      </c>
    </row>
    <row r="7" spans="1:17" ht="12.75" customHeight="1">
      <c r="A7" s="1"/>
      <c r="B7" s="14" t="s">
        <v>52</v>
      </c>
      <c r="C7" s="14" t="s">
        <v>412</v>
      </c>
      <c r="D7" s="50" t="s">
        <v>413</v>
      </c>
      <c r="E7" s="14" t="s">
        <v>414</v>
      </c>
      <c r="G7" s="14" t="s">
        <v>60</v>
      </c>
      <c r="H7" s="5">
        <v>18629</v>
      </c>
      <c r="J7" s="14" t="s">
        <v>53</v>
      </c>
      <c r="K7" s="14" t="s">
        <v>415</v>
      </c>
      <c r="L7" s="14">
        <v>3000051</v>
      </c>
      <c r="N7" s="1" t="str">
        <f>CONCATENATE("MERGE|Organization",
IF(ISBLANK($C$4),"",CONCATENATE("|", TRIM(C7))),
IF(ISBLANK($D$4),"",CONCATENATE("|", SUBSTITUTE(TRIM(D7), "HCM_DIVISION", "DIVISION"))),
IF(ISBLANK($E$4),"",CONCATENATE("|", TRIM(E7))),
IF(ISBLANK($F$4),"",CONCATENATE("|", TRIM(F7))),
IF(ISBLANK($H$4),"",CONCATENATE("|", TEXT(TRIM(H7),"YYYY/MM/DD"))),
IF(ISBLANK($I$4),"",CONCATENATE("|", TEXT(TRIM(I7),"YYYY/MM/DD"))),
IF(ISBLANK($J$4),"",CONCATENATE("|", TRIM(J7), "|", TRIM(B7)))
)</f>
        <v>MERGE|Organization|xxx-Payroll|DEPARTMENT|Global Data Elements|1951/01/01||LOC-001|COMMON</v>
      </c>
      <c r="O7" s="1" t="str">
        <f>CONCATENATE("MERGE|OrgUnitClassification",
IF(ISBLANK($B$4),"",IF(TRIM(D7) = "DEPARTMENT", CONCATENATE("|", TRIM(B7)), "|")),
IF(ISBLANK($C$4),"",CONCATENATE("|", TRIM(C7))),
IF(ISBLANK($D$4),"",CONCATENATE("|", SUBSTITUTE(TRIM(D7), "HCM_DIVISION", "DIVISION"))),
IF(ISBLANK($G$4),"",CONCATENATE("|", TRIM(G7))),
IF(ISBLANK($H$4),"",CONCATENATE("|", TEXT(TRIM(H7),"YYYY/MM/DD"))),
IF(ISBLANK($I$4),"",CONCATENATE("|", TEXT(TRIM(I7),"YYYY/MM/DD")))
)</f>
        <v>MERGE|OrgUnitClassification|COMMON|xxx-Payroll|DEPARTMENT|A|1951/01/01|</v>
      </c>
      <c r="P7" s="1" t="str">
        <f>CONCATENATE("MERGE|OrgInformation",
IF(ISBLANK($C$4),"",CONCATENATE("|", TRIM(C7))),
IF(ISBLANK($D$4),"",CONCATENATE("|", SUBSTITUTE(TRIM(D7), "HCM_DIVISION", "DIVISION"), "|", IF(TRIM(D7) = "DIVISION","HCM_DIVISION", TRIM(D7)), "|", IF(TRIM(D7)="DIVISION","HCM_DIVISION",TRIM(D7)))),
IF(ISBLANK($H$4),"",CONCATENATE("|", TEXT(TRIM(H7),"YYYY/MM/DD"))),
IF(ISBLANK($I$4),"",CONCATENATE("|", TEXT(TRIM(I7),"YYYY/MM/DD"))),
"|PER_ORG_MANAGER_INFO|PER_ORG_MANAGER_INFO|1",
IF(ISBLANK($K$4),"",CONCATENATE("|", TRIM(K7))),
IF(ISBLANK($M$4),"",CONCATENATE("|", TRIM(M7)))
)</f>
        <v>MERGE|OrgInformation|xxx-Payroll|DEPARTMENT|DEPARTMENT|DEPARTMENT|1951/01/01||PER_ORG_MANAGER_INFO|PER_ORG_MANAGER_INFO|1|</v>
      </c>
      <c r="Q7" s="1" t="str">
        <f>CONCATENATE("MERGE|OrgInformation",
IF(ISBLANK($C$4),"",CONCATENATE("|", TRIM(C7))),
IF(ISBLANK($D$4),"",CONCATENATE("|", TRIM(D7), "|", SUBSTITUTE(TRIM(D7),"DIVISION","HCM_DIVISION"), "|", SUBSTITUTE(TRIM(D7),"DIVISION","HCM_DIVISION"))),
IF(ISBLANK($H$4),"",CONCATENATE("|", TEXT(TRIM(H7),"YYYY/MM/DD"))),
IF(ISBLANK($I$4),"",CONCATENATE("|", TEXT(TRIM(I7),"YYYY/MM/DD"))),
"|PER_ORG_MANAGER_INFO|PER_ORG_MANAGER_INFO|1",
IF(ISBLANK($K$4),"",CONCATENATE("|", TRIM(K7))),
IF(ISBLANK($M$4),"",CONCATENATE("|", TRIM(M7)))
)</f>
        <v>MERGE|OrgInformation|xxx-Payroll|DEPARTMENT|DEPARTMENT|DEPARTMENT|1951/01/01||PER_ORG_MANAGER_INFO|PER_ORG_MANAGER_INFO|1|</v>
      </c>
    </row>
    <row r="8" spans="1:17" ht="15.75" customHeight="1">
      <c r="A8" s="1"/>
      <c r="B8" s="14" t="s">
        <v>52</v>
      </c>
      <c r="C8" s="14" t="s">
        <v>416</v>
      </c>
      <c r="D8" s="50" t="s">
        <v>413</v>
      </c>
      <c r="E8" s="14" t="s">
        <v>414</v>
      </c>
      <c r="G8" s="14" t="s">
        <v>60</v>
      </c>
      <c r="H8" s="5">
        <v>18629</v>
      </c>
      <c r="J8" s="14" t="s">
        <v>61</v>
      </c>
      <c r="K8" s="14" t="s">
        <v>417</v>
      </c>
      <c r="L8" s="14">
        <v>3000052</v>
      </c>
      <c r="N8" s="1" t="str">
        <f t="shared" ref="N8:N14" si="0">CONCATENATE("MERGE|Organization",
IF(ISBLANK($C$4),"",CONCATENATE("|", TRIM(C8))),
IF(ISBLANK($D$4),"",CONCATENATE("|", SUBSTITUTE(TRIM(D8), "HCM_DIVISION", "DIVISION"))),
IF(ISBLANK($E$4),"",CONCATENATE("|", TRIM(E8))),
IF(ISBLANK($F$4),"",CONCATENATE("|", TRIM(F8))),
IF(ISBLANK($H$4),"",CONCATENATE("|", TEXT(TRIM(H8),"YYYY/MM/DD"))),
IF(ISBLANK($I$4),"",CONCATENATE("|", TEXT(TRIM(I8),"YYYY/MM/DD"))),
IF(ISBLANK($J$4),"",CONCATENATE("|", TRIM(J8), "|", TRIM(B8)))
)</f>
        <v>MERGE|Organization|xxx-Workplace Excellence|DEPARTMENT|Global Data Elements|1951/01/01||LOC-002|COMMON</v>
      </c>
      <c r="O8" s="1" t="str">
        <f t="shared" ref="O8:O14" si="1">CONCATENATE("MERGE|OrgUnitClassification",
IF(ISBLANK($B$4),"",IF(TRIM(D8) = "DEPARTMENT", CONCATENATE("|", TRIM(B8)), "|")),
IF(ISBLANK($C$4),"",CONCATENATE("|", TRIM(C8))),
IF(ISBLANK($D$4),"",CONCATENATE("|", SUBSTITUTE(TRIM(D8), "HCM_DIVISION", "DIVISION"))),
IF(ISBLANK($G$4),"",CONCATENATE("|", TRIM(G8))),
IF(ISBLANK($H$4),"",CONCATENATE("|", TEXT(TRIM(H8),"YYYY/MM/DD"))),
IF(ISBLANK($I$4),"",CONCATENATE("|", TEXT(TRIM(I8),"YYYY/MM/DD")))
)</f>
        <v>MERGE|OrgUnitClassification|COMMON|xxx-Workplace Excellence|DEPARTMENT|A|1951/01/01|</v>
      </c>
      <c r="P8" s="1" t="str">
        <f t="shared" ref="P8:P14" si="2">CONCATENATE("MERGE|OrgInformation",
IF(ISBLANK($C$4),"",CONCATENATE("|", TRIM(C8))),
IF(ISBLANK($D$4),"",CONCATENATE("|", SUBSTITUTE(TRIM(D8), "HCM_DIVISION", "DIVISION"), "|", IF(TRIM(D8) = "DIVISION","HCM_DIVISION", TRIM(D8)), "|", IF(TRIM(D8)="DIVISION","HCM_DIVISION",TRIM(D8)))),
IF(ISBLANK($H$4),"",CONCATENATE("|", TEXT(TRIM(H8),"YYYY/MM/DD"))),
IF(ISBLANK($I$4),"",CONCATENATE("|", TEXT(TRIM(I8),"YYYY/MM/DD"))),
"|PER_ORG_MANAGER_INFO|PER_ORG_MANAGER_INFO|1",
IF(ISBLANK($K$4),"",CONCATENATE("|", TRIM(K8))),
IF(ISBLANK($M$4),"",CONCATENATE("|", TRIM(M8)))
)</f>
        <v>MERGE|OrgInformation|xxx-Workplace Excellence|DEPARTMENT|DEPARTMENT|DEPARTMENT|1951/01/01||PER_ORG_MANAGER_INFO|PER_ORG_MANAGER_INFO|1|</v>
      </c>
      <c r="Q8" s="1" t="str">
        <f t="shared" ref="Q8:Q14" si="3">CONCATENATE("MERGE|OrgInformation",
IF(ISBLANK($C$4),"",CONCATENATE("|", TRIM(C8))),
IF(ISBLANK($D$4),"",CONCATENATE("|", TRIM(D8), "|", SUBSTITUTE(TRIM(D8),"DIVISION","HCM_DIVISION"), "|", SUBSTITUTE(TRIM(D8),"DIVISION","HCM_DIVISION"))),
IF(ISBLANK($H$4),"",CONCATENATE("|", TEXT(TRIM(H8),"YYYY/MM/DD"))),
IF(ISBLANK($I$4),"",CONCATENATE("|", TEXT(TRIM(I8),"YYYY/MM/DD"))),
"|PER_ORG_MANAGER_INFO|PER_ORG_MANAGER_INFO|1",
IF(ISBLANK($K$4),"",CONCATENATE("|", TRIM(K8))),
IF(ISBLANK($M$4),"",CONCATENATE("|", TRIM(M8)))
)</f>
        <v>MERGE|OrgInformation|xxx-Workplace Excellence|DEPARTMENT|DEPARTMENT|DEPARTMENT|1951/01/01||PER_ORG_MANAGER_INFO|PER_ORG_MANAGER_INFO|1|</v>
      </c>
    </row>
    <row r="9" spans="1:17" ht="12" customHeight="1">
      <c r="A9" s="1"/>
      <c r="B9" s="14" t="s">
        <v>52</v>
      </c>
      <c r="C9" s="14" t="s">
        <v>418</v>
      </c>
      <c r="D9" s="50" t="s">
        <v>413</v>
      </c>
      <c r="E9" s="14" t="s">
        <v>414</v>
      </c>
      <c r="G9" s="14" t="s">
        <v>60</v>
      </c>
      <c r="H9" s="5">
        <v>18629</v>
      </c>
      <c r="J9" s="14" t="s">
        <v>66</v>
      </c>
      <c r="K9" s="14" t="s">
        <v>419</v>
      </c>
      <c r="L9" s="14">
        <v>3000053</v>
      </c>
      <c r="N9" s="1" t="str">
        <f t="shared" si="0"/>
        <v>MERGE|Organization|xxx-People Services Admin|DEPARTMENT|Global Data Elements|1951/01/01||LOC-003|COMMON</v>
      </c>
      <c r="O9" s="1" t="str">
        <f t="shared" si="1"/>
        <v>MERGE|OrgUnitClassification|COMMON|xxx-People Services Admin|DEPARTMENT|A|1951/01/01|</v>
      </c>
      <c r="P9" s="1" t="str">
        <f t="shared" si="2"/>
        <v>MERGE|OrgInformation|xxx-People Services Admin|DEPARTMENT|DEPARTMENT|DEPARTMENT|1951/01/01||PER_ORG_MANAGER_INFO|PER_ORG_MANAGER_INFO|1|</v>
      </c>
      <c r="Q9" s="1" t="str">
        <f t="shared" si="3"/>
        <v>MERGE|OrgInformation|xxx-People Services Admin|DEPARTMENT|DEPARTMENT|DEPARTMENT|1951/01/01||PER_ORG_MANAGER_INFO|PER_ORG_MANAGER_INFO|1|</v>
      </c>
    </row>
    <row r="10" spans="1:17">
      <c r="A10" s="1"/>
      <c r="C10" s="14" t="s">
        <v>420</v>
      </c>
      <c r="J10" s="14" t="s">
        <v>71</v>
      </c>
      <c r="N10" s="1" t="str">
        <f t="shared" si="0"/>
        <v>MERGE|Organization|xxx-Learning Development|||||LOC-004|</v>
      </c>
      <c r="O10" s="1" t="str">
        <f t="shared" si="1"/>
        <v>MERGE|OrgUnitClassification||xxx-Learning Development||||</v>
      </c>
      <c r="P10" s="1" t="str">
        <f t="shared" si="2"/>
        <v>MERGE|OrgInformation|xxx-Learning Development||||||PER_ORG_MANAGER_INFO|PER_ORG_MANAGER_INFO|1|</v>
      </c>
      <c r="Q10" s="1" t="str">
        <f t="shared" si="3"/>
        <v>MERGE|OrgInformation|xxx-Learning Development||||||PER_ORG_MANAGER_INFO|PER_ORG_MANAGER_INFO|1|</v>
      </c>
    </row>
    <row r="11" spans="1:17" ht="15.75" customHeight="1">
      <c r="A11" s="1"/>
      <c r="B11" s="14" t="s">
        <v>52</v>
      </c>
      <c r="C11" s="14" t="s">
        <v>421</v>
      </c>
      <c r="D11" s="50" t="s">
        <v>413</v>
      </c>
      <c r="E11" s="14" t="s">
        <v>414</v>
      </c>
      <c r="F11" s="114"/>
      <c r="G11" s="14" t="s">
        <v>60</v>
      </c>
      <c r="H11" s="5">
        <v>18629</v>
      </c>
      <c r="J11" s="14" t="s">
        <v>73</v>
      </c>
      <c r="K11" s="14" t="s">
        <v>422</v>
      </c>
      <c r="L11" s="14">
        <v>3000054</v>
      </c>
      <c r="N11" s="1" t="str">
        <f t="shared" si="0"/>
        <v>MERGE|Organization|xxx-Internal Audit|DEPARTMENT|Global Data Elements|1951/01/01||LOC-005|COMMON</v>
      </c>
      <c r="O11" s="1" t="str">
        <f t="shared" si="1"/>
        <v>MERGE|OrgUnitClassification|COMMON|xxx-Internal Audit|DEPARTMENT|A|1951/01/01|</v>
      </c>
      <c r="P11" s="1" t="str">
        <f t="shared" si="2"/>
        <v>MERGE|OrgInformation|xxx-Internal Audit|DEPARTMENT|DEPARTMENT|DEPARTMENT|1951/01/01||PER_ORG_MANAGER_INFO|PER_ORG_MANAGER_INFO|1|</v>
      </c>
      <c r="Q11" s="1" t="str">
        <f t="shared" si="3"/>
        <v>MERGE|OrgInformation|xxx-Internal Audit|DEPARTMENT|DEPARTMENT|DEPARTMENT|1951/01/01||PER_ORG_MANAGER_INFO|PER_ORG_MANAGER_INFO|1|</v>
      </c>
    </row>
    <row r="12" spans="1:17" ht="15.75" customHeight="1">
      <c r="A12" s="1"/>
      <c r="B12" s="14" t="s">
        <v>52</v>
      </c>
      <c r="C12" s="14" t="s">
        <v>423</v>
      </c>
      <c r="D12" s="50" t="s">
        <v>424</v>
      </c>
      <c r="E12" s="14" t="s">
        <v>414</v>
      </c>
      <c r="F12" s="114"/>
      <c r="G12" s="14" t="s">
        <v>60</v>
      </c>
      <c r="H12" s="5">
        <v>18629</v>
      </c>
      <c r="J12" s="14" t="s">
        <v>75</v>
      </c>
      <c r="K12" s="14" t="s">
        <v>425</v>
      </c>
      <c r="L12" s="14">
        <v>3000055</v>
      </c>
      <c r="N12" s="1" t="str">
        <f t="shared" si="0"/>
        <v>MERGE|Organization|People Services|DIVISION|Global Data Elements|1951/01/01||LOC-006|COMMON</v>
      </c>
      <c r="O12" s="1" t="str">
        <f t="shared" si="1"/>
        <v>MERGE|OrgUnitClassification||People Services|DIVISION|A|1951/01/01|</v>
      </c>
      <c r="P12" s="1" t="str">
        <f t="shared" si="2"/>
        <v>MERGE|OrgInformation|People Services|DIVISION|HCM_DIVISION|HCM_DIVISION|1951/01/01||PER_ORG_MANAGER_INFO|PER_ORG_MANAGER_INFO|1|</v>
      </c>
      <c r="Q12" s="1" t="str">
        <f t="shared" si="3"/>
        <v>MERGE|OrgInformation|People Services|HCM_DIVISION|HCM_HCM_DIVISION|HCM_HCM_DIVISION|1951/01/01||PER_ORG_MANAGER_INFO|PER_ORG_MANAGER_INFO|1|</v>
      </c>
    </row>
    <row r="13" spans="1:17">
      <c r="A13" s="1"/>
      <c r="B13" s="14" t="s">
        <v>52</v>
      </c>
      <c r="C13" s="14" t="s">
        <v>426</v>
      </c>
      <c r="D13" s="50" t="s">
        <v>424</v>
      </c>
      <c r="E13" s="14" t="s">
        <v>414</v>
      </c>
      <c r="F13" s="114"/>
      <c r="G13" s="14" t="s">
        <v>60</v>
      </c>
      <c r="H13" s="5">
        <v>18629</v>
      </c>
      <c r="J13" s="14" t="s">
        <v>77</v>
      </c>
      <c r="N13" s="1" t="str">
        <f t="shared" si="0"/>
        <v>MERGE|Organization|Internal Audit|DIVISION|Global Data Elements|1951/01/01||LOC-007|COMMON</v>
      </c>
      <c r="O13" s="1" t="str">
        <f t="shared" si="1"/>
        <v>MERGE|OrgUnitClassification||Internal Audit|DIVISION|A|1951/01/01|</v>
      </c>
      <c r="P13" s="1" t="str">
        <f t="shared" si="2"/>
        <v>MERGE|OrgInformation|Internal Audit|DIVISION|HCM_DIVISION|HCM_DIVISION|1951/01/01||PER_ORG_MANAGER_INFO|PER_ORG_MANAGER_INFO|1|</v>
      </c>
      <c r="Q13" s="1" t="str">
        <f t="shared" si="3"/>
        <v>MERGE|OrgInformation|Internal Audit|HCM_DIVISION|HCM_HCM_DIVISION|HCM_HCM_DIVISION|1951/01/01||PER_ORG_MANAGER_INFO|PER_ORG_MANAGER_INFO|1|</v>
      </c>
    </row>
    <row r="14" spans="1:17">
      <c r="A14" s="1"/>
      <c r="B14" s="14" t="s">
        <v>52</v>
      </c>
      <c r="C14" s="14" t="s">
        <v>427</v>
      </c>
      <c r="D14" s="50" t="s">
        <v>424</v>
      </c>
      <c r="E14" s="14" t="s">
        <v>414</v>
      </c>
      <c r="F14" s="114"/>
      <c r="G14" s="14" t="s">
        <v>60</v>
      </c>
      <c r="H14" s="5">
        <v>18629</v>
      </c>
      <c r="J14" s="14" t="s">
        <v>428</v>
      </c>
      <c r="N14" s="1" t="str">
        <f t="shared" si="0"/>
        <v>MERGE|Organization|Credit Review|DIVISION|Global Data Elements|1951/01/01||LOC-008|COMMON</v>
      </c>
      <c r="O14" s="1" t="str">
        <f t="shared" si="1"/>
        <v>MERGE|OrgUnitClassification||Credit Review|DIVISION|A|1951/01/01|</v>
      </c>
      <c r="P14" s="1" t="str">
        <f t="shared" si="2"/>
        <v>MERGE|OrgInformation|Credit Review|DIVISION|HCM_DIVISION|HCM_DIVISION|1951/01/01||PER_ORG_MANAGER_INFO|PER_ORG_MANAGER_INFO|1|</v>
      </c>
      <c r="Q14" s="1" t="str">
        <f t="shared" si="3"/>
        <v>MERGE|OrgInformation|Credit Review|HCM_DIVISION|HCM_HCM_DIVISION|HCM_HCM_DIVISION|1951/01/01||PER_ORG_MANAGER_INFO|PER_ORG_MANAGER_INFO|1|</v>
      </c>
    </row>
    <row r="15" spans="1:17">
      <c r="A15" s="1"/>
      <c r="H15" s="5"/>
    </row>
    <row r="16" spans="1:17">
      <c r="A16" s="1"/>
      <c r="H16" s="5"/>
    </row>
    <row r="17" spans="1:8">
      <c r="A17" s="1"/>
      <c r="H17" s="5"/>
    </row>
    <row r="18" spans="1:8">
      <c r="A18" s="1"/>
      <c r="H18" s="5"/>
    </row>
    <row r="19" spans="1:8">
      <c r="A19" s="1"/>
      <c r="H19" s="5"/>
    </row>
    <row r="20" spans="1:8">
      <c r="A20" s="1"/>
      <c r="H20" s="5"/>
    </row>
    <row r="21" spans="1:8">
      <c r="A21" s="1"/>
      <c r="H21" s="5"/>
    </row>
  </sheetData>
  <autoFilter ref="B6:M6" xr:uid="{BD84CF37-D396-486A-BE0A-3347C57A7C6B}"/>
  <phoneticPr fontId="29" type="noConversion"/>
  <pageMargins left="0.7" right="0.7" top="0.75" bottom="0.75" header="0.3" footer="0.3"/>
  <pageSetup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C65D-93B8-477E-BF7F-859273D49A3A}">
  <sheetPr>
    <tabColor theme="9" tint="-0.499984740745262"/>
  </sheetPr>
  <dimension ref="A1:Z18"/>
  <sheetViews>
    <sheetView zoomScaleNormal="100" workbookViewId="0">
      <selection activeCell="A6" sqref="A6"/>
    </sheetView>
  </sheetViews>
  <sheetFormatPr defaultColWidth="8.7109375" defaultRowHeight="12.75"/>
  <cols>
    <col min="1" max="1" width="14.7109375" style="2" customWidth="1"/>
    <col min="2" max="2" width="11.28515625" style="14" customWidth="1"/>
    <col min="3" max="3" width="29.5703125" style="14" customWidth="1"/>
    <col min="4" max="4" width="18.85546875" style="14" bestFit="1" customWidth="1"/>
    <col min="5" max="5" width="12.7109375" style="2" customWidth="1"/>
    <col min="6" max="6" width="11.28515625" style="5" customWidth="1"/>
    <col min="7" max="7" width="24.85546875" style="14" customWidth="1"/>
    <col min="8" max="11" width="18.5703125" style="14" customWidth="1"/>
    <col min="12" max="12" width="19.5703125" style="14" customWidth="1"/>
    <col min="13" max="13" width="25" style="14" customWidth="1"/>
    <col min="14" max="14" width="18.5703125" style="14" customWidth="1"/>
    <col min="15" max="15" width="20.7109375" style="2" customWidth="1"/>
    <col min="16" max="16" width="8.7109375" style="2" customWidth="1"/>
    <col min="17" max="16384" width="8.7109375" style="2"/>
  </cols>
  <sheetData>
    <row r="1" spans="1:26" s="1" customFormat="1">
      <c r="A1" s="76" t="s">
        <v>0</v>
      </c>
      <c r="B1" s="3" t="s">
        <v>1</v>
      </c>
      <c r="C1" s="3"/>
      <c r="D1" s="3"/>
      <c r="E1" s="3" t="s">
        <v>1</v>
      </c>
      <c r="F1" s="26"/>
      <c r="G1" s="3" t="s">
        <v>1</v>
      </c>
      <c r="H1" s="3"/>
      <c r="I1" s="3"/>
      <c r="J1" s="3"/>
      <c r="K1" s="3"/>
      <c r="L1" s="3"/>
      <c r="M1" s="3"/>
      <c r="N1" s="3" t="s">
        <v>429</v>
      </c>
    </row>
    <row r="2" spans="1:26" s="1" customFormat="1">
      <c r="A2" s="75" t="s">
        <v>2</v>
      </c>
      <c r="B2" s="3" t="s">
        <v>1</v>
      </c>
      <c r="C2" s="3"/>
      <c r="D2" s="110" t="s">
        <v>398</v>
      </c>
      <c r="E2" s="3" t="s">
        <v>1</v>
      </c>
      <c r="F2" s="26"/>
      <c r="G2" s="3" t="s">
        <v>1</v>
      </c>
      <c r="H2" s="3"/>
      <c r="I2" s="3" t="s">
        <v>430</v>
      </c>
      <c r="J2" s="3" t="s">
        <v>431</v>
      </c>
      <c r="K2" s="3" t="s">
        <v>430</v>
      </c>
      <c r="L2" s="3" t="s">
        <v>432</v>
      </c>
      <c r="M2" s="3"/>
      <c r="N2" s="3" t="s">
        <v>429</v>
      </c>
    </row>
    <row r="3" spans="1:26" s="1" customFormat="1">
      <c r="A3" s="76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26"/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/>
      <c r="N3" s="3"/>
    </row>
    <row r="4" spans="1:26" s="1" customFormat="1">
      <c r="A4" s="76" t="s">
        <v>6</v>
      </c>
      <c r="B4" s="3" t="s">
        <v>5</v>
      </c>
      <c r="C4" s="3" t="s">
        <v>5</v>
      </c>
      <c r="D4" s="3" t="s">
        <v>5</v>
      </c>
      <c r="E4" s="3" t="s">
        <v>5</v>
      </c>
      <c r="F4" s="26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/>
      <c r="N4" s="3" t="s">
        <v>5</v>
      </c>
    </row>
    <row r="5" spans="1:26" ht="24" customHeight="1">
      <c r="A5" s="76" t="s">
        <v>7</v>
      </c>
      <c r="B5" s="73" t="s">
        <v>400</v>
      </c>
      <c r="C5" s="73" t="s">
        <v>401</v>
      </c>
      <c r="D5" s="113" t="s">
        <v>433</v>
      </c>
      <c r="E5" s="72" t="s">
        <v>21</v>
      </c>
      <c r="F5" s="28" t="s">
        <v>22</v>
      </c>
      <c r="G5" s="73" t="s">
        <v>434</v>
      </c>
      <c r="H5" s="73" t="s">
        <v>435</v>
      </c>
      <c r="I5" s="73" t="s">
        <v>436</v>
      </c>
      <c r="J5" s="73" t="s">
        <v>437</v>
      </c>
      <c r="K5" s="73" t="s">
        <v>438</v>
      </c>
      <c r="L5" s="73" t="s">
        <v>439</v>
      </c>
      <c r="M5" s="119" t="s">
        <v>440</v>
      </c>
      <c r="N5" s="119" t="s">
        <v>441</v>
      </c>
    </row>
    <row r="6" spans="1:26" s="11" customFormat="1">
      <c r="A6" s="76" t="s">
        <v>30</v>
      </c>
      <c r="B6" s="71" t="s">
        <v>31</v>
      </c>
      <c r="C6" s="71" t="s">
        <v>142</v>
      </c>
      <c r="D6" s="71" t="s">
        <v>442</v>
      </c>
      <c r="E6" s="11" t="s">
        <v>43</v>
      </c>
      <c r="F6" s="60" t="s">
        <v>44</v>
      </c>
      <c r="G6" s="71" t="s">
        <v>443</v>
      </c>
      <c r="H6" s="71" t="s">
        <v>444</v>
      </c>
      <c r="I6" s="71" t="s">
        <v>445</v>
      </c>
      <c r="J6" s="71" t="s">
        <v>446</v>
      </c>
      <c r="K6" s="71" t="s">
        <v>447</v>
      </c>
      <c r="L6" s="71" t="s">
        <v>448</v>
      </c>
      <c r="M6" s="71"/>
      <c r="N6" s="71" t="s">
        <v>449</v>
      </c>
      <c r="O6" s="11" t="str">
        <f>CONCATENATE("METADATA|OrgInformation",
IF(ISBLANK($C$4),"",CONCATENATE("|", "OrganizationName")),
IF(ISBLANK($D$4),"",CONCATENATE("|", D6, "|ClassificationCode|EFF_CATEGORY_CODE")),
IF(ISBLANK($E$4),"",CONCATENATE("|", E6)),
IF(ISBLANK($F$4),"",CONCATENATE("|", F6)),
"|FLEX:PER_ORGANIZATION_INFORMATION_EFF|OrgInformationContext",
IF(ISBLANK($H$4),"",CONCATENATE("|", H6)),
IF(ISBLANK($I$4),"",CONCATENATE("|", I6)),
IF(ISBLANK($J$4),"",CONCATENATE("|", J6)),
IF(ISBLANK($K$4),"",CONCATENATE("|", K6)),
IF(ISBLANK($L$4),"",CONCATENATE("|", L6)),
IF(ISBLANK($N$4),"",CONCATENATE("|", N6))
)</f>
        <v>METADATA|OrgInformation|OrganizationName|ClassificationName|ClassificationCode|EFF_CATEGORY_CODE|EffectiveStartDate|EffectiveEndDate|FLEX:PER_ORGANIZATION_INFORMATION_EFF|OrgInformationContext|recordIdentifier(PER_ORGANIZATION_INFORMATION_EFF=PER_GL_COST_CENTER_INFO)|_COMPANY_VALUESET_Display(PER_ORGANIZATION_INFORMATION_EFF=PER_GL_COST_CENTER_INFO)|_COMPANY(PER_ORGANIZATION_INFORMATION_EFF=PER_GL_COST_CENTER_INFO)|_COST_CENTER_VALUESET_Display(PER_ORGANIZATION_INFORMATION_EFF=PER_GL_COST_CENTER_INFO)|_COST_CENTER(PER_ORGANIZATION_INFORMATION_EFF=PER_GL_COST_CENTER_INFO)|_COST_CENTER_MGR(PER_ORGANIZATION_INFORMATION_EFF=PER_GL_COST_CENTER_INFO)</v>
      </c>
    </row>
    <row r="7" spans="1:26" ht="12.75" customHeight="1">
      <c r="A7" s="1"/>
      <c r="B7" s="14" t="s">
        <v>52</v>
      </c>
      <c r="C7" s="14" t="s">
        <v>412</v>
      </c>
      <c r="D7" s="50" t="s">
        <v>413</v>
      </c>
      <c r="E7" s="5">
        <v>18629</v>
      </c>
      <c r="G7" s="14" t="s">
        <v>450</v>
      </c>
      <c r="H7" s="14" t="s">
        <v>165</v>
      </c>
      <c r="I7" s="120" t="s">
        <v>451</v>
      </c>
      <c r="J7" s="14" t="s">
        <v>452</v>
      </c>
      <c r="K7" s="14" t="s">
        <v>453</v>
      </c>
      <c r="L7" s="14" t="s">
        <v>454</v>
      </c>
      <c r="M7" s="14">
        <v>3000051</v>
      </c>
      <c r="O7" s="2" t="str">
        <f>CONCATENATE("MERGE|OrgInformation",
IF(ISBLANK($C$4),"",CONCATENATE("|", TRIM(C7))),
IF(ISBLANK($D$4),"",CONCATENATE("|", TRIM(D7), "|", SUBSTITUTE(TRIM(D7),"DIVISION","HCM_DIVISION"), "|", SUBSTITUTE(TRIM(D7),"DIVISION","HCM_DIVISION"))),
IF(ISBLANK($E$4),"",CONCATENATE("|", TEXT(TRIM(E7),"YYYY/MM/DD"))),
IF(ISBLANK($F$4),"",CONCATENATE("|", TEXT(TRIM(F7),"YYYY/MM/DD"))),
"|"&amp;TRIM(G7)&amp;"|"&amp;TRIM(G7),
IF(ISBLANK($H$4),"",CONCATENATE("|", TRIM(H7))),
IF(ISBLANK($I$4),"",CONCATENATE("|", TRIM(I7))),
IF(ISBLANK($J$4),"",CONCATENATE("|", TRIM(J7))),
IF(ISBLANK($K$4),"",CONCATENATE("|", TRIM(K7))),
IF(ISBLANK($L$4),"",CONCATENATE("|", TRIM(L7))),
IF(ISBLANK($N$4),"",CONCATENATE("|", TRIM(N7)))
)</f>
        <v>MERGE|OrgInformation|xxx-Payroll|DEPARTMENT|DEPARTMENT|DEPARTMENT|1951/01/01||PER_GL_COST_CENTER_INFO|PER_GL_COST_CENTER_INFO|1|Company TCGE|001|Cost Center TCGE|100005|</v>
      </c>
    </row>
    <row r="8" spans="1:26" ht="15.75" customHeight="1">
      <c r="A8" s="1"/>
      <c r="B8" s="14" t="s">
        <v>52</v>
      </c>
      <c r="C8" s="14" t="s">
        <v>416</v>
      </c>
      <c r="D8" s="50" t="s">
        <v>413</v>
      </c>
      <c r="E8" s="5">
        <v>18629</v>
      </c>
      <c r="G8" s="14" t="s">
        <v>450</v>
      </c>
      <c r="H8" s="14" t="s">
        <v>165</v>
      </c>
      <c r="I8" s="120" t="s">
        <v>451</v>
      </c>
      <c r="J8" s="14" t="s">
        <v>452</v>
      </c>
      <c r="K8" s="14" t="s">
        <v>453</v>
      </c>
      <c r="L8" s="14" t="s">
        <v>455</v>
      </c>
      <c r="M8" s="14">
        <v>3000052</v>
      </c>
      <c r="O8" s="2" t="str">
        <f>CONCATENATE("MERGE|OrgInformation",
IF(ISBLANK($C$4),"",CONCATENATE("|", TRIM(C8))),
IF(ISBLANK($D$4),"",CONCATENATE("|", TRIM(D8), "|", SUBSTITUTE(TRIM(D8),"DIVISION","HCM_DIVISION"), "|", SUBSTITUTE(TRIM(D8),"DIVISION","HCM_DIVISION"))),
IF(ISBLANK($E$4),"",CONCATENATE("|", TEXT(TRIM(E8),"YYYY/MM/DD"))),
IF(ISBLANK($F$4),"",CONCATENATE("|", TEXT(TRIM(F8),"YYYY/MM/DD"))),
"|"&amp;TRIM(G8)&amp;"|"&amp;TRIM(G8),
IF(ISBLANK($H$4),"",CONCATENATE("|", TRIM(H8))),
IF(ISBLANK($I$4),"",CONCATENATE("|", TRIM(I8))),
IF(ISBLANK($J$4),"",CONCATENATE("|", TRIM(J8))),
IF(ISBLANK($K$4),"",CONCATENATE("|", TRIM(K8))),
IF(ISBLANK($L$4),"",CONCATENATE("|", TRIM(L8))),
IF(ISBLANK($N$4),"",CONCATENATE("|", TRIM(N8)))
)</f>
        <v>MERGE|OrgInformation|xxx-Workplace Excellence|DEPARTMENT|DEPARTMENT|DEPARTMENT|1951/01/01||PER_GL_COST_CENTER_INFO|PER_GL_COST_CENTER_INFO|1|Company TCGE|001|Cost Center TCGE|100006|</v>
      </c>
    </row>
    <row r="9" spans="1:26" ht="12" customHeight="1">
      <c r="A9" s="1"/>
      <c r="B9" s="14" t="s">
        <v>52</v>
      </c>
      <c r="C9" s="14" t="s">
        <v>416</v>
      </c>
      <c r="D9" s="50" t="s">
        <v>413</v>
      </c>
      <c r="E9" s="5">
        <v>18629</v>
      </c>
      <c r="G9" s="14" t="s">
        <v>450</v>
      </c>
      <c r="H9" s="14" t="s">
        <v>456</v>
      </c>
      <c r="I9" s="120" t="s">
        <v>451</v>
      </c>
      <c r="J9" s="14" t="s">
        <v>452</v>
      </c>
      <c r="K9" s="14" t="s">
        <v>453</v>
      </c>
      <c r="L9" s="14" t="s">
        <v>457</v>
      </c>
      <c r="M9" s="14">
        <v>3000053</v>
      </c>
      <c r="O9" s="2" t="str">
        <f>CONCATENATE("MERGE|OrgInformation",
IF(ISBLANK($C$4),"",CONCATENATE("|", TRIM(C9))),
IF(ISBLANK($D$4),"",CONCATENATE("|", TRIM(D9), "|", SUBSTITUTE(TRIM(D9),"DIVISION","HCM_DIVISION"), "|", SUBSTITUTE(TRIM(D9),"DIVISION","HCM_DIVISION"))),
IF(ISBLANK($E$4),"",CONCATENATE("|", TEXT(TRIM(E9),"YYYY/MM/DD"))),
IF(ISBLANK($F$4),"",CONCATENATE("|", TEXT(TRIM(F9),"YYYY/MM/DD"))),
"|"&amp;TRIM(G9)&amp;"|"&amp;TRIM(G9),
IF(ISBLANK($H$4),"",CONCATENATE("|", TRIM(H9))),
IF(ISBLANK($I$4),"",CONCATENATE("|", TRIM(I9))),
IF(ISBLANK($J$4),"",CONCATENATE("|", TRIM(J9))),
IF(ISBLANK($K$4),"",CONCATENATE("|", TRIM(K9))),
IF(ISBLANK($L$4),"",CONCATENATE("|", TRIM(L9))),
IF(ISBLANK($N$4),"",CONCATENATE("|", TRIM(N9)))
)</f>
        <v>MERGE|OrgInformation|xxx-Workplace Excellence|DEPARTMENT|DEPARTMENT|DEPARTMENT|1951/01/01||PER_GL_COST_CENTER_INFO|PER_GL_COST_CENTER_INFO|2|Company TCGE|001|Cost Center TCGE|100007|</v>
      </c>
    </row>
    <row r="10" spans="1:26" ht="15.75" customHeight="1">
      <c r="A10" s="1"/>
      <c r="B10" s="14" t="s">
        <v>52</v>
      </c>
      <c r="C10" s="14" t="s">
        <v>416</v>
      </c>
      <c r="D10" s="50" t="s">
        <v>413</v>
      </c>
      <c r="E10" s="5">
        <v>18629</v>
      </c>
      <c r="G10" s="14" t="s">
        <v>450</v>
      </c>
      <c r="H10" s="14" t="s">
        <v>458</v>
      </c>
      <c r="I10" s="120" t="s">
        <v>451</v>
      </c>
      <c r="J10" s="14" t="s">
        <v>452</v>
      </c>
      <c r="K10" s="14" t="s">
        <v>453</v>
      </c>
      <c r="L10" s="14" t="s">
        <v>459</v>
      </c>
      <c r="M10" s="14">
        <v>3000054</v>
      </c>
      <c r="O10" s="2" t="str">
        <f>CONCATENATE("MERGE|OrgInformation",
IF(ISBLANK($C$4),"",CONCATENATE("|", TRIM(C10))),
IF(ISBLANK($D$4),"",CONCATENATE("|", TRIM(D10), "|", SUBSTITUTE(TRIM(D10),"DIVISION","HCM_DIVISION"), "|", SUBSTITUTE(TRIM(D10),"DIVISION","HCM_DIVISION"))),
IF(ISBLANK($E$4),"",CONCATENATE("|", TEXT(TRIM(E10),"YYYY/MM/DD"))),
IF(ISBLANK($F$4),"",CONCATENATE("|", TEXT(TRIM(F10),"YYYY/MM/DD"))),
"|"&amp;TRIM(G10)&amp;"|"&amp;TRIM(G10),
IF(ISBLANK($H$4),"",CONCATENATE("|", TRIM(H10))),
IF(ISBLANK($I$4),"",CONCATENATE("|", TRIM(I10))),
IF(ISBLANK($J$4),"",CONCATENATE("|", TRIM(J10))),
IF(ISBLANK($K$4),"",CONCATENATE("|", TRIM(K10))),
IF(ISBLANK($L$4),"",CONCATENATE("|", TRIM(L10))),
IF(ISBLANK($N$4),"",CONCATENATE("|", TRIM(N10)))
)</f>
        <v>MERGE|OrgInformation|xxx-Workplace Excellence|DEPARTMENT|DEPARTMENT|DEPARTMENT|1951/01/01||PER_GL_COST_CENTER_INFO|PER_GL_COST_CENTER_INFO|3|Company TCGE|001|Cost Center TCGE|100008|</v>
      </c>
    </row>
    <row r="11" spans="1:26" ht="15.75" customHeight="1">
      <c r="A11" s="1"/>
      <c r="B11" s="14" t="s">
        <v>52</v>
      </c>
      <c r="C11" s="14" t="s">
        <v>423</v>
      </c>
      <c r="D11" s="14" t="s">
        <v>460</v>
      </c>
      <c r="E11" s="5">
        <v>18629</v>
      </c>
      <c r="G11" s="14" t="s">
        <v>450</v>
      </c>
      <c r="H11" s="14" t="s">
        <v>165</v>
      </c>
      <c r="I11" s="120" t="s">
        <v>451</v>
      </c>
      <c r="J11" s="14" t="s">
        <v>452</v>
      </c>
      <c r="K11" s="14" t="s">
        <v>453</v>
      </c>
      <c r="L11" s="14" t="s">
        <v>461</v>
      </c>
      <c r="M11" s="14">
        <v>3000055</v>
      </c>
      <c r="O11" s="2" t="str">
        <f>CONCATENATE("MERGE|OrgInformation",
IF(ISBLANK($C$4),"",CONCATENATE("|", TRIM(C11))),
IF(ISBLANK($D$4),"",CONCATENATE("|", TRIM(D11), "|", SUBSTITUTE(TRIM(D11),"DIVISION","HCM_DIVISION"), "|", SUBSTITUTE(TRIM(D11),"DIVISION","HCM_DIVISION"))),
IF(ISBLANK($E$4),"",CONCATENATE("|", TEXT(TRIM(E11),"YYYY/MM/DD"))),
IF(ISBLANK($F$4),"",CONCATENATE("|", TEXT(TRIM(F11),"YYYY/MM/DD"))),
"|"&amp;TRIM(G11)&amp;"|"&amp;TRIM(G11),
IF(ISBLANK($H$4),"",CONCATENATE("|", TRIM(H11))),
IF(ISBLANK($I$4),"",CONCATENATE("|", TRIM(I11))),
IF(ISBLANK($J$4),"",CONCATENATE("|", TRIM(J11))),
IF(ISBLANK($K$4),"",CONCATENATE("|", TRIM(K11))),
IF(ISBLANK($L$4),"",CONCATENATE("|", TRIM(L11))),
IF(ISBLANK($N$4),"",CONCATENATE("|", TRIM(N11)))
)</f>
        <v>MERGE|OrgInformation|People Services|DIVISION|HCM_DIVISION|HCM_DIVISION|1951/01/01||PER_GL_COST_CENTER_INFO|PER_GL_COST_CENTER_INFO|1|Company TCGE|001|Cost Center TCGE|100009|</v>
      </c>
    </row>
    <row r="12" spans="1:26">
      <c r="A12" s="1"/>
      <c r="E12" s="5"/>
    </row>
    <row r="13" spans="1:26">
      <c r="A13" s="1"/>
      <c r="E13" s="5"/>
    </row>
    <row r="14" spans="1:26">
      <c r="A14" s="1"/>
      <c r="E14" s="5"/>
    </row>
    <row r="15" spans="1:26" s="5" customFormat="1">
      <c r="A15" s="1"/>
      <c r="B15" s="14"/>
      <c r="C15" s="14"/>
      <c r="D15" s="14"/>
      <c r="G15" s="14"/>
      <c r="H15" s="14"/>
      <c r="I15" s="14"/>
      <c r="J15" s="14"/>
      <c r="K15" s="14"/>
      <c r="L15" s="14"/>
      <c r="M15" s="14"/>
      <c r="N15" s="1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5" customFormat="1">
      <c r="A16" s="1"/>
      <c r="B16" s="14"/>
      <c r="C16" s="14"/>
      <c r="D16" s="14"/>
      <c r="G16" s="14"/>
      <c r="H16" s="14"/>
      <c r="I16" s="14"/>
      <c r="J16" s="14"/>
      <c r="K16" s="14"/>
      <c r="L16" s="14"/>
      <c r="M16" s="14"/>
      <c r="N16" s="1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5" customFormat="1">
      <c r="A17" s="1"/>
      <c r="B17" s="14"/>
      <c r="C17" s="14"/>
      <c r="D17" s="14"/>
      <c r="G17" s="14"/>
      <c r="H17" s="14"/>
      <c r="I17" s="14"/>
      <c r="J17" s="14"/>
      <c r="K17" s="14"/>
      <c r="L17" s="14"/>
      <c r="M17" s="14"/>
      <c r="N17" s="1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5" customFormat="1">
      <c r="A18" s="1"/>
      <c r="B18" s="14"/>
      <c r="C18" s="14"/>
      <c r="D18" s="14"/>
      <c r="G18" s="14"/>
      <c r="H18" s="14"/>
      <c r="I18" s="14"/>
      <c r="J18" s="14"/>
      <c r="K18" s="14"/>
      <c r="L18" s="14"/>
      <c r="M18" s="14"/>
      <c r="N18" s="1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autoFilter ref="B6:F6" xr:uid="{BD84CF37-D396-486A-BE0A-3347C57A7C6B}"/>
  <phoneticPr fontId="29" type="noConversion"/>
  <pageMargins left="0.7" right="0.7" top="0.75" bottom="0.75" header="0.3" footer="0.3"/>
  <pageSetup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96BF-3679-4AFF-AE19-140E9380C33C}">
  <sheetPr>
    <tabColor theme="9" tint="-0.499984740745262"/>
  </sheetPr>
  <dimension ref="A1:N6"/>
  <sheetViews>
    <sheetView workbookViewId="0">
      <pane ySplit="5" topLeftCell="A6" activePane="bottomLeft" state="frozen"/>
      <selection pane="bottomLeft" activeCell="B6" sqref="B6"/>
    </sheetView>
  </sheetViews>
  <sheetFormatPr defaultColWidth="9.140625" defaultRowHeight="12.75"/>
  <cols>
    <col min="1" max="1" width="14.7109375" style="2" customWidth="1"/>
    <col min="2" max="2" width="17.85546875" style="14" customWidth="1"/>
    <col min="3" max="3" width="22.5703125" style="14" bestFit="1" customWidth="1"/>
    <col min="4" max="4" width="19.140625" style="14" customWidth="1"/>
    <col min="5" max="5" width="21" style="14" customWidth="1"/>
    <col min="6" max="6" width="24.28515625" style="14" customWidth="1"/>
    <col min="7" max="7" width="23.7109375" style="14" customWidth="1"/>
    <col min="8" max="8" width="20.85546875" style="14" bestFit="1" customWidth="1"/>
    <col min="9" max="9" width="22" style="14" bestFit="1" customWidth="1"/>
    <col min="10" max="11" width="20.85546875" style="2" bestFit="1" customWidth="1"/>
    <col min="12" max="12" width="20.85546875" style="14" bestFit="1" customWidth="1"/>
    <col min="13" max="13" width="40" style="46" customWidth="1"/>
    <col min="14" max="14" width="25.140625" style="46" customWidth="1"/>
    <col min="15" max="16384" width="9.140625" style="2"/>
  </cols>
  <sheetData>
    <row r="1" spans="1:14">
      <c r="A1" s="69"/>
      <c r="B1" s="124" t="s">
        <v>462</v>
      </c>
      <c r="C1" s="124"/>
      <c r="D1" s="124"/>
      <c r="E1" s="124"/>
      <c r="F1" s="125" t="s">
        <v>463</v>
      </c>
      <c r="G1" s="125"/>
      <c r="H1" s="125"/>
      <c r="I1" s="125"/>
      <c r="J1" s="125"/>
      <c r="K1" s="125"/>
      <c r="L1" s="125"/>
      <c r="M1" s="52" t="s">
        <v>464</v>
      </c>
      <c r="N1" s="52"/>
    </row>
    <row r="2" spans="1:14">
      <c r="A2" s="69"/>
      <c r="B2" s="111"/>
      <c r="C2" s="111" t="s">
        <v>465</v>
      </c>
      <c r="D2" s="111"/>
      <c r="E2" s="111"/>
      <c r="F2" s="108"/>
      <c r="G2" s="108" t="s">
        <v>465</v>
      </c>
      <c r="H2" s="108"/>
      <c r="I2" s="108"/>
      <c r="J2" s="81"/>
      <c r="K2" s="81"/>
      <c r="L2" s="108"/>
      <c r="M2" s="52" t="s">
        <v>466</v>
      </c>
      <c r="N2" s="52"/>
    </row>
    <row r="3" spans="1:14">
      <c r="A3" s="69"/>
      <c r="B3" s="112" t="s">
        <v>467</v>
      </c>
      <c r="C3" s="111"/>
      <c r="D3" s="111"/>
      <c r="E3" s="111"/>
      <c r="F3" s="108"/>
      <c r="G3" s="108"/>
      <c r="H3" s="108"/>
      <c r="I3" s="108"/>
      <c r="J3" s="81"/>
      <c r="K3" s="81"/>
      <c r="L3" s="108"/>
      <c r="M3" s="52" t="s">
        <v>468</v>
      </c>
      <c r="N3" s="52"/>
    </row>
    <row r="4" spans="1:14" s="67" customFormat="1">
      <c r="A4" s="70" t="s">
        <v>469</v>
      </c>
      <c r="B4" s="109" t="s">
        <v>470</v>
      </c>
      <c r="C4" s="109" t="s">
        <v>471</v>
      </c>
      <c r="D4" s="109" t="s">
        <v>469</v>
      </c>
      <c r="E4" s="109"/>
      <c r="F4" s="109" t="s">
        <v>470</v>
      </c>
      <c r="G4" s="109" t="s">
        <v>471</v>
      </c>
      <c r="H4" s="109" t="s">
        <v>472</v>
      </c>
      <c r="I4" s="109" t="s">
        <v>469</v>
      </c>
      <c r="J4" s="82" t="s">
        <v>256</v>
      </c>
      <c r="K4" s="82" t="s">
        <v>22</v>
      </c>
      <c r="L4" s="109" t="s">
        <v>473</v>
      </c>
      <c r="M4" s="68"/>
      <c r="N4" s="68"/>
    </row>
    <row r="5" spans="1:14">
      <c r="A5" s="69" t="s">
        <v>474</v>
      </c>
      <c r="B5" s="110" t="s">
        <v>475</v>
      </c>
      <c r="C5" s="110" t="s">
        <v>476</v>
      </c>
      <c r="D5" s="110" t="s">
        <v>477</v>
      </c>
      <c r="E5" s="110" t="s">
        <v>478</v>
      </c>
      <c r="F5" s="110" t="s">
        <v>475</v>
      </c>
      <c r="G5" s="110" t="s">
        <v>476</v>
      </c>
      <c r="H5" s="110" t="s">
        <v>479</v>
      </c>
      <c r="I5" s="110" t="s">
        <v>480</v>
      </c>
      <c r="J5" s="69" t="s">
        <v>481</v>
      </c>
      <c r="K5" s="69" t="s">
        <v>482</v>
      </c>
      <c r="L5" s="110" t="s">
        <v>483</v>
      </c>
      <c r="M5" s="46" t="str">
        <f>CONCATENATE("METADATA|OrganizationTree",
CONCATENATE("|", TRIM(B5) ),
CONCATENATE("|", TRIM(C5) ),
CONCATENATE("|", TRIM(D5) ),
CONCATENATE("|", TRIM(E5) ) )</f>
        <v>METADATA|OrganizationTree|TreeCode|TreeStructureCode|TreeDescription|TreeName</v>
      </c>
      <c r="N5" s="52" t="str">
        <f>CONCATENATE("METADATA|OrganizationTreeVersion",
CONCATENATE("|", TRIM(F5) ),
CONCATENATE("|", TRIM(G5) ),
CONCATENATE("|", TRIM(H5) ),
CONCATENATE("|", TRIM(I5) ),
CONCATENATE("|", TRIM(J5) ),
CONCATENATE("|", TRIM(K5) ),
CONCATENATE("|", TRIM(L5) ))</f>
        <v>METADATA|OrganizationTreeVersion|TreeCode|TreeStructureCode|TreeVersionName|TreeVersionDescription|TreeVersionStartDate|TreeVersionEndDate|TreeVersionNote</v>
      </c>
    </row>
    <row r="6" spans="1:14">
      <c r="B6" s="14" t="s">
        <v>484</v>
      </c>
      <c r="C6" s="14" t="s">
        <v>485</v>
      </c>
      <c r="D6" s="14" t="s">
        <v>486</v>
      </c>
      <c r="E6" s="14" t="s">
        <v>487</v>
      </c>
      <c r="F6" s="14" t="s">
        <v>484</v>
      </c>
      <c r="G6" s="14" t="s">
        <v>485</v>
      </c>
      <c r="H6" s="14" t="s">
        <v>488</v>
      </c>
      <c r="I6" s="14" t="s">
        <v>489</v>
      </c>
      <c r="J6" s="5">
        <v>18629</v>
      </c>
      <c r="K6" s="5">
        <v>1027428</v>
      </c>
      <c r="L6" s="14" t="s">
        <v>490</v>
      </c>
      <c r="M6" s="46" t="str">
        <f>CONCATENATE("MERGE|OrganizationTree",
CONCATENATE("|", TRIM(B6) ),
CONCATENATE("|", TRIM(C6) ),
CONCATENATE("|", TRIM(D6) ),
CONCATENATE("|", TRIM(E6) ) )</f>
        <v>MERGE|OrganizationTree|NPG_HR_ORG_TREE|PER_ORG_TREE_STRUCTURE|This is HR Org Tree|NPG HR Org Tree</v>
      </c>
      <c r="N6" s="46" t="str">
        <f>CONCATENATE("MERGE|OrganizationTreeVersion",
CONCATENATE("|", TRIM(F6) ),
CONCATENATE("|", TRIM(G6) ),
CONCATENATE("|", TRIM(H6) ),
CONCATENATE("|", TRIM(I6) ),
CONCATENATE("|", TEXT(TRIM(J6),"YYYY/MM/DD") ),
CONCATENATE("|", TEXT(TRIM(K6),"YYYY/MM/DD") ),
CONCATENATE("|", TRIM(L6) ))</f>
        <v>MERGE|OrganizationTreeVersion|NPG_HR_ORG_TREE|PER_ORG_TREE_STRUCTURE|NPG HR Org Tree v1.0|This is HR Org Tree Ver 1.0|1951/01/01|4712/12/31|NPG Org Tree v1.0 Notes</v>
      </c>
    </row>
  </sheetData>
  <autoFilter ref="B5:L5" xr:uid="{A0F0CBEA-9FC8-4A6A-80FA-5CFB70633F12}"/>
  <mergeCells count="2">
    <mergeCell ref="B1:E1"/>
    <mergeCell ref="F1:L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CC9C-3436-4E2A-AA8C-BEE01766BA12}">
  <sheetPr>
    <tabColor theme="9" tint="-0.499984740745262"/>
  </sheetPr>
  <dimension ref="A1:I32"/>
  <sheetViews>
    <sheetView workbookViewId="0">
      <pane ySplit="6" topLeftCell="A7" activePane="bottomLeft" state="frozen"/>
      <selection pane="bottomLeft" activeCell="J6" sqref="J6"/>
    </sheetView>
  </sheetViews>
  <sheetFormatPr defaultColWidth="9.140625" defaultRowHeight="15"/>
  <cols>
    <col min="1" max="1" width="12.5703125" customWidth="1"/>
    <col min="2" max="2" width="22.7109375" style="7" customWidth="1"/>
    <col min="3" max="4" width="21.5703125" style="7" bestFit="1" customWidth="1"/>
    <col min="5" max="5" width="26.85546875" style="7" customWidth="1"/>
    <col min="6" max="6" width="27" style="7" customWidth="1"/>
    <col min="7" max="7" width="28" style="7" customWidth="1"/>
    <col min="8" max="8" width="23.85546875" style="7" bestFit="1" customWidth="1"/>
    <col min="9" max="9" width="78.85546875" style="54" customWidth="1"/>
  </cols>
  <sheetData>
    <row r="1" spans="1:9" s="51" customFormat="1" ht="12.75">
      <c r="A1" s="76" t="s">
        <v>0</v>
      </c>
      <c r="B1" s="110" t="s">
        <v>1</v>
      </c>
      <c r="C1" s="115"/>
      <c r="D1" s="115"/>
      <c r="E1" s="115"/>
      <c r="F1" s="115"/>
      <c r="G1" s="115"/>
      <c r="H1" s="115"/>
      <c r="I1" s="53"/>
    </row>
    <row r="2" spans="1:9">
      <c r="A2" s="75" t="s">
        <v>2</v>
      </c>
      <c r="B2" s="110" t="s">
        <v>1</v>
      </c>
      <c r="C2" s="110" t="s">
        <v>491</v>
      </c>
      <c r="D2" s="110" t="s">
        <v>491</v>
      </c>
      <c r="E2" s="110" t="s">
        <v>398</v>
      </c>
      <c r="F2" s="110" t="s">
        <v>272</v>
      </c>
      <c r="G2" s="110" t="s">
        <v>398</v>
      </c>
      <c r="H2" s="110" t="s">
        <v>272</v>
      </c>
      <c r="I2" s="53"/>
    </row>
    <row r="3" spans="1:9" s="51" customFormat="1" ht="12.75">
      <c r="A3" s="76" t="s">
        <v>4</v>
      </c>
      <c r="B3" s="115"/>
      <c r="C3" s="115"/>
      <c r="D3" s="115"/>
      <c r="E3" s="115"/>
      <c r="F3" s="115"/>
      <c r="G3" s="115"/>
      <c r="H3" s="115"/>
      <c r="I3" s="53"/>
    </row>
    <row r="4" spans="1:9" s="51" customFormat="1" ht="12.75">
      <c r="A4" s="76" t="s">
        <v>6</v>
      </c>
      <c r="B4" s="121" t="s">
        <v>492</v>
      </c>
      <c r="C4" s="121" t="s">
        <v>492</v>
      </c>
      <c r="D4" s="121" t="s">
        <v>492</v>
      </c>
      <c r="E4" s="121" t="s">
        <v>492</v>
      </c>
      <c r="F4" s="121" t="s">
        <v>492</v>
      </c>
      <c r="G4" s="121" t="s">
        <v>492</v>
      </c>
      <c r="H4" s="121" t="s">
        <v>492</v>
      </c>
      <c r="I4" s="53"/>
    </row>
    <row r="5" spans="1:9" s="2" customFormat="1" ht="12.75">
      <c r="A5" s="76" t="s">
        <v>7</v>
      </c>
      <c r="B5" s="116" t="s">
        <v>471</v>
      </c>
      <c r="C5" s="110" t="s">
        <v>470</v>
      </c>
      <c r="D5" s="110" t="s">
        <v>472</v>
      </c>
      <c r="E5" s="110" t="s">
        <v>493</v>
      </c>
      <c r="F5" s="110" t="s">
        <v>494</v>
      </c>
      <c r="G5" s="110" t="s">
        <v>495</v>
      </c>
      <c r="H5" s="110" t="s">
        <v>496</v>
      </c>
      <c r="I5" s="1"/>
    </row>
    <row r="6" spans="1:9" s="6" customFormat="1" ht="12.75">
      <c r="A6" s="76" t="s">
        <v>30</v>
      </c>
      <c r="B6" s="117" t="s">
        <v>476</v>
      </c>
      <c r="C6" s="118" t="s">
        <v>475</v>
      </c>
      <c r="D6" s="118" t="s">
        <v>479</v>
      </c>
      <c r="E6" s="117" t="s">
        <v>408</v>
      </c>
      <c r="F6" s="118" t="s">
        <v>497</v>
      </c>
      <c r="G6" s="117" t="s">
        <v>498</v>
      </c>
      <c r="H6" s="118" t="s">
        <v>499</v>
      </c>
      <c r="I6" s="1" t="str">
        <f>CONCATENATE("METADATA|OrganizationTreeNode",
CONCATENATE("|", TRIM(B6) ),
CONCATENATE("|", TRIM(C6) ),
CONCATENATE("|", TRIM(D6) ),
CONCATENATE("|", TRIM(E6) ),
CONCATENATE("|", TRIM(F6) ),
CONCATENATE("|", TRIM(G6) ),
CONCATENATE("|", TRIM(H6) ) )</f>
        <v>METADATA|OrganizationTreeNode|TreeStructureCode|TreeCode|TreeVersionName|ClassificationCode|OrganizationName|ParentClassificationCode|ParentOrganizationName</v>
      </c>
    </row>
    <row r="7" spans="1:9">
      <c r="B7" s="14" t="s">
        <v>485</v>
      </c>
      <c r="C7" s="14" t="s">
        <v>484</v>
      </c>
      <c r="D7" s="14" t="s">
        <v>488</v>
      </c>
      <c r="E7" s="50" t="s">
        <v>500</v>
      </c>
      <c r="F7" s="14" t="s">
        <v>501</v>
      </c>
      <c r="I7" s="1" t="str">
        <f>CONCATENATE("MERGE|OrganizationTreeNode",
CONCATENATE("|", TRIM(B7) ),
CONCATENATE("|", TRIM(C7) ),
CONCATENATE("|", TRIM(D7) ),
CONCATENATE("|", TRIM(E7) ),
CONCATENATE("|", TRIM(F7) ),
CONCATENATE("|", TRIM(G7) ),
CONCATENATE("|", TRIM(H7) ) )</f>
        <v>MERGE|OrganizationTreeNode|PER_ORG_TREE_STRUCTURE|NPG_HR_ORG_TREE|NPG HR Org Tree v1.0|ENTERPRISE|NorthPoint Group||</v>
      </c>
    </row>
    <row r="8" spans="1:9">
      <c r="B8" s="14" t="s">
        <v>485</v>
      </c>
      <c r="C8" s="14" t="s">
        <v>484</v>
      </c>
      <c r="D8" s="14" t="s">
        <v>488</v>
      </c>
      <c r="E8" s="50" t="s">
        <v>502</v>
      </c>
      <c r="F8" s="14" t="s">
        <v>503</v>
      </c>
      <c r="G8" s="50" t="s">
        <v>500</v>
      </c>
      <c r="H8" s="14" t="s">
        <v>501</v>
      </c>
      <c r="I8" s="1" t="str">
        <f>CONCATENATE("MERGE|OrganizationTreeNode",
CONCATENATE("|", TRIM(B8) ),
CONCATENATE("|", TRIM(C8) ),
CONCATENATE("|", TRIM(D8) ),
CONCATENATE("|", TRIM(E8) ),
CONCATENATE("|", TRIM(F8) ),
CONCATENATE("|", TRIM(G8) ),
CONCATENATE("|", TRIM(H8) ) )</f>
        <v>MERGE|OrganizationTreeNode|PER_ORG_TREE_STRUCTURE|NPG_HR_ORG_TREE|NPG HR Org Tree v1.0|FUN_BUSINESS_UNIT|NPG Corporation|ENTERPRISE|NorthPoint Group</v>
      </c>
    </row>
    <row r="9" spans="1:9">
      <c r="B9" s="14" t="s">
        <v>485</v>
      </c>
      <c r="C9" s="14" t="s">
        <v>484</v>
      </c>
      <c r="D9" s="14" t="s">
        <v>488</v>
      </c>
      <c r="E9" s="50" t="s">
        <v>413</v>
      </c>
      <c r="F9" s="14" t="s">
        <v>504</v>
      </c>
      <c r="G9" s="50" t="s">
        <v>502</v>
      </c>
      <c r="H9" s="14" t="s">
        <v>503</v>
      </c>
      <c r="I9" s="1" t="str">
        <f t="shared" ref="I9:I21" si="0">CONCATENATE("MERGE|OrganizationTreeNode",
CONCATENATE("|", TRIM(B9) ),
CONCATENATE("|", TRIM(C9) ),
CONCATENATE("|", TRIM(D9) ),
CONCATENATE("|", TRIM(E9) ),
CONCATENATE("|", TRIM(F9) ),
CONCATENATE("|", TRIM(G9) ),
CONCATENATE("|", TRIM(H9) ) )</f>
        <v>MERGE|OrganizationTreeNode|PER_ORG_TREE_STRUCTURE|NPG_HR_ORG_TREE|NPG HR Org Tree v1.0|DEPARTMENT|Executive Administration|FUN_BUSINESS_UNIT|NPG Corporation</v>
      </c>
    </row>
    <row r="10" spans="1:9">
      <c r="B10" s="14" t="s">
        <v>485</v>
      </c>
      <c r="C10" s="14" t="s">
        <v>484</v>
      </c>
      <c r="D10" s="14" t="s">
        <v>488</v>
      </c>
      <c r="E10" s="50" t="s">
        <v>424</v>
      </c>
      <c r="F10" s="14" t="s">
        <v>423</v>
      </c>
      <c r="G10" s="50" t="s">
        <v>502</v>
      </c>
      <c r="H10" s="14" t="s">
        <v>503</v>
      </c>
      <c r="I10" s="1" t="str">
        <f t="shared" si="0"/>
        <v>MERGE|OrganizationTreeNode|PER_ORG_TREE_STRUCTURE|NPG_HR_ORG_TREE|NPG HR Org Tree v1.0|HCM_DIVISION|People Services|FUN_BUSINESS_UNIT|NPG Corporation</v>
      </c>
    </row>
    <row r="11" spans="1:9">
      <c r="B11" s="14" t="s">
        <v>485</v>
      </c>
      <c r="C11" s="14" t="s">
        <v>484</v>
      </c>
      <c r="D11" s="14" t="s">
        <v>488</v>
      </c>
      <c r="E11" s="50" t="s">
        <v>424</v>
      </c>
      <c r="F11" s="14" t="s">
        <v>426</v>
      </c>
      <c r="G11" s="50" t="s">
        <v>502</v>
      </c>
      <c r="H11" s="14" t="s">
        <v>503</v>
      </c>
      <c r="I11" s="1" t="str">
        <f t="shared" si="0"/>
        <v>MERGE|OrganizationTreeNode|PER_ORG_TREE_STRUCTURE|NPG_HR_ORG_TREE|NPG HR Org Tree v1.0|HCM_DIVISION|Internal Audit|FUN_BUSINESS_UNIT|NPG Corporation</v>
      </c>
    </row>
    <row r="12" spans="1:9">
      <c r="B12" s="14" t="s">
        <v>485</v>
      </c>
      <c r="C12" s="14" t="s">
        <v>484</v>
      </c>
      <c r="D12" s="14" t="s">
        <v>488</v>
      </c>
      <c r="E12" s="50" t="s">
        <v>424</v>
      </c>
      <c r="F12" s="14" t="s">
        <v>427</v>
      </c>
      <c r="G12" s="50" t="s">
        <v>502</v>
      </c>
      <c r="H12" s="14" t="s">
        <v>503</v>
      </c>
      <c r="I12" s="1" t="str">
        <f t="shared" si="0"/>
        <v>MERGE|OrganizationTreeNode|PER_ORG_TREE_STRUCTURE|NPG_HR_ORG_TREE|NPG HR Org Tree v1.0|HCM_DIVISION|Credit Review|FUN_BUSINESS_UNIT|NPG Corporation</v>
      </c>
    </row>
    <row r="13" spans="1:9">
      <c r="B13" s="14" t="s">
        <v>485</v>
      </c>
      <c r="C13" s="14" t="s">
        <v>484</v>
      </c>
      <c r="D13" s="14" t="s">
        <v>488</v>
      </c>
      <c r="E13" s="50" t="s">
        <v>413</v>
      </c>
      <c r="F13" s="14" t="s">
        <v>412</v>
      </c>
      <c r="G13" s="50" t="s">
        <v>424</v>
      </c>
      <c r="H13" s="14" t="s">
        <v>423</v>
      </c>
      <c r="I13" s="1" t="str">
        <f t="shared" si="0"/>
        <v>MERGE|OrganizationTreeNode|PER_ORG_TREE_STRUCTURE|NPG_HR_ORG_TREE|NPG HR Org Tree v1.0|DEPARTMENT|xxx-Payroll|HCM_DIVISION|People Services</v>
      </c>
    </row>
    <row r="14" spans="1:9">
      <c r="B14" s="14" t="s">
        <v>485</v>
      </c>
      <c r="C14" s="14" t="s">
        <v>484</v>
      </c>
      <c r="D14" s="14" t="s">
        <v>488</v>
      </c>
      <c r="E14" s="50" t="s">
        <v>413</v>
      </c>
      <c r="F14" s="14" t="s">
        <v>416</v>
      </c>
      <c r="G14" s="50" t="s">
        <v>424</v>
      </c>
      <c r="H14" s="14" t="s">
        <v>423</v>
      </c>
      <c r="I14" s="1" t="str">
        <f t="shared" si="0"/>
        <v>MERGE|OrganizationTreeNode|PER_ORG_TREE_STRUCTURE|NPG_HR_ORG_TREE|NPG HR Org Tree v1.0|DEPARTMENT|xxx-Workplace Excellence|HCM_DIVISION|People Services</v>
      </c>
    </row>
    <row r="15" spans="1:9">
      <c r="B15" s="14" t="s">
        <v>485</v>
      </c>
      <c r="C15" s="14" t="s">
        <v>484</v>
      </c>
      <c r="D15" s="14" t="s">
        <v>488</v>
      </c>
      <c r="E15" s="50" t="s">
        <v>413</v>
      </c>
      <c r="F15" s="14" t="s">
        <v>418</v>
      </c>
      <c r="G15" s="50" t="s">
        <v>424</v>
      </c>
      <c r="H15" s="14" t="s">
        <v>423</v>
      </c>
      <c r="I15" s="1" t="str">
        <f t="shared" si="0"/>
        <v>MERGE|OrganizationTreeNode|PER_ORG_TREE_STRUCTURE|NPG_HR_ORG_TREE|NPG HR Org Tree v1.0|DEPARTMENT|xxx-People Services Admin|HCM_DIVISION|People Services</v>
      </c>
    </row>
    <row r="16" spans="1:9">
      <c r="B16" s="14" t="s">
        <v>485</v>
      </c>
      <c r="C16" s="14" t="s">
        <v>484</v>
      </c>
      <c r="D16" s="14" t="s">
        <v>488</v>
      </c>
      <c r="E16" s="50" t="s">
        <v>413</v>
      </c>
      <c r="F16" s="14" t="s">
        <v>420</v>
      </c>
      <c r="G16" s="50" t="s">
        <v>424</v>
      </c>
      <c r="H16" s="14" t="s">
        <v>423</v>
      </c>
      <c r="I16" s="1" t="str">
        <f t="shared" si="0"/>
        <v>MERGE|OrganizationTreeNode|PER_ORG_TREE_STRUCTURE|NPG_HR_ORG_TREE|NPG HR Org Tree v1.0|DEPARTMENT|xxx-Learning Development|HCM_DIVISION|People Services</v>
      </c>
    </row>
    <row r="17" spans="2:9">
      <c r="B17" s="14" t="s">
        <v>485</v>
      </c>
      <c r="C17" s="14" t="s">
        <v>484</v>
      </c>
      <c r="D17" s="14" t="s">
        <v>488</v>
      </c>
      <c r="E17" s="50" t="s">
        <v>413</v>
      </c>
      <c r="F17" s="14" t="s">
        <v>421</v>
      </c>
      <c r="G17" s="50" t="s">
        <v>424</v>
      </c>
      <c r="H17" s="14" t="s">
        <v>426</v>
      </c>
      <c r="I17" s="1" t="str">
        <f t="shared" si="0"/>
        <v>MERGE|OrganizationTreeNode|PER_ORG_TREE_STRUCTURE|NPG_HR_ORG_TREE|NPG HR Org Tree v1.0|DEPARTMENT|xxx-Internal Audit|HCM_DIVISION|Internal Audit</v>
      </c>
    </row>
    <row r="18" spans="2:9">
      <c r="B18" s="14" t="s">
        <v>485</v>
      </c>
      <c r="C18" s="14" t="s">
        <v>484</v>
      </c>
      <c r="D18" s="14" t="s">
        <v>488</v>
      </c>
      <c r="E18" s="50" t="s">
        <v>413</v>
      </c>
      <c r="F18" s="14" t="s">
        <v>505</v>
      </c>
      <c r="G18" s="50" t="s">
        <v>424</v>
      </c>
      <c r="H18" s="14" t="s">
        <v>427</v>
      </c>
      <c r="I18" s="1" t="str">
        <f t="shared" si="0"/>
        <v>MERGE|OrganizationTreeNode|PER_ORG_TREE_STRUCTURE|NPG_HR_ORG_TREE|NPG HR Org Tree v1.0|DEPARTMENT|xxx-Credit Review|HCM_DIVISION|Credit Review</v>
      </c>
    </row>
    <row r="19" spans="2:9">
      <c r="B19" s="14" t="s">
        <v>485</v>
      </c>
      <c r="C19" s="14" t="s">
        <v>484</v>
      </c>
      <c r="D19" s="14" t="s">
        <v>488</v>
      </c>
      <c r="E19" s="50" t="s">
        <v>502</v>
      </c>
      <c r="F19" s="14" t="s">
        <v>506</v>
      </c>
      <c r="G19" s="50" t="s">
        <v>500</v>
      </c>
      <c r="H19" s="14" t="s">
        <v>501</v>
      </c>
      <c r="I19" s="1" t="str">
        <f t="shared" si="0"/>
        <v>MERGE|OrganizationTreeNode|PER_ORG_TREE_STRUCTURE|NPG_HR_ORG_TREE|NPG HR Org Tree v1.0|FUN_BUSINESS_UNIT|Payroll COE|ENTERPRISE|NorthPoint Group</v>
      </c>
    </row>
    <row r="20" spans="2:9">
      <c r="B20" s="14" t="s">
        <v>485</v>
      </c>
      <c r="C20" s="14" t="s">
        <v>484</v>
      </c>
      <c r="D20" s="14" t="s">
        <v>488</v>
      </c>
      <c r="E20" s="50" t="s">
        <v>502</v>
      </c>
      <c r="F20" s="14" t="s">
        <v>507</v>
      </c>
      <c r="G20" s="50" t="s">
        <v>500</v>
      </c>
      <c r="H20" s="14" t="s">
        <v>501</v>
      </c>
      <c r="I20" s="1" t="str">
        <f t="shared" si="0"/>
        <v>MERGE|OrganizationTreeNode|PER_ORG_TREE_STRUCTURE|NPG_HR_ORG_TREE|NPG HR Org Tree v1.0|FUN_BUSINESS_UNIT|Technology COE|ENTERPRISE|NorthPoint Group</v>
      </c>
    </row>
    <row r="21" spans="2:9">
      <c r="B21" s="14" t="s">
        <v>485</v>
      </c>
      <c r="C21" s="14" t="s">
        <v>484</v>
      </c>
      <c r="D21" s="14" t="s">
        <v>488</v>
      </c>
      <c r="E21" s="50" t="s">
        <v>502</v>
      </c>
      <c r="F21" s="14" t="s">
        <v>508</v>
      </c>
      <c r="G21" s="50" t="s">
        <v>500</v>
      </c>
      <c r="H21" s="14" t="s">
        <v>501</v>
      </c>
      <c r="I21" s="1" t="str">
        <f t="shared" si="0"/>
        <v>MERGE|OrganizationTreeNode|PER_ORG_TREE_STRUCTURE|NPG_HR_ORG_TREE|NPG HR Org Tree v1.0|FUN_BUSINESS_UNIT|Recruit to Retire COE|ENTERPRISE|NorthPoint Group</v>
      </c>
    </row>
    <row r="22" spans="2:9">
      <c r="B22" s="14"/>
      <c r="C22" s="14"/>
      <c r="D22" s="14"/>
      <c r="E22" s="50"/>
      <c r="F22" s="14"/>
      <c r="G22" s="50"/>
      <c r="H22" s="14"/>
      <c r="I22" s="1"/>
    </row>
    <row r="23" spans="2:9">
      <c r="B23" s="14"/>
      <c r="C23" s="14"/>
      <c r="D23" s="14"/>
      <c r="E23" s="50"/>
      <c r="F23" s="14"/>
      <c r="G23" s="50"/>
      <c r="H23" s="14"/>
      <c r="I23" s="1"/>
    </row>
    <row r="24" spans="2:9">
      <c r="B24" s="14"/>
      <c r="C24" s="14"/>
      <c r="D24" s="14"/>
      <c r="E24" s="50"/>
      <c r="F24" s="14"/>
      <c r="G24" s="50"/>
      <c r="H24" s="14"/>
      <c r="I24" s="1"/>
    </row>
    <row r="25" spans="2:9">
      <c r="B25" s="14"/>
      <c r="C25" s="14"/>
      <c r="D25" s="14"/>
      <c r="E25" s="50"/>
      <c r="F25" s="14"/>
      <c r="G25" s="50"/>
      <c r="H25" s="14"/>
      <c r="I25" s="1"/>
    </row>
    <row r="26" spans="2:9">
      <c r="B26" s="14"/>
      <c r="C26" s="14"/>
      <c r="D26" s="14"/>
      <c r="E26" s="50"/>
      <c r="F26" s="14"/>
      <c r="G26" s="50"/>
      <c r="H26" s="14"/>
      <c r="I26" s="1"/>
    </row>
    <row r="27" spans="2:9">
      <c r="B27" s="14"/>
      <c r="C27" s="14"/>
      <c r="D27" s="14"/>
      <c r="E27" s="50"/>
      <c r="F27" s="14"/>
      <c r="G27" s="50"/>
      <c r="H27" s="14"/>
      <c r="I27" s="1"/>
    </row>
    <row r="28" spans="2:9">
      <c r="B28" s="14"/>
      <c r="C28" s="14"/>
      <c r="D28" s="14"/>
      <c r="E28" s="50"/>
      <c r="F28" s="14"/>
      <c r="G28" s="50"/>
      <c r="H28" s="14"/>
      <c r="I28" s="1"/>
    </row>
    <row r="29" spans="2:9">
      <c r="B29" s="14"/>
      <c r="C29" s="14"/>
      <c r="D29" s="14"/>
      <c r="E29" s="50"/>
      <c r="F29" s="14"/>
      <c r="G29" s="50"/>
      <c r="H29" s="14"/>
      <c r="I29" s="1"/>
    </row>
    <row r="30" spans="2:9">
      <c r="B30" s="14"/>
      <c r="C30" s="14"/>
      <c r="D30" s="14"/>
      <c r="E30" s="50"/>
      <c r="F30" s="14"/>
      <c r="G30" s="50"/>
      <c r="H30" s="14"/>
      <c r="I30" s="1"/>
    </row>
    <row r="31" spans="2:9">
      <c r="B31" s="14"/>
      <c r="C31" s="14"/>
      <c r="D31" s="14"/>
      <c r="E31" s="50"/>
      <c r="F31" s="14"/>
      <c r="G31" s="50"/>
      <c r="H31" s="14"/>
      <c r="I31" s="1"/>
    </row>
    <row r="32" spans="2:9">
      <c r="B32" s="14"/>
      <c r="C32" s="14"/>
      <c r="D32" s="14"/>
      <c r="E32" s="50"/>
      <c r="F32" s="14"/>
      <c r="G32" s="50"/>
      <c r="H32" s="14"/>
      <c r="I32" s="1"/>
    </row>
  </sheetData>
  <autoFilter ref="A6:I6" xr:uid="{A731678C-806A-40C2-AFDD-AB5B896133A4}"/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60483BEBF7A4D949A0EDA96E1BC29" ma:contentTypeVersion="8" ma:contentTypeDescription="Create a new document." ma:contentTypeScope="" ma:versionID="e45e39058538024cda9ef4691b3565be">
  <xsd:schema xmlns:xsd="http://www.w3.org/2001/XMLSchema" xmlns:xs="http://www.w3.org/2001/XMLSchema" xmlns:p="http://schemas.microsoft.com/office/2006/metadata/properties" xmlns:ns2="866defa0-a8f6-4554-a092-9b9318f1d1ad" targetNamespace="http://schemas.microsoft.com/office/2006/metadata/properties" ma:root="true" ma:fieldsID="5af8c3257fef9a338914aa9fcb3596ba" ns2:_="">
    <xsd:import namespace="866defa0-a8f6-4554-a092-9b9318f1d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defa0-a8f6-4554-a092-9b9318f1d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8F25C5-F8DF-4115-ACC4-94F52ABC544D}"/>
</file>

<file path=customXml/itemProps2.xml><?xml version="1.0" encoding="utf-8"?>
<ds:datastoreItem xmlns:ds="http://schemas.openxmlformats.org/officeDocument/2006/customXml" ds:itemID="{950ED3ED-4970-4D89-919F-E690CCF6CAE6}"/>
</file>

<file path=customXml/itemProps3.xml><?xml version="1.0" encoding="utf-8"?>
<ds:datastoreItem xmlns:ds="http://schemas.openxmlformats.org/officeDocument/2006/customXml" ds:itemID="{864D3D68-8691-4355-A64C-3537D7C2B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 Vaghela</cp:lastModifiedBy>
  <cp:revision/>
  <dcterms:created xsi:type="dcterms:W3CDTF">2015-06-05T18:17:20Z</dcterms:created>
  <dcterms:modified xsi:type="dcterms:W3CDTF">2022-02-15T18:11:18Z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0x01010030560483BEBF7A4D949A0EDA96E1BC29</vt:lpwstr>
  </property>
  <property fmtid="{D5CDD505-2E9C-101B-9397-08002B2CF9AE}" pid="3" name="Workbook id">
    <vt:lpwstr>af5e7a7e-e816-4fcf-95e9-b9378e68de53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