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E:\Yaksha Files\"/>
    </mc:Choice>
  </mc:AlternateContent>
  <xr:revisionPtr revIDLastSave="0" documentId="13_ncr:11_{217DB855-1173-46A3-96D7-0FC33D1797EE}" xr6:coauthVersionLast="45" xr6:coauthVersionMax="45" xr10:uidLastSave="{00000000-0000-0000-0000-000000000000}"/>
  <bookViews>
    <workbookView xWindow="-120" yWindow="-120" windowWidth="21840" windowHeight="13140" xr2:uid="{00000000-000D-0000-FFFF-FFFF00000000}"/>
  </bookViews>
  <sheets>
    <sheet name="Project Tracker" sheetId="1" r:id="rId1"/>
    <sheet name="Setup" sheetId="2" r:id="rId2"/>
  </sheets>
  <definedNames>
    <definedName name="CategoryList">Setup!$B$5:$B$10</definedName>
    <definedName name="ColumnTitle1">'Project Tracker'!$B$4</definedName>
    <definedName name="ColumnTitle2">CategoryAndEmployeeTable[[#Headers],[Category Name]]</definedName>
    <definedName name="EmployeeList">Setup!$C$5:$C$10</definedName>
    <definedName name="FlagPercent">'Project Tracker'!$G$2</definedName>
    <definedName name="_xlnm.Print_Titles" localSheetId="0">'Project Tracker'!$4:$4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22" i="1" l="1"/>
  <c r="N22" i="1"/>
  <c r="K22" i="1"/>
  <c r="N21" i="1"/>
  <c r="M21" i="1"/>
  <c r="L21" i="1"/>
  <c r="I21" i="1"/>
  <c r="H21" i="1"/>
  <c r="N20" i="1"/>
  <c r="M20" i="1"/>
  <c r="L20" i="1"/>
  <c r="I20" i="1"/>
  <c r="H20" i="1"/>
  <c r="N19" i="1"/>
  <c r="M19" i="1"/>
  <c r="L19" i="1"/>
  <c r="I19" i="1"/>
  <c r="H19" i="1"/>
  <c r="N18" i="1"/>
  <c r="M18" i="1"/>
  <c r="L18" i="1"/>
  <c r="I18" i="1"/>
  <c r="H18" i="1"/>
  <c r="N17" i="1"/>
  <c r="M17" i="1"/>
  <c r="L17" i="1"/>
  <c r="I17" i="1"/>
  <c r="H17" i="1"/>
  <c r="N16" i="1"/>
  <c r="M16" i="1"/>
  <c r="L16" i="1"/>
  <c r="I16" i="1"/>
  <c r="H16" i="1"/>
  <c r="N15" i="1"/>
  <c r="M15" i="1"/>
  <c r="L15" i="1"/>
  <c r="I15" i="1"/>
  <c r="H15" i="1"/>
  <c r="N14" i="1"/>
  <c r="M14" i="1"/>
  <c r="L14" i="1"/>
  <c r="I14" i="1"/>
  <c r="H14" i="1"/>
  <c r="P22" i="1" l="1"/>
  <c r="K15" i="1"/>
  <c r="Q15" i="1"/>
  <c r="K17" i="1"/>
  <c r="Q17" i="1"/>
  <c r="K19" i="1"/>
  <c r="Q19" i="1"/>
  <c r="K21" i="1"/>
  <c r="Q21" i="1"/>
  <c r="K14" i="1"/>
  <c r="Q14" i="1"/>
  <c r="K16" i="1"/>
  <c r="Q16" i="1"/>
  <c r="K18" i="1"/>
  <c r="Q18" i="1"/>
  <c r="K20" i="1"/>
  <c r="Q20" i="1"/>
  <c r="N5" i="1"/>
  <c r="N6" i="1"/>
  <c r="N7" i="1"/>
  <c r="N8" i="1"/>
  <c r="N9" i="1"/>
  <c r="N10" i="1"/>
  <c r="N11" i="1"/>
  <c r="N12" i="1"/>
  <c r="N13" i="1"/>
  <c r="K13" i="1"/>
  <c r="Q13" i="1"/>
  <c r="P20" i="1" l="1"/>
  <c r="P18" i="1"/>
  <c r="P16" i="1"/>
  <c r="P14" i="1"/>
  <c r="P21" i="1"/>
  <c r="P19" i="1"/>
  <c r="P17" i="1"/>
  <c r="P15" i="1"/>
  <c r="P13" i="1"/>
  <c r="M12" i="1"/>
  <c r="M11" i="1"/>
  <c r="M10" i="1"/>
  <c r="M9" i="1"/>
  <c r="M8" i="1"/>
  <c r="M7" i="1"/>
  <c r="M6" i="1"/>
  <c r="M5" i="1"/>
  <c r="L12" i="1"/>
  <c r="L11" i="1"/>
  <c r="L10" i="1"/>
  <c r="L9" i="1"/>
  <c r="L8" i="1"/>
  <c r="L7" i="1"/>
  <c r="L6" i="1"/>
  <c r="L5" i="1"/>
  <c r="Q9" i="1" l="1"/>
  <c r="Q6" i="1"/>
  <c r="Q10" i="1"/>
  <c r="Q7" i="1"/>
  <c r="Q11" i="1"/>
  <c r="Q8" i="1"/>
  <c r="Q12" i="1"/>
  <c r="I6" i="1"/>
  <c r="I5" i="1"/>
  <c r="I12" i="1" l="1"/>
  <c r="I11" i="1"/>
  <c r="I10" i="1"/>
  <c r="I9" i="1"/>
  <c r="I8" i="1"/>
  <c r="I7" i="1"/>
  <c r="K12" i="1" l="1"/>
  <c r="P12" i="1" s="1"/>
  <c r="K11" i="1"/>
  <c r="P11" i="1" s="1"/>
  <c r="K10" i="1"/>
  <c r="P10" i="1" s="1"/>
  <c r="K9" i="1"/>
  <c r="P9" i="1" s="1"/>
  <c r="K8" i="1"/>
  <c r="P8" i="1" s="1"/>
  <c r="K7" i="1"/>
  <c r="P7" i="1" s="1"/>
  <c r="K6" i="1"/>
  <c r="P6" i="1" s="1"/>
  <c r="K5" i="1"/>
  <c r="Q5" i="1" l="1"/>
  <c r="P5" i="1" s="1"/>
</calcChain>
</file>

<file path=xl/sharedStrings.xml><?xml version="1.0" encoding="utf-8"?>
<sst xmlns="http://schemas.openxmlformats.org/spreadsheetml/2006/main" count="108" uniqueCount="54">
  <si>
    <t>Assigned To</t>
  </si>
  <si>
    <t>Setup</t>
  </si>
  <si>
    <t>Project Tracker</t>
  </si>
  <si>
    <t xml:space="preserve">Percent Over/Under to Flag: </t>
  </si>
  <si>
    <t>Actual
Finish</t>
  </si>
  <si>
    <t>Estimated 
Finish</t>
  </si>
  <si>
    <t>Employee Name</t>
  </si>
  <si>
    <t>Category Name</t>
  </si>
  <si>
    <t>Estimated Work (in hours)</t>
  </si>
  <si>
    <t>Actual Work (in hours)</t>
  </si>
  <si>
    <t>Actual Duration (in days)</t>
  </si>
  <si>
    <t>Estimated Duration (in days)</t>
  </si>
  <si>
    <t>Flag icon for Over/Under Actual Work (in hours)</t>
  </si>
  <si>
    <t>Flag icon for Over/Under Actual Duration (in days)</t>
  </si>
  <si>
    <t>Actual 
Start</t>
  </si>
  <si>
    <t>Ram</t>
  </si>
  <si>
    <t>Ankita</t>
  </si>
  <si>
    <t>CSM 1</t>
  </si>
  <si>
    <t>Vinay</t>
  </si>
  <si>
    <t>Jatin</t>
  </si>
  <si>
    <t>CX</t>
  </si>
  <si>
    <t>Test Link LX</t>
  </si>
  <si>
    <t>Test Link Accuracy</t>
  </si>
  <si>
    <t>Design</t>
  </si>
  <si>
    <t>UX Tester 1</t>
  </si>
  <si>
    <t>UX Tester 2</t>
  </si>
  <si>
    <t>Visibility of System Status</t>
  </si>
  <si>
    <t>Match between System and Real World</t>
  </si>
  <si>
    <t>User Control &amp; Freedom</t>
  </si>
  <si>
    <t>Consistency &amp; Standards</t>
  </si>
  <si>
    <t>Error Prevention</t>
  </si>
  <si>
    <t>Recognition rather than Recall</t>
  </si>
  <si>
    <t>Flexibility and Efficiency of Use</t>
  </si>
  <si>
    <t>Aesthetic &amp; Minimalist Design</t>
  </si>
  <si>
    <t>Help Recognize &amp; Recover from Errors</t>
  </si>
  <si>
    <t>Severity</t>
  </si>
  <si>
    <t>UX A/B Test Category</t>
  </si>
  <si>
    <t>Recommendations</t>
  </si>
  <si>
    <t>Heuristic</t>
  </si>
  <si>
    <t>Status</t>
  </si>
  <si>
    <t>In Progress</t>
  </si>
  <si>
    <t>Yaksha Logo across all test 
links</t>
  </si>
  <si>
    <t>UX Consultant</t>
  </si>
  <si>
    <t>Estimated Start</t>
  </si>
  <si>
    <t>Geography</t>
  </si>
  <si>
    <t>TLP1-2-3</t>
  </si>
  <si>
    <t>Help &amp; Document</t>
  </si>
  <si>
    <t>TLP1</t>
  </si>
  <si>
    <t>This is the support email address that is applicable for resolution through Unified Help Desk and Yaksha Operations Team</t>
  </si>
  <si>
    <t>The Phone Number displayed alongside the email address is not necessary</t>
  </si>
  <si>
    <t>Check the Login details of Codeacademy.com or any other websites to provide center of the page or top of the mind recall of data capture. the color should be sleek than simple behind this entry level page</t>
  </si>
  <si>
    <t>Aesthetics</t>
  </si>
  <si>
    <t>Picture to be removed and the sign in details to be moved to the center of the page</t>
  </si>
  <si>
    <t>The entire process of test beginning should begin after click "SIGN IN" page.
all of these must be represented in a standard document format for "click to start the test" inside which all the test information should be present including duration, test name, number of questions and test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</si>
</sst>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Over/Under flag&quot;;&quot;&quot;;&quot;&quot;"/>
  </numFmts>
  <fonts count="11"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s>
  <fills count="5">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right/>
      <top style="thin">
        <color theme="3" tint="0.59996337778862885"/>
      </top>
      <bottom style="thin">
        <color theme="3" tint="0.59996337778862885"/>
      </bottom>
      <diagonal/>
    </border>
    <border>
      <left/>
      <right/>
      <top style="thin">
        <color theme="3" tint="0.59996337778862885"/>
      </top>
      <bottom style="thin">
        <color theme="9"/>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41">
    <xf numFmtId="0" fontId="0" fillId="0" borderId="0" xfId="0">
      <alignment vertical="center"/>
    </xf>
    <xf numFmtId="0" fontId="0" fillId="0" borderId="0" xfId="0" applyProtection="1">
      <alignment vertical="center"/>
    </xf>
    <xf numFmtId="14" fontId="0" fillId="0" borderId="0" xfId="8" applyFont="1" applyAlignment="1" applyProtection="1">
      <alignment vertical="center"/>
    </xf>
    <xf numFmtId="0" fontId="0" fillId="0" borderId="0" xfId="0" applyAlignment="1">
      <alignment horizontal="right" vertical="center"/>
    </xf>
    <xf numFmtId="9" fontId="5" fillId="0" borderId="3" xfId="2" applyProtection="1">
      <alignment horizontal="center" vertical="center"/>
    </xf>
    <xf numFmtId="0" fontId="6" fillId="0" borderId="0" xfId="6" applyBorder="1">
      <alignment horizontal="left" vertical="center" wrapText="1" indent="1"/>
    </xf>
    <xf numFmtId="0" fontId="6" fillId="0" borderId="0" xfId="6">
      <alignment horizontal="left" vertical="center" wrapText="1" indent="1"/>
    </xf>
    <xf numFmtId="0" fontId="4" fillId="0" borderId="0" xfId="9" applyAlignment="1" applyProtection="1">
      <alignment vertical="center"/>
    </xf>
    <xf numFmtId="14" fontId="6" fillId="0" borderId="0" xfId="6" applyNumberFormat="1" applyBorder="1">
      <alignment horizontal="left" vertical="center" wrapText="1" indent="1"/>
    </xf>
    <xf numFmtId="3" fontId="6" fillId="0" borderId="0" xfId="6" applyNumberFormat="1" applyBorder="1">
      <alignment horizontal="left" vertical="center" wrapText="1" indent="1"/>
    </xf>
    <xf numFmtId="0" fontId="6" fillId="0" borderId="0" xfId="6" applyNumberFormat="1" applyBorder="1">
      <alignment horizontal="left" vertical="center" wrapText="1" indent="1"/>
    </xf>
    <xf numFmtId="0" fontId="4" fillId="0" borderId="0" xfId="9" applyAlignment="1">
      <alignment vertical="center"/>
    </xf>
    <xf numFmtId="0" fontId="8" fillId="0" borderId="0" xfId="5">
      <alignment horizontal="left" vertical="center" wrapText="1" indent="1"/>
    </xf>
    <xf numFmtId="0" fontId="8" fillId="0" borderId="0" xfId="5" applyBorder="1">
      <alignment horizontal="left" vertical="center" wrapText="1" indent="1"/>
    </xf>
    <xf numFmtId="3" fontId="8" fillId="0" borderId="0" xfId="4" applyBorder="1">
      <alignment horizontal="left" vertical="center" indent="1"/>
    </xf>
    <xf numFmtId="164" fontId="10" fillId="0" borderId="0" xfId="10">
      <alignment horizontal="left" vertical="center" indent="1"/>
    </xf>
    <xf numFmtId="164" fontId="9" fillId="0" borderId="4" xfId="12">
      <alignment horizontal="right" vertical="center"/>
    </xf>
    <xf numFmtId="14" fontId="7" fillId="0" borderId="0" xfId="8" applyBorder="1">
      <alignment horizontal="right" vertical="center" indent="2"/>
    </xf>
    <xf numFmtId="14" fontId="7" fillId="0" borderId="5" xfId="13">
      <alignment horizontal="left" vertical="center" indent="2"/>
    </xf>
    <xf numFmtId="3" fontId="8" fillId="2" borderId="0" xfId="14" applyBorder="1">
      <alignment horizontal="left" vertical="center" indent="1"/>
    </xf>
    <xf numFmtId="0" fontId="8" fillId="0" borderId="0" xfId="5" applyProtection="1">
      <alignment horizontal="left" vertical="center" wrapText="1" indent="1"/>
    </xf>
    <xf numFmtId="14" fontId="7" fillId="0" borderId="0" xfId="8" applyProtection="1">
      <alignment horizontal="right" vertical="center" indent="2"/>
    </xf>
    <xf numFmtId="3" fontId="8" fillId="0" borderId="0" xfId="4" applyProtection="1">
      <alignment horizontal="left" vertical="center" indent="1"/>
    </xf>
    <xf numFmtId="14" fontId="7" fillId="0" borderId="5" xfId="13" applyFill="1">
      <alignment horizontal="left" vertical="center" indent="2"/>
    </xf>
    <xf numFmtId="164" fontId="9" fillId="0" borderId="4" xfId="12" applyFill="1">
      <alignment horizontal="right" vertical="center"/>
    </xf>
    <xf numFmtId="3" fontId="8" fillId="2" borderId="0" xfId="14">
      <alignment horizontal="left" vertical="center" indent="1"/>
    </xf>
    <xf numFmtId="14" fontId="6" fillId="0" borderId="5" xfId="11" applyNumberFormat="1">
      <alignment horizontal="left" vertical="center" wrapText="1" indent="2"/>
    </xf>
    <xf numFmtId="3" fontId="8" fillId="2" borderId="6" xfId="15">
      <alignment horizontal="left" vertical="center" indent="1"/>
    </xf>
    <xf numFmtId="164" fontId="9" fillId="0" borderId="4" xfId="12" applyNumberFormat="1" applyFill="1">
      <alignment horizontal="right" vertical="center"/>
    </xf>
    <xf numFmtId="0" fontId="8" fillId="0" borderId="0" xfId="5" applyNumberFormat="1" applyBorder="1">
      <alignment horizontal="left" vertical="center" wrapText="1" indent="1"/>
    </xf>
    <xf numFmtId="0" fontId="8" fillId="0" borderId="0" xfId="5" applyNumberFormat="1" applyProtection="1">
      <alignment horizontal="left" vertical="center" wrapText="1" indent="1"/>
    </xf>
    <xf numFmtId="0" fontId="6" fillId="4" borderId="0" xfId="6" applyFont="1" applyFill="1" applyBorder="1" applyAlignment="1">
      <alignment horizontal="left" vertical="center" wrapText="1" indent="1"/>
    </xf>
    <xf numFmtId="0" fontId="8" fillId="0" borderId="7" xfId="5" applyNumberFormat="1" applyFont="1" applyBorder="1" applyAlignment="1">
      <alignment horizontal="left" vertical="center" wrapText="1" indent="1"/>
    </xf>
    <xf numFmtId="0" fontId="8" fillId="0" borderId="8" xfId="5" applyNumberFormat="1" applyFont="1" applyBorder="1" applyAlignment="1">
      <alignment horizontal="left" vertical="center" wrapText="1" indent="1"/>
    </xf>
    <xf numFmtId="0" fontId="0" fillId="0" borderId="0" xfId="0" applyFont="1" applyAlignment="1">
      <alignment vertical="center" wrapText="1"/>
    </xf>
    <xf numFmtId="0" fontId="0" fillId="0" borderId="0" xfId="0" applyFont="1" applyAlignment="1">
      <alignment horizontal="center" vertical="center" wrapText="1"/>
    </xf>
    <xf numFmtId="0" fontId="8" fillId="0" borderId="0" xfId="5" applyBorder="1" applyAlignment="1">
      <alignment horizontal="center" vertical="center" wrapText="1"/>
    </xf>
    <xf numFmtId="0" fontId="4" fillId="0" borderId="0" xfId="9" applyAlignment="1" applyProtection="1">
      <alignment horizontal="center" vertical="center"/>
    </xf>
    <xf numFmtId="0" fontId="0" fillId="0" borderId="0" xfId="0" applyAlignment="1" applyProtection="1">
      <alignment horizontal="center" vertical="center"/>
    </xf>
    <xf numFmtId="0" fontId="6" fillId="0" borderId="0" xfId="6" applyBorder="1" applyAlignment="1">
      <alignment horizontal="center" vertical="center" wrapText="1"/>
    </xf>
    <xf numFmtId="0" fontId="8" fillId="0" borderId="0" xfId="5" applyAlignment="1" applyProtection="1">
      <alignment horizontal="center" vertical="center" wrapText="1"/>
    </xf>
  </cellXfs>
  <cellStyles count="16">
    <cellStyle name="Actual Start" xfId="13" xr:uid="{00000000-0005-0000-0000-000000000000}"/>
    <cellStyle name="Date" xfId="8" xr:uid="{00000000-0005-0000-0000-000001000000}"/>
    <cellStyle name="Estimated duration" xfId="15" xr:uid="{00000000-0005-0000-0000-000002000000}"/>
    <cellStyle name="Flag" xfId="12" xr:uid="{00000000-0005-0000-0000-000003000000}"/>
    <cellStyle name="Grey Column" xfId="14" xr:uid="{00000000-0005-0000-0000-000004000000}"/>
    <cellStyle name="Heading 1" xfId="1" builtinId="16" customBuiltin="1"/>
    <cellStyle name="Heading 2" xfId="6" builtinId="17" customBuiltin="1"/>
    <cellStyle name="Heading 3" xfId="10" builtinId="18" customBuiltin="1"/>
    <cellStyle name="Heading 4" xfId="11" builtinId="19" customBuiltin="1"/>
    <cellStyle name="Input" xfId="2" builtinId="20" customBuiltin="1"/>
    <cellStyle name="Normal" xfId="0" builtinId="0" customBuiltin="1"/>
    <cellStyle name="Note" xfId="7" builtinId="10" customBuiltin="1"/>
    <cellStyle name="Numbers" xfId="4" xr:uid="{00000000-0005-0000-0000-00000C000000}"/>
    <cellStyle name="Output" xfId="3" builtinId="21" customBuiltin="1"/>
    <cellStyle name="Text" xfId="5" xr:uid="{00000000-0005-0000-0000-00000E000000}"/>
    <cellStyle name="Title" xfId="9" builtinId="15" customBuiltin="1"/>
  </cellStyles>
  <dxfs count="10">
    <dxf>
      <font>
        <b/>
        <i val="0"/>
        <color theme="4" tint="-0.499984740745262"/>
      </font>
    </dxf>
    <dxf>
      <font>
        <b/>
        <i val="0"/>
        <color theme="4" tint="-0.499984740745262"/>
      </font>
    </dxf>
    <dxf>
      <font>
        <b/>
        <i val="0"/>
        <color theme="4" tint="-0.499984740745262"/>
      </font>
    </dxf>
    <dxf>
      <font>
        <b/>
        <i val="0"/>
        <color theme="4" tint="-0.499984740745262"/>
      </font>
    </dxf>
    <dxf>
      <alignment horizontal="center" vertical="center" textRotation="0" indent="0" justifyLastLine="0" shrinkToFit="0" readingOrder="0"/>
    </dxf>
    <dxf>
      <numFmt numFmtId="0" formatCode="General"/>
    </dxf>
    <dxf>
      <numFmt numFmtId="164" formatCode="&quot;Over/Under flag&quot;;&quot;&quot;;&quot;&quot;"/>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Custom Table Style" defaultPivotStyle="PivotStyleMedium2">
    <tableStyle name="Custom Table Style" pivot="0" count="2" xr9:uid="{00000000-0011-0000-FFFF-FFFF00000000}">
      <tableStyleElement type="wholeTable" dxfId="9"/>
      <tableStyleElement type="headerRow" dxfId="8"/>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Setup!A1"/></Relationships>
</file>

<file path=xl/drawings/_rels/drawing2.xml.rels><?xml version="1.0" encoding="UTF-8" standalone="yes"?>
<Relationships xmlns="http://schemas.openxmlformats.org/package/2006/relationships"><Relationship Id="rId1" Type="http://schemas.openxmlformats.org/officeDocument/2006/relationships/hyperlink" Target="#'Project Tracker'!A1"/></Relationships>
</file>

<file path=xl/drawings/drawing1.xml><?xml version="1.0" encoding="utf-8"?>
<xdr:wsDr xmlns:xdr="http://schemas.openxmlformats.org/drawingml/2006/spreadsheetDrawing" xmlns:a="http://schemas.openxmlformats.org/drawingml/2006/main">
  <xdr:twoCellAnchor editAs="oneCell">
    <xdr:from>
      <xdr:col>1</xdr:col>
      <xdr:colOff>466</xdr:colOff>
      <xdr:row>1</xdr:row>
      <xdr:rowOff>6351</xdr:rowOff>
    </xdr:from>
    <xdr:to>
      <xdr:col>1</xdr:col>
      <xdr:colOff>914866</xdr:colOff>
      <xdr:row>2</xdr:row>
      <xdr:rowOff>26671</xdr:rowOff>
    </xdr:to>
    <xdr:sp macro="" textlink="">
      <xdr:nvSpPr>
        <xdr:cNvPr id="3" name="Setup Button" descr="Setup navigation button. Click to view the Setup worksheet." title="Navigation Button - Setup">
          <a:hlinkClick xmlns:r="http://schemas.openxmlformats.org/officeDocument/2006/relationships" r:id="rId1" tooltip="Click to view Setup"/>
          <a:extLst>
            <a:ext uri="{FF2B5EF4-FFF2-40B4-BE49-F238E27FC236}">
              <a16:creationId xmlns:a16="http://schemas.microsoft.com/office/drawing/2014/main" id="{00000000-0008-0000-0000-000003000000}"/>
            </a:ext>
          </a:extLst>
        </xdr:cNvPr>
        <xdr:cNvSpPr txBox="1">
          <a:spLocks noChangeAspect="1"/>
        </xdr:cNvSpPr>
      </xdr:nvSpPr>
      <xdr:spPr>
        <a:xfrm>
          <a:off x="182562" y="825781"/>
          <a:ext cx="914400" cy="279456"/>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SETUP</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895094</xdr:colOff>
      <xdr:row>2</xdr:row>
      <xdr:rowOff>25400</xdr:rowOff>
    </xdr:to>
    <xdr:sp macro="" textlink="">
      <xdr:nvSpPr>
        <xdr:cNvPr id="3" name="Projects Button" descr="Projects navigation button. Click to view the Projects worksheet." title="Navigation Button - Projects">
          <a:hlinkClick xmlns:r="http://schemas.openxmlformats.org/officeDocument/2006/relationships" r:id="rId1" tooltip="Click to view Projects"/>
          <a:extLst>
            <a:ext uri="{FF2B5EF4-FFF2-40B4-BE49-F238E27FC236}">
              <a16:creationId xmlns:a16="http://schemas.microsoft.com/office/drawing/2014/main" id="{00000000-0008-0000-0100-000003000000}"/>
            </a:ext>
          </a:extLst>
        </xdr:cNvPr>
        <xdr:cNvSpPr txBox="1">
          <a:spLocks noChangeAspect="1"/>
        </xdr:cNvSpPr>
      </xdr:nvSpPr>
      <xdr:spPr>
        <a:xfrm>
          <a:off x="181934" y="578490"/>
          <a:ext cx="914400" cy="27475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PROJECTS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Tracker" displayName="ProjectTracker" ref="B4:R22" totalsRowShown="0" tableBorderDxfId="7" headerRowCellStyle="Heading 2">
  <autoFilter ref="B4:R22" xr:uid="{00000000-0009-0000-0100-000001000000}"/>
  <tableColumns count="17">
    <tableColumn id="1" xr3:uid="{00000000-0010-0000-0000-000001000000}" name="Heuristic" dataCellStyle="Text"/>
    <tableColumn id="15" xr3:uid="{E002C2C2-A565-48D2-AD25-F9F9BEE61229}" name="Severity" dataCellStyle="Text"/>
    <tableColumn id="16" xr3:uid="{CC731F86-58AC-4BA3-81EB-A52BC56A385E}" name="Geography" dataCellStyle="Text"/>
    <tableColumn id="17" xr3:uid="{EF7E9444-69D4-4158-A7CA-FCA45874B6FA}" name="Recommendations" dataDxfId="4" dataCellStyle="Text"/>
    <tableColumn id="2" xr3:uid="{00000000-0010-0000-0000-000002000000}" name="UX A/B Test Category" dataCellStyle="Text"/>
    <tableColumn id="3" xr3:uid="{00000000-0010-0000-0000-000003000000}" name="Assigned To" dataCellStyle="Text"/>
    <tableColumn id="4" xr3:uid="{00000000-0010-0000-0000-000004000000}" name="Estimated Start" dataCellStyle="Date"/>
    <tableColumn id="5" xr3:uid="{00000000-0010-0000-0000-000005000000}" name="Estimated _x000a_Finish" dataCellStyle="Date"/>
    <tableColumn id="6" xr3:uid="{00000000-0010-0000-0000-000006000000}" name="Estimated Work (in hours)" dataCellStyle="Numbers"/>
    <tableColumn id="7" xr3:uid="{00000000-0010-0000-0000-000007000000}" name="Estimated Duration (in days)" dataCellStyle="Estimated duration">
      <calculatedColumnFormula>IF(COUNTA('Project Tracker'!$H5,'Project Tracker'!$I5)&lt;&gt;2,"",DAYS360('Project Tracker'!$H5,'Project Tracker'!$I5,FALSE))</calculatedColumnFormula>
    </tableColumn>
    <tableColumn id="8" xr3:uid="{00000000-0010-0000-0000-000008000000}" name="Actual _x000a_Start" dataCellStyle="Actual Start"/>
    <tableColumn id="9" xr3:uid="{00000000-0010-0000-0000-000009000000}" name="Actual_x000a_Finish" dataCellStyle="Date"/>
    <tableColumn id="13" xr3:uid="{00000000-0010-0000-0000-00000D000000}" name="Flag icon for Over/Under Actual Work (in hours)" dataDxfId="6" dataCellStyle="Flag">
      <calculatedColumnFormula>IFERROR(IF(ProjectTracker[Actual Work (in hours)]=0,"",IF(ABS((ProjectTracker[[#This Row],[Actual Work (in hours)]]-ProjectTracker[[#This Row],[Estimated Work (in hours)]])/ProjectTracker[[#This Row],[Estimated Work (in hours)]])&gt;FlagPercent,1,0)),"")</calculatedColumnFormula>
    </tableColumn>
    <tableColumn id="10" xr3:uid="{00000000-0010-0000-0000-00000A000000}" name="Actual Work (in hours)" dataCellStyle="Numbers"/>
    <tableColumn id="14" xr3:uid="{00000000-0010-0000-0000-00000E000000}" name="Flag icon for Over/Under Actual Duration (in days)" dataCellStyle="Flag">
      <calculatedColumnFormula>IFERROR(IF(ProjectTracker[Actual Duration (in days)]=0,"",IF(ABS((ProjectTracker[[#This Row],[Actual Duration (in days)]]-ProjectTracker[[#This Row],[Estimated Duration (in days)]])/ProjectTracker[[#This Row],[Estimated Duration (in days)]])&gt;FlagPercent,1,0)),"")</calculatedColumnFormula>
    </tableColumn>
    <tableColumn id="11" xr3:uid="{00000000-0010-0000-0000-00000B000000}" name="Actual Duration (in days)" dataCellStyle="Grey Column">
      <calculatedColumnFormula>IF(COUNTA('Project Tracker'!$L5,'Project Tracker'!$M5)&lt;&gt;2,"",DAYS360('Project Tracker'!$L5,'Project Tracker'!$M5,FALSE))</calculatedColumnFormula>
    </tableColumn>
    <tableColumn id="12" xr3:uid="{00000000-0010-0000-0000-00000C000000}" name="Status" dataDxfId="5" dataCellStyle="Text"/>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ategoryAndEmployeeTable" displayName="CategoryAndEmployeeTable" ref="B4:C10" totalsRowShown="0" headerRowCellStyle="Heading 2" dataCellStyle="Text">
  <autoFilter ref="B4:C10" xr:uid="{00000000-0009-0000-0100-000003000000}"/>
  <tableColumns count="2">
    <tableColumn id="1" xr3:uid="{00000000-0010-0000-0100-000001000000}" name="Category Name" dataCellStyle="Text"/>
    <tableColumn id="2" xr3:uid="{00000000-0010-0000-0100-000002000000}" name="Employee Name" dataCellStyle="Text"/>
  </tableColumns>
  <tableStyleInfo name="Custom Table Style" showFirstColumn="0" showLastColumn="0" showRowStripes="1" showColumnStripes="0"/>
  <extLst>
    <ext xmlns:x14="http://schemas.microsoft.com/office/spreadsheetml/2009/9/main" uri="{504A1905-F514-4f6f-8877-14C23A59335A}">
      <x14:table altTextSummary="List of categories and employees used in the Category and Employee data validation drop down selection list on the Project Tracker worksheet. Use these columns to customize the items in each list. the lists do not need the same number of item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R22"/>
  <sheetViews>
    <sheetView showGridLines="0" tabSelected="1" topLeftCell="F1" zoomScale="80" zoomScaleNormal="80" workbookViewId="0">
      <pane ySplit="4" topLeftCell="A5" activePane="bottomLeft" state="frozen"/>
      <selection pane="bottomLeft" activeCell="Q4" sqref="Q4"/>
    </sheetView>
  </sheetViews>
  <sheetFormatPr defaultColWidth="9" defaultRowHeight="30" customHeight="1" x14ac:dyDescent="0.3"/>
  <cols>
    <col min="1" max="1" width="21.625" style="1" customWidth="1"/>
    <col min="2" max="2" width="25.375" style="1" customWidth="1"/>
    <col min="3" max="4" width="22.625" style="1" customWidth="1"/>
    <col min="5" max="5" width="39.5" style="38" customWidth="1"/>
    <col min="6" max="7" width="22.625" style="1" customWidth="1"/>
    <col min="8" max="9" width="15.625" style="2" customWidth="1"/>
    <col min="10" max="11" width="12.625" style="1" customWidth="1"/>
    <col min="12" max="13" width="15.625" style="2" customWidth="1"/>
    <col min="14" max="14" width="2.875" style="2" customWidth="1"/>
    <col min="15" max="15" width="12.625" style="1" customWidth="1"/>
    <col min="16" max="16" width="2.875" style="1" customWidth="1"/>
    <col min="17" max="17" width="12.625" style="1" customWidth="1"/>
    <col min="18" max="18" width="25.625" style="1" customWidth="1"/>
    <col min="19" max="19" width="2.625" style="1" customWidth="1"/>
    <col min="20" max="16384" width="9" style="1"/>
  </cols>
  <sheetData>
    <row r="1" spans="1:18" ht="65.099999999999994" customHeight="1" x14ac:dyDescent="0.3">
      <c r="B1" s="7" t="s">
        <v>2</v>
      </c>
      <c r="C1" s="7"/>
      <c r="D1" s="7"/>
      <c r="E1" s="37"/>
      <c r="F1"/>
    </row>
    <row r="2" spans="1:18" ht="20.25" customHeight="1" x14ac:dyDescent="0.3">
      <c r="B2" s="7"/>
      <c r="C2" s="7"/>
      <c r="D2" s="7"/>
      <c r="E2" s="37"/>
      <c r="F2" s="3" t="s">
        <v>3</v>
      </c>
      <c r="G2" s="4">
        <v>0.25</v>
      </c>
    </row>
    <row r="3" spans="1:18" ht="20.25" customHeight="1" x14ac:dyDescent="0.3">
      <c r="J3"/>
      <c r="K3"/>
    </row>
    <row r="4" spans="1:18" ht="54.95" customHeight="1" x14ac:dyDescent="0.3">
      <c r="A4" s="31" t="s">
        <v>23</v>
      </c>
      <c r="B4" s="5" t="s">
        <v>38</v>
      </c>
      <c r="C4" s="5" t="s">
        <v>35</v>
      </c>
      <c r="D4" s="5" t="s">
        <v>44</v>
      </c>
      <c r="E4" s="39" t="s">
        <v>37</v>
      </c>
      <c r="F4" s="5" t="s">
        <v>36</v>
      </c>
      <c r="G4" s="5" t="s">
        <v>0</v>
      </c>
      <c r="H4" s="8" t="s">
        <v>43</v>
      </c>
      <c r="I4" s="8" t="s">
        <v>5</v>
      </c>
      <c r="J4" s="9" t="s">
        <v>8</v>
      </c>
      <c r="K4" s="10" t="s">
        <v>11</v>
      </c>
      <c r="L4" s="26" t="s">
        <v>14</v>
      </c>
      <c r="M4" s="8" t="s">
        <v>4</v>
      </c>
      <c r="N4" s="15" t="s">
        <v>12</v>
      </c>
      <c r="O4" s="9" t="s">
        <v>9</v>
      </c>
      <c r="P4" s="15" t="s">
        <v>13</v>
      </c>
      <c r="Q4" s="9" t="s">
        <v>10</v>
      </c>
      <c r="R4" s="5" t="s">
        <v>39</v>
      </c>
    </row>
    <row r="5" spans="1:18" ht="55.5" customHeight="1" x14ac:dyDescent="0.3">
      <c r="A5" s="32"/>
      <c r="B5" s="13" t="s">
        <v>29</v>
      </c>
      <c r="C5" s="13">
        <v>4</v>
      </c>
      <c r="D5" s="34" t="s">
        <v>45</v>
      </c>
      <c r="E5" s="35" t="s">
        <v>41</v>
      </c>
      <c r="F5" s="13" t="s">
        <v>23</v>
      </c>
      <c r="G5" s="13" t="s">
        <v>19</v>
      </c>
      <c r="H5" s="17">
        <v>43783</v>
      </c>
      <c r="I5" s="17">
        <f ca="1">TODAY()-5</f>
        <v>43778</v>
      </c>
      <c r="J5" s="14">
        <v>210</v>
      </c>
      <c r="K5" s="27">
        <f ca="1">IF(COUNTA('Project Tracker'!$H5,'Project Tracker'!$I5)&lt;&gt;2,"",DAYS360('Project Tracker'!$H5,'Project Tracker'!$I5,FALSE))</f>
        <v>-5</v>
      </c>
      <c r="L5" s="18">
        <f ca="1">TODAY()-65</f>
        <v>43718</v>
      </c>
      <c r="M5" s="17">
        <f ca="1">TODAY()</f>
        <v>43783</v>
      </c>
      <c r="N5" s="16">
        <f>IFERROR(IF(ProjectTracker[Actual Work (in hours)]=0,"",IF(ABS((ProjectTracker[[#This Row],[Actual Work (in hours)]]-ProjectTracker[[#This Row],[Estimated Work (in hours)]])/ProjectTracker[[#This Row],[Estimated Work (in hours)]])&gt;FlagPercent,1,0)),"")</f>
        <v>1</v>
      </c>
      <c r="O5" s="14">
        <v>300</v>
      </c>
      <c r="P5" s="16">
        <f ca="1">IFERROR(IF(ProjectTracker[Actual Duration (in days)]=0,"",IF(ABS((ProjectTracker[[#This Row],[Actual Duration (in days)]]-ProjectTracker[[#This Row],[Estimated Duration (in days)]])/ProjectTracker[[#This Row],[Estimated Duration (in days)]])&gt;FlagPercent,1,0)),"")</f>
        <v>1</v>
      </c>
      <c r="Q5" s="19">
        <f ca="1">IF(COUNTA('Project Tracker'!$L5,'Project Tracker'!$M5)&lt;&gt;2,"",DAYS360('Project Tracker'!$L5,'Project Tracker'!$M5,FALSE))</f>
        <v>64</v>
      </c>
      <c r="R5" s="13" t="s">
        <v>40</v>
      </c>
    </row>
    <row r="6" spans="1:18" ht="80.25" customHeight="1" x14ac:dyDescent="0.3">
      <c r="A6" s="32"/>
      <c r="B6" s="13" t="s">
        <v>46</v>
      </c>
      <c r="C6" s="13">
        <v>4</v>
      </c>
      <c r="D6" s="13" t="s">
        <v>47</v>
      </c>
      <c r="E6" s="36" t="s">
        <v>48</v>
      </c>
      <c r="F6" s="13" t="s">
        <v>23</v>
      </c>
      <c r="G6" s="13" t="s">
        <v>19</v>
      </c>
      <c r="H6" s="17">
        <v>43783</v>
      </c>
      <c r="I6" s="17">
        <f ca="1">TODAY()-10</f>
        <v>43773</v>
      </c>
      <c r="J6" s="14">
        <v>400</v>
      </c>
      <c r="K6" s="27">
        <f ca="1">IF(COUNTA('Project Tracker'!$H6,'Project Tracker'!$I6)&lt;&gt;2,"",DAYS360('Project Tracker'!$H6,'Project Tracker'!$I6,FALSE))</f>
        <v>-10</v>
      </c>
      <c r="L6" s="18">
        <f ca="1">TODAY()-41</f>
        <v>43742</v>
      </c>
      <c r="M6" s="17">
        <f ca="1">TODAY()-7</f>
        <v>43776</v>
      </c>
      <c r="N6" s="16">
        <f>IFERROR(IF(ProjectTracker[Actual Work (in hours)]=0,"",IF(ABS((ProjectTracker[[#This Row],[Actual Work (in hours)]]-ProjectTracker[[#This Row],[Estimated Work (in hours)]])/ProjectTracker[[#This Row],[Estimated Work (in hours)]])&gt;FlagPercent,1,0)),"")</f>
        <v>0</v>
      </c>
      <c r="O6" s="14">
        <v>390</v>
      </c>
      <c r="P6" s="16">
        <f ca="1">IFERROR(IF(ProjectTracker[Actual Duration (in days)]=0,"",IF(ABS((ProjectTracker[[#This Row],[Actual Duration (in days)]]-ProjectTracker[[#This Row],[Estimated Duration (in days)]])/ProjectTracker[[#This Row],[Estimated Duration (in days)]])&gt;FlagPercent,1,0)),"")</f>
        <v>1</v>
      </c>
      <c r="Q6" s="19">
        <f ca="1">IF(COUNTA('Project Tracker'!$L6,'Project Tracker'!$M6)&lt;&gt;2,"",DAYS360('Project Tracker'!$L6,'Project Tracker'!$M6,FALSE))</f>
        <v>33</v>
      </c>
      <c r="R6" s="13"/>
    </row>
    <row r="7" spans="1:18" ht="41.25" customHeight="1" x14ac:dyDescent="0.3">
      <c r="A7" s="32"/>
      <c r="B7" s="13" t="s">
        <v>46</v>
      </c>
      <c r="C7" s="13">
        <v>1</v>
      </c>
      <c r="D7" s="13" t="s">
        <v>47</v>
      </c>
      <c r="E7" s="36" t="s">
        <v>49</v>
      </c>
      <c r="F7" s="13" t="s">
        <v>23</v>
      </c>
      <c r="G7" s="13" t="s">
        <v>19</v>
      </c>
      <c r="H7" s="17">
        <v>43783</v>
      </c>
      <c r="I7" s="17">
        <f ca="1">TODAY()-40</f>
        <v>43743</v>
      </c>
      <c r="J7" s="14">
        <v>500</v>
      </c>
      <c r="K7" s="27">
        <f ca="1">IF(COUNTA('Project Tracker'!$H7,'Project Tracker'!$I7)&lt;&gt;2,"",DAYS360('Project Tracker'!$H7,'Project Tracker'!$I7,FALSE))</f>
        <v>-39</v>
      </c>
      <c r="L7" s="18">
        <f ca="1">TODAY()-100</f>
        <v>43683</v>
      </c>
      <c r="M7" s="17">
        <f ca="1">TODAY()-27</f>
        <v>43756</v>
      </c>
      <c r="N7" s="16">
        <f>IFERROR(IF(ProjectTracker[Actual Work (in hours)]=0,"",IF(ABS((ProjectTracker[[#This Row],[Actual Work (in hours)]]-ProjectTracker[[#This Row],[Estimated Work (in hours)]])/ProjectTracker[[#This Row],[Estimated Work (in hours)]])&gt;FlagPercent,1,0)),"")</f>
        <v>0</v>
      </c>
      <c r="O7" s="14">
        <v>500</v>
      </c>
      <c r="P7" s="16">
        <f ca="1">IFERROR(IF(ProjectTracker[Actual Duration (in days)]=0,"",IF(ABS((ProjectTracker[[#This Row],[Actual Duration (in days)]]-ProjectTracker[[#This Row],[Estimated Duration (in days)]])/ProjectTracker[[#This Row],[Estimated Duration (in days)]])&gt;FlagPercent,1,0)),"")</f>
        <v>1</v>
      </c>
      <c r="Q7" s="19">
        <f ca="1">IF(COUNTA('Project Tracker'!$L7,'Project Tracker'!$M7)&lt;&gt;2,"",DAYS360('Project Tracker'!$L7,'Project Tracker'!$M7,FALSE))</f>
        <v>72</v>
      </c>
      <c r="R7" s="13"/>
    </row>
    <row r="8" spans="1:18" ht="103.5" customHeight="1" x14ac:dyDescent="0.3">
      <c r="A8" s="32"/>
      <c r="B8" s="13" t="s">
        <v>28</v>
      </c>
      <c r="C8" s="13">
        <v>4</v>
      </c>
      <c r="D8" s="13" t="s">
        <v>47</v>
      </c>
      <c r="E8" s="36" t="s">
        <v>50</v>
      </c>
      <c r="F8" s="13" t="s">
        <v>23</v>
      </c>
      <c r="G8" s="13" t="s">
        <v>19</v>
      </c>
      <c r="H8" s="17">
        <v>43783</v>
      </c>
      <c r="I8" s="17">
        <f ca="1">TODAY()-80</f>
        <v>43703</v>
      </c>
      <c r="J8" s="14">
        <v>250</v>
      </c>
      <c r="K8" s="27">
        <f ca="1">IF(COUNTA('Project Tracker'!$H8,'Project Tracker'!$I8)&lt;&gt;2,"",DAYS360('Project Tracker'!$H8,'Project Tracker'!$I8,FALSE))</f>
        <v>-78</v>
      </c>
      <c r="L8" s="18">
        <f ca="1">TODAY()-90</f>
        <v>43693</v>
      </c>
      <c r="M8" s="17">
        <f ca="1">TODAY()-71</f>
        <v>43712</v>
      </c>
      <c r="N8" s="16">
        <f>IFERROR(IF(ProjectTracker[Actual Work (in hours)]=0,"",IF(ABS((ProjectTracker[[#This Row],[Actual Work (in hours)]]-ProjectTracker[[#This Row],[Estimated Work (in hours)]])/ProjectTracker[[#This Row],[Estimated Work (in hours)]])&gt;FlagPercent,1,0)),"")</f>
        <v>0</v>
      </c>
      <c r="O8" s="14">
        <v>276</v>
      </c>
      <c r="P8" s="16">
        <f ca="1">IFERROR(IF(ProjectTracker[Actual Duration (in days)]=0,"",IF(ABS((ProjectTracker[[#This Row],[Actual Duration (in days)]]-ProjectTracker[[#This Row],[Estimated Duration (in days)]])/ProjectTracker[[#This Row],[Estimated Duration (in days)]])&gt;FlagPercent,1,0)),"")</f>
        <v>1</v>
      </c>
      <c r="Q8" s="19">
        <f ca="1">IF(COUNTA('Project Tracker'!$L8,'Project Tracker'!$M8)&lt;&gt;2,"",DAYS360('Project Tracker'!$L8,'Project Tracker'!$M8,FALSE))</f>
        <v>18</v>
      </c>
      <c r="R8" s="13"/>
    </row>
    <row r="9" spans="1:18" ht="99" x14ac:dyDescent="0.3">
      <c r="A9" s="32"/>
      <c r="B9" s="13" t="s">
        <v>28</v>
      </c>
      <c r="C9" s="13">
        <v>4</v>
      </c>
      <c r="D9" s="13" t="s">
        <v>47</v>
      </c>
      <c r="E9" s="36" t="s">
        <v>50</v>
      </c>
      <c r="F9" s="13" t="s">
        <v>24</v>
      </c>
      <c r="G9" s="13" t="s">
        <v>42</v>
      </c>
      <c r="H9" s="17">
        <v>43783</v>
      </c>
      <c r="I9" s="17">
        <f ca="1">TODAY()-50</f>
        <v>43733</v>
      </c>
      <c r="J9" s="14">
        <v>300</v>
      </c>
      <c r="K9" s="27">
        <f ca="1">IF(COUNTA('Project Tracker'!$H9,'Project Tracker'!$I9)&lt;&gt;2,"",DAYS360('Project Tracker'!$H9,'Project Tracker'!$I9,FALSE))</f>
        <v>-49</v>
      </c>
      <c r="L9" s="18">
        <f ca="1">TODAY()-90</f>
        <v>43693</v>
      </c>
      <c r="M9" s="17">
        <f ca="1">TODAY()-44</f>
        <v>43739</v>
      </c>
      <c r="N9" s="16">
        <f>IFERROR(IF(ProjectTracker[Actual Work (in hours)]=0,"",IF(ABS((ProjectTracker[[#This Row],[Actual Work (in hours)]]-ProjectTracker[[#This Row],[Estimated Work (in hours)]])/ProjectTracker[[#This Row],[Estimated Work (in hours)]])&gt;FlagPercent,1,0)),"")</f>
        <v>0</v>
      </c>
      <c r="O9" s="14">
        <v>310</v>
      </c>
      <c r="P9" s="16">
        <f ca="1">IFERROR(IF(ProjectTracker[Actual Duration (in days)]=0,"",IF(ABS((ProjectTracker[[#This Row],[Actual Duration (in days)]]-ProjectTracker[[#This Row],[Estimated Duration (in days)]])/ProjectTracker[[#This Row],[Estimated Duration (in days)]])&gt;FlagPercent,1,0)),"")</f>
        <v>1</v>
      </c>
      <c r="Q9" s="19">
        <f ca="1">IF(COUNTA('Project Tracker'!$L9,'Project Tracker'!$M9)&lt;&gt;2,"",DAYS360('Project Tracker'!$L9,'Project Tracker'!$M9,FALSE))</f>
        <v>45</v>
      </c>
      <c r="R9" s="13"/>
    </row>
    <row r="10" spans="1:18" ht="49.5" x14ac:dyDescent="0.3">
      <c r="A10" s="32"/>
      <c r="B10" s="13" t="s">
        <v>51</v>
      </c>
      <c r="C10" s="13">
        <v>4</v>
      </c>
      <c r="D10" s="13" t="s">
        <v>47</v>
      </c>
      <c r="E10" s="35" t="s">
        <v>52</v>
      </c>
      <c r="F10" s="13" t="s">
        <v>23</v>
      </c>
      <c r="G10" s="13" t="s">
        <v>19</v>
      </c>
      <c r="H10" s="17">
        <v>43783</v>
      </c>
      <c r="I10" s="17">
        <f ca="1">TODAY()-50</f>
        <v>43733</v>
      </c>
      <c r="J10" s="14">
        <v>500</v>
      </c>
      <c r="K10" s="27">
        <f ca="1">IF(COUNTA('Project Tracker'!$H10,'Project Tracker'!$I10)&lt;&gt;2,"",DAYS360('Project Tracker'!$H10,'Project Tracker'!$I10,FALSE))</f>
        <v>-49</v>
      </c>
      <c r="L10" s="18">
        <f ca="1">TODAY()-60</f>
        <v>43723</v>
      </c>
      <c r="M10" s="17">
        <f ca="1">TODAY()-45</f>
        <v>43738</v>
      </c>
      <c r="N10" s="16">
        <f>IFERROR(IF(ProjectTracker[Actual Work (in hours)]=0,"",IF(ABS((ProjectTracker[[#This Row],[Actual Work (in hours)]]-ProjectTracker[[#This Row],[Estimated Work (in hours)]])/ProjectTracker[[#This Row],[Estimated Work (in hours)]])&gt;FlagPercent,1,0)),"")</f>
        <v>0</v>
      </c>
      <c r="O10" s="14">
        <v>510</v>
      </c>
      <c r="P10" s="16">
        <f ca="1">IFERROR(IF(ProjectTracker[Actual Duration (in days)]=0,"",IF(ABS((ProjectTracker[[#This Row],[Actual Duration (in days)]]-ProjectTracker[[#This Row],[Estimated Duration (in days)]])/ProjectTracker[[#This Row],[Estimated Duration (in days)]])&gt;FlagPercent,1,0)),"")</f>
        <v>1</v>
      </c>
      <c r="Q10" s="19">
        <f ca="1">IF(COUNTA('Project Tracker'!$L10,'Project Tracker'!$M10)&lt;&gt;2,"",DAYS360('Project Tracker'!$L10,'Project Tracker'!$M10,FALSE))</f>
        <v>15</v>
      </c>
      <c r="R10" s="13"/>
    </row>
    <row r="11" spans="1:18" ht="49.5" x14ac:dyDescent="0.3">
      <c r="A11" s="32"/>
      <c r="B11" s="13" t="s">
        <v>51</v>
      </c>
      <c r="C11" s="13">
        <v>4</v>
      </c>
      <c r="D11" s="13" t="s">
        <v>47</v>
      </c>
      <c r="E11" s="35" t="s">
        <v>52</v>
      </c>
      <c r="F11" s="13" t="s">
        <v>24</v>
      </c>
      <c r="G11" s="13" t="s">
        <v>42</v>
      </c>
      <c r="H11" s="17">
        <v>43783</v>
      </c>
      <c r="I11" s="17">
        <f ca="1">TODAY()-20</f>
        <v>43763</v>
      </c>
      <c r="J11" s="14">
        <v>750</v>
      </c>
      <c r="K11" s="27">
        <f ca="1">IF(COUNTA('Project Tracker'!$H11,'Project Tracker'!$I11)&lt;&gt;2,"",DAYS360('Project Tracker'!$H11,'Project Tracker'!$I11,FALSE))</f>
        <v>-19</v>
      </c>
      <c r="L11" s="18">
        <f ca="1">TODAY()-44</f>
        <v>43739</v>
      </c>
      <c r="M11" s="17">
        <f ca="1">TODAY()-15</f>
        <v>43768</v>
      </c>
      <c r="N11" s="16">
        <f>IFERROR(IF(ProjectTracker[Actual Work (in hours)]=0,"",IF(ABS((ProjectTracker[[#This Row],[Actual Work (in hours)]]-ProjectTracker[[#This Row],[Estimated Work (in hours)]])/ProjectTracker[[#This Row],[Estimated Work (in hours)]])&gt;FlagPercent,1,0)),"")</f>
        <v>0</v>
      </c>
      <c r="O11" s="14">
        <v>790</v>
      </c>
      <c r="P11" s="16">
        <f ca="1">IFERROR(IF(ProjectTracker[Actual Duration (in days)]=0,"",IF(ABS((ProjectTracker[[#This Row],[Actual Duration (in days)]]-ProjectTracker[[#This Row],[Estimated Duration (in days)]])/ProjectTracker[[#This Row],[Estimated Duration (in days)]])&gt;FlagPercent,1,0)),"")</f>
        <v>1</v>
      </c>
      <c r="Q11" s="19">
        <f ca="1">IF(COUNTA('Project Tracker'!$L11,'Project Tracker'!$M11)&lt;&gt;2,"",DAYS360('Project Tracker'!$L11,'Project Tracker'!$M11,FALSE))</f>
        <v>29</v>
      </c>
      <c r="R11" s="13"/>
    </row>
    <row r="12" spans="1:18" ht="132" x14ac:dyDescent="0.3">
      <c r="A12" s="32"/>
      <c r="B12" s="13" t="s">
        <v>26</v>
      </c>
      <c r="C12" s="13">
        <v>4</v>
      </c>
      <c r="D12" s="13" t="s">
        <v>47</v>
      </c>
      <c r="E12" s="36" t="s">
        <v>53</v>
      </c>
      <c r="F12" s="13" t="s">
        <v>23</v>
      </c>
      <c r="G12" s="13" t="s">
        <v>19</v>
      </c>
      <c r="H12" s="17">
        <v>43783</v>
      </c>
      <c r="I12" s="17">
        <f ca="1">TODAY()</f>
        <v>43783</v>
      </c>
      <c r="J12" s="14">
        <v>450</v>
      </c>
      <c r="K12" s="27">
        <f ca="1">IF(COUNTA('Project Tracker'!$H12,'Project Tracker'!$I12)&lt;&gt;2,"",DAYS360('Project Tracker'!$H12,'Project Tracker'!$I12,FALSE))</f>
        <v>0</v>
      </c>
      <c r="L12" s="18">
        <f ca="1">TODAY()-45</f>
        <v>43738</v>
      </c>
      <c r="M12" s="17">
        <f ca="1">TODAY()-5</f>
        <v>43778</v>
      </c>
      <c r="N12" s="16">
        <f>IFERROR(IF(ProjectTracker[Actual Work (in hours)]=0,"",IF(ABS((ProjectTracker[[#This Row],[Actual Work (in hours)]]-ProjectTracker[[#This Row],[Estimated Work (in hours)]])/ProjectTracker[[#This Row],[Estimated Work (in hours)]])&gt;FlagPercent,1,0)),"")</f>
        <v>0</v>
      </c>
      <c r="O12" s="14">
        <v>430</v>
      </c>
      <c r="P12" s="16" t="str">
        <f ca="1">IFERROR(IF(ProjectTracker[Actual Duration (in days)]=0,"",IF(ABS((ProjectTracker[[#This Row],[Actual Duration (in days)]]-ProjectTracker[[#This Row],[Estimated Duration (in days)]])/ProjectTracker[[#This Row],[Estimated Duration (in days)]])&gt;FlagPercent,1,0)),"")</f>
        <v/>
      </c>
      <c r="Q12" s="19">
        <f ca="1">IF(COUNTA('Project Tracker'!$L12,'Project Tracker'!$M12)&lt;&gt;2,"",DAYS360('Project Tracker'!$L12,'Project Tracker'!$M12,FALSE))</f>
        <v>39</v>
      </c>
      <c r="R12" s="13"/>
    </row>
    <row r="13" spans="1:18" ht="132" x14ac:dyDescent="0.3">
      <c r="A13" s="32"/>
      <c r="B13" s="13" t="s">
        <v>26</v>
      </c>
      <c r="C13" s="13">
        <v>4</v>
      </c>
      <c r="D13" s="13" t="s">
        <v>47</v>
      </c>
      <c r="E13" s="36" t="s">
        <v>53</v>
      </c>
      <c r="F13" s="13" t="s">
        <v>24</v>
      </c>
      <c r="G13" s="13" t="s">
        <v>42</v>
      </c>
      <c r="H13" s="17">
        <v>43783</v>
      </c>
      <c r="I13" s="21">
        <v>42530</v>
      </c>
      <c r="J13" s="22">
        <v>250</v>
      </c>
      <c r="K13" s="27">
        <f>IF(COUNTA('Project Tracker'!$H13,'Project Tracker'!$I13)&lt;&gt;2,"",DAYS360('Project Tracker'!$H13,'Project Tracker'!$I13,FALSE))</f>
        <v>-1235</v>
      </c>
      <c r="L13" s="23">
        <v>42434</v>
      </c>
      <c r="M13" s="21">
        <v>42495</v>
      </c>
      <c r="N13" s="24">
        <f>IFERROR(IF(ProjectTracker[Actual Work (in hours)]=0,"",IF(ABS((ProjectTracker[[#This Row],[Actual Work (in hours)]]-ProjectTracker[[#This Row],[Estimated Work (in hours)]])/ProjectTracker[[#This Row],[Estimated Work (in hours)]])&gt;FlagPercent,1,0)),"")</f>
        <v>0</v>
      </c>
      <c r="O13" s="22">
        <v>200</v>
      </c>
      <c r="P13" s="16">
        <f>IFERROR(IF(ProjectTracker[Actual Duration (in days)]=0,"",IF(ABS((ProjectTracker[[#This Row],[Actual Duration (in days)]]-ProjectTracker[[#This Row],[Estimated Duration (in days)]])/ProjectTracker[[#This Row],[Estimated Duration (in days)]])&gt;FlagPercent,1,0)),"")</f>
        <v>1</v>
      </c>
      <c r="Q13" s="25">
        <f>IF(COUNTA('Project Tracker'!$L13,'Project Tracker'!$M13)&lt;&gt;2,"",DAYS360('Project Tracker'!$L13,'Project Tracker'!$M13,FALSE))</f>
        <v>60</v>
      </c>
      <c r="R13" s="20"/>
    </row>
    <row r="14" spans="1:18" ht="30" customHeight="1" x14ac:dyDescent="0.3">
      <c r="A14" s="32"/>
      <c r="B14" s="13" t="s">
        <v>26</v>
      </c>
      <c r="C14" s="13"/>
      <c r="D14" s="13"/>
      <c r="E14" s="36"/>
      <c r="F14" s="13" t="s">
        <v>20</v>
      </c>
      <c r="G14" s="13" t="s">
        <v>15</v>
      </c>
      <c r="H14" s="17">
        <f ca="1">TODAY()-65</f>
        <v>43718</v>
      </c>
      <c r="I14" s="17">
        <f ca="1">TODAY()-5</f>
        <v>43778</v>
      </c>
      <c r="J14" s="14">
        <v>210</v>
      </c>
      <c r="K14" s="27">
        <f ca="1">IF(COUNTA('Project Tracker'!$H14,'Project Tracker'!$I14)&lt;&gt;2,"",DAYS360('Project Tracker'!$H14,'Project Tracker'!$I14,FALSE))</f>
        <v>59</v>
      </c>
      <c r="L14" s="23">
        <f ca="1">TODAY()-65</f>
        <v>43718</v>
      </c>
      <c r="M14" s="17">
        <f ca="1">TODAY()</f>
        <v>43783</v>
      </c>
      <c r="N14" s="28">
        <f>IFERROR(IF(ProjectTracker[Actual Work (in hours)]=0,"",IF(ABS((ProjectTracker[[#This Row],[Actual Work (in hours)]]-ProjectTracker[[#This Row],[Estimated Work (in hours)]])/ProjectTracker[[#This Row],[Estimated Work (in hours)]])&gt;FlagPercent,1,0)),"")</f>
        <v>1</v>
      </c>
      <c r="O14" s="14">
        <v>300</v>
      </c>
      <c r="P14" s="24">
        <f ca="1">IFERROR(IF(ProjectTracker[Actual Duration (in days)]=0,"",IF(ABS((ProjectTracker[[#This Row],[Actual Duration (in days)]]-ProjectTracker[[#This Row],[Estimated Duration (in days)]])/ProjectTracker[[#This Row],[Estimated Duration (in days)]])&gt;FlagPercent,1,0)),"")</f>
        <v>0</v>
      </c>
      <c r="Q14" s="19">
        <f ca="1">IF(COUNTA('Project Tracker'!$L14,'Project Tracker'!$M14)&lt;&gt;2,"",DAYS360('Project Tracker'!$L14,'Project Tracker'!$M14,FALSE))</f>
        <v>64</v>
      </c>
      <c r="R14" s="29"/>
    </row>
    <row r="15" spans="1:18" ht="30" customHeight="1" x14ac:dyDescent="0.3">
      <c r="A15" s="32"/>
      <c r="B15" s="13" t="s">
        <v>27</v>
      </c>
      <c r="C15" s="13"/>
      <c r="D15" s="13"/>
      <c r="E15" s="36"/>
      <c r="F15" s="13" t="s">
        <v>25</v>
      </c>
      <c r="G15" s="13" t="s">
        <v>17</v>
      </c>
      <c r="H15" s="17">
        <f ca="1">TODAY()-41</f>
        <v>43742</v>
      </c>
      <c r="I15" s="17">
        <f ca="1">TODAY()-10</f>
        <v>43773</v>
      </c>
      <c r="J15" s="14">
        <v>400</v>
      </c>
      <c r="K15" s="27">
        <f ca="1">IF(COUNTA('Project Tracker'!$H15,'Project Tracker'!$I15)&lt;&gt;2,"",DAYS360('Project Tracker'!$H15,'Project Tracker'!$I15,FALSE))</f>
        <v>30</v>
      </c>
      <c r="L15" s="23">
        <f ca="1">TODAY()-41</f>
        <v>43742</v>
      </c>
      <c r="M15" s="17">
        <f ca="1">TODAY()-7</f>
        <v>43776</v>
      </c>
      <c r="N15" s="28">
        <f>IFERROR(IF(ProjectTracker[Actual Work (in hours)]=0,"",IF(ABS((ProjectTracker[[#This Row],[Actual Work (in hours)]]-ProjectTracker[[#This Row],[Estimated Work (in hours)]])/ProjectTracker[[#This Row],[Estimated Work (in hours)]])&gt;FlagPercent,1,0)),"")</f>
        <v>0</v>
      </c>
      <c r="O15" s="14">
        <v>390</v>
      </c>
      <c r="P15" s="24">
        <f ca="1">IFERROR(IF(ProjectTracker[Actual Duration (in days)]=0,"",IF(ABS((ProjectTracker[[#This Row],[Actual Duration (in days)]]-ProjectTracker[[#This Row],[Estimated Duration (in days)]])/ProjectTracker[[#This Row],[Estimated Duration (in days)]])&gt;FlagPercent,1,0)),"")</f>
        <v>0</v>
      </c>
      <c r="Q15" s="19">
        <f ca="1">IF(COUNTA('Project Tracker'!$L15,'Project Tracker'!$M15)&lt;&gt;2,"",DAYS360('Project Tracker'!$L15,'Project Tracker'!$M15,FALSE))</f>
        <v>33</v>
      </c>
      <c r="R15" s="29"/>
    </row>
    <row r="16" spans="1:18" ht="30" customHeight="1" x14ac:dyDescent="0.3">
      <c r="A16" s="32"/>
      <c r="B16" s="13" t="s">
        <v>28</v>
      </c>
      <c r="C16" s="13"/>
      <c r="D16" s="13"/>
      <c r="E16" s="36"/>
      <c r="F16" s="13" t="s">
        <v>22</v>
      </c>
      <c r="G16" s="13" t="s">
        <v>18</v>
      </c>
      <c r="H16" s="17">
        <f ca="1">TODAY()-100</f>
        <v>43683</v>
      </c>
      <c r="I16" s="17">
        <f ca="1">TODAY()-40</f>
        <v>43743</v>
      </c>
      <c r="J16" s="14">
        <v>500</v>
      </c>
      <c r="K16" s="27">
        <f ca="1">IF(COUNTA('Project Tracker'!$H16,'Project Tracker'!$I16)&lt;&gt;2,"",DAYS360('Project Tracker'!$H16,'Project Tracker'!$I16,FALSE))</f>
        <v>59</v>
      </c>
      <c r="L16" s="23">
        <f ca="1">TODAY()-100</f>
        <v>43683</v>
      </c>
      <c r="M16" s="17">
        <f ca="1">TODAY()-27</f>
        <v>43756</v>
      </c>
      <c r="N16" s="28">
        <f>IFERROR(IF(ProjectTracker[Actual Work (in hours)]=0,"",IF(ABS((ProjectTracker[[#This Row],[Actual Work (in hours)]]-ProjectTracker[[#This Row],[Estimated Work (in hours)]])/ProjectTracker[[#This Row],[Estimated Work (in hours)]])&gt;FlagPercent,1,0)),"")</f>
        <v>0</v>
      </c>
      <c r="O16" s="14">
        <v>500</v>
      </c>
      <c r="P16" s="24">
        <f ca="1">IFERROR(IF(ProjectTracker[Actual Duration (in days)]=0,"",IF(ABS((ProjectTracker[[#This Row],[Actual Duration (in days)]]-ProjectTracker[[#This Row],[Estimated Duration (in days)]])/ProjectTracker[[#This Row],[Estimated Duration (in days)]])&gt;FlagPercent,1,0)),"")</f>
        <v>0</v>
      </c>
      <c r="Q16" s="19">
        <f ca="1">IF(COUNTA('Project Tracker'!$L16,'Project Tracker'!$M16)&lt;&gt;2,"",DAYS360('Project Tracker'!$L16,'Project Tracker'!$M16,FALSE))</f>
        <v>72</v>
      </c>
      <c r="R16" s="29"/>
    </row>
    <row r="17" spans="1:18" ht="30" customHeight="1" x14ac:dyDescent="0.3">
      <c r="A17" s="32"/>
      <c r="B17" s="13" t="s">
        <v>29</v>
      </c>
      <c r="C17" s="13"/>
      <c r="D17" s="13"/>
      <c r="E17" s="36"/>
      <c r="F17" s="13" t="s">
        <v>22</v>
      </c>
      <c r="G17" s="13" t="s">
        <v>17</v>
      </c>
      <c r="H17" s="17">
        <f ca="1">TODAY()-90</f>
        <v>43693</v>
      </c>
      <c r="I17" s="17">
        <f ca="1">TODAY()-80</f>
        <v>43703</v>
      </c>
      <c r="J17" s="14">
        <v>250</v>
      </c>
      <c r="K17" s="27">
        <f ca="1">IF(COUNTA('Project Tracker'!$H17,'Project Tracker'!$I17)&lt;&gt;2,"",DAYS360('Project Tracker'!$H17,'Project Tracker'!$I17,FALSE))</f>
        <v>10</v>
      </c>
      <c r="L17" s="23">
        <f ca="1">TODAY()-90</f>
        <v>43693</v>
      </c>
      <c r="M17" s="17">
        <f ca="1">TODAY()-71</f>
        <v>43712</v>
      </c>
      <c r="N17" s="28">
        <f>IFERROR(IF(ProjectTracker[Actual Work (in hours)]=0,"",IF(ABS((ProjectTracker[[#This Row],[Actual Work (in hours)]]-ProjectTracker[[#This Row],[Estimated Work (in hours)]])/ProjectTracker[[#This Row],[Estimated Work (in hours)]])&gt;FlagPercent,1,0)),"")</f>
        <v>0</v>
      </c>
      <c r="O17" s="14">
        <v>276</v>
      </c>
      <c r="P17" s="24">
        <f ca="1">IFERROR(IF(ProjectTracker[Actual Duration (in days)]=0,"",IF(ABS((ProjectTracker[[#This Row],[Actual Duration (in days)]]-ProjectTracker[[#This Row],[Estimated Duration (in days)]])/ProjectTracker[[#This Row],[Estimated Duration (in days)]])&gt;FlagPercent,1,0)),"")</f>
        <v>1</v>
      </c>
      <c r="Q17" s="19">
        <f ca="1">IF(COUNTA('Project Tracker'!$L17,'Project Tracker'!$M17)&lt;&gt;2,"",DAYS360('Project Tracker'!$L17,'Project Tracker'!$M17,FALSE))</f>
        <v>18</v>
      </c>
      <c r="R17" s="29"/>
    </row>
    <row r="18" spans="1:18" ht="30" customHeight="1" x14ac:dyDescent="0.3">
      <c r="A18" s="32"/>
      <c r="B18" s="13" t="s">
        <v>30</v>
      </c>
      <c r="C18" s="13"/>
      <c r="D18" s="13"/>
      <c r="E18" s="36"/>
      <c r="F18" s="13" t="s">
        <v>22</v>
      </c>
      <c r="G18" s="13" t="s">
        <v>17</v>
      </c>
      <c r="H18" s="17">
        <f ca="1">TODAY()-90</f>
        <v>43693</v>
      </c>
      <c r="I18" s="17">
        <f ca="1">TODAY()-50</f>
        <v>43733</v>
      </c>
      <c r="J18" s="14">
        <v>300</v>
      </c>
      <c r="K18" s="27">
        <f ca="1">IF(COUNTA('Project Tracker'!$H18,'Project Tracker'!$I18)&lt;&gt;2,"",DAYS360('Project Tracker'!$H18,'Project Tracker'!$I18,FALSE))</f>
        <v>39</v>
      </c>
      <c r="L18" s="23">
        <f ca="1">TODAY()-90</f>
        <v>43693</v>
      </c>
      <c r="M18" s="17">
        <f ca="1">TODAY()-44</f>
        <v>43739</v>
      </c>
      <c r="N18" s="28">
        <f>IFERROR(IF(ProjectTracker[Actual Work (in hours)]=0,"",IF(ABS((ProjectTracker[[#This Row],[Actual Work (in hours)]]-ProjectTracker[[#This Row],[Estimated Work (in hours)]])/ProjectTracker[[#This Row],[Estimated Work (in hours)]])&gt;FlagPercent,1,0)),"")</f>
        <v>0</v>
      </c>
      <c r="O18" s="14">
        <v>310</v>
      </c>
      <c r="P18" s="24">
        <f ca="1">IFERROR(IF(ProjectTracker[Actual Duration (in days)]=0,"",IF(ABS((ProjectTracker[[#This Row],[Actual Duration (in days)]]-ProjectTracker[[#This Row],[Estimated Duration (in days)]])/ProjectTracker[[#This Row],[Estimated Duration (in days)]])&gt;FlagPercent,1,0)),"")</f>
        <v>0</v>
      </c>
      <c r="Q18" s="19">
        <f ca="1">IF(COUNTA('Project Tracker'!$L18,'Project Tracker'!$M18)&lt;&gt;2,"",DAYS360('Project Tracker'!$L18,'Project Tracker'!$M18,FALSE))</f>
        <v>45</v>
      </c>
      <c r="R18" s="29"/>
    </row>
    <row r="19" spans="1:18" ht="30" customHeight="1" x14ac:dyDescent="0.3">
      <c r="A19" s="32"/>
      <c r="B19" s="13" t="s">
        <v>31</v>
      </c>
      <c r="C19" s="13"/>
      <c r="D19" s="13"/>
      <c r="E19" s="36"/>
      <c r="F19" s="13" t="s">
        <v>22</v>
      </c>
      <c r="G19" s="13" t="s">
        <v>17</v>
      </c>
      <c r="H19" s="17">
        <f ca="1">TODAY()-60</f>
        <v>43723</v>
      </c>
      <c r="I19" s="17">
        <f ca="1">TODAY()-50</f>
        <v>43733</v>
      </c>
      <c r="J19" s="14">
        <v>500</v>
      </c>
      <c r="K19" s="27">
        <f ca="1">IF(COUNTA('Project Tracker'!$H19,'Project Tracker'!$I19)&lt;&gt;2,"",DAYS360('Project Tracker'!$H19,'Project Tracker'!$I19,FALSE))</f>
        <v>10</v>
      </c>
      <c r="L19" s="23">
        <f ca="1">TODAY()-60</f>
        <v>43723</v>
      </c>
      <c r="M19" s="17">
        <f ca="1">TODAY()-45</f>
        <v>43738</v>
      </c>
      <c r="N19" s="28">
        <f>IFERROR(IF(ProjectTracker[Actual Work (in hours)]=0,"",IF(ABS((ProjectTracker[[#This Row],[Actual Work (in hours)]]-ProjectTracker[[#This Row],[Estimated Work (in hours)]])/ProjectTracker[[#This Row],[Estimated Work (in hours)]])&gt;FlagPercent,1,0)),"")</f>
        <v>0</v>
      </c>
      <c r="O19" s="14">
        <v>510</v>
      </c>
      <c r="P19" s="24">
        <f ca="1">IFERROR(IF(ProjectTracker[Actual Duration (in days)]=0,"",IF(ABS((ProjectTracker[[#This Row],[Actual Duration (in days)]]-ProjectTracker[[#This Row],[Estimated Duration (in days)]])/ProjectTracker[[#This Row],[Estimated Duration (in days)]])&gt;FlagPercent,1,0)),"")</f>
        <v>1</v>
      </c>
      <c r="Q19" s="19">
        <f ca="1">IF(COUNTA('Project Tracker'!$L19,'Project Tracker'!$M19)&lt;&gt;2,"",DAYS360('Project Tracker'!$L19,'Project Tracker'!$M19,FALSE))</f>
        <v>15</v>
      </c>
      <c r="R19" s="29"/>
    </row>
    <row r="20" spans="1:18" ht="30" customHeight="1" x14ac:dyDescent="0.3">
      <c r="A20" s="32"/>
      <c r="B20" s="13" t="s">
        <v>32</v>
      </c>
      <c r="C20" s="13"/>
      <c r="D20" s="13"/>
      <c r="E20" s="36"/>
      <c r="F20" s="13" t="s">
        <v>22</v>
      </c>
      <c r="G20" s="13" t="s">
        <v>17</v>
      </c>
      <c r="H20" s="17">
        <f ca="1">TODAY()-44</f>
        <v>43739</v>
      </c>
      <c r="I20" s="17">
        <f ca="1">TODAY()-20</f>
        <v>43763</v>
      </c>
      <c r="J20" s="14">
        <v>750</v>
      </c>
      <c r="K20" s="27">
        <f ca="1">IF(COUNTA('Project Tracker'!$H20,'Project Tracker'!$I20)&lt;&gt;2,"",DAYS360('Project Tracker'!$H20,'Project Tracker'!$I20,FALSE))</f>
        <v>24</v>
      </c>
      <c r="L20" s="23">
        <f ca="1">TODAY()-44</f>
        <v>43739</v>
      </c>
      <c r="M20" s="17">
        <f ca="1">TODAY()-15</f>
        <v>43768</v>
      </c>
      <c r="N20" s="28">
        <f>IFERROR(IF(ProjectTracker[Actual Work (in hours)]=0,"",IF(ABS((ProjectTracker[[#This Row],[Actual Work (in hours)]]-ProjectTracker[[#This Row],[Estimated Work (in hours)]])/ProjectTracker[[#This Row],[Estimated Work (in hours)]])&gt;FlagPercent,1,0)),"")</f>
        <v>0</v>
      </c>
      <c r="O20" s="14">
        <v>790</v>
      </c>
      <c r="P20" s="24">
        <f ca="1">IFERROR(IF(ProjectTracker[Actual Duration (in days)]=0,"",IF(ABS((ProjectTracker[[#This Row],[Actual Duration (in days)]]-ProjectTracker[[#This Row],[Estimated Duration (in days)]])/ProjectTracker[[#This Row],[Estimated Duration (in days)]])&gt;FlagPercent,1,0)),"")</f>
        <v>0</v>
      </c>
      <c r="Q20" s="19">
        <f ca="1">IF(COUNTA('Project Tracker'!$L20,'Project Tracker'!$M20)&lt;&gt;2,"",DAYS360('Project Tracker'!$L20,'Project Tracker'!$M20,FALSE))</f>
        <v>29</v>
      </c>
      <c r="R20" s="29"/>
    </row>
    <row r="21" spans="1:18" ht="30" customHeight="1" x14ac:dyDescent="0.3">
      <c r="A21" s="32"/>
      <c r="B21" s="13" t="s">
        <v>33</v>
      </c>
      <c r="C21" s="13"/>
      <c r="D21" s="13"/>
      <c r="E21" s="36"/>
      <c r="F21" s="13" t="s">
        <v>22</v>
      </c>
      <c r="G21" s="13" t="s">
        <v>17</v>
      </c>
      <c r="H21" s="17">
        <f ca="1">TODAY()-39</f>
        <v>43744</v>
      </c>
      <c r="I21" s="17">
        <f ca="1">TODAY()</f>
        <v>43783</v>
      </c>
      <c r="J21" s="14">
        <v>450</v>
      </c>
      <c r="K21" s="27">
        <f ca="1">IF(COUNTA('Project Tracker'!$H21,'Project Tracker'!$I21)&lt;&gt;2,"",DAYS360('Project Tracker'!$H21,'Project Tracker'!$I21,FALSE))</f>
        <v>38</v>
      </c>
      <c r="L21" s="23">
        <f ca="1">TODAY()-45</f>
        <v>43738</v>
      </c>
      <c r="M21" s="17">
        <f ca="1">TODAY()-5</f>
        <v>43778</v>
      </c>
      <c r="N21" s="28">
        <f>IFERROR(IF(ProjectTracker[Actual Work (in hours)]=0,"",IF(ABS((ProjectTracker[[#This Row],[Actual Work (in hours)]]-ProjectTracker[[#This Row],[Estimated Work (in hours)]])/ProjectTracker[[#This Row],[Estimated Work (in hours)]])&gt;FlagPercent,1,0)),"")</f>
        <v>0</v>
      </c>
      <c r="O21" s="14">
        <v>430</v>
      </c>
      <c r="P21" s="24">
        <f ca="1">IFERROR(IF(ProjectTracker[Actual Duration (in days)]=0,"",IF(ABS((ProjectTracker[[#This Row],[Actual Duration (in days)]]-ProjectTracker[[#This Row],[Estimated Duration (in days)]])/ProjectTracker[[#This Row],[Estimated Duration (in days)]])&gt;FlagPercent,1,0)),"")</f>
        <v>0</v>
      </c>
      <c r="Q21" s="19">
        <f ca="1">IF(COUNTA('Project Tracker'!$L21,'Project Tracker'!$M21)&lt;&gt;2,"",DAYS360('Project Tracker'!$L21,'Project Tracker'!$M21,FALSE))</f>
        <v>39</v>
      </c>
      <c r="R21" s="29"/>
    </row>
    <row r="22" spans="1:18" ht="30" customHeight="1" x14ac:dyDescent="0.3">
      <c r="A22" s="33"/>
      <c r="B22" s="20" t="s">
        <v>34</v>
      </c>
      <c r="C22" s="20"/>
      <c r="D22" s="20"/>
      <c r="E22" s="40"/>
      <c r="F22" s="13" t="s">
        <v>22</v>
      </c>
      <c r="G22" s="13" t="s">
        <v>17</v>
      </c>
      <c r="H22" s="21">
        <v>42405</v>
      </c>
      <c r="I22" s="21">
        <v>42530</v>
      </c>
      <c r="J22" s="22">
        <v>250</v>
      </c>
      <c r="K22" s="27">
        <f>IF(COUNTA('Project Tracker'!$H22,'Project Tracker'!$I22)&lt;&gt;2,"",DAYS360('Project Tracker'!$H22,'Project Tracker'!$I22,FALSE))</f>
        <v>124</v>
      </c>
      <c r="L22" s="23">
        <v>42434</v>
      </c>
      <c r="M22" s="21">
        <v>42495</v>
      </c>
      <c r="N22" s="28">
        <f>IFERROR(IF(ProjectTracker[Actual Work (in hours)]=0,"",IF(ABS((ProjectTracker[[#This Row],[Actual Work (in hours)]]-ProjectTracker[[#This Row],[Estimated Work (in hours)]])/ProjectTracker[[#This Row],[Estimated Work (in hours)]])&gt;FlagPercent,1,0)),"")</f>
        <v>0</v>
      </c>
      <c r="O22" s="22">
        <v>200</v>
      </c>
      <c r="P22" s="24">
        <f>IFERROR(IF(ProjectTracker[Actual Duration (in days)]=0,"",IF(ABS((ProjectTracker[[#This Row],[Actual Duration (in days)]]-ProjectTracker[[#This Row],[Estimated Duration (in days)]])/ProjectTracker[[#This Row],[Estimated Duration (in days)]])&gt;FlagPercent,1,0)),"")</f>
        <v>1</v>
      </c>
      <c r="Q22" s="25">
        <f>IF(COUNTA('Project Tracker'!$L22,'Project Tracker'!$M22)&lt;&gt;2,"",DAYS360('Project Tracker'!$L22,'Project Tracker'!$M22,FALSE))</f>
        <v>60</v>
      </c>
      <c r="R22" s="30"/>
    </row>
  </sheetData>
  <conditionalFormatting sqref="O5:O22">
    <cfRule type="expression" dxfId="3" priority="10">
      <formula>(ABS((O5-J5))/J5)&gt;FlagPercent</formula>
    </cfRule>
  </conditionalFormatting>
  <conditionalFormatting sqref="Q5:Q22">
    <cfRule type="expression" dxfId="2" priority="12">
      <formula>(ABS((Q5-K5))/K5)&gt;FlagPercent</formula>
    </cfRule>
  </conditionalFormatting>
  <conditionalFormatting sqref="O14:O22">
    <cfRule type="expression" dxfId="1" priority="1">
      <formula>(ABS((O14-J14))/J14)&gt;FlagPercent</formula>
    </cfRule>
  </conditionalFormatting>
  <conditionalFormatting sqref="Q14:Q22">
    <cfRule type="expression" dxfId="0" priority="2">
      <formula>(ABS((Q14-K14))/K14)&gt;FlagPercent</formula>
    </cfRule>
  </conditionalFormatting>
  <dataValidations count="21">
    <dataValidation allowBlank="1" showInputMessage="1" showErrorMessage="1" prompt="Customizable over/under percent used for highlighting the actual work in hours and days in the project table that are over or under this number" sqref="G2" xr:uid="{00000000-0002-0000-0000-000001000000}"/>
    <dataValidation type="list" allowBlank="1" showInputMessage="1" showErrorMessage="1" error="Select a category from the list or create a new category to display in this list from the Setup worksheet." sqref="F5:F22" xr:uid="{00000000-0002-0000-0000-000002000000}">
      <formula1>CategoryList</formula1>
    </dataValidation>
    <dataValidation type="list" allowBlank="1" showInputMessage="1" showErrorMessage="1" error="Select an employee from the list or create a new employee to display in this list from the Setup worksheet." sqref="G5:G22" xr:uid="{00000000-0002-0000-0000-000003000000}">
      <formula1>EmployeeList</formula1>
    </dataValidation>
    <dataValidation allowBlank="1" showInputMessage="1" showErrorMessage="1" prompt="Select Category name from the dropdown list in each cell in this column. Options in this list are defined in the Setup worksheet. Press ALT+DOWN ARROW to navigate the list, then ENTER to make a selection" sqref="F4" xr:uid="{00000000-0002-0000-0000-000007000000}"/>
    <dataValidation allowBlank="1" showInputMessage="1" showErrorMessage="1" prompt="Select the Employee name from the dropdown list in each cell in this column. Options are defined in the Setup worksheet. Press ALT+DOWN ARROW to navigate the list, then ENTER to make a selection" sqref="G4" xr:uid="{00000000-0002-0000-0000-000008000000}"/>
    <dataValidation allowBlank="1" showInputMessage="1" showErrorMessage="1" prompt="Enter the estimated project start date in this column" sqref="H4" xr:uid="{00000000-0002-0000-0000-000009000000}"/>
    <dataValidation allowBlank="1" showInputMessage="1" showErrorMessage="1" prompt="Enter the estimated project finish date in this column" sqref="I4" xr:uid="{00000000-0002-0000-0000-00000A000000}"/>
    <dataValidation allowBlank="1" showInputMessage="1" showErrorMessage="1" prompt="Enter estimated project work in hours" sqref="J4" xr:uid="{00000000-0002-0000-0000-00000B000000}"/>
    <dataValidation allowBlank="1" showInputMessage="1" showErrorMessage="1" prompt="Enter estimated duration of the project in days in this column" sqref="K4" xr:uid="{00000000-0002-0000-0000-00000C000000}"/>
    <dataValidation allowBlank="1" showInputMessage="1" showErrorMessage="1" prompt="Enter the actual project start date in this column" sqref="L4" xr:uid="{00000000-0002-0000-0000-00000D000000}"/>
    <dataValidation allowBlank="1" showInputMessage="1" showErrorMessage="1" prompt="Enter the actual project finish date in this column" sqref="M4" xr:uid="{00000000-0002-0000-0000-00000E000000}"/>
    <dataValidation allowBlank="1" showInputMessage="1" showErrorMessage="1" prompt="Project Tracker table heading Flag icon for Over/Under Actual Work (in hours). Values in column L that meet the Over/Under criteria generate a flag icon in each cell in this column. Blank cells indicate the values do not meet the Over/Under criteria" sqref="N4" xr:uid="{00000000-0002-0000-0000-00000F000000}"/>
    <dataValidation allowBlank="1" showInputMessage="1" showErrorMessage="1" prompt="Project Tracker table heading Flag icon for Over/Under Actual Duration (in days Values in column N that meet the Over/Under criteria generate a flag icon in each cell in this column. Blank cells indicate the values do not meet the Over/Under criteria" sqref="P4" xr:uid="{00000000-0002-0000-0000-000010000000}"/>
    <dataValidation allowBlank="1" showInputMessage="1" showErrorMessage="1" prompt="Enter the actual project work in hours. Values that meet the Over/Under criteria are highlighted bold, red and generate a flag icon in column K at left" sqref="O4" xr:uid="{00000000-0002-0000-0000-000011000000}"/>
    <dataValidation allowBlank="1" showInputMessage="1" showErrorMessage="1" prompt="Enter the actual project duration in days. Values that meet the Over/Under criteria are highlighted bold, red and generate a flag icon in column M at left" sqref="Q4" xr:uid="{00000000-0002-0000-0000-000012000000}"/>
    <dataValidation allowBlank="1" showInputMessage="1" showErrorMessage="1" prompt="Enter notes for projects in this column" sqref="R4" xr:uid="{00000000-0002-0000-0000-000013000000}"/>
    <dataValidation allowBlank="1" showInputMessage="1" showErrorMessage="1" prompt="Enter project names in this column" sqref="A4:E4" xr:uid="{00000000-0002-0000-0000-000006000000}"/>
    <dataValidation type="list" allowBlank="1" showInputMessage="1" showErrorMessage="1" sqref="B5:B22" xr:uid="{B58399F3-2A5B-40B6-8945-928561E4921B}">
      <formula1>"Visibility of System Status, Match between System and Real World, User Control &amp; Freedom, Consistency &amp; Standards, Error Prevention, Recognition rather than Recall, Flexibility &amp; Efficiency of Use, Aesthetics, Help recover from errors, Help &amp; Document"</formula1>
    </dataValidation>
    <dataValidation type="list" allowBlank="1" showInputMessage="1" showErrorMessage="1" sqref="C5:C22" xr:uid="{7A09D5BA-84C0-4CDB-8BEC-061ED273C2CF}">
      <formula1>"0,1,2,3,4"</formula1>
    </dataValidation>
    <dataValidation type="list" allowBlank="1" showInputMessage="1" showErrorMessage="1" sqref="R5" xr:uid="{CC315F92-D96D-4867-8CAF-2EB0B2D16CF7}">
      <formula1>"In Progress, Tested, Completed, Deployed, Productionized"</formula1>
    </dataValidation>
    <dataValidation type="list" allowBlank="1" showInputMessage="1" showErrorMessage="1" sqref="D5:D22" xr:uid="{A66AFC3D-1763-4187-8DE0-E509D57ADD11}">
      <formula1>"TLP1, TLP2, TLP3, TLP1-2-3, TLP1-2, TLP1-3, TLP2-3"</formula1>
    </dataValidation>
  </dataValidations>
  <printOptions horizontalCentered="1"/>
  <pageMargins left="0.25" right="0.25" top="0.5" bottom="0.5" header="0.3" footer="0.3"/>
  <pageSetup scale="57" fitToHeight="0" orientation="landscape" r:id="rId1"/>
  <headerFooter differentFirst="1">
    <oddFooter>&amp;CPage &amp;P of &amp;N</oddFooter>
  </headerFooter>
  <ignoredErrors>
    <ignoredError sqref="Q13 N13" emptyCellReference="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27" id="{981D7EE4-7E94-41DD-989D-38C05876B668}">
            <x14:iconSet custom="1">
              <x14:cfvo type="percent">
                <xm:f>0</xm:f>
              </x14:cfvo>
              <x14:cfvo type="num">
                <xm:f>0</xm:f>
              </x14:cfvo>
              <x14:cfvo type="num">
                <xm:f>1</xm:f>
              </x14:cfvo>
              <x14:cfIcon iconSet="NoIcons" iconId="0"/>
              <x14:cfIcon iconSet="NoIcons" iconId="0"/>
              <x14:cfIcon iconSet="3Flags" iconId="0"/>
            </x14:iconSet>
          </x14:cfRule>
          <xm:sqref>N5:N22</xm:sqref>
        </x14:conditionalFormatting>
        <x14:conditionalFormatting xmlns:xm="http://schemas.microsoft.com/office/excel/2006/main">
          <x14:cfRule type="iconSet" priority="28" id="{136B1933-ABA4-46F0-A1B3-AE0D99AE777F}">
            <x14:iconSet custom="1">
              <x14:cfvo type="percent">
                <xm:f>0</xm:f>
              </x14:cfvo>
              <x14:cfvo type="num">
                <xm:f>0</xm:f>
              </x14:cfvo>
              <x14:cfvo type="num">
                <xm:f>1</xm:f>
              </x14:cfvo>
              <x14:cfIcon iconSet="NoIcons" iconId="0"/>
              <x14:cfIcon iconSet="NoIcons" iconId="0"/>
              <x14:cfIcon iconSet="3Flags" iconId="0"/>
            </x14:iconSet>
          </x14:cfRule>
          <xm:sqref>P5:P22</xm:sqref>
        </x14:conditionalFormatting>
        <x14:conditionalFormatting xmlns:xm="http://schemas.microsoft.com/office/excel/2006/main">
          <x14:cfRule type="iconSet" priority="3" id="{2EDA9E8E-3716-4D80-9F6D-1F28D5CFA8F8}">
            <x14:iconSet custom="1">
              <x14:cfvo type="percent">
                <xm:f>0</xm:f>
              </x14:cfvo>
              <x14:cfvo type="num">
                <xm:f>0</xm:f>
              </x14:cfvo>
              <x14:cfvo type="num">
                <xm:f>1</xm:f>
              </x14:cfvo>
              <x14:cfIcon iconSet="NoIcons" iconId="0"/>
              <x14:cfIcon iconSet="NoIcons" iconId="0"/>
              <x14:cfIcon iconSet="3Flags" iconId="0"/>
            </x14:iconSet>
          </x14:cfRule>
          <xm:sqref>N14:N22</xm:sqref>
        </x14:conditionalFormatting>
        <x14:conditionalFormatting xmlns:xm="http://schemas.microsoft.com/office/excel/2006/main">
          <x14:cfRule type="iconSet" priority="4" id="{053C74CA-F4C3-493E-8226-B16FEE869709}">
            <x14:iconSet custom="1">
              <x14:cfvo type="percent">
                <xm:f>0</xm:f>
              </x14:cfvo>
              <x14:cfvo type="num">
                <xm:f>0</xm:f>
              </x14:cfvo>
              <x14:cfvo type="num">
                <xm:f>1</xm:f>
              </x14:cfvo>
              <x14:cfIcon iconSet="NoIcons" iconId="0"/>
              <x14:cfIcon iconSet="NoIcons" iconId="0"/>
              <x14:cfIcon iconSet="3Flags" iconId="0"/>
            </x14:iconSet>
          </x14:cfRule>
          <xm:sqref>P14:P22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C10"/>
  <sheetViews>
    <sheetView showGridLines="0" zoomScale="80" zoomScaleNormal="80" workbookViewId="0">
      <pane ySplit="4" topLeftCell="A5" activePane="bottomLeft" state="frozen"/>
      <selection pane="bottomLeft" activeCell="C1" sqref="C1"/>
    </sheetView>
  </sheetViews>
  <sheetFormatPr defaultRowHeight="30" customHeight="1" x14ac:dyDescent="0.3"/>
  <cols>
    <col min="1" max="1" width="2.625" customWidth="1"/>
    <col min="2" max="3" width="25.625" customWidth="1"/>
    <col min="4" max="4" width="2.625" customWidth="1"/>
  </cols>
  <sheetData>
    <row r="1" spans="2:3" ht="65.099999999999994" customHeight="1" x14ac:dyDescent="0.3">
      <c r="B1" s="11" t="s">
        <v>1</v>
      </c>
    </row>
    <row r="2" spans="2:3" ht="20.25" customHeight="1" x14ac:dyDescent="0.3"/>
    <row r="3" spans="2:3" ht="20.25" customHeight="1" x14ac:dyDescent="0.3"/>
    <row r="4" spans="2:3" ht="50.1" customHeight="1" x14ac:dyDescent="0.3">
      <c r="B4" s="6" t="s">
        <v>7</v>
      </c>
      <c r="C4" s="6" t="s">
        <v>6</v>
      </c>
    </row>
    <row r="5" spans="2:3" ht="30" customHeight="1" x14ac:dyDescent="0.3">
      <c r="B5" s="12" t="s">
        <v>20</v>
      </c>
      <c r="C5" s="12" t="s">
        <v>15</v>
      </c>
    </row>
    <row r="6" spans="2:3" ht="30" customHeight="1" x14ac:dyDescent="0.3">
      <c r="B6" s="12" t="s">
        <v>21</v>
      </c>
      <c r="C6" s="12" t="s">
        <v>16</v>
      </c>
    </row>
    <row r="7" spans="2:3" ht="30" customHeight="1" x14ac:dyDescent="0.3">
      <c r="B7" s="12" t="s">
        <v>24</v>
      </c>
      <c r="C7" s="12" t="s">
        <v>42</v>
      </c>
    </row>
    <row r="8" spans="2:3" ht="30" customHeight="1" x14ac:dyDescent="0.3">
      <c r="B8" s="12" t="s">
        <v>25</v>
      </c>
      <c r="C8" s="12" t="s">
        <v>17</v>
      </c>
    </row>
    <row r="9" spans="2:3" ht="30" customHeight="1" x14ac:dyDescent="0.3">
      <c r="B9" s="12" t="s">
        <v>22</v>
      </c>
      <c r="C9" s="12" t="s">
        <v>18</v>
      </c>
    </row>
    <row r="10" spans="2:3" ht="30" customHeight="1" x14ac:dyDescent="0.3">
      <c r="B10" s="12" t="s">
        <v>23</v>
      </c>
      <c r="C10" s="12" t="s">
        <v>19</v>
      </c>
    </row>
  </sheetData>
  <dataValidations count="3">
    <dataValidation allowBlank="1" showInputMessage="1" prompt="The setup worksheet contains a customizable list of project categories and employee names. These lists are used as dropdown lists in the project tracker worksheet. The lists do not need the same number of items between them " sqref="A1" xr:uid="{00000000-0002-0000-0100-000000000000}"/>
    <dataValidation allowBlank="1" showInputMessage="1" showErrorMessage="1" prompt="Enter employee names in this column that will be used as options in the Assigned To dropdown list in the Project Tracker worksheet" sqref="C4" xr:uid="{00000000-0002-0000-0100-000001000000}"/>
    <dataValidation allowBlank="1" showInputMessage="1" showErrorMessage="1" prompt="Enter project categories in this column that will be used as options in the Category dropdown list in the Project Tracker worksheet" sqref="B4" xr:uid="{00000000-0002-0000-0100-000002000000}"/>
  </dataValidations>
  <pageMargins left="0.7" right="0.7" top="0.75" bottom="0.75" header="0.3" footer="0.3"/>
  <pageSetup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Tracker</vt:lpstr>
      <vt:lpstr>Setup</vt:lpstr>
      <vt:lpstr>CategoryList</vt:lpstr>
      <vt:lpstr>ColumnTitle1</vt:lpstr>
      <vt:lpstr>ColumnTitle2</vt:lpstr>
      <vt:lpstr>EmployeeList</vt:lpstr>
      <vt:lpstr>FlagPercent</vt:lpstr>
      <vt:lpstr>'Project Tracker'!Print_Titles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Sreeram Gopal</dc:creator>
  <cp:lastModifiedBy>Sreeram Gopal</cp:lastModifiedBy>
  <dcterms:created xsi:type="dcterms:W3CDTF">2016-08-03T05:15:41Z</dcterms:created>
  <dcterms:modified xsi:type="dcterms:W3CDTF">2019-11-14T02:33:46Z</dcterms:modified>
</cp:coreProperties>
</file>