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taul\OneDrive\Desktop\Data Bootcamp\Excel\Kickstarter-analysisJT\"/>
    </mc:Choice>
  </mc:AlternateContent>
  <xr:revisionPtr revIDLastSave="0" documentId="8_{B85EC5A5-1C4B-4CCA-BDA6-EA15A6281792}" xr6:coauthVersionLast="47" xr6:coauthVersionMax="47" xr10:uidLastSave="{00000000-0000-0000-0000-000000000000}"/>
  <bookViews>
    <workbookView xWindow="48480" yWindow="-120" windowWidth="29040" windowHeight="1572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Outcomes Based on Launch Date" sheetId="4" r:id="rId4"/>
    <sheet name="Category Statistics" sheetId="2" r:id="rId5"/>
    <sheet name="Subcategory Statistics" sheetId="3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1" i="12"/>
  <c r="C10" i="12"/>
  <c r="C9" i="12"/>
  <c r="C8" i="12"/>
  <c r="C7" i="12"/>
  <c r="C6" i="12"/>
  <c r="C5" i="12"/>
  <c r="C4" i="12"/>
  <c r="C3" i="12"/>
  <c r="C2" i="12"/>
  <c r="B13" i="12"/>
  <c r="D13" i="12" s="1"/>
  <c r="B12" i="12"/>
  <c r="D12" i="12" s="1"/>
  <c r="B11" i="12"/>
  <c r="D11" i="12" s="1"/>
  <c r="B10" i="12"/>
  <c r="B9" i="12"/>
  <c r="B8" i="12"/>
  <c r="B7" i="12"/>
  <c r="B6" i="12"/>
  <c r="D6" i="12" s="1"/>
  <c r="B5" i="12"/>
  <c r="B4" i="12"/>
  <c r="B3" i="12"/>
  <c r="D3" i="12" s="1"/>
  <c r="B2" i="12"/>
  <c r="D2" i="12" s="1"/>
  <c r="C13" i="8"/>
  <c r="C12" i="8"/>
  <c r="C14" i="8" s="1"/>
  <c r="B13" i="8"/>
  <c r="B12" i="8"/>
  <c r="B14" i="8" s="1"/>
  <c r="C6" i="8"/>
  <c r="C5" i="8"/>
  <c r="B6" i="8"/>
  <c r="B5" i="8"/>
  <c r="B7" i="8" s="1"/>
  <c r="C4" i="8"/>
  <c r="C11" i="8"/>
  <c r="B11" i="8"/>
  <c r="B4" i="8"/>
  <c r="B2" i="8"/>
  <c r="C10" i="8"/>
  <c r="B10" i="8"/>
  <c r="C9" i="8"/>
  <c r="B9" i="8"/>
  <c r="C3" i="8"/>
  <c r="B3" i="8"/>
  <c r="C2" i="8"/>
  <c r="F3" i="5"/>
  <c r="F4" i="5"/>
  <c r="F5" i="5"/>
  <c r="F6" i="5"/>
  <c r="F2" i="5"/>
  <c r="B3" i="5"/>
  <c r="B4" i="5"/>
  <c r="B5" i="5"/>
  <c r="B6" i="5"/>
  <c r="D3" i="5"/>
  <c r="D4" i="5"/>
  <c r="D5" i="5"/>
  <c r="D6" i="5"/>
  <c r="C4" i="5"/>
  <c r="C5" i="5"/>
  <c r="C6" i="5"/>
  <c r="C3" i="5"/>
  <c r="B2" i="5"/>
  <c r="C2" i="5"/>
  <c r="D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5" i="12" l="1"/>
  <c r="C7" i="8"/>
  <c r="D4" i="12"/>
  <c r="E4" i="12" s="1"/>
  <c r="F4" i="12"/>
  <c r="F12" i="12"/>
  <c r="F6" i="12"/>
  <c r="F2" i="12"/>
  <c r="F3" i="12"/>
  <c r="F11" i="12"/>
  <c r="F5" i="12"/>
  <c r="F13" i="12"/>
  <c r="D10" i="12"/>
  <c r="E10" i="12" s="1"/>
  <c r="E2" i="12"/>
  <c r="E6" i="12"/>
  <c r="D9" i="12"/>
  <c r="E9" i="12" s="1"/>
  <c r="E13" i="12"/>
  <c r="E5" i="12"/>
  <c r="D8" i="12"/>
  <c r="F8" i="12" s="1"/>
  <c r="E12" i="12"/>
  <c r="D7" i="12"/>
  <c r="F7" i="12" s="1"/>
  <c r="E11" i="12"/>
  <c r="E3" i="12"/>
  <c r="F10" i="12" l="1"/>
  <c r="E8" i="12"/>
  <c r="E7" i="12"/>
  <c r="F9" i="12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<sst xmlns="http://schemas.openxmlformats.org/spreadsheetml/2006/main" count="33049" uniqueCount="8417">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</sst>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per Month</a:t>
            </a:r>
          </a:p>
        </c:rich>
      </c:tx>
      <c:layout>
        <c:manualLayout>
          <c:xMode val="edge"/>
          <c:yMode val="edge"/>
          <c:x val="0.2997945205479452"/>
          <c:y val="0.11879123717966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7-42D1-84D3-CB1E7A180A4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7-42D1-84D3-CB1E7A180A4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07-42D1-84D3-CB1E7A180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898879"/>
        <c:axId val="564901375"/>
      </c:lineChart>
      <c:catAx>
        <c:axId val="56489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01375"/>
        <c:crosses val="autoZero"/>
        <c:auto val="1"/>
        <c:lblAlgn val="ctr"/>
        <c:lblOffset val="100"/>
        <c:noMultiLvlLbl val="0"/>
      </c:catAx>
      <c:valAx>
        <c:axId val="56490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9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Goals'!$E$1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6-4D1E-8A1B-4C48C5ACC930}"/>
            </c:ext>
          </c:extLst>
        </c:ser>
        <c:ser>
          <c:idx val="1"/>
          <c:order val="1"/>
          <c:tx>
            <c:strRef>
              <c:f>'Outcomes Based on Goals'!$F$1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66-4D1E-8A1B-4C48C5ACC930}"/>
            </c:ext>
          </c:extLst>
        </c:ser>
        <c:ser>
          <c:idx val="2"/>
          <c:order val="2"/>
          <c:tx>
            <c:strRef>
              <c:f>'Outcomes Based on Goals'!$G$1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66-4D1E-8A1B-4C48C5ACC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341311"/>
        <c:axId val="396344223"/>
      </c:lineChart>
      <c:catAx>
        <c:axId val="3963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44223"/>
        <c:crosses val="autoZero"/>
        <c:auto val="1"/>
        <c:lblAlgn val="ctr"/>
        <c:lblOffset val="100"/>
        <c:noMultiLvlLbl val="0"/>
      </c:catAx>
      <c:valAx>
        <c:axId val="3963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3-4FD5-8985-679E0A1B89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3-4FD5-8985-679E0A1B892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3-4FD5-8985-679E0A1B892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83-4FD5-8985-679E0A1B8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207871"/>
        <c:axId val="2078206623"/>
      </c:lineChart>
      <c:catAx>
        <c:axId val="207820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206623"/>
        <c:crosses val="autoZero"/>
        <c:auto val="1"/>
        <c:lblAlgn val="ctr"/>
        <c:lblOffset val="100"/>
        <c:noMultiLvlLbl val="0"/>
      </c:catAx>
      <c:valAx>
        <c:axId val="207820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20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227077865266839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C-41B6-B962-2CB6FAE1B4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5C-41B6-B962-2CB6FAE1B4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5C-41B6-B962-2CB6FAE1B4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5C-41B6-B962-2CB6FAE1B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6945120"/>
        <c:axId val="946953024"/>
      </c:barChart>
      <c:catAx>
        <c:axId val="9469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53024"/>
        <c:crosses val="autoZero"/>
        <c:auto val="1"/>
        <c:lblAlgn val="ctr"/>
        <c:lblOffset val="100"/>
        <c:noMultiLvlLbl val="0"/>
      </c:catAx>
      <c:valAx>
        <c:axId val="9469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4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E-4AF6-A389-104DC21844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E-4AF6-A389-104DC21844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BE-4AF6-A389-104DC2184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673664"/>
        <c:axId val="1401657856"/>
      </c:barChart>
      <c:catAx>
        <c:axId val="140167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57856"/>
        <c:crosses val="autoZero"/>
        <c:auto val="1"/>
        <c:lblAlgn val="ctr"/>
        <c:lblOffset val="100"/>
        <c:noMultiLvlLbl val="0"/>
      </c:catAx>
      <c:valAx>
        <c:axId val="14016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7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2</xdr:row>
      <xdr:rowOff>142874</xdr:rowOff>
    </xdr:from>
    <xdr:to>
      <xdr:col>21</xdr:col>
      <xdr:colOff>266700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617F8-EAE7-44C6-AF2A-748F78C7E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15</xdr:row>
      <xdr:rowOff>19049</xdr:rowOff>
    </xdr:from>
    <xdr:to>
      <xdr:col>10</xdr:col>
      <xdr:colOff>438150</xdr:colOff>
      <xdr:row>35</xdr:row>
      <xdr:rowOff>152398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8465F9-E313-427F-9E7D-D645B83D3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145255</xdr:colOff>
      <xdr:row>2</xdr:row>
      <xdr:rowOff>142875</xdr:rowOff>
    </xdr:from>
    <xdr:to>
      <xdr:col>15</xdr:col>
      <xdr:colOff>576262</xdr:colOff>
      <xdr:row>20</xdr:row>
      <xdr:rowOff>116681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C59AEE-B01A-4A3B-9BDA-0E2EE2120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778668</xdr:colOff>
      <xdr:row>1</xdr:row>
      <xdr:rowOff>73818</xdr:rowOff>
    </xdr:from>
    <xdr:to>
      <xdr:col>14</xdr:col>
      <xdr:colOff>354805</xdr:colOff>
      <xdr:row>16</xdr:row>
      <xdr:rowOff>102393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0BCAA-EE66-4F66-B527-EE851B4B6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397667</xdr:colOff>
      <xdr:row>8</xdr:row>
      <xdr:rowOff>169068</xdr:rowOff>
    </xdr:from>
    <xdr:to>
      <xdr:col>16</xdr:col>
      <xdr:colOff>138112</xdr:colOff>
      <xdr:row>27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77611-EEFD-412E-AC20-4A8682967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Taulman" refreshedDate="44543.961915972221" createdVersion="7" refreshedVersion="7" minRefreshableVersion="3" recordCount="4114" xr:uid="{CDDBDD86-2E56-4987-B3B2-967F441402A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Taulman" refreshedDate="44544.329335879629" createdVersion="7" refreshedVersion="7" minRefreshableVersion="3" recordCount="4114" xr:uid="{C265B7DB-AF39-4D69-BD34-C518BC0BF07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Taulman" refreshedDate="44549.377942708335" createdVersion="7" refreshedVersion="7" minRefreshableVersion="3" recordCount="4114" xr:uid="{D55A6EB2-DD4A-4241-B556-39DAE87F3FF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540A5-32AF-438B-A454-5EDCD137A94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14802-17AB-4FEB-A239-D3A8DCC4515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843CC-8067-41A0-8763-B12341A0EC0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4C66D-4357-4745-81E0-63AC4B6317F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7" zoomScaleNormal="95" workbookViewId="0">
      <selection activeCell="Q7" sqref="Q7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41.1328125" customWidth="1"/>
    <col min="18" max="18" width="14.6640625" bestFit="1" customWidth="1"/>
    <col min="19" max="19" width="21.06640625" bestFit="1" customWidth="1"/>
    <col min="20" max="20" width="19.863281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8379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 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 2),0)</f>
        <v>86.67</v>
      </c>
      <c r="Q66" s="11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 2),0)</f>
        <v>311.17</v>
      </c>
      <c r="Q130" s="11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 2),0)</f>
        <v>5.67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 2),0)</f>
        <v>65.760000000000005</v>
      </c>
      <c r="Q258" s="11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 2),0)</f>
        <v>134.91</v>
      </c>
      <c r="Q322" s="11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 2),0)</f>
        <v>58.54</v>
      </c>
      <c r="Q386" s="11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 2),0)</f>
        <v>20.5</v>
      </c>
      <c r="Q450" s="11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 2),0)</f>
        <v>5.5</v>
      </c>
      <c r="Q514" s="11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 2),0)</f>
        <v>1</v>
      </c>
      <c r="Q578" s="11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 2),0)</f>
        <v>50.5</v>
      </c>
      <c r="Q642" s="11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 2),0)</f>
        <v>120.25</v>
      </c>
      <c r="Q706" s="11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 2),0)</f>
        <v>0</v>
      </c>
      <c r="Q770" s="11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 2),0)</f>
        <v>97.99</v>
      </c>
      <c r="Q834" s="11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 2),0)</f>
        <v>44.44</v>
      </c>
      <c r="Q898" s="11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 2),0)</f>
        <v>136.46</v>
      </c>
      <c r="Q962" s="11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 2),0)</f>
        <v>388.98</v>
      </c>
      <c r="Q1026" s="11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 2),0)</f>
        <v>43.42</v>
      </c>
      <c r="Q1090" s="11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 2),0)</f>
        <v>60.73</v>
      </c>
      <c r="Q1154" s="11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 2),0)</f>
        <v>91.88</v>
      </c>
      <c r="Q1218" s="11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 2),0)</f>
        <v>127.98</v>
      </c>
      <c r="Q1282" s="11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 2),0)</f>
        <v>40.76</v>
      </c>
      <c r="Q1346" s="11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 2),0)</f>
        <v>12</v>
      </c>
      <c r="Q1410" s="11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 2),0)</f>
        <v>103.2</v>
      </c>
      <c r="Q1474" s="11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 2),0)</f>
        <v>66.02</v>
      </c>
      <c r="Q1538" s="11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 2),0)</f>
        <v>40.78</v>
      </c>
      <c r="Q1602" s="11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 2),0)</f>
        <v>34.380000000000003</v>
      </c>
      <c r="Q1666" s="11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 2),0)</f>
        <v>122.14</v>
      </c>
      <c r="Q1730" s="11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 2),0)</f>
        <v>109.94</v>
      </c>
      <c r="Q1794" s="11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 2),0)</f>
        <v>53.29</v>
      </c>
      <c r="Q1858" s="11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 2),0)</f>
        <v>40.98</v>
      </c>
      <c r="Q1922" s="11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 2),0)</f>
        <v>453.14</v>
      </c>
      <c r="Q1986" s="11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 2),0)</f>
        <v>91.83</v>
      </c>
      <c r="Q2050" s="11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 2),0)</f>
        <v>27.27</v>
      </c>
      <c r="Q2114" s="11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 2),0)</f>
        <v>88.75</v>
      </c>
      <c r="Q2178" s="11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 2),0)</f>
        <v>140.97999999999999</v>
      </c>
      <c r="Q2242" s="11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 2),0)</f>
        <v>53.47</v>
      </c>
      <c r="Q2306" s="11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 2),0)</f>
        <v>50</v>
      </c>
      <c r="Q2370" s="11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 2),0)</f>
        <v>1</v>
      </c>
      <c r="Q2434" s="11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 2),0)</f>
        <v>600</v>
      </c>
      <c r="Q2498" s="11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 2),0)</f>
        <v>143</v>
      </c>
      <c r="Q2562" s="11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 2),0)</f>
        <v>31.82</v>
      </c>
      <c r="Q2626" s="11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 2),0)</f>
        <v>5.29</v>
      </c>
      <c r="Q2690" s="11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 2),0)</f>
        <v>39.29</v>
      </c>
      <c r="Q2754" s="11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 2),0)</f>
        <v>25.13</v>
      </c>
      <c r="Q2818" s="11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 2),0)</f>
        <v>96.55</v>
      </c>
      <c r="Q2882" s="11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 2),0)</f>
        <v>100</v>
      </c>
      <c r="Q2946" s="11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 2),0)</f>
        <v>116.73</v>
      </c>
      <c r="Q3010" s="11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 2),0)</f>
        <v>1</v>
      </c>
      <c r="Q3074" s="11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 2),0)</f>
        <v>29.05</v>
      </c>
      <c r="Q3138" s="11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 2),0)</f>
        <v>1</v>
      </c>
      <c r="Q3202" s="11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 2),0)</f>
        <v>52.55</v>
      </c>
      <c r="Q3266" s="11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 2),0)</f>
        <v>292.77999999999997</v>
      </c>
      <c r="Q3330" s="11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 2),0)</f>
        <v>41.67</v>
      </c>
      <c r="Q3394" s="11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 2),0)</f>
        <v>358.69</v>
      </c>
      <c r="Q3458" s="11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 2),0)</f>
        <v>95.95</v>
      </c>
      <c r="Q3522" s="11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 2),0)</f>
        <v>30.94</v>
      </c>
      <c r="Q3586" s="11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 2),0)</f>
        <v>550.04</v>
      </c>
      <c r="Q3650" s="11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 2),0)</f>
        <v>110.87</v>
      </c>
      <c r="Q3714" s="11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 2),0)</f>
        <v>90.82</v>
      </c>
      <c r="Q3778" s="11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 2),0)</f>
        <v>21.67</v>
      </c>
      <c r="Q3842" s="11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 2),0)</f>
        <v>1.5</v>
      </c>
      <c r="Q3906" s="11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 2),0)</f>
        <v>47.91</v>
      </c>
      <c r="Q3970" s="11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 2),0)</f>
        <v>59</v>
      </c>
      <c r="Q4034" s="11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 2),0)</f>
        <v>80</v>
      </c>
      <c r="Q4098" s="11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060E-D0C4-4C2E-98F0-6FE898D71B03}">
  <dimension ref="A1:E18"/>
  <sheetViews>
    <sheetView workbookViewId="0">
      <selection activeCell="E23" sqref="E2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  <col min="7" max="8" width="3.73046875" bestFit="1" customWidth="1"/>
    <col min="9" max="9" width="4.06640625" bestFit="1" customWidth="1"/>
    <col min="10" max="10" width="3.9296875" bestFit="1" customWidth="1"/>
    <col min="11" max="11" width="3.73046875" bestFit="1" customWidth="1"/>
    <col min="12" max="12" width="4.19921875" bestFit="1" customWidth="1"/>
    <col min="13" max="13" width="3.9296875" bestFit="1" customWidth="1"/>
    <col min="14" max="14" width="10.46484375" bestFit="1" customWidth="1"/>
    <col min="15" max="15" width="9" bestFit="1" customWidth="1"/>
    <col min="16" max="16" width="6.19921875" bestFit="1" customWidth="1"/>
    <col min="17" max="17" width="4.46484375" bestFit="1" customWidth="1"/>
    <col min="18" max="18" width="3.6640625" bestFit="1" customWidth="1"/>
    <col min="19" max="19" width="9" bestFit="1" customWidth="1"/>
    <col min="20" max="20" width="6.19921875" bestFit="1" customWidth="1"/>
    <col min="21" max="21" width="4.06640625" bestFit="1" customWidth="1"/>
    <col min="22" max="22" width="3.9296875" bestFit="1" customWidth="1"/>
    <col min="23" max="23" width="9" bestFit="1" customWidth="1"/>
    <col min="24" max="24" width="6.19921875" bestFit="1" customWidth="1"/>
    <col min="25" max="25" width="4.19921875" bestFit="1" customWidth="1"/>
    <col min="26" max="26" width="3.9296875" bestFit="1" customWidth="1"/>
    <col min="27" max="27" width="9" bestFit="1" customWidth="1"/>
    <col min="28" max="28" width="9.265625" bestFit="1" customWidth="1"/>
    <col min="29" max="29" width="6.53125" bestFit="1" customWidth="1"/>
    <col min="30" max="30" width="3.9296875" bestFit="1" customWidth="1"/>
    <col min="31" max="31" width="4.19921875" bestFit="1" customWidth="1"/>
    <col min="32" max="32" width="9" bestFit="1" customWidth="1"/>
    <col min="33" max="33" width="6.19921875" bestFit="1" customWidth="1"/>
    <col min="34" max="34" width="4.46484375" bestFit="1" customWidth="1"/>
    <col min="35" max="35" width="3.6640625" bestFit="1" customWidth="1"/>
    <col min="36" max="36" width="9" bestFit="1" customWidth="1"/>
    <col min="37" max="37" width="6.19921875" bestFit="1" customWidth="1"/>
    <col min="38" max="38" width="4.06640625" bestFit="1" customWidth="1"/>
    <col min="39" max="39" width="3.9296875" bestFit="1" customWidth="1"/>
    <col min="40" max="40" width="9" bestFit="1" customWidth="1"/>
    <col min="41" max="41" width="6.19921875" bestFit="1" customWidth="1"/>
    <col min="42" max="42" width="4.19921875" bestFit="1" customWidth="1"/>
    <col min="43" max="43" width="3.9296875" bestFit="1" customWidth="1"/>
    <col min="44" max="44" width="9" bestFit="1" customWidth="1"/>
    <col min="45" max="45" width="9.265625" bestFit="1" customWidth="1"/>
    <col min="46" max="46" width="6.53125" bestFit="1" customWidth="1"/>
    <col min="47" max="47" width="3.9296875" bestFit="1" customWidth="1"/>
    <col min="48" max="48" width="4.19921875" bestFit="1" customWidth="1"/>
    <col min="49" max="49" width="9" bestFit="1" customWidth="1"/>
    <col min="50" max="50" width="6.19921875" bestFit="1" customWidth="1"/>
    <col min="51" max="51" width="4.46484375" bestFit="1" customWidth="1"/>
    <col min="52" max="52" width="3.6640625" bestFit="1" customWidth="1"/>
    <col min="53" max="53" width="9" bestFit="1" customWidth="1"/>
    <col min="54" max="54" width="6.19921875" bestFit="1" customWidth="1"/>
    <col min="55" max="55" width="4.06640625" bestFit="1" customWidth="1"/>
    <col min="56" max="56" width="3.9296875" bestFit="1" customWidth="1"/>
    <col min="57" max="57" width="9" bestFit="1" customWidth="1"/>
    <col min="58" max="58" width="6.19921875" bestFit="1" customWidth="1"/>
    <col min="59" max="59" width="4.19921875" bestFit="1" customWidth="1"/>
    <col min="60" max="60" width="3.9296875" bestFit="1" customWidth="1"/>
    <col min="61" max="61" width="9" bestFit="1" customWidth="1"/>
    <col min="62" max="62" width="9.265625" bestFit="1" customWidth="1"/>
    <col min="63" max="63" width="6.53125" bestFit="1" customWidth="1"/>
    <col min="64" max="64" width="3.9296875" bestFit="1" customWidth="1"/>
    <col min="65" max="65" width="4.19921875" bestFit="1" customWidth="1"/>
    <col min="66" max="66" width="9" bestFit="1" customWidth="1"/>
    <col min="67" max="67" width="6.19921875" bestFit="1" customWidth="1"/>
    <col min="68" max="68" width="4.46484375" bestFit="1" customWidth="1"/>
    <col min="69" max="69" width="3.6640625" bestFit="1" customWidth="1"/>
    <col min="70" max="70" width="9" bestFit="1" customWidth="1"/>
    <col min="71" max="71" width="6.19921875" bestFit="1" customWidth="1"/>
    <col min="72" max="72" width="4.06640625" bestFit="1" customWidth="1"/>
    <col min="73" max="73" width="3.9296875" bestFit="1" customWidth="1"/>
    <col min="74" max="74" width="9" bestFit="1" customWidth="1"/>
    <col min="75" max="75" width="6.19921875" bestFit="1" customWidth="1"/>
    <col min="76" max="76" width="4.19921875" bestFit="1" customWidth="1"/>
    <col min="77" max="77" width="3.9296875" bestFit="1" customWidth="1"/>
    <col min="78" max="78" width="9" bestFit="1" customWidth="1"/>
    <col min="79" max="79" width="9.265625" bestFit="1" customWidth="1"/>
    <col min="80" max="80" width="6.53125" bestFit="1" customWidth="1"/>
    <col min="81" max="81" width="3.9296875" bestFit="1" customWidth="1"/>
    <col min="82" max="82" width="4.19921875" bestFit="1" customWidth="1"/>
    <col min="83" max="83" width="9" bestFit="1" customWidth="1"/>
    <col min="84" max="84" width="6.19921875" bestFit="1" customWidth="1"/>
    <col min="85" max="85" width="4.46484375" bestFit="1" customWidth="1"/>
    <col min="86" max="86" width="3.73046875" bestFit="1" customWidth="1"/>
    <col min="87" max="87" width="9" bestFit="1" customWidth="1"/>
    <col min="88" max="88" width="6.19921875" bestFit="1" customWidth="1"/>
    <col min="89" max="89" width="4.06640625" bestFit="1" customWidth="1"/>
    <col min="90" max="90" width="3.9296875" bestFit="1" customWidth="1"/>
    <col min="91" max="91" width="9" bestFit="1" customWidth="1"/>
    <col min="92" max="92" width="6.19921875" bestFit="1" customWidth="1"/>
    <col min="93" max="93" width="4.19921875" bestFit="1" customWidth="1"/>
    <col min="94" max="94" width="3.9296875" bestFit="1" customWidth="1"/>
    <col min="95" max="95" width="9" bestFit="1" customWidth="1"/>
    <col min="96" max="96" width="9.265625" bestFit="1" customWidth="1"/>
    <col min="97" max="97" width="6.53125" bestFit="1" customWidth="1"/>
    <col min="98" max="98" width="3.9296875" bestFit="1" customWidth="1"/>
    <col min="99" max="99" width="4.19921875" bestFit="1" customWidth="1"/>
    <col min="100" max="100" width="9" bestFit="1" customWidth="1"/>
    <col min="101" max="101" width="6.19921875" bestFit="1" customWidth="1"/>
    <col min="102" max="102" width="4.46484375" bestFit="1" customWidth="1"/>
    <col min="103" max="103" width="3.73046875" bestFit="1" customWidth="1"/>
    <col min="104" max="104" width="9" bestFit="1" customWidth="1"/>
    <col min="105" max="105" width="6.19921875" bestFit="1" customWidth="1"/>
    <col min="106" max="106" width="4.06640625" bestFit="1" customWidth="1"/>
    <col min="107" max="107" width="3.9296875" bestFit="1" customWidth="1"/>
    <col min="108" max="108" width="9" bestFit="1" customWidth="1"/>
    <col min="109" max="109" width="6.19921875" bestFit="1" customWidth="1"/>
    <col min="110" max="110" width="4.19921875" bestFit="1" customWidth="1"/>
    <col min="111" max="111" width="3.9296875" bestFit="1" customWidth="1"/>
    <col min="112" max="112" width="9" bestFit="1" customWidth="1"/>
    <col min="113" max="113" width="9.265625" bestFit="1" customWidth="1"/>
    <col min="114" max="114" width="6.53125" bestFit="1" customWidth="1"/>
    <col min="115" max="115" width="3.9296875" bestFit="1" customWidth="1"/>
    <col min="116" max="116" width="4.19921875" bestFit="1" customWidth="1"/>
    <col min="117" max="117" width="9" bestFit="1" customWidth="1"/>
    <col min="118" max="118" width="6.19921875" bestFit="1" customWidth="1"/>
    <col min="119" max="119" width="4.46484375" bestFit="1" customWidth="1"/>
    <col min="120" max="120" width="3.6640625" bestFit="1" customWidth="1"/>
    <col min="121" max="121" width="9" bestFit="1" customWidth="1"/>
    <col min="122" max="122" width="6.19921875" bestFit="1" customWidth="1"/>
    <col min="123" max="123" width="4.06640625" bestFit="1" customWidth="1"/>
    <col min="124" max="124" width="3.9296875" bestFit="1" customWidth="1"/>
    <col min="125" max="125" width="9" bestFit="1" customWidth="1"/>
    <col min="126" max="126" width="6.19921875" bestFit="1" customWidth="1"/>
    <col min="127" max="127" width="4.19921875" bestFit="1" customWidth="1"/>
    <col min="128" max="128" width="3.9296875" bestFit="1" customWidth="1"/>
    <col min="129" max="129" width="9" bestFit="1" customWidth="1"/>
    <col min="130" max="130" width="9.265625" bestFit="1" customWidth="1"/>
    <col min="131" max="131" width="6.53125" bestFit="1" customWidth="1"/>
    <col min="132" max="132" width="3.9296875" bestFit="1" customWidth="1"/>
    <col min="133" max="133" width="4.19921875" bestFit="1" customWidth="1"/>
    <col min="134" max="134" width="9" bestFit="1" customWidth="1"/>
    <col min="135" max="135" width="9.265625" bestFit="1" customWidth="1"/>
    <col min="136" max="136" width="10.46484375" bestFit="1" customWidth="1"/>
    <col min="137" max="140" width="9.33203125" bestFit="1" customWidth="1"/>
    <col min="141" max="146" width="8.33203125" bestFit="1" customWidth="1"/>
    <col min="147" max="156" width="9.33203125" bestFit="1" customWidth="1"/>
    <col min="157" max="162" width="8.33203125" bestFit="1" customWidth="1"/>
    <col min="163" max="173" width="9.33203125" bestFit="1" customWidth="1"/>
    <col min="174" max="181" width="8.33203125" bestFit="1" customWidth="1"/>
    <col min="182" max="192" width="9.33203125" bestFit="1" customWidth="1"/>
    <col min="193" max="197" width="8.33203125" bestFit="1" customWidth="1"/>
    <col min="198" max="208" width="9.33203125" bestFit="1" customWidth="1"/>
    <col min="209" max="217" width="10.33203125" bestFit="1" customWidth="1"/>
    <col min="218" max="222" width="9.33203125" bestFit="1" customWidth="1"/>
    <col min="223" max="235" width="10.33203125" bestFit="1" customWidth="1"/>
    <col min="236" max="242" width="9.33203125" bestFit="1" customWidth="1"/>
    <col min="243" max="251" width="10.33203125" bestFit="1" customWidth="1"/>
    <col min="252" max="253" width="8.33203125" bestFit="1" customWidth="1"/>
    <col min="254" max="278" width="9.33203125" bestFit="1" customWidth="1"/>
    <col min="279" max="287" width="8.33203125" bestFit="1" customWidth="1"/>
    <col min="288" max="299" width="9.33203125" bestFit="1" customWidth="1"/>
    <col min="300" max="310" width="8.33203125" bestFit="1" customWidth="1"/>
    <col min="311" max="336" width="9.33203125" bestFit="1" customWidth="1"/>
    <col min="337" max="344" width="8.33203125" bestFit="1" customWidth="1"/>
    <col min="345" max="364" width="9.33203125" bestFit="1" customWidth="1"/>
    <col min="365" max="374" width="8.33203125" bestFit="1" customWidth="1"/>
    <col min="375" max="388" width="9.33203125" bestFit="1" customWidth="1"/>
    <col min="389" max="394" width="8.33203125" bestFit="1" customWidth="1"/>
    <col min="395" max="412" width="9.33203125" bestFit="1" customWidth="1"/>
    <col min="413" max="416" width="8.33203125" bestFit="1" customWidth="1"/>
    <col min="417" max="434" width="9.33203125" bestFit="1" customWidth="1"/>
    <col min="435" max="440" width="8.33203125" bestFit="1" customWidth="1"/>
    <col min="441" max="458" width="9.33203125" bestFit="1" customWidth="1"/>
    <col min="459" max="465" width="8.33203125" bestFit="1" customWidth="1"/>
    <col min="466" max="481" width="9.33203125" bestFit="1" customWidth="1"/>
    <col min="482" max="498" width="10.33203125" bestFit="1" customWidth="1"/>
    <col min="499" max="502" width="9.33203125" bestFit="1" customWidth="1"/>
    <col min="503" max="517" width="10.33203125" bestFit="1" customWidth="1"/>
    <col min="518" max="524" width="9.33203125" bestFit="1" customWidth="1"/>
    <col min="525" max="533" width="10.33203125" bestFit="1" customWidth="1"/>
    <col min="534" max="539" width="8.33203125" bestFit="1" customWidth="1"/>
    <col min="540" max="555" width="9.33203125" bestFit="1" customWidth="1"/>
    <col min="556" max="566" width="8.33203125" bestFit="1" customWidth="1"/>
    <col min="567" max="582" width="9.33203125" bestFit="1" customWidth="1"/>
    <col min="583" max="587" width="8.33203125" bestFit="1" customWidth="1"/>
    <col min="588" max="599" width="9.33203125" bestFit="1" customWidth="1"/>
    <col min="600" max="611" width="8.33203125" bestFit="1" customWidth="1"/>
    <col min="612" max="630" width="9.33203125" bestFit="1" customWidth="1"/>
    <col min="631" max="637" width="8.33203125" bestFit="1" customWidth="1"/>
    <col min="638" max="651" width="9.33203125" bestFit="1" customWidth="1"/>
    <col min="652" max="655" width="8.33203125" bestFit="1" customWidth="1"/>
    <col min="656" max="669" width="9.33203125" bestFit="1" customWidth="1"/>
    <col min="670" max="676" width="8.33203125" bestFit="1" customWidth="1"/>
    <col min="677" max="686" width="9.33203125" bestFit="1" customWidth="1"/>
    <col min="687" max="693" width="8.33203125" bestFit="1" customWidth="1"/>
    <col min="694" max="703" width="9.33203125" bestFit="1" customWidth="1"/>
    <col min="704" max="713" width="8.33203125" bestFit="1" customWidth="1"/>
    <col min="714" max="738" width="9.33203125" bestFit="1" customWidth="1"/>
    <col min="739" max="763" width="10.33203125" bestFit="1" customWidth="1"/>
    <col min="764" max="769" width="9.33203125" bestFit="1" customWidth="1"/>
    <col min="770" max="787" width="10.33203125" bestFit="1" customWidth="1"/>
    <col min="788" max="796" width="9.33203125" bestFit="1" customWidth="1"/>
    <col min="797" max="807" width="10.33203125" bestFit="1" customWidth="1"/>
    <col min="808" max="816" width="8.33203125" bestFit="1" customWidth="1"/>
    <col min="817" max="837" width="9.33203125" bestFit="1" customWidth="1"/>
    <col min="838" max="841" width="8.33203125" bestFit="1" customWidth="1"/>
    <col min="842" max="858" width="9.33203125" bestFit="1" customWidth="1"/>
    <col min="859" max="862" width="8.33203125" bestFit="1" customWidth="1"/>
    <col min="863" max="885" width="9.33203125" bestFit="1" customWidth="1"/>
    <col min="886" max="901" width="8.33203125" bestFit="1" customWidth="1"/>
    <col min="902" max="933" width="9.33203125" bestFit="1" customWidth="1"/>
    <col min="934" max="955" width="8.33203125" bestFit="1" customWidth="1"/>
    <col min="956" max="1029" width="9.33203125" bestFit="1" customWidth="1"/>
    <col min="1030" max="1062" width="8.33203125" bestFit="1" customWidth="1"/>
    <col min="1063" max="1133" width="9.33203125" bestFit="1" customWidth="1"/>
    <col min="1134" max="1178" width="8.33203125" bestFit="1" customWidth="1"/>
    <col min="1179" max="1292" width="9.33203125" bestFit="1" customWidth="1"/>
    <col min="1293" max="1320" width="8.33203125" bestFit="1" customWidth="1"/>
    <col min="1321" max="1403" width="9.33203125" bestFit="1" customWidth="1"/>
    <col min="1404" max="1431" width="8.33203125" bestFit="1" customWidth="1"/>
    <col min="1432" max="1517" width="9.33203125" bestFit="1" customWidth="1"/>
    <col min="1518" max="1608" width="10.33203125" bestFit="1" customWidth="1"/>
    <col min="1609" max="1640" width="9.33203125" bestFit="1" customWidth="1"/>
    <col min="1641" max="1703" width="10.33203125" bestFit="1" customWidth="1"/>
    <col min="1704" max="1740" width="9.33203125" bestFit="1" customWidth="1"/>
    <col min="1741" max="1783" width="10.33203125" bestFit="1" customWidth="1"/>
    <col min="1784" max="1804" width="8.33203125" bestFit="1" customWidth="1"/>
    <col min="1805" max="1900" width="9.33203125" bestFit="1" customWidth="1"/>
    <col min="1901" max="1935" width="8.33203125" bestFit="1" customWidth="1"/>
    <col min="1936" max="2025" width="9.33203125" bestFit="1" customWidth="1"/>
    <col min="2026" max="2066" width="8.33203125" bestFit="1" customWidth="1"/>
    <col min="2067" max="2140" width="9.33203125" bestFit="1" customWidth="1"/>
    <col min="2141" max="2183" width="8.33203125" bestFit="1" customWidth="1"/>
    <col min="2184" max="2262" width="9.33203125" bestFit="1" customWidth="1"/>
    <col min="2263" max="2295" width="8.33203125" bestFit="1" customWidth="1"/>
    <col min="2296" max="2382" width="9.33203125" bestFit="1" customWidth="1"/>
    <col min="2383" max="2414" width="8.33203125" bestFit="1" customWidth="1"/>
    <col min="2415" max="2504" width="9.33203125" bestFit="1" customWidth="1"/>
    <col min="2505" max="2540" width="8.33203125" bestFit="1" customWidth="1"/>
    <col min="2541" max="2603" width="9.33203125" bestFit="1" customWidth="1"/>
    <col min="2604" max="2629" width="8.33203125" bestFit="1" customWidth="1"/>
    <col min="2630" max="2693" width="9.33203125" bestFit="1" customWidth="1"/>
    <col min="2694" max="2722" width="8.33203125" bestFit="1" customWidth="1"/>
    <col min="2723" max="2808" width="9.33203125" bestFit="1" customWidth="1"/>
    <col min="2809" max="2873" width="10.33203125" bestFit="1" customWidth="1"/>
    <col min="2874" max="2892" width="9.33203125" bestFit="1" customWidth="1"/>
    <col min="2893" max="2957" width="10.33203125" bestFit="1" customWidth="1"/>
    <col min="2958" max="2984" width="9.33203125" bestFit="1" customWidth="1"/>
    <col min="2985" max="3008" width="10.33203125" bestFit="1" customWidth="1"/>
    <col min="3009" max="3034" width="8.33203125" bestFit="1" customWidth="1"/>
    <col min="3035" max="3095" width="9.33203125" bestFit="1" customWidth="1"/>
    <col min="3096" max="3120" width="8.33203125" bestFit="1" customWidth="1"/>
    <col min="3121" max="3186" width="9.33203125" bestFit="1" customWidth="1"/>
    <col min="3187" max="3222" width="8.33203125" bestFit="1" customWidth="1"/>
    <col min="3223" max="3288" width="9.33203125" bestFit="1" customWidth="1"/>
    <col min="3289" max="3320" width="8.33203125" bestFit="1" customWidth="1"/>
    <col min="3321" max="3365" width="9.33203125" bestFit="1" customWidth="1"/>
    <col min="3366" max="3402" width="8.33203125" bestFit="1" customWidth="1"/>
    <col min="3403" max="3464" width="9.33203125" bestFit="1" customWidth="1"/>
    <col min="3465" max="3496" width="8.33203125" bestFit="1" customWidth="1"/>
    <col min="3497" max="3553" width="9.33203125" bestFit="1" customWidth="1"/>
    <col min="3554" max="3581" width="8.33203125" bestFit="1" customWidth="1"/>
    <col min="3582" max="3622" width="9.33203125" bestFit="1" customWidth="1"/>
    <col min="3623" max="3639" width="8.33203125" bestFit="1" customWidth="1"/>
    <col min="3640" max="3689" width="9.33203125" bestFit="1" customWidth="1"/>
    <col min="3690" max="3712" width="8.33203125" bestFit="1" customWidth="1"/>
    <col min="3713" max="3770" width="9.33203125" bestFit="1" customWidth="1"/>
    <col min="3771" max="3810" width="10.33203125" bestFit="1" customWidth="1"/>
    <col min="3811" max="3839" width="9.33203125" bestFit="1" customWidth="1"/>
    <col min="3840" max="3896" width="10.33203125" bestFit="1" customWidth="1"/>
    <col min="3897" max="3923" width="9.33203125" bestFit="1" customWidth="1"/>
    <col min="3924" max="3958" width="10.33203125" bestFit="1" customWidth="1"/>
    <col min="3959" max="3975" width="8.33203125" bestFit="1" customWidth="1"/>
    <col min="3976" max="4026" width="9.33203125" bestFit="1" customWidth="1"/>
    <col min="4027" max="4052" width="8.33203125" bestFit="1" customWidth="1"/>
    <col min="4053" max="4083" width="9.33203125" bestFit="1" customWidth="1"/>
    <col min="4084" max="4103" width="8.33203125" bestFit="1" customWidth="1"/>
    <col min="4104" max="4115" width="9.33203125" bestFit="1" customWidth="1"/>
    <col min="4116" max="4116" width="10.46484375" bestFit="1" customWidth="1"/>
  </cols>
  <sheetData>
    <row r="1" spans="1:5" x14ac:dyDescent="0.45">
      <c r="A1" s="12" t="s">
        <v>8379</v>
      </c>
      <c r="B1" t="s">
        <v>8364</v>
      </c>
    </row>
    <row r="2" spans="1:5" x14ac:dyDescent="0.45">
      <c r="A2" s="12" t="s">
        <v>8358</v>
      </c>
      <c r="B2" t="s">
        <v>8315</v>
      </c>
    </row>
    <row r="4" spans="1:5" x14ac:dyDescent="0.45">
      <c r="A4" s="12" t="s">
        <v>8363</v>
      </c>
      <c r="B4" s="12" t="s">
        <v>8360</v>
      </c>
    </row>
    <row r="5" spans="1:5" x14ac:dyDescent="0.4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4E66B-05A5-4B19-86B2-E32C8EC9A091}">
  <dimension ref="A1:G13"/>
  <sheetViews>
    <sheetView workbookViewId="0">
      <selection activeCell="B20" sqref="B20"/>
    </sheetView>
  </sheetViews>
  <sheetFormatPr defaultRowHeight="14.25" x14ac:dyDescent="0.45"/>
  <cols>
    <col min="1" max="1" width="16.59765625" bestFit="1" customWidth="1"/>
    <col min="2" max="2" width="16.86328125" bestFit="1" customWidth="1"/>
    <col min="3" max="3" width="13.265625" bestFit="1" customWidth="1"/>
    <col min="4" max="4" width="12.19921875" bestFit="1" customWidth="1"/>
    <col min="5" max="5" width="19.3984375" bestFit="1" customWidth="1"/>
    <col min="6" max="6" width="15.796875" bestFit="1" customWidth="1"/>
    <col min="7" max="7" width="18.46484375" bestFit="1" customWidth="1"/>
  </cols>
  <sheetData>
    <row r="1" spans="1:7" s="9" customFormat="1" x14ac:dyDescent="0.45">
      <c r="A1" s="9" t="s">
        <v>8382</v>
      </c>
      <c r="B1" s="9" t="s">
        <v>8399</v>
      </c>
      <c r="C1" s="9" t="s">
        <v>8400</v>
      </c>
      <c r="D1" s="9" t="s">
        <v>8401</v>
      </c>
      <c r="E1" s="9" t="s">
        <v>8402</v>
      </c>
      <c r="F1" s="9" t="s">
        <v>8403</v>
      </c>
      <c r="G1" s="9" t="s">
        <v>8404</v>
      </c>
    </row>
    <row r="2" spans="1:7" x14ac:dyDescent="0.45">
      <c r="A2" t="s">
        <v>8405</v>
      </c>
      <c r="B2">
        <f>COUNTIFS(Kickstarter!$D:$D, "&lt;1000",Kickstarter!$F:$F, "successful", Kickstarter!$R:$R, "plays")</f>
        <v>141</v>
      </c>
      <c r="C2">
        <f>COUNTIFS(Kickstarter!$D:$D, "&lt;1000",Kickstarter!$F:$F, "failed", Kickstarter!$R:$R, "plays")</f>
        <v>45</v>
      </c>
      <c r="D2">
        <f>SUM(B2,C2)</f>
        <v>186</v>
      </c>
      <c r="E2">
        <f>ROUND(((B2/D2)*100),0)</f>
        <v>76</v>
      </c>
      <c r="F2">
        <f>ROUND(((C2/D2)*100), 0)</f>
        <v>24</v>
      </c>
      <c r="G2">
        <v>0</v>
      </c>
    </row>
    <row r="3" spans="1:7" x14ac:dyDescent="0.45">
      <c r="A3" t="s">
        <v>8406</v>
      </c>
      <c r="B3">
        <f>COUNTIFS(Kickstarter!$D:$D, "&gt;=1000",Kickstarter!$D:$D, "&lt;=4999", Kickstarter!$F:$F, "successful", Kickstarter!$R:$R, "plays")</f>
        <v>388</v>
      </c>
      <c r="C3">
        <f>COUNTIFS(Kickstarter!$D:$D, "&gt;=1000",Kickstarter!$D:$D, "&lt;=4999", Kickstarter!$F:$F, "failed", Kickstarter!$R:$R, "plays")</f>
        <v>146</v>
      </c>
      <c r="D3">
        <f t="shared" ref="D3:D13" si="0">SUM(B3,C3)</f>
        <v>534</v>
      </c>
      <c r="E3">
        <f t="shared" ref="E3:E13" si="1">ROUND(((B3/D3)*100),0)</f>
        <v>73</v>
      </c>
      <c r="F3">
        <f t="shared" ref="F3:F13" si="2">ROUND(((C3/D3)*100), 0)</f>
        <v>27</v>
      </c>
      <c r="G3">
        <v>0</v>
      </c>
    </row>
    <row r="4" spans="1:7" x14ac:dyDescent="0.45">
      <c r="A4" t="s">
        <v>8407</v>
      </c>
      <c r="B4">
        <f>COUNTIFS(Kickstarter!$D:$D, "&gt;=5000",Kickstarter!$D:$D, "&lt;=9999", Kickstarter!$F:$F, "successful", Kickstarter!$R:$R, "plays")</f>
        <v>93</v>
      </c>
      <c r="C4">
        <f>COUNTIFS(Kickstarter!$D:$D, "&gt;=5000",Kickstarter!$D:$D, "&lt;=9999", Kickstarter!$F:$F, "failed", Kickstarter!$R:$R, "plays")</f>
        <v>76</v>
      </c>
      <c r="D4">
        <f t="shared" si="0"/>
        <v>169</v>
      </c>
      <c r="E4">
        <f t="shared" si="1"/>
        <v>55</v>
      </c>
      <c r="F4">
        <f t="shared" si="2"/>
        <v>45</v>
      </c>
      <c r="G4">
        <v>0</v>
      </c>
    </row>
    <row r="5" spans="1:7" x14ac:dyDescent="0.45">
      <c r="A5" t="s">
        <v>8408</v>
      </c>
      <c r="B5">
        <f>COUNTIFS(Kickstarter!$D:$D, "&gt;=10000",Kickstarter!$D:$D, "&lt;=14999", Kickstarter!$F:$F, "successful", Kickstarter!$R:$R, "plays")</f>
        <v>39</v>
      </c>
      <c r="C5">
        <f>COUNTIFS(Kickstarter!$D:$D, "&gt;=10000",Kickstarter!$D:$D, "&lt;=14999", Kickstarter!$F:$F, "failed", Kickstarter!$R:$R, "plays")</f>
        <v>33</v>
      </c>
      <c r="D5">
        <f t="shared" si="0"/>
        <v>72</v>
      </c>
      <c r="E5">
        <f t="shared" si="1"/>
        <v>54</v>
      </c>
      <c r="F5">
        <f t="shared" si="2"/>
        <v>46</v>
      </c>
      <c r="G5">
        <v>0</v>
      </c>
    </row>
    <row r="6" spans="1:7" x14ac:dyDescent="0.45">
      <c r="A6" t="s">
        <v>8409</v>
      </c>
      <c r="B6">
        <f>COUNTIFS(Kickstarter!$D:$D, "&gt;=15000",Kickstarter!$D:$D, "&lt;=19999", Kickstarter!$F:$F, "successful", Kickstarter!$R:$R, "plays")</f>
        <v>12</v>
      </c>
      <c r="C6">
        <f>COUNTIFS(Kickstarter!$D:$D, "&gt;=15000",Kickstarter!$D:$D, "&lt;=19999", Kickstarter!$F:$F, "failed", Kickstarter!$R:$R, "plays")</f>
        <v>12</v>
      </c>
      <c r="D6">
        <f t="shared" si="0"/>
        <v>24</v>
      </c>
      <c r="E6">
        <f t="shared" si="1"/>
        <v>50</v>
      </c>
      <c r="F6">
        <f t="shared" si="2"/>
        <v>50</v>
      </c>
      <c r="G6">
        <v>0</v>
      </c>
    </row>
    <row r="7" spans="1:7" x14ac:dyDescent="0.45">
      <c r="A7" t="s">
        <v>8410</v>
      </c>
      <c r="B7">
        <f>COUNTIFS(Kickstarter!$D:$D, "&gt;=20000",Kickstarter!$D:$D, "&lt;=24999", Kickstarter!$F:$F, "successful", Kickstarter!$R:$R, "plays")</f>
        <v>9</v>
      </c>
      <c r="C7">
        <f>COUNTIFS(Kickstarter!$D:$D, "&gt;=20000",Kickstarter!$D:$D, "&lt;=24999", Kickstarter!$F:$F, "failed", Kickstarter!$R:$R, "plays")</f>
        <v>11</v>
      </c>
      <c r="D7">
        <f t="shared" si="0"/>
        <v>20</v>
      </c>
      <c r="E7">
        <f t="shared" si="1"/>
        <v>45</v>
      </c>
      <c r="F7">
        <f t="shared" si="2"/>
        <v>55</v>
      </c>
      <c r="G7">
        <v>0</v>
      </c>
    </row>
    <row r="8" spans="1:7" x14ac:dyDescent="0.45">
      <c r="A8" t="s">
        <v>8411</v>
      </c>
      <c r="B8">
        <f>COUNTIFS(Kickstarter!$D:$D, "&gt;=25000",Kickstarter!$D:$D, "&lt;=29999", Kickstarter!$F:$F, "successful", Kickstarter!$R:$R, "plays")</f>
        <v>1</v>
      </c>
      <c r="C8">
        <f>COUNTIFS(Kickstarter!$D:$D, "&gt;=25000",Kickstarter!$D:$D, "&lt;=29999", Kickstarter!$F:$F, "failed", Kickstarter!$R:$R, "plays")</f>
        <v>4</v>
      </c>
      <c r="D8">
        <f t="shared" si="0"/>
        <v>5</v>
      </c>
      <c r="E8">
        <f t="shared" si="1"/>
        <v>20</v>
      </c>
      <c r="F8">
        <f t="shared" si="2"/>
        <v>80</v>
      </c>
      <c r="G8">
        <v>0</v>
      </c>
    </row>
    <row r="9" spans="1:7" x14ac:dyDescent="0.45">
      <c r="A9" t="s">
        <v>8412</v>
      </c>
      <c r="B9">
        <f>COUNTIFS(Kickstarter!$D:$D, "&gt;=30000",Kickstarter!$D:$D, "&lt;=34999", Kickstarter!$F:$F, "successful", Kickstarter!$R:$R, "plays")</f>
        <v>3</v>
      </c>
      <c r="C9">
        <f>COUNTIFS(Kickstarter!$D:$D, "&gt;=30000",Kickstarter!$D:$D, "&lt;=34999", Kickstarter!$F:$F, "failed", Kickstarter!$R:$R, "plays")</f>
        <v>8</v>
      </c>
      <c r="D9">
        <f t="shared" si="0"/>
        <v>11</v>
      </c>
      <c r="E9">
        <f t="shared" si="1"/>
        <v>27</v>
      </c>
      <c r="F9">
        <f t="shared" si="2"/>
        <v>73</v>
      </c>
      <c r="G9">
        <v>0</v>
      </c>
    </row>
    <row r="10" spans="1:7" x14ac:dyDescent="0.45">
      <c r="A10" t="s">
        <v>8413</v>
      </c>
      <c r="B10">
        <f>COUNTIFS(Kickstarter!$D:$D, "&gt;=35000",Kickstarter!$D:$D, "&lt;=39999", Kickstarter!$F:$F, "successful", Kickstarter!$R:$R, "plays")</f>
        <v>4</v>
      </c>
      <c r="C10">
        <f>COUNTIFS(Kickstarter!$D:$D, "&gt;=35000",Kickstarter!$D:$D, "&lt;=39999", Kickstarter!$F:$F, "failed", Kickstarter!$R:$R, "plays")</f>
        <v>2</v>
      </c>
      <c r="D10">
        <f t="shared" si="0"/>
        <v>6</v>
      </c>
      <c r="E10">
        <f t="shared" si="1"/>
        <v>67</v>
      </c>
      <c r="F10">
        <f t="shared" si="2"/>
        <v>33</v>
      </c>
      <c r="G10">
        <v>0</v>
      </c>
    </row>
    <row r="11" spans="1:7" x14ac:dyDescent="0.45">
      <c r="A11" t="s">
        <v>8414</v>
      </c>
      <c r="B11">
        <f>COUNTIFS(Kickstarter!$D:$D, "&gt;=40000",Kickstarter!$D:$D, "&lt;=44999", Kickstarter!$F:$F, "successful", Kickstarter!$R:$R, "plays")</f>
        <v>2</v>
      </c>
      <c r="C11">
        <f>COUNTIFS(Kickstarter!$D:$D, "&gt;=40000",Kickstarter!$D:$D, "&lt;=44999", Kickstarter!$F:$F, "failed", Kickstarter!$R:$R, "plays")</f>
        <v>1</v>
      </c>
      <c r="D11">
        <f t="shared" si="0"/>
        <v>3</v>
      </c>
      <c r="E11">
        <f t="shared" si="1"/>
        <v>67</v>
      </c>
      <c r="F11">
        <f t="shared" si="2"/>
        <v>33</v>
      </c>
      <c r="G11">
        <v>0</v>
      </c>
    </row>
    <row r="12" spans="1:7" x14ac:dyDescent="0.45">
      <c r="A12" t="s">
        <v>8415</v>
      </c>
      <c r="B12">
        <f>COUNTIFS(Kickstarter!$D:$D, "&gt;=45000",Kickstarter!$D:$D, "&lt;=49999", Kickstarter!$F:$F, "successful", Kickstarter!$R:$R, "plays")</f>
        <v>0</v>
      </c>
      <c r="C12">
        <f>COUNTIFS(Kickstarter!$D:$D, "&gt;=45000",Kickstarter!$D:$D, "&lt;=49999", Kickstarter!$F:$F, "failed", Kickstarter!$R:$R, "plays")</f>
        <v>1</v>
      </c>
      <c r="D12">
        <f t="shared" si="0"/>
        <v>1</v>
      </c>
      <c r="E12">
        <f t="shared" si="1"/>
        <v>0</v>
      </c>
      <c r="F12">
        <f t="shared" si="2"/>
        <v>100</v>
      </c>
      <c r="G12">
        <v>0</v>
      </c>
    </row>
    <row r="13" spans="1:7" x14ac:dyDescent="0.45">
      <c r="A13" t="s">
        <v>8416</v>
      </c>
      <c r="B13">
        <f>COUNTIFS(Kickstarter!$D:$D, "&gt;50000",Kickstarter!$F:$F, "successful", Kickstarter!$R:$R, "plays")</f>
        <v>2</v>
      </c>
      <c r="C13">
        <f>COUNTIFS(Kickstarter!$D:$D, "&gt;50000",Kickstarter!$F:$F, "failed", Kickstarter!$R:$R, "plays")</f>
        <v>10</v>
      </c>
      <c r="D13">
        <f t="shared" si="0"/>
        <v>12</v>
      </c>
      <c r="E13">
        <f t="shared" si="1"/>
        <v>17</v>
      </c>
      <c r="F13">
        <f t="shared" si="2"/>
        <v>83</v>
      </c>
      <c r="G13"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AEFFA-2266-414F-9966-167C9264E14C}">
  <dimension ref="A1:F18"/>
  <sheetViews>
    <sheetView workbookViewId="0">
      <selection activeCell="J23" sqref="J2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8358</v>
      </c>
      <c r="B1" t="s">
        <v>8315</v>
      </c>
    </row>
    <row r="2" spans="1:6" x14ac:dyDescent="0.45">
      <c r="A2" s="12" t="s">
        <v>8379</v>
      </c>
      <c r="B2" t="s">
        <v>8364</v>
      </c>
    </row>
    <row r="4" spans="1:6" x14ac:dyDescent="0.45">
      <c r="A4" s="12" t="s">
        <v>8363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50274-2F5F-4549-8C43-74F14C6FFC3F}">
  <dimension ref="A1:F6"/>
  <sheetViews>
    <sheetView workbookViewId="0">
      <selection activeCell="I21" sqref="I2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  <col min="12" max="12" width="6" bestFit="1" customWidth="1"/>
    <col min="13" max="13" width="5.46484375" bestFit="1" customWidth="1"/>
    <col min="14" max="14" width="11.265625" bestFit="1" customWidth="1"/>
    <col min="15" max="15" width="9.19921875" bestFit="1" customWidth="1"/>
    <col min="16" max="16" width="9.796875" bestFit="1" customWidth="1"/>
    <col min="17" max="17" width="6.73046875" bestFit="1" customWidth="1"/>
    <col min="18" max="18" width="9.796875" bestFit="1" customWidth="1"/>
    <col min="19" max="19" width="5.3984375" bestFit="1" customWidth="1"/>
    <col min="20" max="20" width="5.46484375" bestFit="1" customWidth="1"/>
    <col min="21" max="21" width="6.73046875" bestFit="1" customWidth="1"/>
    <col min="22" max="22" width="8.1328125" bestFit="1" customWidth="1"/>
    <col min="23" max="23" width="10.73046875" bestFit="1" customWidth="1"/>
    <col min="24" max="24" width="4.53125" bestFit="1" customWidth="1"/>
    <col min="25" max="25" width="6" bestFit="1" customWidth="1"/>
    <col min="26" max="26" width="5.46484375" bestFit="1" customWidth="1"/>
    <col min="27" max="27" width="11.265625" bestFit="1" customWidth="1"/>
    <col min="28" max="28" width="9.19921875" bestFit="1" customWidth="1"/>
    <col min="29" max="29" width="9.796875" bestFit="1" customWidth="1"/>
    <col min="30" max="30" width="6.73046875" bestFit="1" customWidth="1"/>
    <col min="31" max="31" width="13.53125" bestFit="1" customWidth="1"/>
    <col min="32" max="32" width="10.1992187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4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046A9-0609-4F45-9767-82C35292158F}">
  <dimension ref="A1:E7"/>
  <sheetViews>
    <sheetView workbookViewId="0">
      <selection activeCell="I3" sqref="I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2" t="s">
        <v>8222</v>
      </c>
      <c r="B1" t="s">
        <v>8224</v>
      </c>
    </row>
    <row r="2" spans="1:5" x14ac:dyDescent="0.45">
      <c r="A2" s="12" t="s">
        <v>8358</v>
      </c>
      <c r="B2" t="s">
        <v>8364</v>
      </c>
    </row>
    <row r="4" spans="1:5" x14ac:dyDescent="0.45">
      <c r="A4" s="12" t="s">
        <v>8363</v>
      </c>
      <c r="B4" s="12" t="s">
        <v>8360</v>
      </c>
    </row>
    <row r="5" spans="1:5" x14ac:dyDescent="0.4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200CB-2730-4648-89F6-D7D6146970AA}">
  <dimension ref="A1:F6"/>
  <sheetViews>
    <sheetView workbookViewId="0">
      <selection activeCell="A10" sqref="A10"/>
    </sheetView>
  </sheetViews>
  <sheetFormatPr defaultRowHeight="14.25" x14ac:dyDescent="0.45"/>
  <cols>
    <col min="1" max="1" width="31.265625" bestFit="1" customWidth="1"/>
    <col min="2" max="2" width="119.796875" bestFit="1" customWidth="1"/>
    <col min="5" max="5" width="15.46484375" bestFit="1" customWidth="1"/>
    <col min="6" max="6" width="10.73046875" bestFit="1" customWidth="1"/>
  </cols>
  <sheetData>
    <row r="1" spans="1:6" x14ac:dyDescent="0.4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ADB8-5C1D-4C1D-A2C6-822A96768B56}">
  <dimension ref="A1:C14"/>
  <sheetViews>
    <sheetView workbookViewId="0">
      <selection activeCell="E8" sqref="E8"/>
    </sheetView>
  </sheetViews>
  <sheetFormatPr defaultRowHeight="14.25" x14ac:dyDescent="0.45"/>
  <cols>
    <col min="1" max="1" width="26.46484375" bestFit="1" customWidth="1"/>
    <col min="2" max="2" width="11.73046875" bestFit="1" customWidth="1"/>
    <col min="3" max="3" width="10.86328125" bestFit="1" customWidth="1"/>
  </cols>
  <sheetData>
    <row r="1" spans="1:3" x14ac:dyDescent="0.45">
      <c r="B1" t="s">
        <v>8385</v>
      </c>
      <c r="C1" t="s">
        <v>8386</v>
      </c>
    </row>
    <row r="2" spans="1:3" x14ac:dyDescent="0.45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45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45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45">
      <c r="A5" t="s">
        <v>8392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45">
      <c r="A6" t="s">
        <v>8393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45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45">
      <c r="B8" s="17"/>
      <c r="C8" s="17"/>
    </row>
    <row r="9" spans="1:3" x14ac:dyDescent="0.45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45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45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45">
      <c r="A12" t="s">
        <v>8396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45">
      <c r="A13" t="s">
        <v>8397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45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Taulman</cp:lastModifiedBy>
  <dcterms:created xsi:type="dcterms:W3CDTF">2017-04-20T15:17:24Z</dcterms:created>
  <dcterms:modified xsi:type="dcterms:W3CDTF">2021-12-30T15:58:47Z</dcterms:modified>
</cp:coreProperties>
</file>