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troxelaerospace.sharepoint.us/sites/RadiationTesting/Shared Documents/General/GSI/Working Documents/APU/Test Reporting/LDC_Test Config_Test Platform/Analysis/Rev 1.0/"/>
    </mc:Choice>
  </mc:AlternateContent>
  <xr:revisionPtr revIDLastSave="0" documentId="8_{7D9E73D8-0F62-4502-8F75-0943CEE9744E}" xr6:coauthVersionLast="47" xr6:coauthVersionMax="47" xr10:uidLastSave="{00000000-0000-0000-0000-000000000000}"/>
  <bookViews>
    <workbookView xWindow="-120" yWindow="-120" windowWidth="51840" windowHeight="21120"/>
  </bookViews>
  <sheets>
    <sheet name="TAMU_112023" sheetId="1" r:id="rId1"/>
  </sheets>
  <externalReferences>
    <externalReference r:id="rId2"/>
  </externalReferences>
  <definedNames>
    <definedName name="_xlnm._FilterDatabase" localSheetId="0" hidden="1">TAMU_112023!$A$2:$AF$82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82" i="1" l="1"/>
  <c r="R82" i="1"/>
  <c r="J82" i="1"/>
  <c r="S81" i="1"/>
  <c r="R81" i="1"/>
  <c r="J81" i="1"/>
  <c r="S80" i="1"/>
  <c r="R80" i="1"/>
  <c r="J80" i="1"/>
  <c r="S79" i="1"/>
  <c r="R79" i="1"/>
  <c r="J79" i="1"/>
  <c r="S78" i="1"/>
  <c r="R78" i="1"/>
  <c r="J78" i="1"/>
  <c r="S77" i="1"/>
  <c r="R77" i="1"/>
  <c r="J77" i="1"/>
  <c r="S76" i="1"/>
  <c r="R76" i="1"/>
  <c r="J76" i="1"/>
  <c r="S75" i="1"/>
  <c r="R75" i="1"/>
  <c r="J75" i="1"/>
  <c r="S74" i="1"/>
  <c r="R74" i="1"/>
  <c r="J74" i="1"/>
  <c r="S73" i="1"/>
  <c r="R73" i="1"/>
  <c r="J73" i="1"/>
  <c r="S72" i="1"/>
  <c r="R72" i="1"/>
  <c r="J72" i="1"/>
  <c r="S71" i="1"/>
  <c r="R71" i="1"/>
  <c r="J71" i="1"/>
  <c r="S70" i="1"/>
  <c r="R70" i="1"/>
  <c r="J70" i="1"/>
  <c r="S69" i="1"/>
  <c r="R69" i="1"/>
  <c r="J69" i="1"/>
  <c r="S68" i="1"/>
  <c r="R68" i="1"/>
  <c r="J68" i="1"/>
  <c r="S67" i="1"/>
  <c r="R67" i="1"/>
  <c r="J67" i="1"/>
  <c r="S66" i="1"/>
  <c r="R66" i="1"/>
  <c r="J66" i="1"/>
  <c r="S65" i="1"/>
  <c r="R65" i="1"/>
  <c r="J65" i="1"/>
  <c r="S64" i="1"/>
  <c r="R64" i="1"/>
  <c r="J64" i="1"/>
  <c r="S63" i="1"/>
  <c r="R63" i="1"/>
  <c r="J63" i="1"/>
  <c r="S62" i="1"/>
  <c r="R62" i="1"/>
  <c r="J62" i="1"/>
  <c r="S61" i="1"/>
  <c r="R61" i="1"/>
  <c r="J61" i="1"/>
  <c r="S60" i="1"/>
  <c r="R60" i="1"/>
  <c r="J60" i="1"/>
  <c r="S59" i="1"/>
  <c r="R59" i="1"/>
  <c r="J59" i="1"/>
  <c r="S58" i="1"/>
  <c r="R58" i="1"/>
  <c r="J58" i="1"/>
  <c r="S57" i="1"/>
  <c r="R57" i="1"/>
  <c r="J57" i="1"/>
  <c r="S56" i="1"/>
  <c r="R56" i="1"/>
  <c r="J56" i="1"/>
  <c r="S55" i="1"/>
  <c r="R55" i="1"/>
  <c r="J55" i="1"/>
  <c r="S54" i="1"/>
  <c r="R54" i="1"/>
  <c r="J54" i="1"/>
  <c r="S53" i="1"/>
  <c r="R53" i="1"/>
  <c r="J53" i="1"/>
  <c r="S52" i="1"/>
  <c r="R52" i="1"/>
  <c r="J52" i="1"/>
  <c r="S51" i="1"/>
  <c r="R51" i="1"/>
  <c r="J51" i="1"/>
  <c r="S50" i="1"/>
  <c r="R50" i="1"/>
  <c r="J50" i="1"/>
  <c r="S49" i="1"/>
  <c r="R49" i="1"/>
  <c r="J49" i="1"/>
  <c r="S48" i="1"/>
  <c r="R48" i="1"/>
  <c r="J48" i="1"/>
  <c r="S47" i="1"/>
  <c r="R47" i="1"/>
  <c r="J47" i="1"/>
  <c r="S46" i="1"/>
  <c r="R46" i="1"/>
  <c r="J46" i="1"/>
  <c r="S45" i="1"/>
  <c r="R45" i="1"/>
  <c r="J45" i="1"/>
  <c r="S44" i="1"/>
  <c r="R44" i="1"/>
  <c r="J44" i="1"/>
  <c r="S43" i="1"/>
  <c r="R43" i="1"/>
  <c r="J43" i="1"/>
  <c r="S42" i="1"/>
  <c r="R42" i="1"/>
  <c r="J42" i="1"/>
  <c r="S41" i="1"/>
  <c r="R41" i="1"/>
  <c r="J41" i="1"/>
  <c r="S40" i="1"/>
  <c r="R40" i="1"/>
  <c r="J40" i="1"/>
  <c r="S39" i="1"/>
  <c r="R39" i="1"/>
  <c r="J39" i="1"/>
  <c r="S38" i="1"/>
  <c r="R38" i="1"/>
  <c r="J38" i="1"/>
  <c r="S37" i="1"/>
  <c r="R37" i="1"/>
  <c r="J37" i="1"/>
  <c r="S36" i="1"/>
  <c r="R36" i="1"/>
  <c r="J36" i="1"/>
  <c r="S35" i="1"/>
  <c r="R35" i="1"/>
  <c r="J35" i="1"/>
  <c r="S34" i="1"/>
  <c r="R34" i="1"/>
  <c r="J34" i="1"/>
  <c r="S33" i="1"/>
  <c r="R33" i="1"/>
  <c r="J33" i="1"/>
  <c r="S32" i="1"/>
  <c r="R32" i="1"/>
  <c r="J32" i="1"/>
  <c r="S31" i="1"/>
  <c r="R31" i="1"/>
  <c r="J31" i="1"/>
  <c r="S30" i="1"/>
  <c r="R30" i="1"/>
  <c r="J30" i="1"/>
  <c r="S29" i="1"/>
  <c r="R29" i="1"/>
  <c r="J29" i="1"/>
  <c r="S28" i="1"/>
  <c r="R28" i="1"/>
  <c r="J28" i="1"/>
  <c r="S27" i="1"/>
  <c r="R27" i="1"/>
  <c r="J27" i="1"/>
  <c r="S26" i="1"/>
  <c r="R26" i="1"/>
  <c r="J26" i="1"/>
  <c r="S25" i="1"/>
  <c r="R25" i="1"/>
  <c r="J25" i="1"/>
  <c r="S24" i="1"/>
  <c r="R24" i="1"/>
  <c r="J24" i="1"/>
  <c r="S23" i="1"/>
  <c r="R23" i="1"/>
  <c r="J23" i="1"/>
  <c r="S22" i="1"/>
  <c r="R22" i="1"/>
  <c r="J22" i="1"/>
  <c r="S21" i="1"/>
  <c r="R21" i="1"/>
  <c r="J21" i="1"/>
  <c r="S20" i="1"/>
  <c r="R20" i="1"/>
  <c r="J20" i="1"/>
  <c r="S19" i="1"/>
  <c r="R19" i="1"/>
  <c r="J19" i="1"/>
  <c r="S18" i="1"/>
  <c r="R18" i="1"/>
  <c r="J18" i="1"/>
  <c r="S17" i="1"/>
  <c r="R17" i="1"/>
  <c r="J17" i="1"/>
  <c r="S16" i="1"/>
  <c r="R16" i="1"/>
  <c r="J16" i="1"/>
  <c r="S15" i="1"/>
  <c r="R15" i="1"/>
  <c r="J15" i="1"/>
  <c r="Q14" i="1"/>
  <c r="R14" i="1" s="1"/>
  <c r="J14" i="1"/>
  <c r="S13" i="1"/>
  <c r="R13" i="1"/>
  <c r="J13" i="1"/>
  <c r="S12" i="1"/>
  <c r="R12" i="1"/>
  <c r="J12" i="1"/>
  <c r="S11" i="1"/>
  <c r="R11" i="1"/>
  <c r="J11" i="1"/>
  <c r="S10" i="1"/>
  <c r="R10" i="1"/>
  <c r="J10" i="1"/>
  <c r="S9" i="1"/>
  <c r="R9" i="1"/>
  <c r="J9" i="1"/>
  <c r="S8" i="1"/>
  <c r="R8" i="1"/>
  <c r="J8" i="1"/>
  <c r="S7" i="1"/>
  <c r="R7" i="1"/>
  <c r="J7" i="1"/>
  <c r="S6" i="1"/>
  <c r="R6" i="1"/>
  <c r="J6" i="1"/>
  <c r="S5" i="1"/>
  <c r="R5" i="1"/>
  <c r="J5" i="1"/>
  <c r="S4" i="1"/>
  <c r="R4" i="1"/>
  <c r="J4" i="1"/>
  <c r="S3" i="1"/>
  <c r="R3" i="1"/>
  <c r="J3" i="1"/>
  <c r="S14" i="1" l="1"/>
</calcChain>
</file>

<file path=xl/comments1.xml><?xml version="1.0" encoding="utf-8"?>
<comments xmlns="http://schemas.openxmlformats.org/spreadsheetml/2006/main">
  <authors>
    <author>Matt Gruber</author>
  </authors>
  <commentList>
    <comment ref="AD37" authorId="0" shapeId="0">
      <text>
        <r>
          <rPr>
            <b/>
            <sz val="9"/>
            <color indexed="81"/>
            <rFont val="Tahoma"/>
            <family val="2"/>
          </rPr>
          <t>Not valid for Test fail</t>
        </r>
      </text>
    </comment>
    <comment ref="AD38" authorId="0" shapeId="0">
      <text>
        <r>
          <rPr>
            <b/>
            <sz val="9"/>
            <color indexed="81"/>
            <rFont val="Tahoma"/>
            <family val="2"/>
          </rPr>
          <t>Not valid for Test fail</t>
        </r>
      </text>
    </comment>
  </commentList>
</comments>
</file>

<file path=xl/sharedStrings.xml><?xml version="1.0" encoding="utf-8"?>
<sst xmlns="http://schemas.openxmlformats.org/spreadsheetml/2006/main" count="717" uniqueCount="142">
  <si>
    <t>SEUSS details, Extract from SEUSS logs post tests with TBD python script, future logger tool</t>
  </si>
  <si>
    <t>Pre-Run Test Data</t>
  </si>
  <si>
    <t>Post Pause/Run Data</t>
  </si>
  <si>
    <t>Run number</t>
  </si>
  <si>
    <t>Run start date and time</t>
  </si>
  <si>
    <t>Run Stop</t>
  </si>
  <si>
    <t>Duration of the run</t>
  </si>
  <si>
    <t>Selected beam</t>
  </si>
  <si>
    <t>Effective LET (MeVcm2/mg)</t>
  </si>
  <si>
    <t>Effective fluence (ions/cm2)</t>
  </si>
  <si>
    <t>Average flux (ions/(cm2s))</t>
  </si>
  <si>
    <t>PCB - DUT</t>
  </si>
  <si>
    <t>DUT Thickness (um)</t>
  </si>
  <si>
    <t>Test Mode</t>
  </si>
  <si>
    <t>Pre-Run Notes</t>
  </si>
  <si>
    <t>Main Rail (12V) I (A)</t>
  </si>
  <si>
    <t>Pause #</t>
  </si>
  <si>
    <t>Pause Notes</t>
  </si>
  <si>
    <t>Pause Valid?</t>
  </si>
  <si>
    <t>Run Accumulated Fluence
(ions/cm2)</t>
  </si>
  <si>
    <t>Flunece Check</t>
  </si>
  <si>
    <t>Pause Fluence (ions/cm2)</t>
  </si>
  <si>
    <t>Requested Flus</t>
  </si>
  <si>
    <t>Highest Observed 12V Rail Current I (A)</t>
  </si>
  <si>
    <t>SEFI Type</t>
  </si>
  <si>
    <t>Mitigation Applied end of Pause</t>
  </si>
  <si>
    <t>Run Notes/ Mitigation Steps</t>
  </si>
  <si>
    <t>Valid for DSEE</t>
  </si>
  <si>
    <t>DUT
DSEE Observed?</t>
  </si>
  <si>
    <t>Valid for SEU</t>
  </si>
  <si>
    <t>SEU Count (16-bit word errors)</t>
  </si>
  <si>
    <t>Stuck bits</t>
  </si>
  <si>
    <t>Valid for SEE</t>
  </si>
  <si>
    <t>SEFI Description</t>
  </si>
  <si>
    <t>Device SEFI</t>
  </si>
  <si>
    <t>00:44:50 (+ 0 days)</t>
  </si>
  <si>
    <t>15.0 MeV/u 63Cu @ K500</t>
  </si>
  <si>
    <t>120000A</t>
  </si>
  <si>
    <t>L1 Static</t>
  </si>
  <si>
    <t>Low airflow for cooling</t>
  </si>
  <si>
    <t>N/A</t>
  </si>
  <si>
    <t>Pausing to get upset numbers</t>
  </si>
  <si>
    <t>APU marked "in-use"</t>
  </si>
  <si>
    <t>Card reboot</t>
  </si>
  <si>
    <t>Saw lots of bit flips, re-writing caused the APU to lockup Not sure if this is normal or radiation induced behavior, rebooting the card and re-running the L1 static to see if any errors are persistent. All good after reboot and data load</t>
  </si>
  <si>
    <t>APU lockup</t>
  </si>
  <si>
    <t>??</t>
  </si>
  <si>
    <t>Server reboot</t>
  </si>
  <si>
    <t>Saw same lockup. This time able to reload before quitting the hanging. Rebooting card and trying the same sequence outside of radiation to confirm the test sequence. Reboot taking too long, trying a full machine reboot instead</t>
  </si>
  <si>
    <t>00:12:01 (+ 0 days)</t>
  </si>
  <si>
    <t>MMB Static</t>
  </si>
  <si>
    <t>458751 errors present to start from the test SW issue, trying anyway to see if we see any flips</t>
  </si>
  <si>
    <t>Didn't hang after quitting this time</t>
  </si>
  <si>
    <t>TBD</t>
  </si>
  <si>
    <t>00:10:28 (+ 0 days)</t>
  </si>
  <si>
    <t>L1 Dynamic Read</t>
  </si>
  <si>
    <t>Invalidating this pause as the error count was not presistent</t>
  </si>
  <si>
    <t>Saw a bunch on transient data errors in the read path, unclear why nothing persistent. Diego changed the code to remove the error counter clear and we will try again.</t>
  </si>
  <si>
    <t>00:09:51 (+ 0 days)</t>
  </si>
  <si>
    <t>00:25:50 (+ 0 days)</t>
  </si>
  <si>
    <t>APU task failed</t>
  </si>
  <si>
    <t>Comm failure between device and host, interesting error message for Deigo</t>
  </si>
  <si>
    <t>Full power cycle</t>
  </si>
  <si>
    <t>Not ready to run, reboot not effective from last pause</t>
  </si>
  <si>
    <t>00:05:18 (+ 0 days)</t>
  </si>
  <si>
    <t>Turntable got set back to 0 which caused the fluence to be off. Used flux and time to calculate</t>
  </si>
  <si>
    <t>Didn't reboot, trying a server reboot instead of full power cycle</t>
  </si>
  <si>
    <t>00:01:09 (+ 0 days)</t>
  </si>
  <si>
    <t>00:17:28 (+ 0 days)</t>
  </si>
  <si>
    <t>MMB Dynamic Read</t>
  </si>
  <si>
    <t>Big error SEFI, diag failure</t>
  </si>
  <si>
    <t>Saw a big jump in errors right at the end so not valid for SEU, failed dev diagnostic, 3264 errors stuck after restarting the test, rebooting card to see if it recovers, back to happy after reboot</t>
  </si>
  <si>
    <t>00:22:38 (+ 0 days)</t>
  </si>
  <si>
    <t>Changed to log after each iteration</t>
  </si>
  <si>
    <t>Similar to the L1 dyn SEFI, didn't see the large error step this time</t>
  </si>
  <si>
    <t>Similar to the L1 dyn SEFI, didn't see the large error step this time, saw a weird exception, crad reboot wouldn't work, trying server reboot, did not fully restore,</t>
  </si>
  <si>
    <t>00:07:47 (+ 0 days)</t>
  </si>
  <si>
    <t>Saw a biggish error jump, device error reported after stopping the test to see, trying card reboot, still broke, trying server reboot, still bad, full power cycle and happy</t>
  </si>
  <si>
    <t>00:22:55 (+ 0 days)</t>
  </si>
  <si>
    <t>GXLB (KNN)</t>
  </si>
  <si>
    <t>Hang</t>
  </si>
  <si>
    <t>Self Recover</t>
  </si>
  <si>
    <t>Saw a long hiccup, but then it recovered on its own</t>
  </si>
  <si>
    <t>Similar to last pause, not recovering on its own though, stopped but looks like it locked up, trying card reboot, looks like we're back</t>
  </si>
  <si>
    <t>Dropping flux mid run</t>
  </si>
  <si>
    <t>00:16:29 (+ 0 days)</t>
  </si>
  <si>
    <t>Runtime error</t>
  </si>
  <si>
    <t xml:space="preserve">Seems like it's running fast, seeing a runtime error but Diego thinks it's okay, checking to see if it's all good. Dev diag failed again, </t>
  </si>
  <si>
    <t>Similar hang like before</t>
  </si>
  <si>
    <t>Beam issues, no beam present</t>
  </si>
  <si>
    <t>00:00:56 (+ 0 days)</t>
  </si>
  <si>
    <t>15.0 MeV/u 40Ar @ K500</t>
  </si>
  <si>
    <t>Tried card reboot and failed trying server reboot</t>
  </si>
  <si>
    <t>00:01:42 (+ 0 days)</t>
  </si>
  <si>
    <t>Will post process SBU</t>
  </si>
  <si>
    <t>00:00:50 (+ 0 days)</t>
  </si>
  <si>
    <t>00:36:23 (+ 0 days)</t>
  </si>
  <si>
    <t>Dropping flux to 5e1</t>
  </si>
  <si>
    <t>KNN Test Fail</t>
  </si>
  <si>
    <t>Saw a "Test Failed" message. Waiting ofr it to finish and spit out logs. Failed for a mismatch in distances, dev diag passed after finishing the test, BUT Test failed is persisting, rebooting card to clear, that worked</t>
  </si>
  <si>
    <t>Saw a "Test Failed" message. Waiting ofr it to finish and spit out logs. Failed for a mismatch in distances, dev diag failed after finishing the test, BUT Test failed is persisting, rebooting card to clear, that worked</t>
  </si>
  <si>
    <t>Ignoring test fail and running until hang</t>
  </si>
  <si>
    <t xml:space="preserve">Seems like it's running fast, seeing a runtime error but Diego thinks it's okay, checking to see if it's all good. Dev diag passed, card reboot to clear, </t>
  </si>
  <si>
    <t>00:01:20 (+ 0 days)</t>
  </si>
  <si>
    <t>15.0 MeV/u 20Ne @ K500</t>
  </si>
  <si>
    <t>Failed diag</t>
  </si>
  <si>
    <t>00:01:00 (+ 0 days)</t>
  </si>
  <si>
    <t>00:33:29 (+ 0 days)</t>
  </si>
  <si>
    <t>Saw a mismatch in distance shortly followed by a hang, no diag, card reboot</t>
  </si>
  <si>
    <t>Saw a single iterartion fail, let it ride then saw a hang, no diag, card reboot</t>
  </si>
  <si>
    <t>00:01:29 (+ 0 days)</t>
  </si>
  <si>
    <t>15.0 MeV/u 14N @ K500</t>
  </si>
  <si>
    <t>00:00:45 (+ 0 days)</t>
  </si>
  <si>
    <t>Will post process SBU, lock issue needs card reboot</t>
  </si>
  <si>
    <t>00:29:46 (+ 0 days)</t>
  </si>
  <si>
    <t>Didn't see anything</t>
  </si>
  <si>
    <t>Saw two Test failed but not persistent</t>
  </si>
  <si>
    <t>Saw two Test failed but not persistent, then a hang</t>
  </si>
  <si>
    <t>One fixed test fails then stuck</t>
  </si>
  <si>
    <t>Still failing, forgot to reboot</t>
  </si>
  <si>
    <t>Two fixed test fails then stuck</t>
  </si>
  <si>
    <t>Hang without Test error</t>
  </si>
  <si>
    <t>00:07:00 (+ 0 days)</t>
  </si>
  <si>
    <t>15.0 MeV/u 129Xe @ K500</t>
  </si>
  <si>
    <t>Not responsive after stopping to check bits, FW still okay, trying card reboot, didn't fully recover, trying server reboot, still didn't recover, full power cycle</t>
  </si>
  <si>
    <t>00:10:29 (+ 0 days)</t>
  </si>
  <si>
    <t>Checking</t>
  </si>
  <si>
    <t>00:03:21 (+ 0 days)</t>
  </si>
  <si>
    <t>00:20:50 (+ 0 days)</t>
  </si>
  <si>
    <t>Saw a couple test fail, then a hang that self recovered, passed diagnostic, looks good</t>
  </si>
  <si>
    <t>Seems like it's running fast, seeing a runtime error, checking to see if it's all good. Dev diag failed, card reboot to clear</t>
  </si>
  <si>
    <t>Saw the mismatch distance error again, failed diag</t>
  </si>
  <si>
    <t>00:05:30 (+ 0 days)</t>
  </si>
  <si>
    <t>Idle SEL</t>
  </si>
  <si>
    <t>Turning down the airflow for DSEL testing, monitoring IR camera for temp changes while running</t>
  </si>
  <si>
    <t>Running at ~45C</t>
  </si>
  <si>
    <t>Current SW finally stopped. Paused to try and mitigate before moving on. Might have lost the connection to the server. Need to get a cave access to assess.</t>
  </si>
  <si>
    <t>00:01:21 (+ 0 days)</t>
  </si>
  <si>
    <t>Hit target fluence and checking functionality</t>
  </si>
  <si>
    <t>00:04:45 (+ 0 days)</t>
  </si>
  <si>
    <t>15.0 MeV/u 165Ho @ K500</t>
  </si>
  <si>
    <t>End of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</si>
</sst>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6" formatCode="yyyy\-mm\-dd\ hh:mm:ss"/>
  </numFmts>
  <fonts count="6" x14ac:knownFonts="1">
    <font>
      <sz val="11"/>
      <color theme="1"/>
      <name val="Calibri"/>
      <family val="2"/>
      <scheme val="minor"/>
    </font>
    <font>
      <b/>
      <sz val="11"/>
      <color theme="1"/>
      <name val="Calibri"/>
      <family val="2"/>
      <scheme val="minor"/>
    </font>
    <font>
      <b/>
      <sz val="11"/>
      <color theme="1"/>
      <name val="Calibri"/>
      <family val="2"/>
    </font>
    <font>
      <b/>
      <sz val="11"/>
      <name val="Calibri"/>
      <family val="2"/>
      <scheme val="minor"/>
    </font>
    <font>
      <sz val="11"/>
      <name val="Calibri"/>
      <family val="2"/>
      <scheme val="minor"/>
    </font>
    <font>
      <b/>
      <sz val="9"/>
      <color indexed="81"/>
      <name val="Tahoma"/>
      <family val="2"/>
    </font>
  </fonts>
  <fills count="9">
    <fill>
      <patternFill patternType="none"/>
    </fill>
    <fill>
      <patternFill patternType="gray125"/>
    </fill>
    <fill>
      <patternFill patternType="solid">
        <fgColor theme="6" tint="-0.249977111117893"/>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2" fillId="2" borderId="1" xfId="0" applyFont="1" applyFill="1" applyBorder="1" applyAlignment="1">
      <alignment horizontal="center" vertical="center" wrapText="1"/>
    </xf>
    <xf numFmtId="11"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164" fontId="2" fillId="2" borderId="1" xfId="0" applyNumberFormat="1" applyFont="1" applyFill="1" applyBorder="1" applyAlignment="1">
      <alignment horizontal="center" vertical="center" wrapText="1"/>
    </xf>
    <xf numFmtId="11" fontId="2" fillId="2"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11" fontId="1" fillId="5" borderId="1" xfId="0"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1" fillId="6" borderId="1" xfId="0" applyFont="1" applyFill="1" applyBorder="1" applyAlignment="1">
      <alignment horizontal="center" vertical="center" wrapText="1"/>
    </xf>
    <xf numFmtId="166" fontId="0" fillId="0" borderId="0" xfId="0" applyNumberFormat="1"/>
    <xf numFmtId="11" fontId="0" fillId="0" borderId="0" xfId="0" applyNumberFormat="1"/>
    <xf numFmtId="0" fontId="0" fillId="0" borderId="1" xfId="0" applyBorder="1" applyAlignment="1">
      <alignment horizontal="center" vertical="center"/>
    </xf>
    <xf numFmtId="0" fontId="0" fillId="7" borderId="1" xfId="0" applyFill="1" applyBorder="1" applyAlignment="1">
      <alignment horizontal="center" vertical="center"/>
    </xf>
    <xf numFmtId="1" fontId="0" fillId="0" borderId="1" xfId="0" applyNumberFormat="1" applyBorder="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right" vertical="center" wrapText="1"/>
    </xf>
    <xf numFmtId="0" fontId="0" fillId="0" borderId="1" xfId="0" applyBorder="1" applyAlignment="1">
      <alignment horizontal="left" vertical="center" wrapText="1"/>
    </xf>
    <xf numFmtId="11" fontId="0" fillId="0" borderId="1" xfId="0" applyNumberFormat="1" applyBorder="1" applyAlignment="1">
      <alignment horizontal="center" vertical="center"/>
    </xf>
    <xf numFmtId="11" fontId="0" fillId="7" borderId="1" xfId="0" applyNumberFormat="1" applyFill="1"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horizontal="left" vertical="center"/>
    </xf>
    <xf numFmtId="0" fontId="0" fillId="0" borderId="0" xfId="0" applyAlignment="1">
      <alignment horizontal="left" vertical="center"/>
    </xf>
    <xf numFmtId="0" fontId="4" fillId="8" borderId="1" xfId="0" applyFont="1" applyFill="1" applyBorder="1" applyAlignment="1">
      <alignment horizontal="center" vertical="center"/>
    </xf>
    <xf numFmtId="11" fontId="0" fillId="8" borderId="1" xfId="0" applyNumberFormat="1" applyFill="1" applyBorder="1" applyAlignment="1">
      <alignment horizontal="center" vertical="center"/>
    </xf>
    <xf numFmtId="0" fontId="0" fillId="0" borderId="0" xfId="0" applyAlignment="1">
      <alignment horizontal="center" vertical="center"/>
    </xf>
    <xf numFmtId="11"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applyAlignment="1">
      <alignment horizontal="right" vertical="center" wrapText="1"/>
    </xf>
    <xf numFmtId="0" fontId="0" fillId="0" borderId="0" xfId="0" applyAlignment="1">
      <alignment horizontal="left" vertical="center" wrapText="1"/>
    </xf>
    <xf numFmtId="0" fontId="4" fillId="0" borderId="0" xfId="0" applyFont="1" applyAlignment="1">
      <alignment horizontal="center" vertical="center"/>
    </xf>
    <xf numFmtId="0" fontId="4"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troxelaerospace.sharepoint.us/sites/RadiationTesting/Shared%20Documents/General/GSI/Working%20Documents/APU/Test%20Reporting/LDC_Test%20Config_Test%20Platform/Analysis/Rev%201.0/GSI_TAMU_202311.xlsx" TargetMode="External"/><Relationship Id="rId1" Type="http://schemas.openxmlformats.org/officeDocument/2006/relationships/externalLinkPath" Target="GSI_TAMU_2023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DUT Thickness"/>
      <sheetName val="Seuss_Layer_files"/>
      <sheetName val="All Rate_calculations"/>
      <sheetName val="Rate_summary"/>
      <sheetName val="TAMU Plot 1123"/>
      <sheetName val="Pivot_112023"/>
      <sheetName val="TAMU_112023"/>
      <sheetName val="NSRL_120219"/>
      <sheetName val="SEFI_plots"/>
      <sheetName val="Pivot"/>
      <sheetName val="TAMU_P_112219"/>
      <sheetName val="NSRL11-29-30-18_log"/>
      <sheetName val="Lookup"/>
      <sheetName val="Poisson"/>
      <sheetName val="Test Matrix"/>
    </sheetNames>
    <sheetDataSet>
      <sheetData sheetId="0">
        <row r="2">
          <cell r="D2" t="str">
            <v>120000A</v>
          </cell>
          <cell r="E2">
            <v>64.147777777777776</v>
          </cell>
        </row>
        <row r="3">
          <cell r="D3">
            <v>1300001</v>
          </cell>
          <cell r="E3">
            <v>64.137777777777785</v>
          </cell>
        </row>
        <row r="4">
          <cell r="D4">
            <v>2100002</v>
          </cell>
          <cell r="E4">
            <v>62.394444444444439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82"/>
  <sheetViews>
    <sheetView tabSelected="1" zoomScale="85" zoomScaleNormal="85" workbookViewId="0">
      <selection activeCell="A3" sqref="A3"/>
    </sheetView>
  </sheetViews>
  <sheetFormatPr defaultColWidth="8.85546875" defaultRowHeight="15" x14ac:dyDescent="0.25"/>
  <cols>
    <col min="1" max="1" width="17.140625" style="34" customWidth="1"/>
    <col min="2" max="2" width="22.28515625" style="34" customWidth="1"/>
    <col min="3" max="3" width="18.42578125" style="34" bestFit="1" customWidth="1"/>
    <col min="4" max="4" width="19.7109375" style="34" customWidth="1"/>
    <col min="5" max="5" width="23.42578125" style="34" customWidth="1"/>
    <col min="6" max="6" width="15.7109375" style="34" customWidth="1"/>
    <col min="7" max="7" width="21.28515625" style="35" customWidth="1"/>
    <col min="8" max="8" width="18" style="34" customWidth="1"/>
    <col min="9" max="9" width="15.140625" style="36" bestFit="1" customWidth="1"/>
    <col min="10" max="10" width="23.7109375" style="34" bestFit="1" customWidth="1"/>
    <col min="11" max="11" width="34.140625" style="31" bestFit="1" customWidth="1"/>
    <col min="12" max="12" width="39.7109375" style="37" customWidth="1"/>
    <col min="13" max="13" width="14.5703125" style="34" bestFit="1" customWidth="1"/>
    <col min="14" max="14" width="13" style="34" bestFit="1" customWidth="1"/>
    <col min="15" max="15" width="26.140625" style="38" customWidth="1"/>
    <col min="16" max="16" width="11.85546875" style="34" bestFit="1" customWidth="1"/>
    <col min="17" max="17" width="17.28515625" style="34" customWidth="1"/>
    <col min="18" max="18" width="20.42578125" style="34" customWidth="1"/>
    <col min="19" max="19" width="19" style="35" bestFit="1" customWidth="1"/>
    <col min="20" max="20" width="19" style="35" customWidth="1"/>
    <col min="21" max="21" width="17.140625" style="34" bestFit="1" customWidth="1"/>
    <col min="22" max="22" width="18.28515625" style="31" bestFit="1" customWidth="1"/>
    <col min="23" max="23" width="20.28515625" style="31" bestFit="1" customWidth="1"/>
    <col min="24" max="24" width="67.7109375" style="38" customWidth="1"/>
    <col min="25" max="25" width="13.85546875" style="39" bestFit="1" customWidth="1"/>
    <col min="26" max="30" width="13.85546875" style="39" customWidth="1"/>
    <col min="31" max="31" width="15.7109375" style="40" bestFit="1" customWidth="1"/>
    <col min="32" max="32" width="16.28515625" style="34" bestFit="1" customWidth="1"/>
  </cols>
  <sheetData>
    <row r="1" spans="1:82" x14ac:dyDescent="0.25">
      <c r="A1" s="1" t="s">
        <v>0</v>
      </c>
      <c r="B1" s="1"/>
      <c r="C1" s="1"/>
      <c r="D1" s="1"/>
      <c r="E1" s="1"/>
      <c r="F1" s="1"/>
      <c r="G1" s="1"/>
      <c r="H1" s="2"/>
      <c r="I1" s="4"/>
      <c r="J1" s="4"/>
      <c r="K1" s="5" t="s">
        <v>1</v>
      </c>
      <c r="L1" s="5"/>
      <c r="M1" s="5"/>
      <c r="N1" s="6" t="s">
        <v>2</v>
      </c>
      <c r="O1" s="6"/>
      <c r="P1" s="6"/>
      <c r="Q1" s="6"/>
      <c r="R1" s="6"/>
      <c r="S1" s="6"/>
      <c r="T1" s="6"/>
      <c r="U1" s="6"/>
      <c r="V1" s="6"/>
      <c r="W1" s="6"/>
      <c r="X1" s="6"/>
      <c r="Y1" s="7"/>
      <c r="Z1" s="7"/>
      <c r="AA1" s="7"/>
      <c r="AB1" s="7"/>
      <c r="AC1" s="7"/>
      <c r="AD1" s="7"/>
      <c r="AE1" s="7"/>
      <c r="AF1" s="7"/>
    </row>
    <row r="2" spans="1:82" ht="54" customHeight="1" x14ac:dyDescent="0.25">
      <c r="A2" s="3" t="s">
        <v>3</v>
      </c>
      <c r="B2" s="3" t="s">
        <v>4</v>
      </c>
      <c r="C2" s="3" t="s">
        <v>5</v>
      </c>
      <c r="D2" s="3" t="s">
        <v>6</v>
      </c>
      <c r="E2" s="3" t="s">
        <v>7</v>
      </c>
      <c r="F2" s="8" t="s">
        <v>8</v>
      </c>
      <c r="G2" s="9" t="s">
        <v>9</v>
      </c>
      <c r="H2" s="3" t="s">
        <v>10</v>
      </c>
      <c r="I2" s="10" t="s">
        <v>11</v>
      </c>
      <c r="J2" s="10" t="s">
        <v>12</v>
      </c>
      <c r="K2" s="11" t="s">
        <v>13</v>
      </c>
      <c r="L2" s="11" t="s">
        <v>14</v>
      </c>
      <c r="M2" s="11" t="s">
        <v>15</v>
      </c>
      <c r="N2" s="12" t="s">
        <v>16</v>
      </c>
      <c r="O2" s="13" t="s">
        <v>17</v>
      </c>
      <c r="P2" s="14" t="s">
        <v>18</v>
      </c>
      <c r="Q2" s="15" t="s">
        <v>19</v>
      </c>
      <c r="R2" s="15" t="s">
        <v>20</v>
      </c>
      <c r="S2" s="15" t="s">
        <v>21</v>
      </c>
      <c r="T2" s="15" t="s">
        <v>22</v>
      </c>
      <c r="U2" s="14" t="s">
        <v>23</v>
      </c>
      <c r="V2" s="14" t="s">
        <v>24</v>
      </c>
      <c r="W2" s="13" t="s">
        <v>25</v>
      </c>
      <c r="X2" s="13" t="s">
        <v>26</v>
      </c>
      <c r="Y2" s="16" t="s">
        <v>27</v>
      </c>
      <c r="Z2" s="16" t="s">
        <v>28</v>
      </c>
      <c r="AA2" s="16" t="s">
        <v>29</v>
      </c>
      <c r="AB2" s="16" t="s">
        <v>30</v>
      </c>
      <c r="AC2" s="16" t="s">
        <v>31</v>
      </c>
      <c r="AD2" s="16" t="s">
        <v>32</v>
      </c>
      <c r="AE2" s="17" t="s">
        <v>33</v>
      </c>
      <c r="AF2" s="18" t="s">
        <v>34</v>
      </c>
    </row>
    <row r="3" spans="1:82" s="31" customFormat="1" ht="60" x14ac:dyDescent="0.25">
      <c r="A3">
        <v>1</v>
      </c>
      <c r="B3" s="19">
        <v>45242.747627314813</v>
      </c>
      <c r="C3" s="19">
        <v>45242.778761574067</v>
      </c>
      <c r="D3" t="s">
        <v>35</v>
      </c>
      <c r="E3" t="s">
        <v>36</v>
      </c>
      <c r="F3">
        <v>24.6</v>
      </c>
      <c r="G3" s="20">
        <v>100600</v>
      </c>
      <c r="H3">
        <v>988</v>
      </c>
      <c r="I3" s="23" t="s">
        <v>37</v>
      </c>
      <c r="J3" s="22">
        <f>_xlfn.XLOOKUP($I3,[1]Summary!$D$2:$D$14,[1]Summary!$E$2:$E$14,"Not Found")</f>
        <v>64.147777777777776</v>
      </c>
      <c r="K3" s="24" t="s">
        <v>38</v>
      </c>
      <c r="L3" s="25" t="s">
        <v>39</v>
      </c>
      <c r="M3" s="21" t="s">
        <v>40</v>
      </c>
      <c r="N3" s="21">
        <v>1</v>
      </c>
      <c r="O3" s="26" t="s">
        <v>41</v>
      </c>
      <c r="P3" s="21">
        <v>1</v>
      </c>
      <c r="Q3" s="27">
        <v>49900</v>
      </c>
      <c r="R3" s="28" t="str">
        <f>IF(A4=A3, "PAUSE", IF(OR(Q3&gt;(G3*1.05),Q3&lt;(G3*0.95)), "ERROR", "PASS"))</f>
        <v>PAUSE</v>
      </c>
      <c r="S3" s="28">
        <f>IF((N3&gt;1),(Q3-Q2),Q3)</f>
        <v>49900</v>
      </c>
      <c r="T3" s="28">
        <v>1000</v>
      </c>
      <c r="U3" s="21" t="s">
        <v>40</v>
      </c>
      <c r="V3" s="29" t="s">
        <v>42</v>
      </c>
      <c r="W3" s="29" t="s">
        <v>43</v>
      </c>
      <c r="X3" s="26" t="s">
        <v>44</v>
      </c>
      <c r="Y3" s="24">
        <v>1</v>
      </c>
      <c r="Z3" s="24">
        <v>0</v>
      </c>
      <c r="AA3" s="24">
        <v>1</v>
      </c>
      <c r="AB3" s="24">
        <v>3055</v>
      </c>
      <c r="AC3" s="24">
        <v>0</v>
      </c>
      <c r="AD3" s="24">
        <v>1</v>
      </c>
      <c r="AE3" s="30" t="s">
        <v>45</v>
      </c>
      <c r="AF3" s="21" t="s">
        <v>46</v>
      </c>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row>
    <row r="4" spans="1:82" s="31" customFormat="1" ht="60" x14ac:dyDescent="0.25">
      <c r="A4">
        <v>1</v>
      </c>
      <c r="B4" s="19">
        <v>45242.747627314813</v>
      </c>
      <c r="C4" s="19">
        <v>45242.778761574067</v>
      </c>
      <c r="D4" t="s">
        <v>35</v>
      </c>
      <c r="E4" t="s">
        <v>36</v>
      </c>
      <c r="F4">
        <v>24.6</v>
      </c>
      <c r="G4" s="20">
        <v>100600</v>
      </c>
      <c r="H4">
        <v>988</v>
      </c>
      <c r="I4" s="23" t="s">
        <v>37</v>
      </c>
      <c r="J4" s="22">
        <f>_xlfn.XLOOKUP($I4,[1]Summary!$D$2:$D$14,[1]Summary!$E$2:$E$14,"Not Found")</f>
        <v>64.147777777777776</v>
      </c>
      <c r="K4" s="24" t="s">
        <v>38</v>
      </c>
      <c r="L4" s="25"/>
      <c r="M4" s="21" t="s">
        <v>40</v>
      </c>
      <c r="N4" s="21">
        <v>2</v>
      </c>
      <c r="O4" s="26" t="s">
        <v>41</v>
      </c>
      <c r="P4" s="21">
        <v>1</v>
      </c>
      <c r="Q4" s="27">
        <v>101000</v>
      </c>
      <c r="R4" s="28" t="str">
        <f>IF(A5=A4, "PAUSE", IF(OR(Q4&gt;(G4*1.05),Q4&lt;(G4*0.95)), "ERROR", "PASS"))</f>
        <v>PASS</v>
      </c>
      <c r="S4" s="28">
        <f t="shared" ref="S4:S67" si="0">IF((N4&gt;1),(Q4-Q3),Q4)</f>
        <v>51100</v>
      </c>
      <c r="T4" s="28">
        <v>1000</v>
      </c>
      <c r="U4" s="21" t="s">
        <v>40</v>
      </c>
      <c r="V4" s="29" t="s">
        <v>42</v>
      </c>
      <c r="W4" s="29" t="s">
        <v>47</v>
      </c>
      <c r="X4" s="26" t="s">
        <v>48</v>
      </c>
      <c r="Y4" s="24">
        <v>1</v>
      </c>
      <c r="Z4" s="24">
        <v>0</v>
      </c>
      <c r="AA4" s="24">
        <v>1</v>
      </c>
      <c r="AB4" s="24">
        <v>3237</v>
      </c>
      <c r="AC4" s="24">
        <v>0</v>
      </c>
      <c r="AD4" s="24">
        <v>1</v>
      </c>
      <c r="AE4" s="30" t="s">
        <v>45</v>
      </c>
      <c r="AF4" s="21" t="s">
        <v>46</v>
      </c>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row>
    <row r="5" spans="1:82" s="31" customFormat="1" ht="45" x14ac:dyDescent="0.25">
      <c r="A5">
        <v>2</v>
      </c>
      <c r="B5" s="19">
        <v>45242.780451388891</v>
      </c>
      <c r="C5" s="19">
        <v>45242.7887962963</v>
      </c>
      <c r="D5" t="s">
        <v>49</v>
      </c>
      <c r="E5" t="s">
        <v>36</v>
      </c>
      <c r="F5">
        <v>24.6</v>
      </c>
      <c r="G5" s="20">
        <v>100200</v>
      </c>
      <c r="H5">
        <v>1002</v>
      </c>
      <c r="I5" s="23" t="s">
        <v>37</v>
      </c>
      <c r="J5" s="22">
        <f>_xlfn.XLOOKUP($I5,[1]Summary!$D$2:$D$14,[1]Summary!$E$2:$E$14,"Not Found")</f>
        <v>64.147777777777776</v>
      </c>
      <c r="K5" s="21" t="s">
        <v>50</v>
      </c>
      <c r="L5" s="25" t="s">
        <v>51</v>
      </c>
      <c r="M5" s="21" t="s">
        <v>40</v>
      </c>
      <c r="N5" s="21">
        <v>1</v>
      </c>
      <c r="O5" s="26"/>
      <c r="P5" s="21">
        <v>1</v>
      </c>
      <c r="Q5" s="27">
        <v>50300</v>
      </c>
      <c r="R5" s="28" t="str">
        <f>IF(A6=A5, "PAUSE", IF(OR(Q5&gt;(G5*1.05),Q5&lt;(G5*0.95)), "ERROR", "PASS"))</f>
        <v>PAUSE</v>
      </c>
      <c r="S5" s="28">
        <f t="shared" si="0"/>
        <v>50300</v>
      </c>
      <c r="T5" s="28">
        <v>1000</v>
      </c>
      <c r="U5" s="21" t="s">
        <v>40</v>
      </c>
      <c r="V5" s="29"/>
      <c r="W5" s="29"/>
      <c r="X5" s="26" t="s">
        <v>52</v>
      </c>
      <c r="Y5" s="24">
        <v>1</v>
      </c>
      <c r="Z5" s="24">
        <v>0</v>
      </c>
      <c r="AA5" s="24">
        <v>1</v>
      </c>
      <c r="AB5" s="32" t="s">
        <v>53</v>
      </c>
      <c r="AC5" s="24">
        <v>0</v>
      </c>
      <c r="AD5" s="24">
        <v>1</v>
      </c>
      <c r="AE5" s="30"/>
      <c r="AF5" s="21">
        <v>0</v>
      </c>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row>
    <row r="6" spans="1:82" s="31" customFormat="1" ht="45" x14ac:dyDescent="0.25">
      <c r="A6">
        <v>2</v>
      </c>
      <c r="B6" s="19">
        <v>45242.780451388891</v>
      </c>
      <c r="C6" s="19">
        <v>45242.7887962963</v>
      </c>
      <c r="D6" t="s">
        <v>49</v>
      </c>
      <c r="E6" t="s">
        <v>36</v>
      </c>
      <c r="F6">
        <v>24.6</v>
      </c>
      <c r="G6" s="20">
        <v>100200</v>
      </c>
      <c r="H6">
        <v>1002</v>
      </c>
      <c r="I6" s="23" t="s">
        <v>37</v>
      </c>
      <c r="J6" s="22">
        <f>_xlfn.XLOOKUP($I6,[1]Summary!$D$2:$D$14,[1]Summary!$E$2:$E$14,"Not Found")</f>
        <v>64.147777777777776</v>
      </c>
      <c r="K6" s="21" t="s">
        <v>50</v>
      </c>
      <c r="L6" s="25" t="s">
        <v>51</v>
      </c>
      <c r="M6" s="21" t="s">
        <v>40</v>
      </c>
      <c r="N6" s="21">
        <v>2</v>
      </c>
      <c r="O6" s="26"/>
      <c r="P6" s="21">
        <v>1</v>
      </c>
      <c r="Q6" s="27">
        <v>100000</v>
      </c>
      <c r="R6" s="28" t="str">
        <f>IF(A7=A6, "PAUSE", IF(OR(Q6&gt;(G6*1.05),Q6&lt;(G6*0.95)), "ERROR", "PASS"))</f>
        <v>PASS</v>
      </c>
      <c r="S6" s="28">
        <f t="shared" si="0"/>
        <v>49700</v>
      </c>
      <c r="T6" s="28">
        <v>1000</v>
      </c>
      <c r="U6" s="21" t="s">
        <v>40</v>
      </c>
      <c r="V6" s="29"/>
      <c r="W6" s="29"/>
      <c r="X6" s="26" t="s">
        <v>52</v>
      </c>
      <c r="Y6" s="24">
        <v>1</v>
      </c>
      <c r="Z6" s="24">
        <v>0</v>
      </c>
      <c r="AA6" s="24">
        <v>1</v>
      </c>
      <c r="AB6" s="32" t="s">
        <v>53</v>
      </c>
      <c r="AC6" s="24">
        <v>0</v>
      </c>
      <c r="AD6" s="24">
        <v>1</v>
      </c>
      <c r="AE6" s="30"/>
      <c r="AF6" s="21">
        <v>0</v>
      </c>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row>
    <row r="7" spans="1:82" s="31" customFormat="1" ht="45" x14ac:dyDescent="0.25">
      <c r="A7">
        <v>3</v>
      </c>
      <c r="B7" s="19">
        <v>45242.794004629628</v>
      </c>
      <c r="C7" s="19">
        <v>45242.80127314815</v>
      </c>
      <c r="D7" t="s">
        <v>54</v>
      </c>
      <c r="E7" t="s">
        <v>36</v>
      </c>
      <c r="F7">
        <v>24.6</v>
      </c>
      <c r="G7" s="20">
        <v>4030</v>
      </c>
      <c r="H7">
        <v>912.5</v>
      </c>
      <c r="I7" s="23" t="s">
        <v>37</v>
      </c>
      <c r="J7" s="22">
        <f>_xlfn.XLOOKUP($I7,[1]Summary!$D$2:$D$14,[1]Summary!$E$2:$E$14,"Not Found")</f>
        <v>64.147777777777776</v>
      </c>
      <c r="K7" s="21" t="s">
        <v>55</v>
      </c>
      <c r="L7" s="25"/>
      <c r="M7" s="21" t="s">
        <v>40</v>
      </c>
      <c r="N7" s="21">
        <v>1</v>
      </c>
      <c r="O7" s="26" t="s">
        <v>56</v>
      </c>
      <c r="P7" s="21">
        <v>0</v>
      </c>
      <c r="Q7" s="27">
        <v>4030</v>
      </c>
      <c r="R7" s="28" t="str">
        <f>IF(A8=A7, "PAUSE", IF(OR(Q7&gt;(G7*1.05),Q7&lt;(G7*0.95)), "ERROR", "PASS"))</f>
        <v>PASS</v>
      </c>
      <c r="S7" s="28">
        <f t="shared" si="0"/>
        <v>4030</v>
      </c>
      <c r="T7" s="28">
        <v>1000</v>
      </c>
      <c r="U7" s="21" t="s">
        <v>40</v>
      </c>
      <c r="V7" s="29"/>
      <c r="W7" s="29"/>
      <c r="X7" s="26" t="s">
        <v>57</v>
      </c>
      <c r="Y7" s="24">
        <v>1</v>
      </c>
      <c r="Z7" s="24">
        <v>0</v>
      </c>
      <c r="AA7" s="24">
        <v>0</v>
      </c>
      <c r="AB7" s="24"/>
      <c r="AC7" s="24">
        <v>0</v>
      </c>
      <c r="AD7" s="24">
        <v>0</v>
      </c>
      <c r="AE7" s="30"/>
      <c r="AF7" s="21">
        <v>0</v>
      </c>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row>
    <row r="8" spans="1:82" s="31" customFormat="1" x14ac:dyDescent="0.25">
      <c r="A8">
        <v>4</v>
      </c>
      <c r="B8" s="19">
        <v>45242.806192129632</v>
      </c>
      <c r="C8" s="19">
        <v>45242.813032407408</v>
      </c>
      <c r="D8" t="s">
        <v>58</v>
      </c>
      <c r="E8" t="s">
        <v>36</v>
      </c>
      <c r="F8">
        <v>24.6</v>
      </c>
      <c r="G8" s="20">
        <v>8117</v>
      </c>
      <c r="H8">
        <v>956.8</v>
      </c>
      <c r="I8" s="23" t="s">
        <v>37</v>
      </c>
      <c r="J8" s="22">
        <f>_xlfn.XLOOKUP($I8,[1]Summary!$D$2:$D$14,[1]Summary!$E$2:$E$14,"Not Found")</f>
        <v>64.147777777777776</v>
      </c>
      <c r="K8" s="21" t="s">
        <v>55</v>
      </c>
      <c r="L8" s="25"/>
      <c r="M8" s="21" t="s">
        <v>40</v>
      </c>
      <c r="N8" s="21">
        <v>1</v>
      </c>
      <c r="O8" s="26"/>
      <c r="P8" s="21">
        <v>1</v>
      </c>
      <c r="Q8" s="27">
        <v>8120</v>
      </c>
      <c r="R8" s="28" t="str">
        <f>IF(A9=A8, "PAUSE", IF(OR(Q8&gt;(G8*1.05),Q8&lt;(G8*0.95)), "ERROR", "PASS"))</f>
        <v>PASS</v>
      </c>
      <c r="S8" s="28">
        <f t="shared" si="0"/>
        <v>8120</v>
      </c>
      <c r="T8" s="28">
        <v>1000</v>
      </c>
      <c r="U8" s="21" t="s">
        <v>40</v>
      </c>
      <c r="V8" s="29"/>
      <c r="W8" s="29"/>
      <c r="X8" s="26"/>
      <c r="Y8" s="24">
        <v>1</v>
      </c>
      <c r="Z8" s="24">
        <v>0</v>
      </c>
      <c r="AA8" s="24">
        <v>1</v>
      </c>
      <c r="AB8" s="24">
        <v>596</v>
      </c>
      <c r="AC8" s="24">
        <v>0</v>
      </c>
      <c r="AD8" s="24">
        <v>1</v>
      </c>
      <c r="AE8" s="30"/>
      <c r="AF8" s="21">
        <v>0</v>
      </c>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row>
    <row r="9" spans="1:82" s="31" customFormat="1" x14ac:dyDescent="0.25">
      <c r="A9">
        <v>5</v>
      </c>
      <c r="B9" s="19">
        <v>45242.826840277783</v>
      </c>
      <c r="C9" s="19">
        <v>45242.844780092593</v>
      </c>
      <c r="D9" t="s">
        <v>59</v>
      </c>
      <c r="E9" t="s">
        <v>36</v>
      </c>
      <c r="F9">
        <v>24.6</v>
      </c>
      <c r="G9" s="20">
        <v>219500</v>
      </c>
      <c r="H9">
        <v>975.1</v>
      </c>
      <c r="I9" s="23" t="s">
        <v>37</v>
      </c>
      <c r="J9" s="22">
        <f>_xlfn.XLOOKUP($I9,[1]Summary!$D$2:$D$14,[1]Summary!$E$2:$E$14,"Not Found")</f>
        <v>64.147777777777776</v>
      </c>
      <c r="K9" s="21" t="s">
        <v>55</v>
      </c>
      <c r="L9" s="25"/>
      <c r="M9" s="21" t="s">
        <v>40</v>
      </c>
      <c r="N9" s="21">
        <v>1</v>
      </c>
      <c r="O9" s="26"/>
      <c r="P9" s="21">
        <v>1</v>
      </c>
      <c r="Q9" s="27">
        <v>50400</v>
      </c>
      <c r="R9" s="28" t="str">
        <f>IF(A10=A9, "PAUSE", IF(OR(Q9&gt;(G9*1.05),Q9&lt;(G9*0.95)), "ERROR", "PASS"))</f>
        <v>PAUSE</v>
      </c>
      <c r="S9" s="28">
        <f t="shared" si="0"/>
        <v>50400</v>
      </c>
      <c r="T9" s="28">
        <v>1000</v>
      </c>
      <c r="U9" s="21" t="s">
        <v>40</v>
      </c>
      <c r="V9" s="29"/>
      <c r="W9" s="29"/>
      <c r="X9" s="26"/>
      <c r="Y9" s="24">
        <v>1</v>
      </c>
      <c r="Z9" s="24">
        <v>0</v>
      </c>
      <c r="AA9" s="24">
        <v>1</v>
      </c>
      <c r="AB9" s="24">
        <v>3068</v>
      </c>
      <c r="AC9" s="24">
        <v>0</v>
      </c>
      <c r="AD9" s="24">
        <v>1</v>
      </c>
      <c r="AE9" s="30"/>
      <c r="AF9" s="21">
        <v>0</v>
      </c>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row>
    <row r="10" spans="1:82" s="31" customFormat="1" ht="30" x14ac:dyDescent="0.25">
      <c r="A10">
        <v>5</v>
      </c>
      <c r="B10" s="19">
        <v>45242.826840277783</v>
      </c>
      <c r="C10" s="19">
        <v>45242.844780092593</v>
      </c>
      <c r="D10" t="s">
        <v>59</v>
      </c>
      <c r="E10" t="s">
        <v>36</v>
      </c>
      <c r="F10">
        <v>24.6</v>
      </c>
      <c r="G10" s="20">
        <v>219500</v>
      </c>
      <c r="H10">
        <v>975.1</v>
      </c>
      <c r="I10" s="23" t="s">
        <v>37</v>
      </c>
      <c r="J10" s="22">
        <f>_xlfn.XLOOKUP($I10,[1]Summary!$D$2:$D$14,[1]Summary!$E$2:$E$14,"Not Found")</f>
        <v>64.147777777777776</v>
      </c>
      <c r="K10" s="21" t="s">
        <v>55</v>
      </c>
      <c r="L10" s="25"/>
      <c r="M10" s="21" t="s">
        <v>40</v>
      </c>
      <c r="N10" s="21">
        <v>2</v>
      </c>
      <c r="O10" s="26"/>
      <c r="P10" s="21">
        <v>1</v>
      </c>
      <c r="Q10" s="27">
        <v>90400</v>
      </c>
      <c r="R10" s="28" t="str">
        <f>IF(A11=A10, "PAUSE", IF(OR(Q10&gt;(G10*1.05),Q10&lt;(G10*0.95)), "ERROR", "PASS"))</f>
        <v>PAUSE</v>
      </c>
      <c r="S10" s="28">
        <f t="shared" si="0"/>
        <v>40000</v>
      </c>
      <c r="T10" s="28">
        <v>1000</v>
      </c>
      <c r="U10" s="21" t="s">
        <v>40</v>
      </c>
      <c r="V10" s="29" t="s">
        <v>60</v>
      </c>
      <c r="W10" s="29" t="s">
        <v>43</v>
      </c>
      <c r="X10" s="26" t="s">
        <v>61</v>
      </c>
      <c r="Y10" s="24">
        <v>1</v>
      </c>
      <c r="Z10" s="24">
        <v>0</v>
      </c>
      <c r="AA10" s="24">
        <v>0</v>
      </c>
      <c r="AB10" s="24"/>
      <c r="AC10" s="24">
        <v>0</v>
      </c>
      <c r="AD10" s="24">
        <v>1</v>
      </c>
      <c r="AE10" s="30"/>
      <c r="AF10" s="21">
        <v>1</v>
      </c>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row>
    <row r="11" spans="1:82" s="31" customFormat="1" ht="30" x14ac:dyDescent="0.25">
      <c r="A11">
        <v>5</v>
      </c>
      <c r="B11" s="19">
        <v>45242.826840277783</v>
      </c>
      <c r="C11" s="19">
        <v>45242.844780092593</v>
      </c>
      <c r="D11" t="s">
        <v>59</v>
      </c>
      <c r="E11" t="s">
        <v>36</v>
      </c>
      <c r="F11">
        <v>24.6</v>
      </c>
      <c r="G11" s="20">
        <v>219500</v>
      </c>
      <c r="H11">
        <v>975.1</v>
      </c>
      <c r="I11" s="23" t="s">
        <v>37</v>
      </c>
      <c r="J11" s="22">
        <f>_xlfn.XLOOKUP($I11,[1]Summary!$D$2:$D$14,[1]Summary!$E$2:$E$14,"Not Found")</f>
        <v>64.147777777777776</v>
      </c>
      <c r="K11" s="21" t="s">
        <v>55</v>
      </c>
      <c r="L11" s="25"/>
      <c r="M11" s="21" t="s">
        <v>40</v>
      </c>
      <c r="N11" s="21">
        <v>3</v>
      </c>
      <c r="O11" s="26"/>
      <c r="P11" s="21">
        <v>1</v>
      </c>
      <c r="Q11" s="27">
        <v>148000</v>
      </c>
      <c r="R11" s="28" t="str">
        <f>IF(A12=A11, "PAUSE", IF(OR(Q11&gt;(G11*1.05),Q11&lt;(G11*0.95)), "ERROR", "PASS"))</f>
        <v>PAUSE</v>
      </c>
      <c r="S11" s="28">
        <f t="shared" si="0"/>
        <v>57600</v>
      </c>
      <c r="T11" s="28">
        <v>1000</v>
      </c>
      <c r="U11" s="21" t="s">
        <v>40</v>
      </c>
      <c r="V11" s="29" t="s">
        <v>60</v>
      </c>
      <c r="W11" s="29" t="s">
        <v>43</v>
      </c>
      <c r="X11" s="26" t="s">
        <v>61</v>
      </c>
      <c r="Y11" s="24">
        <v>1</v>
      </c>
      <c r="Z11" s="24">
        <v>0</v>
      </c>
      <c r="AA11" s="24">
        <v>0</v>
      </c>
      <c r="AB11" s="24"/>
      <c r="AC11" s="24">
        <v>0</v>
      </c>
      <c r="AD11" s="24">
        <v>1</v>
      </c>
      <c r="AE11" s="30"/>
      <c r="AF11" s="21">
        <v>1</v>
      </c>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row>
    <row r="12" spans="1:82" s="31" customFormat="1" ht="30" x14ac:dyDescent="0.25">
      <c r="A12">
        <v>5</v>
      </c>
      <c r="B12" s="19">
        <v>45242.826840277783</v>
      </c>
      <c r="C12" s="19">
        <v>45242.844780092593</v>
      </c>
      <c r="D12" t="s">
        <v>59</v>
      </c>
      <c r="E12" t="s">
        <v>36</v>
      </c>
      <c r="F12">
        <v>24.6</v>
      </c>
      <c r="G12" s="20">
        <v>219500</v>
      </c>
      <c r="H12">
        <v>975.1</v>
      </c>
      <c r="I12" s="23" t="s">
        <v>37</v>
      </c>
      <c r="J12" s="22">
        <f>_xlfn.XLOOKUP($I12,[1]Summary!$D$2:$D$14,[1]Summary!$E$2:$E$14,"Not Found")</f>
        <v>64.147777777777776</v>
      </c>
      <c r="K12" s="21" t="s">
        <v>55</v>
      </c>
      <c r="L12" s="25"/>
      <c r="M12" s="21" t="s">
        <v>40</v>
      </c>
      <c r="N12" s="21">
        <v>4</v>
      </c>
      <c r="O12" s="26"/>
      <c r="P12" s="21">
        <v>1</v>
      </c>
      <c r="Q12" s="27">
        <v>218000</v>
      </c>
      <c r="R12" s="28" t="str">
        <f>IF(A13=A12, "PAUSE", IF(OR(Q12&gt;(G12*1.05),Q12&lt;(G12*0.95)), "ERROR", "PASS"))</f>
        <v>PAUSE</v>
      </c>
      <c r="S12" s="28">
        <f t="shared" si="0"/>
        <v>70000</v>
      </c>
      <c r="T12" s="28">
        <v>1000</v>
      </c>
      <c r="U12" s="21" t="s">
        <v>40</v>
      </c>
      <c r="V12" s="29" t="s">
        <v>60</v>
      </c>
      <c r="W12" s="29" t="s">
        <v>62</v>
      </c>
      <c r="X12" s="26" t="s">
        <v>61</v>
      </c>
      <c r="Y12" s="24">
        <v>1</v>
      </c>
      <c r="Z12" s="24">
        <v>0</v>
      </c>
      <c r="AA12" s="24">
        <v>0</v>
      </c>
      <c r="AB12" s="24"/>
      <c r="AC12" s="24">
        <v>0</v>
      </c>
      <c r="AD12" s="24">
        <v>1</v>
      </c>
      <c r="AE12" s="30"/>
      <c r="AF12" s="21">
        <v>1</v>
      </c>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row>
    <row r="13" spans="1:82" s="31" customFormat="1" x14ac:dyDescent="0.25">
      <c r="A13">
        <v>5</v>
      </c>
      <c r="B13" s="19">
        <v>45242.826840277783</v>
      </c>
      <c r="C13" s="19">
        <v>45242.844780092593</v>
      </c>
      <c r="D13" t="s">
        <v>59</v>
      </c>
      <c r="E13" t="s">
        <v>36</v>
      </c>
      <c r="F13">
        <v>24.6</v>
      </c>
      <c r="G13" s="20">
        <v>219500</v>
      </c>
      <c r="H13">
        <v>975.1</v>
      </c>
      <c r="I13" s="23" t="s">
        <v>37</v>
      </c>
      <c r="J13" s="22">
        <f>_xlfn.XLOOKUP($I13,[1]Summary!$D$2:$D$14,[1]Summary!$E$2:$E$14,"Not Found")</f>
        <v>64.147777777777776</v>
      </c>
      <c r="K13" s="21" t="s">
        <v>55</v>
      </c>
      <c r="L13" s="25"/>
      <c r="M13" s="21" t="s">
        <v>40</v>
      </c>
      <c r="N13" s="21">
        <v>5</v>
      </c>
      <c r="O13" s="26"/>
      <c r="P13" s="21">
        <v>0</v>
      </c>
      <c r="Q13" s="27">
        <v>219000</v>
      </c>
      <c r="R13" s="28" t="str">
        <f>IF(A14=A13, "PAUSE", IF(OR(Q13&gt;(G13*1.05),Q13&lt;(G13*0.95)), "ERROR", "PASS"))</f>
        <v>PASS</v>
      </c>
      <c r="S13" s="28">
        <f t="shared" si="0"/>
        <v>1000</v>
      </c>
      <c r="T13" s="28">
        <v>1000</v>
      </c>
      <c r="U13" s="21" t="s">
        <v>40</v>
      </c>
      <c r="V13" s="29"/>
      <c r="W13" s="29"/>
      <c r="X13" s="26" t="s">
        <v>63</v>
      </c>
      <c r="Y13" s="24">
        <v>1</v>
      </c>
      <c r="Z13" s="24"/>
      <c r="AA13" s="24">
        <v>0</v>
      </c>
      <c r="AB13" s="24"/>
      <c r="AC13" s="24">
        <v>0</v>
      </c>
      <c r="AD13" s="24">
        <v>0</v>
      </c>
      <c r="AE13" s="30"/>
      <c r="AF13" s="21">
        <v>0</v>
      </c>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row>
    <row r="14" spans="1:82" s="31" customFormat="1" ht="45" x14ac:dyDescent="0.25">
      <c r="A14">
        <v>6</v>
      </c>
      <c r="B14" s="19">
        <v>45242.855138888888</v>
      </c>
      <c r="C14" s="19">
        <v>45242.858819444453</v>
      </c>
      <c r="D14" t="s">
        <v>64</v>
      </c>
      <c r="E14" t="s">
        <v>36</v>
      </c>
      <c r="F14">
        <v>24.6</v>
      </c>
      <c r="G14" s="20">
        <v>60060</v>
      </c>
      <c r="H14">
        <v>1074</v>
      </c>
      <c r="I14" s="23" t="s">
        <v>37</v>
      </c>
      <c r="J14" s="22">
        <f>_xlfn.XLOOKUP($I14,[1]Summary!$D$2:$D$14,[1]Summary!$E$2:$E$14,"Not Found")</f>
        <v>64.147777777777776</v>
      </c>
      <c r="K14" s="21" t="s">
        <v>55</v>
      </c>
      <c r="L14" s="25" t="s">
        <v>65</v>
      </c>
      <c r="M14" s="21" t="s">
        <v>40</v>
      </c>
      <c r="N14" s="21">
        <v>1</v>
      </c>
      <c r="O14" s="26"/>
      <c r="P14" s="21">
        <v>1</v>
      </c>
      <c r="Q14" s="33">
        <f>1074*285.983</f>
        <v>307145.74200000003</v>
      </c>
      <c r="R14" s="28" t="str">
        <f>IF(A15=A14, "PAUSE", IF(OR(Q14&gt;(G14*1.05),Q14&lt;(G14*0.95)), "ERROR", "PASS"))</f>
        <v>ERROR</v>
      </c>
      <c r="S14" s="28">
        <f t="shared" si="0"/>
        <v>307145.74200000003</v>
      </c>
      <c r="T14" s="28">
        <v>1000</v>
      </c>
      <c r="U14" s="21" t="s">
        <v>40</v>
      </c>
      <c r="V14" s="29" t="s">
        <v>60</v>
      </c>
      <c r="W14" s="29" t="s">
        <v>47</v>
      </c>
      <c r="X14" s="26" t="s">
        <v>66</v>
      </c>
      <c r="Y14" s="24">
        <v>1</v>
      </c>
      <c r="Z14" s="24">
        <v>0</v>
      </c>
      <c r="AA14" s="24">
        <v>0</v>
      </c>
      <c r="AB14" s="24"/>
      <c r="AC14" s="24">
        <v>0</v>
      </c>
      <c r="AD14" s="24">
        <v>1</v>
      </c>
      <c r="AE14" s="30"/>
      <c r="AF14" s="21">
        <v>1</v>
      </c>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row>
    <row r="15" spans="1:82" s="31" customFormat="1" ht="30" x14ac:dyDescent="0.25">
      <c r="A15">
        <v>7</v>
      </c>
      <c r="B15" s="19">
        <v>45242.864548611113</v>
      </c>
      <c r="C15" s="19">
        <v>45242.865347222221</v>
      </c>
      <c r="D15" t="s">
        <v>67</v>
      </c>
      <c r="E15" t="s">
        <v>36</v>
      </c>
      <c r="F15">
        <v>24.6</v>
      </c>
      <c r="G15" s="20">
        <v>49150</v>
      </c>
      <c r="H15">
        <v>1120</v>
      </c>
      <c r="I15" s="23" t="s">
        <v>37</v>
      </c>
      <c r="J15" s="22">
        <f>_xlfn.XLOOKUP($I15,[1]Summary!$D$2:$D$14,[1]Summary!$E$2:$E$14,"Not Found")</f>
        <v>64.147777777777776</v>
      </c>
      <c r="K15" s="21" t="s">
        <v>55</v>
      </c>
      <c r="L15" s="25"/>
      <c r="M15" s="21" t="s">
        <v>40</v>
      </c>
      <c r="N15" s="21">
        <v>1</v>
      </c>
      <c r="O15" s="26"/>
      <c r="P15" s="21">
        <v>1</v>
      </c>
      <c r="Q15" s="27">
        <v>49100</v>
      </c>
      <c r="R15" s="28" t="str">
        <f>IF(A16=A15, "PAUSE", IF(OR(Q15&gt;(G15*1.05),Q15&lt;(G15*0.95)), "ERROR", "PASS"))</f>
        <v>PASS</v>
      </c>
      <c r="S15" s="28">
        <f t="shared" si="0"/>
        <v>49100</v>
      </c>
      <c r="T15" s="28">
        <v>1000</v>
      </c>
      <c r="U15" s="21" t="s">
        <v>40</v>
      </c>
      <c r="V15" s="29" t="s">
        <v>60</v>
      </c>
      <c r="W15" s="29" t="s">
        <v>43</v>
      </c>
      <c r="X15" s="26" t="s">
        <v>61</v>
      </c>
      <c r="Y15" s="24">
        <v>1</v>
      </c>
      <c r="Z15" s="24">
        <v>0</v>
      </c>
      <c r="AA15" s="24">
        <v>0</v>
      </c>
      <c r="AB15" s="24"/>
      <c r="AC15" s="24">
        <v>0</v>
      </c>
      <c r="AD15" s="24">
        <v>1</v>
      </c>
      <c r="AE15" s="30"/>
      <c r="AF15" s="21">
        <v>1</v>
      </c>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row>
    <row r="16" spans="1:82" s="31" customFormat="1" ht="45" x14ac:dyDescent="0.25">
      <c r="A16">
        <v>8</v>
      </c>
      <c r="B16" s="19">
        <v>45242.869004629632</v>
      </c>
      <c r="C16" s="19">
        <v>45242.88113425926</v>
      </c>
      <c r="D16" t="s">
        <v>68</v>
      </c>
      <c r="E16" t="s">
        <v>36</v>
      </c>
      <c r="F16">
        <v>24.6</v>
      </c>
      <c r="G16" s="20">
        <v>67540</v>
      </c>
      <c r="H16">
        <v>1106</v>
      </c>
      <c r="I16" s="23" t="s">
        <v>37</v>
      </c>
      <c r="J16" s="22">
        <f>_xlfn.XLOOKUP($I16,[1]Summary!$D$2:$D$14,[1]Summary!$E$2:$E$14,"Not Found")</f>
        <v>64.147777777777776</v>
      </c>
      <c r="K16" s="21" t="s">
        <v>69</v>
      </c>
      <c r="L16" s="25"/>
      <c r="M16" s="21" t="s">
        <v>40</v>
      </c>
      <c r="N16" s="21">
        <v>1</v>
      </c>
      <c r="O16" s="26"/>
      <c r="P16" s="21">
        <v>1</v>
      </c>
      <c r="Q16" s="27">
        <v>49400</v>
      </c>
      <c r="R16" s="28" t="str">
        <f>IF(A17=A16, "PAUSE", IF(OR(Q16&gt;(G16*1.05),Q16&lt;(G16*0.95)), "ERROR", "PASS"))</f>
        <v>PAUSE</v>
      </c>
      <c r="S16" s="28">
        <f t="shared" si="0"/>
        <v>49400</v>
      </c>
      <c r="T16" s="28">
        <v>1000</v>
      </c>
      <c r="U16" s="21" t="s">
        <v>40</v>
      </c>
      <c r="V16" s="29" t="s">
        <v>70</v>
      </c>
      <c r="W16" s="29" t="s">
        <v>43</v>
      </c>
      <c r="X16" s="26" t="s">
        <v>71</v>
      </c>
      <c r="Y16" s="24">
        <v>1</v>
      </c>
      <c r="Z16" s="24">
        <v>0</v>
      </c>
      <c r="AA16" s="24">
        <v>0</v>
      </c>
      <c r="AB16" s="24">
        <v>2930</v>
      </c>
      <c r="AC16" s="24">
        <v>0</v>
      </c>
      <c r="AD16" s="24">
        <v>1</v>
      </c>
      <c r="AE16" s="30"/>
      <c r="AF16" s="21">
        <v>1</v>
      </c>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row>
    <row r="17" spans="1:82" s="31" customFormat="1" ht="45" x14ac:dyDescent="0.25">
      <c r="A17">
        <v>8</v>
      </c>
      <c r="B17" s="19">
        <v>45242.869004629632</v>
      </c>
      <c r="C17" s="19">
        <v>45242.88113425926</v>
      </c>
      <c r="D17" t="s">
        <v>68</v>
      </c>
      <c r="E17" t="s">
        <v>36</v>
      </c>
      <c r="F17">
        <v>24.6</v>
      </c>
      <c r="G17" s="20">
        <v>67540</v>
      </c>
      <c r="H17">
        <v>1106</v>
      </c>
      <c r="I17" s="23" t="s">
        <v>37</v>
      </c>
      <c r="J17" s="22">
        <f>_xlfn.XLOOKUP($I17,[1]Summary!$D$2:$D$14,[1]Summary!$E$2:$E$14,"Not Found")</f>
        <v>64.147777777777776</v>
      </c>
      <c r="K17" s="21" t="s">
        <v>69</v>
      </c>
      <c r="L17" s="25"/>
      <c r="M17" s="21" t="s">
        <v>40</v>
      </c>
      <c r="N17" s="21">
        <v>2</v>
      </c>
      <c r="O17" s="26"/>
      <c r="P17" s="21">
        <v>1</v>
      </c>
      <c r="Q17" s="27">
        <v>67500</v>
      </c>
      <c r="R17" s="28" t="str">
        <f>IF(A18=A17, "PAUSE", IF(OR(Q17&gt;(G17*1.05),Q17&lt;(G17*0.95)), "ERROR", "PASS"))</f>
        <v>PASS</v>
      </c>
      <c r="S17" s="28">
        <f t="shared" si="0"/>
        <v>18100</v>
      </c>
      <c r="T17" s="28">
        <v>1000</v>
      </c>
      <c r="U17" s="21" t="s">
        <v>40</v>
      </c>
      <c r="V17" s="29" t="s">
        <v>70</v>
      </c>
      <c r="W17" s="29" t="s">
        <v>43</v>
      </c>
      <c r="X17" s="26" t="s">
        <v>71</v>
      </c>
      <c r="Y17" s="24">
        <v>1</v>
      </c>
      <c r="Z17" s="24">
        <v>0</v>
      </c>
      <c r="AA17" s="24">
        <v>0</v>
      </c>
      <c r="AB17" s="24">
        <v>1152</v>
      </c>
      <c r="AC17" s="24">
        <v>0</v>
      </c>
      <c r="AD17" s="24">
        <v>1</v>
      </c>
      <c r="AE17" s="30"/>
      <c r="AF17" s="21">
        <v>1</v>
      </c>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row>
    <row r="18" spans="1:82" s="31" customFormat="1" ht="30" x14ac:dyDescent="0.25">
      <c r="A18">
        <v>9</v>
      </c>
      <c r="B18" s="19">
        <v>45242.886817129627</v>
      </c>
      <c r="C18" s="19">
        <v>45242.90253472222</v>
      </c>
      <c r="D18" t="s">
        <v>72</v>
      </c>
      <c r="E18" t="s">
        <v>36</v>
      </c>
      <c r="F18">
        <v>24.6</v>
      </c>
      <c r="G18" s="20">
        <v>475900</v>
      </c>
      <c r="H18">
        <v>1063</v>
      </c>
      <c r="I18" s="23" t="s">
        <v>37</v>
      </c>
      <c r="J18" s="22">
        <f>_xlfn.XLOOKUP($I18,[1]Summary!$D$2:$D$14,[1]Summary!$E$2:$E$14,"Not Found")</f>
        <v>64.147777777777776</v>
      </c>
      <c r="K18" s="21" t="s">
        <v>69</v>
      </c>
      <c r="L18" s="25" t="s">
        <v>73</v>
      </c>
      <c r="M18" s="21" t="s">
        <v>40</v>
      </c>
      <c r="N18" s="21">
        <v>1</v>
      </c>
      <c r="O18" s="26" t="s">
        <v>41</v>
      </c>
      <c r="P18" s="21">
        <v>1</v>
      </c>
      <c r="Q18" s="27">
        <v>30600</v>
      </c>
      <c r="R18" s="28" t="str">
        <f>IF(A19=A18, "PAUSE", IF(OR(Q18&gt;(G18*1.05),Q18&lt;(G18*0.95)), "ERROR", "PASS"))</f>
        <v>PAUSE</v>
      </c>
      <c r="S18" s="28">
        <f t="shared" si="0"/>
        <v>30600</v>
      </c>
      <c r="T18" s="28">
        <v>1000</v>
      </c>
      <c r="U18" s="21" t="s">
        <v>40</v>
      </c>
      <c r="V18" s="29"/>
      <c r="W18" s="29"/>
      <c r="X18" s="26"/>
      <c r="Y18" s="24">
        <v>1</v>
      </c>
      <c r="Z18" s="24"/>
      <c r="AA18" s="24">
        <v>1</v>
      </c>
      <c r="AB18" s="24">
        <v>2112</v>
      </c>
      <c r="AC18" s="24">
        <v>0</v>
      </c>
      <c r="AD18" s="24">
        <v>1</v>
      </c>
      <c r="AE18" s="30"/>
      <c r="AF18" s="21">
        <v>0</v>
      </c>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row>
    <row r="19" spans="1:82" s="31" customFormat="1" x14ac:dyDescent="0.25">
      <c r="A19">
        <v>9</v>
      </c>
      <c r="B19" s="19">
        <v>45242.886817129627</v>
      </c>
      <c r="C19" s="19">
        <v>45242.90253472222</v>
      </c>
      <c r="D19" t="s">
        <v>72</v>
      </c>
      <c r="E19" t="s">
        <v>36</v>
      </c>
      <c r="F19">
        <v>24.6</v>
      </c>
      <c r="G19" s="20">
        <v>475900</v>
      </c>
      <c r="H19">
        <v>1063</v>
      </c>
      <c r="I19" s="23" t="s">
        <v>37</v>
      </c>
      <c r="J19" s="22">
        <f>_xlfn.XLOOKUP($I19,[1]Summary!$D$2:$D$14,[1]Summary!$E$2:$E$14,"Not Found")</f>
        <v>64.147777777777776</v>
      </c>
      <c r="K19" s="21" t="s">
        <v>69</v>
      </c>
      <c r="L19" s="25"/>
      <c r="M19" s="21" t="s">
        <v>40</v>
      </c>
      <c r="N19" s="21">
        <v>2</v>
      </c>
      <c r="O19" s="26"/>
      <c r="P19" s="21">
        <v>1</v>
      </c>
      <c r="Q19" s="27">
        <v>110000</v>
      </c>
      <c r="R19" s="28" t="str">
        <f>IF(A20=A19, "PAUSE", IF(OR(Q19&gt;(G19*1.05),Q19&lt;(G19*0.95)), "ERROR", "PASS"))</f>
        <v>PAUSE</v>
      </c>
      <c r="S19" s="28">
        <f t="shared" si="0"/>
        <v>79400</v>
      </c>
      <c r="T19" s="28">
        <v>1000</v>
      </c>
      <c r="U19" s="21" t="s">
        <v>40</v>
      </c>
      <c r="V19" s="29" t="s">
        <v>60</v>
      </c>
      <c r="W19" s="29" t="s">
        <v>43</v>
      </c>
      <c r="X19" s="26" t="s">
        <v>74</v>
      </c>
      <c r="Y19" s="24">
        <v>1</v>
      </c>
      <c r="Z19" s="24">
        <v>0</v>
      </c>
      <c r="AA19" s="24">
        <v>0</v>
      </c>
      <c r="AB19" s="24"/>
      <c r="AC19" s="24">
        <v>0</v>
      </c>
      <c r="AD19" s="24">
        <v>1</v>
      </c>
      <c r="AE19" s="30"/>
      <c r="AF19" s="21">
        <v>1</v>
      </c>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row>
    <row r="20" spans="1:82" s="31" customFormat="1" x14ac:dyDescent="0.25">
      <c r="A20">
        <v>9</v>
      </c>
      <c r="B20" s="19">
        <v>45242.886817129627</v>
      </c>
      <c r="C20" s="19">
        <v>45242.90253472222</v>
      </c>
      <c r="D20" t="s">
        <v>72</v>
      </c>
      <c r="E20" t="s">
        <v>36</v>
      </c>
      <c r="F20">
        <v>24.6</v>
      </c>
      <c r="G20" s="20">
        <v>475900</v>
      </c>
      <c r="H20">
        <v>1063</v>
      </c>
      <c r="I20" s="23" t="s">
        <v>37</v>
      </c>
      <c r="J20" s="22">
        <f>_xlfn.XLOOKUP($I20,[1]Summary!$D$2:$D$14,[1]Summary!$E$2:$E$14,"Not Found")</f>
        <v>64.147777777777776</v>
      </c>
      <c r="K20" s="21" t="s">
        <v>69</v>
      </c>
      <c r="L20" s="25"/>
      <c r="M20" s="21" t="s">
        <v>40</v>
      </c>
      <c r="N20" s="21">
        <v>3</v>
      </c>
      <c r="O20" s="26"/>
      <c r="P20" s="21">
        <v>1</v>
      </c>
      <c r="Q20" s="27">
        <v>234000</v>
      </c>
      <c r="R20" s="28" t="str">
        <f>IF(A21=A20, "PAUSE", IF(OR(Q20&gt;(G20*1.05),Q20&lt;(G20*0.95)), "ERROR", "PASS"))</f>
        <v>PAUSE</v>
      </c>
      <c r="S20" s="28">
        <f t="shared" si="0"/>
        <v>124000</v>
      </c>
      <c r="T20" s="28">
        <v>1000</v>
      </c>
      <c r="U20" s="21" t="s">
        <v>40</v>
      </c>
      <c r="V20" s="29"/>
      <c r="W20" s="29"/>
      <c r="X20" s="26"/>
      <c r="Y20" s="24">
        <v>1</v>
      </c>
      <c r="Z20" s="24"/>
      <c r="AA20" s="24">
        <v>1</v>
      </c>
      <c r="AB20" s="24">
        <v>10323</v>
      </c>
      <c r="AC20" s="24">
        <v>0</v>
      </c>
      <c r="AD20" s="24">
        <v>1</v>
      </c>
      <c r="AE20" s="30"/>
      <c r="AF20" s="21">
        <v>0</v>
      </c>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row>
    <row r="21" spans="1:82" s="31" customFormat="1" ht="45" x14ac:dyDescent="0.25">
      <c r="A21">
        <v>9</v>
      </c>
      <c r="B21" s="19">
        <v>45242.886817129627</v>
      </c>
      <c r="C21" s="19">
        <v>45242.90253472222</v>
      </c>
      <c r="D21" t="s">
        <v>72</v>
      </c>
      <c r="E21" t="s">
        <v>36</v>
      </c>
      <c r="F21">
        <v>24.6</v>
      </c>
      <c r="G21" s="20">
        <v>475900</v>
      </c>
      <c r="H21">
        <v>1063</v>
      </c>
      <c r="I21" s="23" t="s">
        <v>37</v>
      </c>
      <c r="J21" s="22">
        <f>_xlfn.XLOOKUP($I21,[1]Summary!$D$2:$D$14,[1]Summary!$E$2:$E$14,"Not Found")</f>
        <v>64.147777777777776</v>
      </c>
      <c r="K21" s="21" t="s">
        <v>69</v>
      </c>
      <c r="L21" s="25"/>
      <c r="M21" s="21" t="s">
        <v>40</v>
      </c>
      <c r="N21" s="21">
        <v>4</v>
      </c>
      <c r="O21" s="26"/>
      <c r="P21" s="21">
        <v>1</v>
      </c>
      <c r="Q21" s="27">
        <v>476000</v>
      </c>
      <c r="R21" s="28" t="str">
        <f>IF(A22=A21, "PAUSE", IF(OR(Q21&gt;(G21*1.05),Q21&lt;(G21*0.95)), "ERROR", "PASS"))</f>
        <v>PASS</v>
      </c>
      <c r="S21" s="28">
        <f t="shared" si="0"/>
        <v>242000</v>
      </c>
      <c r="T21" s="28">
        <v>1000</v>
      </c>
      <c r="U21" s="21" t="s">
        <v>40</v>
      </c>
      <c r="V21" s="29" t="s">
        <v>60</v>
      </c>
      <c r="W21" s="29" t="s">
        <v>47</v>
      </c>
      <c r="X21" s="26" t="s">
        <v>75</v>
      </c>
      <c r="Y21" s="24">
        <v>1</v>
      </c>
      <c r="Z21" s="24">
        <v>0</v>
      </c>
      <c r="AA21" s="24">
        <v>0</v>
      </c>
      <c r="AB21" s="24"/>
      <c r="AC21" s="24">
        <v>0</v>
      </c>
      <c r="AD21" s="24">
        <v>1</v>
      </c>
      <c r="AE21" s="30"/>
      <c r="AF21" s="21">
        <v>1</v>
      </c>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row>
    <row r="22" spans="1:82" s="31" customFormat="1" ht="45" x14ac:dyDescent="0.25">
      <c r="A22">
        <v>10</v>
      </c>
      <c r="B22" s="19">
        <v>45242.911631944437</v>
      </c>
      <c r="C22" s="19">
        <v>45242.917037037027</v>
      </c>
      <c r="D22" t="s">
        <v>76</v>
      </c>
      <c r="E22" t="s">
        <v>36</v>
      </c>
      <c r="F22">
        <v>24.6</v>
      </c>
      <c r="G22" s="20">
        <v>353100</v>
      </c>
      <c r="H22">
        <v>1201</v>
      </c>
      <c r="I22" s="23" t="s">
        <v>37</v>
      </c>
      <c r="J22" s="22">
        <f>_xlfn.XLOOKUP($I22,[1]Summary!$D$2:$D$14,[1]Summary!$E$2:$E$14,"Not Found")</f>
        <v>64.147777777777776</v>
      </c>
      <c r="K22" s="21" t="s">
        <v>69</v>
      </c>
      <c r="L22" s="25"/>
      <c r="M22" s="21" t="s">
        <v>40</v>
      </c>
      <c r="N22" s="21">
        <v>1</v>
      </c>
      <c r="O22" s="26"/>
      <c r="P22" s="21">
        <v>1</v>
      </c>
      <c r="Q22" s="27">
        <v>353000</v>
      </c>
      <c r="R22" s="28" t="str">
        <f>IF(A23=A22, "PAUSE", IF(OR(Q22&gt;(G22*1.05),Q22&lt;(G22*0.95)), "ERROR", "PASS"))</f>
        <v>PASS</v>
      </c>
      <c r="S22" s="28">
        <f t="shared" si="0"/>
        <v>353000</v>
      </c>
      <c r="T22" s="28">
        <v>1000</v>
      </c>
      <c r="U22" s="21" t="s">
        <v>40</v>
      </c>
      <c r="V22" s="29" t="s">
        <v>70</v>
      </c>
      <c r="W22" s="29" t="s">
        <v>62</v>
      </c>
      <c r="X22" s="26" t="s">
        <v>77</v>
      </c>
      <c r="Y22" s="24">
        <v>1</v>
      </c>
      <c r="Z22" s="24">
        <v>0</v>
      </c>
      <c r="AA22" s="24">
        <v>0</v>
      </c>
      <c r="AB22" s="24"/>
      <c r="AC22" s="24">
        <v>0</v>
      </c>
      <c r="AD22" s="24">
        <v>1</v>
      </c>
      <c r="AE22" s="30"/>
      <c r="AF22" s="21">
        <v>1</v>
      </c>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row>
    <row r="23" spans="1:82" s="31" customFormat="1" x14ac:dyDescent="0.25">
      <c r="A23">
        <v>11</v>
      </c>
      <c r="B23" s="19">
        <v>45242.929074074083</v>
      </c>
      <c r="C23" s="19">
        <v>45242.944988425923</v>
      </c>
      <c r="D23" t="s">
        <v>78</v>
      </c>
      <c r="E23" t="s">
        <v>36</v>
      </c>
      <c r="F23">
        <v>24.6</v>
      </c>
      <c r="G23" s="20">
        <v>24630</v>
      </c>
      <c r="H23">
        <v>437.3</v>
      </c>
      <c r="I23" s="23" t="s">
        <v>37</v>
      </c>
      <c r="J23" s="22">
        <f>_xlfn.XLOOKUP($I23,[1]Summary!$D$2:$D$14,[1]Summary!$E$2:$E$14,"Not Found")</f>
        <v>64.147777777777776</v>
      </c>
      <c r="K23" s="21" t="s">
        <v>79</v>
      </c>
      <c r="L23" s="25"/>
      <c r="M23" s="21" t="s">
        <v>40</v>
      </c>
      <c r="N23" s="21">
        <v>1</v>
      </c>
      <c r="O23" s="26"/>
      <c r="P23" s="21">
        <v>1</v>
      </c>
      <c r="Q23" s="27">
        <v>3990</v>
      </c>
      <c r="R23" s="28" t="str">
        <f>IF(A24=A23, "PAUSE", IF(OR(Q23&gt;(G23*1.05),Q23&lt;(G23*0.95)), "ERROR", "PASS"))</f>
        <v>PAUSE</v>
      </c>
      <c r="S23" s="28">
        <f t="shared" si="0"/>
        <v>3990</v>
      </c>
      <c r="T23" s="28">
        <v>1000</v>
      </c>
      <c r="U23" s="21" t="s">
        <v>40</v>
      </c>
      <c r="V23" s="29" t="s">
        <v>80</v>
      </c>
      <c r="W23" s="29" t="s">
        <v>81</v>
      </c>
      <c r="X23" s="26" t="s">
        <v>82</v>
      </c>
      <c r="Y23" s="24">
        <v>1</v>
      </c>
      <c r="Z23" s="24">
        <v>0</v>
      </c>
      <c r="AA23" s="24">
        <v>0</v>
      </c>
      <c r="AB23" s="24"/>
      <c r="AC23" s="24">
        <v>0</v>
      </c>
      <c r="AD23" s="24">
        <v>0</v>
      </c>
      <c r="AE23" s="30"/>
      <c r="AF23" s="21">
        <v>1</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row>
    <row r="24" spans="1:82" s="31" customFormat="1" ht="30" x14ac:dyDescent="0.25">
      <c r="A24">
        <v>11</v>
      </c>
      <c r="B24" s="19">
        <v>45242.929074074083</v>
      </c>
      <c r="C24" s="19">
        <v>45242.944988425923</v>
      </c>
      <c r="D24" t="s">
        <v>78</v>
      </c>
      <c r="E24" t="s">
        <v>36</v>
      </c>
      <c r="F24">
        <v>24.6</v>
      </c>
      <c r="G24" s="20">
        <v>24630</v>
      </c>
      <c r="H24">
        <v>437.3</v>
      </c>
      <c r="I24" s="23" t="s">
        <v>37</v>
      </c>
      <c r="J24" s="22">
        <f>_xlfn.XLOOKUP($I24,[1]Summary!$D$2:$D$14,[1]Summary!$E$2:$E$14,"Not Found")</f>
        <v>64.147777777777776</v>
      </c>
      <c r="K24" s="21" t="s">
        <v>79</v>
      </c>
      <c r="L24" s="25"/>
      <c r="M24" s="21" t="s">
        <v>40</v>
      </c>
      <c r="N24" s="21">
        <v>2</v>
      </c>
      <c r="O24" s="26"/>
      <c r="P24" s="21">
        <v>1</v>
      </c>
      <c r="Q24" s="27">
        <v>8630</v>
      </c>
      <c r="R24" s="28" t="str">
        <f>IF(A25=A24, "PAUSE", IF(OR(Q24&gt;(G24*1.05),Q24&lt;(G24*0.95)), "ERROR", "PASS"))</f>
        <v>PAUSE</v>
      </c>
      <c r="S24" s="28">
        <f t="shared" si="0"/>
        <v>4640</v>
      </c>
      <c r="T24" s="28">
        <v>1000</v>
      </c>
      <c r="U24" s="21" t="s">
        <v>40</v>
      </c>
      <c r="V24" s="29" t="s">
        <v>80</v>
      </c>
      <c r="W24" s="29" t="s">
        <v>43</v>
      </c>
      <c r="X24" s="26" t="s">
        <v>83</v>
      </c>
      <c r="Y24" s="24">
        <v>1</v>
      </c>
      <c r="Z24" s="24">
        <v>0</v>
      </c>
      <c r="AA24" s="24">
        <v>0</v>
      </c>
      <c r="AB24" s="24"/>
      <c r="AC24" s="24">
        <v>0</v>
      </c>
      <c r="AD24" s="24">
        <v>0</v>
      </c>
      <c r="AE24" s="30"/>
      <c r="AF24" s="21">
        <v>1</v>
      </c>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row>
    <row r="25" spans="1:82" s="31" customFormat="1" ht="30" x14ac:dyDescent="0.25">
      <c r="A25">
        <v>11</v>
      </c>
      <c r="B25" s="19">
        <v>45242.929074074083</v>
      </c>
      <c r="C25" s="19">
        <v>45242.944988425923</v>
      </c>
      <c r="D25" t="s">
        <v>78</v>
      </c>
      <c r="E25" t="s">
        <v>36</v>
      </c>
      <c r="F25">
        <v>24.6</v>
      </c>
      <c r="G25" s="20">
        <v>24630</v>
      </c>
      <c r="H25">
        <v>437.3</v>
      </c>
      <c r="I25" s="23" t="s">
        <v>37</v>
      </c>
      <c r="J25" s="22">
        <f>_xlfn.XLOOKUP($I25,[1]Summary!$D$2:$D$14,[1]Summary!$E$2:$E$14,"Not Found")</f>
        <v>64.147777777777776</v>
      </c>
      <c r="K25" s="21" t="s">
        <v>79</v>
      </c>
      <c r="L25" s="25"/>
      <c r="M25" s="21" t="s">
        <v>40</v>
      </c>
      <c r="N25" s="21">
        <v>3</v>
      </c>
      <c r="O25" s="26" t="s">
        <v>84</v>
      </c>
      <c r="P25" s="21">
        <v>1</v>
      </c>
      <c r="Q25" s="27">
        <v>24200</v>
      </c>
      <c r="R25" s="28" t="str">
        <f>IF(A26=A25, "PAUSE", IF(OR(Q25&gt;(G25*1.05),Q25&lt;(G25*0.95)), "ERROR", "PASS"))</f>
        <v>PAUSE</v>
      </c>
      <c r="S25" s="28">
        <f t="shared" si="0"/>
        <v>15570</v>
      </c>
      <c r="T25" s="28">
        <v>100</v>
      </c>
      <c r="U25" s="21" t="s">
        <v>40</v>
      </c>
      <c r="V25" s="29" t="s">
        <v>80</v>
      </c>
      <c r="W25" s="29" t="s">
        <v>43</v>
      </c>
      <c r="X25" s="26" t="s">
        <v>83</v>
      </c>
      <c r="Y25" s="24">
        <v>1</v>
      </c>
      <c r="Z25" s="24">
        <v>0</v>
      </c>
      <c r="AA25" s="24">
        <v>0</v>
      </c>
      <c r="AB25" s="24"/>
      <c r="AC25" s="24">
        <v>0</v>
      </c>
      <c r="AD25" s="24">
        <v>0</v>
      </c>
      <c r="AE25" s="30"/>
      <c r="AF25" s="21">
        <v>1</v>
      </c>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row>
    <row r="26" spans="1:82" s="31" customFormat="1" ht="30" x14ac:dyDescent="0.25">
      <c r="A26">
        <v>11</v>
      </c>
      <c r="B26" s="19">
        <v>45242.929074074083</v>
      </c>
      <c r="C26" s="19">
        <v>45242.944988425923</v>
      </c>
      <c r="D26" t="s">
        <v>78</v>
      </c>
      <c r="E26" t="s">
        <v>36</v>
      </c>
      <c r="F26">
        <v>24.6</v>
      </c>
      <c r="G26" s="20">
        <v>24630</v>
      </c>
      <c r="H26">
        <v>437.3</v>
      </c>
      <c r="I26" s="23" t="s">
        <v>37</v>
      </c>
      <c r="J26" s="22">
        <f>_xlfn.XLOOKUP($I26,[1]Summary!$D$2:$D$14,[1]Summary!$E$2:$E$14,"Not Found")</f>
        <v>64.147777777777776</v>
      </c>
      <c r="K26" s="21" t="s">
        <v>79</v>
      </c>
      <c r="L26" s="25"/>
      <c r="M26" s="21" t="s">
        <v>40</v>
      </c>
      <c r="N26" s="21">
        <v>4</v>
      </c>
      <c r="O26" s="26"/>
      <c r="P26" s="21">
        <v>1</v>
      </c>
      <c r="Q26" s="27">
        <v>24600</v>
      </c>
      <c r="R26" s="28" t="str">
        <f>IF(A27=A26, "PAUSE", IF(OR(Q26&gt;(G26*1.05),Q26&lt;(G26*0.95)), "ERROR", "PASS"))</f>
        <v>PASS</v>
      </c>
      <c r="S26" s="28">
        <f t="shared" si="0"/>
        <v>400</v>
      </c>
      <c r="T26" s="28">
        <v>100</v>
      </c>
      <c r="U26" s="21" t="s">
        <v>40</v>
      </c>
      <c r="V26" s="29" t="s">
        <v>80</v>
      </c>
      <c r="W26" s="29" t="s">
        <v>43</v>
      </c>
      <c r="X26" s="26" t="s">
        <v>83</v>
      </c>
      <c r="Y26" s="24">
        <v>1</v>
      </c>
      <c r="Z26" s="24">
        <v>0</v>
      </c>
      <c r="AA26" s="24">
        <v>0</v>
      </c>
      <c r="AB26" s="24"/>
      <c r="AC26" s="24">
        <v>0</v>
      </c>
      <c r="AD26" s="24">
        <v>0</v>
      </c>
      <c r="AE26" s="30"/>
      <c r="AF26" s="21">
        <v>1</v>
      </c>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row>
    <row r="27" spans="1:82" s="31" customFormat="1" ht="30" x14ac:dyDescent="0.25">
      <c r="A27">
        <v>12</v>
      </c>
      <c r="B27" s="19">
        <v>45242.948159722233</v>
      </c>
      <c r="C27" s="19">
        <v>45242.959606481483</v>
      </c>
      <c r="D27" t="s">
        <v>85</v>
      </c>
      <c r="E27" t="s">
        <v>36</v>
      </c>
      <c r="F27">
        <v>24.6</v>
      </c>
      <c r="G27" s="20">
        <v>987.9</v>
      </c>
      <c r="H27">
        <v>39.51</v>
      </c>
      <c r="I27" s="23" t="s">
        <v>37</v>
      </c>
      <c r="J27" s="22">
        <f>_xlfn.XLOOKUP($I27,[1]Summary!$D$2:$D$14,[1]Summary!$E$2:$E$14,"Not Found")</f>
        <v>64.147777777777776</v>
      </c>
      <c r="K27" s="21" t="s">
        <v>79</v>
      </c>
      <c r="L27" s="25"/>
      <c r="M27" s="21" t="s">
        <v>40</v>
      </c>
      <c r="N27" s="21">
        <v>1</v>
      </c>
      <c r="O27" s="26"/>
      <c r="P27" s="21">
        <v>1</v>
      </c>
      <c r="Q27" s="27">
        <v>865</v>
      </c>
      <c r="R27" s="28" t="str">
        <f>IF(A28=A27, "PAUSE", IF(OR(Q27&gt;(G27*1.05),Q27&lt;(G27*0.95)), "ERROR", "PASS"))</f>
        <v>PAUSE</v>
      </c>
      <c r="S27" s="28">
        <f t="shared" si="0"/>
        <v>865</v>
      </c>
      <c r="T27" s="28">
        <v>50</v>
      </c>
      <c r="U27" s="21" t="s">
        <v>40</v>
      </c>
      <c r="V27" s="29" t="s">
        <v>86</v>
      </c>
      <c r="W27" s="29" t="s">
        <v>43</v>
      </c>
      <c r="X27" s="26" t="s">
        <v>87</v>
      </c>
      <c r="Y27" s="24">
        <v>1</v>
      </c>
      <c r="Z27" s="24">
        <v>0</v>
      </c>
      <c r="AA27" s="24">
        <v>0</v>
      </c>
      <c r="AB27" s="24"/>
      <c r="AC27" s="24">
        <v>0</v>
      </c>
      <c r="AD27" s="24">
        <v>1</v>
      </c>
      <c r="AE27" s="30"/>
      <c r="AF27" s="21">
        <v>1</v>
      </c>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row>
    <row r="28" spans="1:82" s="31" customFormat="1" x14ac:dyDescent="0.25">
      <c r="A28">
        <v>12</v>
      </c>
      <c r="B28" s="19">
        <v>45242.948159722233</v>
      </c>
      <c r="C28" s="19">
        <v>45242.959606481483</v>
      </c>
      <c r="D28" t="s">
        <v>85</v>
      </c>
      <c r="E28" t="s">
        <v>36</v>
      </c>
      <c r="F28">
        <v>24.6</v>
      </c>
      <c r="G28" s="20">
        <v>987.9</v>
      </c>
      <c r="H28">
        <v>39.51</v>
      </c>
      <c r="I28" s="23" t="s">
        <v>37</v>
      </c>
      <c r="J28" s="22">
        <f>_xlfn.XLOOKUP($I28,[1]Summary!$D$2:$D$14,[1]Summary!$E$2:$E$14,"Not Found")</f>
        <v>64.147777777777776</v>
      </c>
      <c r="K28" s="21" t="s">
        <v>79</v>
      </c>
      <c r="L28" s="25"/>
      <c r="M28" s="21" t="s">
        <v>40</v>
      </c>
      <c r="N28" s="21">
        <v>2</v>
      </c>
      <c r="O28" s="26"/>
      <c r="P28" s="21">
        <v>1</v>
      </c>
      <c r="Q28" s="27">
        <v>988</v>
      </c>
      <c r="R28" s="28" t="str">
        <f>IF(A29=A28, "PAUSE", IF(OR(Q28&gt;(G28*1.05),Q28&lt;(G28*0.95)), "ERROR", "PASS"))</f>
        <v>PAUSE</v>
      </c>
      <c r="S28" s="28">
        <f t="shared" si="0"/>
        <v>123</v>
      </c>
      <c r="T28" s="28">
        <v>50</v>
      </c>
      <c r="U28" s="21" t="s">
        <v>40</v>
      </c>
      <c r="V28" s="29" t="s">
        <v>80</v>
      </c>
      <c r="W28" s="29" t="s">
        <v>43</v>
      </c>
      <c r="X28" s="26" t="s">
        <v>88</v>
      </c>
      <c r="Y28" s="24">
        <v>1</v>
      </c>
      <c r="Z28" s="24">
        <v>0</v>
      </c>
      <c r="AA28" s="24">
        <v>0</v>
      </c>
      <c r="AB28" s="24"/>
      <c r="AC28" s="24">
        <v>0</v>
      </c>
      <c r="AD28" s="24">
        <v>1</v>
      </c>
      <c r="AE28" s="30"/>
      <c r="AF28" s="21">
        <v>1</v>
      </c>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row>
    <row r="29" spans="1:82" s="31" customFormat="1" x14ac:dyDescent="0.25">
      <c r="A29">
        <v>12</v>
      </c>
      <c r="B29" s="19">
        <v>45242.948159722233</v>
      </c>
      <c r="C29" s="19">
        <v>45242.959606481483</v>
      </c>
      <c r="D29" t="s">
        <v>85</v>
      </c>
      <c r="E29" t="s">
        <v>36</v>
      </c>
      <c r="F29">
        <v>24.6</v>
      </c>
      <c r="G29" s="20">
        <v>987.9</v>
      </c>
      <c r="H29">
        <v>39.51</v>
      </c>
      <c r="I29" s="23" t="s">
        <v>37</v>
      </c>
      <c r="J29" s="22">
        <f>_xlfn.XLOOKUP($I29,[1]Summary!$D$2:$D$14,[1]Summary!$E$2:$E$14,"Not Found")</f>
        <v>64.147777777777776</v>
      </c>
      <c r="K29" s="21" t="s">
        <v>79</v>
      </c>
      <c r="L29" s="25"/>
      <c r="M29" s="21" t="s">
        <v>40</v>
      </c>
      <c r="N29" s="21">
        <v>3</v>
      </c>
      <c r="O29" s="26"/>
      <c r="P29" s="21">
        <v>1</v>
      </c>
      <c r="Q29" s="27">
        <v>988.1</v>
      </c>
      <c r="R29" s="28" t="str">
        <f>IF(A30=A29, "PAUSE", IF(OR(Q29&gt;(G29*1.05),Q29&lt;(G29*0.95)), "ERROR", "PASS"))</f>
        <v>PASS</v>
      </c>
      <c r="S29" s="28">
        <f t="shared" si="0"/>
        <v>0.10000000000002274</v>
      </c>
      <c r="T29" s="28">
        <v>500</v>
      </c>
      <c r="U29" s="21" t="s">
        <v>40</v>
      </c>
      <c r="V29" s="29"/>
      <c r="W29" s="29"/>
      <c r="X29" s="26" t="s">
        <v>89</v>
      </c>
      <c r="Y29" s="24">
        <v>0</v>
      </c>
      <c r="Z29" s="24"/>
      <c r="AA29" s="24">
        <v>0</v>
      </c>
      <c r="AB29" s="24"/>
      <c r="AC29" s="24">
        <v>0</v>
      </c>
      <c r="AD29" s="24">
        <v>0</v>
      </c>
      <c r="AE29" s="30"/>
      <c r="AF29" s="21"/>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row>
    <row r="30" spans="1:82" s="31" customFormat="1" x14ac:dyDescent="0.25">
      <c r="A30">
        <v>13</v>
      </c>
      <c r="B30" s="19">
        <v>45242.998483796298</v>
      </c>
      <c r="C30" s="19">
        <v>45242.999131944453</v>
      </c>
      <c r="D30" t="s">
        <v>90</v>
      </c>
      <c r="E30" t="s">
        <v>91</v>
      </c>
      <c r="F30">
        <v>9.75</v>
      </c>
      <c r="G30" s="20">
        <v>100700</v>
      </c>
      <c r="H30">
        <v>10690</v>
      </c>
      <c r="I30" s="23" t="s">
        <v>37</v>
      </c>
      <c r="J30" s="22">
        <f>_xlfn.XLOOKUP($I30,[1]Summary!$D$2:$D$14,[1]Summary!$E$2:$E$14,"Not Found")</f>
        <v>64.147777777777776</v>
      </c>
      <c r="K30" s="21" t="s">
        <v>38</v>
      </c>
      <c r="L30" s="25"/>
      <c r="M30" s="21" t="s">
        <v>40</v>
      </c>
      <c r="N30" s="21">
        <v>1</v>
      </c>
      <c r="O30" s="26"/>
      <c r="P30" s="21">
        <v>1</v>
      </c>
      <c r="Q30" s="27">
        <v>101000</v>
      </c>
      <c r="R30" s="28" t="str">
        <f>IF(A31=A30, "PAUSE", IF(OR(Q30&gt;(G30*1.05),Q30&lt;(G30*0.95)), "ERROR", "PASS"))</f>
        <v>PASS</v>
      </c>
      <c r="S30" s="28">
        <f t="shared" si="0"/>
        <v>101000</v>
      </c>
      <c r="T30" s="28">
        <v>10000</v>
      </c>
      <c r="U30" s="21" t="s">
        <v>40</v>
      </c>
      <c r="V30" s="29" t="s">
        <v>42</v>
      </c>
      <c r="W30" s="29" t="s">
        <v>47</v>
      </c>
      <c r="X30" s="26" t="s">
        <v>92</v>
      </c>
      <c r="Y30" s="24">
        <v>1</v>
      </c>
      <c r="Z30" s="24">
        <v>0</v>
      </c>
      <c r="AA30" s="24">
        <v>1</v>
      </c>
      <c r="AB30" s="24">
        <v>3319</v>
      </c>
      <c r="AC30" s="24">
        <v>0</v>
      </c>
      <c r="AD30" s="24">
        <v>1</v>
      </c>
      <c r="AE30" s="30"/>
      <c r="AF30" s="21" t="s">
        <v>46</v>
      </c>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row>
    <row r="31" spans="1:82" s="31" customFormat="1" x14ac:dyDescent="0.25">
      <c r="A31">
        <v>14</v>
      </c>
      <c r="B31" s="19">
        <v>45243.008240740739</v>
      </c>
      <c r="C31" s="19">
        <v>45243.009421296287</v>
      </c>
      <c r="D31" t="s">
        <v>93</v>
      </c>
      <c r="E31" t="s">
        <v>91</v>
      </c>
      <c r="F31">
        <v>9.75</v>
      </c>
      <c r="G31" s="20">
        <v>106400</v>
      </c>
      <c r="H31">
        <v>10450</v>
      </c>
      <c r="I31" s="23" t="s">
        <v>37</v>
      </c>
      <c r="J31" s="22">
        <f>_xlfn.XLOOKUP($I31,[1]Summary!$D$2:$D$14,[1]Summary!$E$2:$E$14,"Not Found")</f>
        <v>64.147777777777776</v>
      </c>
      <c r="K31" s="21" t="s">
        <v>50</v>
      </c>
      <c r="L31" s="25"/>
      <c r="M31" s="21" t="s">
        <v>40</v>
      </c>
      <c r="N31" s="21">
        <v>1</v>
      </c>
      <c r="O31" s="26"/>
      <c r="P31" s="21">
        <v>1</v>
      </c>
      <c r="Q31" s="27">
        <v>106000</v>
      </c>
      <c r="R31" s="28" t="str">
        <f>IF(A32=A31, "PAUSE", IF(OR(Q31&gt;(G31*1.05),Q31&lt;(G31*0.95)), "ERROR", "PASS"))</f>
        <v>PASS</v>
      </c>
      <c r="S31" s="28">
        <f t="shared" si="0"/>
        <v>106000</v>
      </c>
      <c r="T31" s="28">
        <v>10000</v>
      </c>
      <c r="U31" s="21" t="s">
        <v>40</v>
      </c>
      <c r="V31" s="29" t="s">
        <v>42</v>
      </c>
      <c r="W31" s="29" t="s">
        <v>47</v>
      </c>
      <c r="X31" s="26" t="s">
        <v>94</v>
      </c>
      <c r="Y31" s="24">
        <v>1</v>
      </c>
      <c r="Z31" s="24">
        <v>0</v>
      </c>
      <c r="AA31" s="24">
        <v>1</v>
      </c>
      <c r="AB31" s="24" t="s">
        <v>53</v>
      </c>
      <c r="AC31" s="24">
        <v>0</v>
      </c>
      <c r="AD31" s="24">
        <v>1</v>
      </c>
      <c r="AE31" s="30"/>
      <c r="AF31" s="21">
        <v>0</v>
      </c>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row>
    <row r="32" spans="1:82" s="31" customFormat="1" ht="30" x14ac:dyDescent="0.25">
      <c r="A32">
        <v>15</v>
      </c>
      <c r="B32" s="19">
        <v>45243.01321759259</v>
      </c>
      <c r="C32" s="19">
        <v>45243.013796296298</v>
      </c>
      <c r="D32" t="s">
        <v>95</v>
      </c>
      <c r="E32" t="s">
        <v>91</v>
      </c>
      <c r="F32">
        <v>9.75</v>
      </c>
      <c r="G32" s="20">
        <v>1512</v>
      </c>
      <c r="H32">
        <v>434.1</v>
      </c>
      <c r="I32" s="23" t="s">
        <v>37</v>
      </c>
      <c r="J32" s="22">
        <f>_xlfn.XLOOKUP($I32,[1]Summary!$D$2:$D$14,[1]Summary!$E$2:$E$14,"Not Found")</f>
        <v>64.147777777777776</v>
      </c>
      <c r="K32" s="21" t="s">
        <v>79</v>
      </c>
      <c r="L32" s="25"/>
      <c r="M32" s="21" t="s">
        <v>40</v>
      </c>
      <c r="N32" s="21">
        <v>1</v>
      </c>
      <c r="O32" s="26"/>
      <c r="P32" s="21">
        <v>1</v>
      </c>
      <c r="Q32" s="27">
        <v>1510</v>
      </c>
      <c r="R32" s="28" t="str">
        <f>IF(A33=A32, "PAUSE", IF(OR(Q32&gt;(G32*1.05),Q32&lt;(G32*0.95)), "ERROR", "PASS"))</f>
        <v>PASS</v>
      </c>
      <c r="S32" s="28">
        <f t="shared" si="0"/>
        <v>1510</v>
      </c>
      <c r="T32" s="28">
        <v>500</v>
      </c>
      <c r="U32" s="21" t="s">
        <v>40</v>
      </c>
      <c r="V32" s="29" t="s">
        <v>80</v>
      </c>
      <c r="W32" s="29" t="s">
        <v>43</v>
      </c>
      <c r="X32" s="26" t="s">
        <v>83</v>
      </c>
      <c r="Y32" s="24">
        <v>1</v>
      </c>
      <c r="Z32" s="24">
        <v>0</v>
      </c>
      <c r="AA32" s="24">
        <v>0</v>
      </c>
      <c r="AB32" s="24"/>
      <c r="AC32" s="24">
        <v>0</v>
      </c>
      <c r="AD32" s="24">
        <v>1</v>
      </c>
      <c r="AE32" s="30"/>
      <c r="AF32" s="21">
        <v>1</v>
      </c>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row>
    <row r="33" spans="1:82" s="31" customFormat="1" ht="30" x14ac:dyDescent="0.25">
      <c r="A33">
        <v>16</v>
      </c>
      <c r="B33" s="19">
        <v>45243.015520833331</v>
      </c>
      <c r="C33" s="19">
        <v>45243.04078703704</v>
      </c>
      <c r="D33" t="s">
        <v>96</v>
      </c>
      <c r="E33" t="s">
        <v>91</v>
      </c>
      <c r="F33">
        <v>9.75</v>
      </c>
      <c r="G33" s="20">
        <v>3858</v>
      </c>
      <c r="H33">
        <v>46.94</v>
      </c>
      <c r="I33" s="23" t="s">
        <v>37</v>
      </c>
      <c r="J33" s="22">
        <f>_xlfn.XLOOKUP($I33,[1]Summary!$D$2:$D$14,[1]Summary!$E$2:$E$14,"Not Found")</f>
        <v>64.147777777777776</v>
      </c>
      <c r="K33" s="21" t="s">
        <v>79</v>
      </c>
      <c r="L33" s="25"/>
      <c r="M33" s="21" t="s">
        <v>40</v>
      </c>
      <c r="N33" s="21">
        <v>1</v>
      </c>
      <c r="O33" s="26" t="s">
        <v>97</v>
      </c>
      <c r="P33" s="21">
        <v>1</v>
      </c>
      <c r="Q33" s="27">
        <v>203</v>
      </c>
      <c r="R33" s="28" t="str">
        <f>IF(A34=A33, "PAUSE", IF(OR(Q33&gt;(G33*1.05),Q33&lt;(G33*0.95)), "ERROR", "PASS"))</f>
        <v>PAUSE</v>
      </c>
      <c r="S33" s="28">
        <f t="shared" si="0"/>
        <v>203</v>
      </c>
      <c r="T33" s="28">
        <v>50</v>
      </c>
      <c r="U33" s="21" t="s">
        <v>40</v>
      </c>
      <c r="V33" s="29" t="s">
        <v>80</v>
      </c>
      <c r="W33" s="29" t="s">
        <v>43</v>
      </c>
      <c r="X33" s="26" t="s">
        <v>83</v>
      </c>
      <c r="Y33" s="24">
        <v>1</v>
      </c>
      <c r="Z33" s="24">
        <v>0</v>
      </c>
      <c r="AA33" s="24">
        <v>0</v>
      </c>
      <c r="AB33" s="24"/>
      <c r="AC33" s="24">
        <v>0</v>
      </c>
      <c r="AD33" s="24">
        <v>1</v>
      </c>
      <c r="AE33" s="30"/>
      <c r="AF33" s="21">
        <v>1</v>
      </c>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row>
    <row r="34" spans="1:82" s="31" customFormat="1" ht="45" x14ac:dyDescent="0.25">
      <c r="A34">
        <v>16</v>
      </c>
      <c r="B34" s="19">
        <v>45243.015520833331</v>
      </c>
      <c r="C34" s="19">
        <v>45243.04078703704</v>
      </c>
      <c r="D34" t="s">
        <v>96</v>
      </c>
      <c r="E34" t="s">
        <v>91</v>
      </c>
      <c r="F34">
        <v>9.75</v>
      </c>
      <c r="G34" s="20">
        <v>3858</v>
      </c>
      <c r="H34">
        <v>46.94</v>
      </c>
      <c r="I34" s="23" t="s">
        <v>37</v>
      </c>
      <c r="J34" s="22">
        <f>_xlfn.XLOOKUP($I34,[1]Summary!$D$2:$D$14,[1]Summary!$E$2:$E$14,"Not Found")</f>
        <v>64.147777777777776</v>
      </c>
      <c r="K34" s="21" t="s">
        <v>79</v>
      </c>
      <c r="L34" s="25"/>
      <c r="M34" s="21" t="s">
        <v>40</v>
      </c>
      <c r="N34" s="21">
        <v>2</v>
      </c>
      <c r="O34" s="26"/>
      <c r="P34" s="21">
        <v>1</v>
      </c>
      <c r="Q34" s="27">
        <v>577</v>
      </c>
      <c r="R34" s="28" t="str">
        <f>IF(A35=A34, "PAUSE", IF(OR(Q34&gt;(G34*1.05),Q34&lt;(G34*0.95)), "ERROR", "PASS"))</f>
        <v>PAUSE</v>
      </c>
      <c r="S34" s="28">
        <f t="shared" si="0"/>
        <v>374</v>
      </c>
      <c r="T34" s="28">
        <v>50</v>
      </c>
      <c r="U34" s="21" t="s">
        <v>40</v>
      </c>
      <c r="V34" s="29" t="s">
        <v>98</v>
      </c>
      <c r="W34" s="29" t="s">
        <v>43</v>
      </c>
      <c r="X34" s="26" t="s">
        <v>99</v>
      </c>
      <c r="Y34" s="24">
        <v>1</v>
      </c>
      <c r="Z34" s="24">
        <v>0</v>
      </c>
      <c r="AA34" s="24">
        <v>0</v>
      </c>
      <c r="AB34" s="24"/>
      <c r="AC34" s="24">
        <v>0</v>
      </c>
      <c r="AD34" s="24">
        <v>1</v>
      </c>
      <c r="AE34" s="30"/>
      <c r="AF34" s="21">
        <v>1</v>
      </c>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row>
    <row r="35" spans="1:82" s="31" customFormat="1" ht="45" x14ac:dyDescent="0.25">
      <c r="A35">
        <v>16</v>
      </c>
      <c r="B35" s="19">
        <v>45243.015520833331</v>
      </c>
      <c r="C35" s="19">
        <v>45243.04078703704</v>
      </c>
      <c r="D35" t="s">
        <v>96</v>
      </c>
      <c r="E35" t="s">
        <v>91</v>
      </c>
      <c r="F35">
        <v>9.75</v>
      </c>
      <c r="G35" s="20">
        <v>3858</v>
      </c>
      <c r="H35">
        <v>46.94</v>
      </c>
      <c r="I35" s="23" t="s">
        <v>37</v>
      </c>
      <c r="J35" s="22">
        <f>_xlfn.XLOOKUP($I35,[1]Summary!$D$2:$D$14,[1]Summary!$E$2:$E$14,"Not Found")</f>
        <v>64.147777777777776</v>
      </c>
      <c r="K35" s="21" t="s">
        <v>79</v>
      </c>
      <c r="L35" s="25"/>
      <c r="M35" s="21" t="s">
        <v>40</v>
      </c>
      <c r="N35" s="21">
        <v>3</v>
      </c>
      <c r="O35" s="26"/>
      <c r="P35" s="21">
        <v>1</v>
      </c>
      <c r="Q35" s="27">
        <v>882</v>
      </c>
      <c r="R35" s="28" t="str">
        <f>IF(A36=A35, "PAUSE", IF(OR(Q35&gt;(G35*1.05),Q35&lt;(G35*0.95)), "ERROR", "PASS"))</f>
        <v>PAUSE</v>
      </c>
      <c r="S35" s="28">
        <f t="shared" si="0"/>
        <v>305</v>
      </c>
      <c r="T35" s="28">
        <v>50</v>
      </c>
      <c r="U35" s="21" t="s">
        <v>40</v>
      </c>
      <c r="V35" s="29" t="s">
        <v>98</v>
      </c>
      <c r="W35" s="29" t="s">
        <v>43</v>
      </c>
      <c r="X35" s="26" t="s">
        <v>100</v>
      </c>
      <c r="Y35" s="24">
        <v>1</v>
      </c>
      <c r="Z35" s="24">
        <v>0</v>
      </c>
      <c r="AA35" s="24">
        <v>0</v>
      </c>
      <c r="AB35" s="24"/>
      <c r="AC35" s="24">
        <v>0</v>
      </c>
      <c r="AD35" s="24">
        <v>1</v>
      </c>
      <c r="AE35" s="30"/>
      <c r="AF35" s="21">
        <v>1</v>
      </c>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row>
    <row r="36" spans="1:82" s="31" customFormat="1" ht="45" x14ac:dyDescent="0.25">
      <c r="A36">
        <v>16</v>
      </c>
      <c r="B36" s="19">
        <v>45243.015520833331</v>
      </c>
      <c r="C36" s="19">
        <v>45243.04078703704</v>
      </c>
      <c r="D36" t="s">
        <v>96</v>
      </c>
      <c r="E36" t="s">
        <v>91</v>
      </c>
      <c r="F36">
        <v>9.75</v>
      </c>
      <c r="G36" s="20">
        <v>3858</v>
      </c>
      <c r="H36">
        <v>46.94</v>
      </c>
      <c r="I36" s="23" t="s">
        <v>37</v>
      </c>
      <c r="J36" s="22">
        <f>_xlfn.XLOOKUP($I36,[1]Summary!$D$2:$D$14,[1]Summary!$E$2:$E$14,"Not Found")</f>
        <v>64.147777777777776</v>
      </c>
      <c r="K36" s="21" t="s">
        <v>79</v>
      </c>
      <c r="L36" s="25"/>
      <c r="M36" s="21" t="s">
        <v>40</v>
      </c>
      <c r="N36" s="21">
        <v>4</v>
      </c>
      <c r="O36" s="26"/>
      <c r="P36" s="21">
        <v>1</v>
      </c>
      <c r="Q36" s="27">
        <v>1110</v>
      </c>
      <c r="R36" s="28" t="str">
        <f>IF(A37=A36, "PAUSE", IF(OR(Q36&gt;(G36*1.05),Q36&lt;(G36*0.95)), "ERROR", "PASS"))</f>
        <v>PAUSE</v>
      </c>
      <c r="S36" s="28">
        <f t="shared" si="0"/>
        <v>228</v>
      </c>
      <c r="T36" s="28">
        <v>50</v>
      </c>
      <c r="U36" s="21" t="s">
        <v>40</v>
      </c>
      <c r="V36" s="29" t="s">
        <v>98</v>
      </c>
      <c r="W36" s="29" t="s">
        <v>43</v>
      </c>
      <c r="X36" s="26" t="s">
        <v>100</v>
      </c>
      <c r="Y36" s="24">
        <v>1</v>
      </c>
      <c r="Z36" s="24">
        <v>0</v>
      </c>
      <c r="AA36" s="24">
        <v>0</v>
      </c>
      <c r="AB36" s="24"/>
      <c r="AC36" s="24">
        <v>0</v>
      </c>
      <c r="AD36" s="24">
        <v>1</v>
      </c>
      <c r="AE36" s="30"/>
      <c r="AF36" s="21">
        <v>1</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row>
    <row r="37" spans="1:82" s="31" customFormat="1" ht="30" x14ac:dyDescent="0.25">
      <c r="A37">
        <v>16</v>
      </c>
      <c r="B37" s="19">
        <v>45243.015520833331</v>
      </c>
      <c r="C37" s="19">
        <v>45243.04078703704</v>
      </c>
      <c r="D37" t="s">
        <v>96</v>
      </c>
      <c r="E37" t="s">
        <v>91</v>
      </c>
      <c r="F37">
        <v>9.75</v>
      </c>
      <c r="G37" s="20">
        <v>3858</v>
      </c>
      <c r="H37">
        <v>46.94</v>
      </c>
      <c r="I37" s="23" t="s">
        <v>37</v>
      </c>
      <c r="J37" s="22">
        <f>_xlfn.XLOOKUP($I37,[1]Summary!$D$2:$D$14,[1]Summary!$E$2:$E$14,"Not Found")</f>
        <v>64.147777777777776</v>
      </c>
      <c r="K37" s="21" t="s">
        <v>79</v>
      </c>
      <c r="L37" s="25"/>
      <c r="M37" s="21" t="s">
        <v>40</v>
      </c>
      <c r="N37" s="21">
        <v>5</v>
      </c>
      <c r="O37" s="26" t="s">
        <v>101</v>
      </c>
      <c r="P37" s="21">
        <v>1</v>
      </c>
      <c r="Q37" s="27">
        <v>2170</v>
      </c>
      <c r="R37" s="28" t="str">
        <f>IF(A38=A37, "PAUSE", IF(OR(Q37&gt;(G37*1.05),Q37&lt;(G37*0.95)), "ERROR", "PASS"))</f>
        <v>PAUSE</v>
      </c>
      <c r="S37" s="28">
        <f t="shared" si="0"/>
        <v>1060</v>
      </c>
      <c r="T37" s="28">
        <v>50</v>
      </c>
      <c r="U37" s="21" t="s">
        <v>40</v>
      </c>
      <c r="V37" s="29" t="s">
        <v>80</v>
      </c>
      <c r="W37" s="29" t="s">
        <v>43</v>
      </c>
      <c r="X37" s="26" t="s">
        <v>83</v>
      </c>
      <c r="Y37" s="24">
        <v>1</v>
      </c>
      <c r="Z37" s="24">
        <v>0</v>
      </c>
      <c r="AA37" s="24">
        <v>0</v>
      </c>
      <c r="AB37" s="24"/>
      <c r="AC37" s="24">
        <v>0</v>
      </c>
      <c r="AD37" s="32">
        <v>1</v>
      </c>
      <c r="AE37" s="30"/>
      <c r="AF37" s="21">
        <v>1</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row>
    <row r="38" spans="1:82" s="31" customFormat="1" ht="30" x14ac:dyDescent="0.25">
      <c r="A38">
        <v>16</v>
      </c>
      <c r="B38" s="19">
        <v>45243.015520833331</v>
      </c>
      <c r="C38" s="19">
        <v>45243.04078703704</v>
      </c>
      <c r="D38" t="s">
        <v>96</v>
      </c>
      <c r="E38" t="s">
        <v>91</v>
      </c>
      <c r="F38">
        <v>9.75</v>
      </c>
      <c r="G38" s="20">
        <v>3858</v>
      </c>
      <c r="H38">
        <v>46.94</v>
      </c>
      <c r="I38" s="23" t="s">
        <v>37</v>
      </c>
      <c r="J38" s="22">
        <f>_xlfn.XLOOKUP($I38,[1]Summary!$D$2:$D$14,[1]Summary!$E$2:$E$14,"Not Found")</f>
        <v>64.147777777777776</v>
      </c>
      <c r="K38" s="21" t="s">
        <v>79</v>
      </c>
      <c r="L38" s="25"/>
      <c r="M38" s="21" t="s">
        <v>40</v>
      </c>
      <c r="N38" s="21">
        <v>6</v>
      </c>
      <c r="O38" s="26"/>
      <c r="P38" s="21">
        <v>1</v>
      </c>
      <c r="Q38" s="27">
        <v>3230</v>
      </c>
      <c r="R38" s="28" t="str">
        <f>IF(A39=A38, "PAUSE", IF(OR(Q38&gt;(G38*1.05),Q38&lt;(G38*0.95)), "ERROR", "PASS"))</f>
        <v>PAUSE</v>
      </c>
      <c r="S38" s="28">
        <f t="shared" si="0"/>
        <v>1060</v>
      </c>
      <c r="T38" s="28">
        <v>50</v>
      </c>
      <c r="U38" s="21" t="s">
        <v>40</v>
      </c>
      <c r="V38" s="29" t="s">
        <v>80</v>
      </c>
      <c r="W38" s="29" t="s">
        <v>43</v>
      </c>
      <c r="X38" s="26" t="s">
        <v>83</v>
      </c>
      <c r="Y38" s="24">
        <v>1</v>
      </c>
      <c r="Z38" s="24">
        <v>0</v>
      </c>
      <c r="AA38" s="24">
        <v>0</v>
      </c>
      <c r="AB38" s="24"/>
      <c r="AC38" s="24">
        <v>0</v>
      </c>
      <c r="AD38" s="32">
        <v>1</v>
      </c>
      <c r="AE38" s="30"/>
      <c r="AF38" s="21">
        <v>1</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row>
    <row r="39" spans="1:82" s="31" customFormat="1" ht="30" x14ac:dyDescent="0.25">
      <c r="A39">
        <v>16</v>
      </c>
      <c r="B39" s="19">
        <v>45243.015520833331</v>
      </c>
      <c r="C39" s="19">
        <v>45243.04078703704</v>
      </c>
      <c r="D39" t="s">
        <v>96</v>
      </c>
      <c r="E39" t="s">
        <v>91</v>
      </c>
      <c r="F39">
        <v>9.75</v>
      </c>
      <c r="G39" s="20">
        <v>3858</v>
      </c>
      <c r="H39">
        <v>46.94</v>
      </c>
      <c r="I39" s="23" t="s">
        <v>37</v>
      </c>
      <c r="J39" s="22">
        <f>_xlfn.XLOOKUP($I39,[1]Summary!$D$2:$D$14,[1]Summary!$E$2:$E$14,"Not Found")</f>
        <v>64.147777777777776</v>
      </c>
      <c r="K39" s="21" t="s">
        <v>79</v>
      </c>
      <c r="L39" s="25"/>
      <c r="M39" s="21" t="s">
        <v>40</v>
      </c>
      <c r="N39" s="21">
        <v>7</v>
      </c>
      <c r="O39" s="26"/>
      <c r="P39" s="21">
        <v>1</v>
      </c>
      <c r="Q39" s="27">
        <v>3590</v>
      </c>
      <c r="R39" s="28" t="str">
        <f>IF(A40=A39, "PAUSE", IF(OR(Q39&gt;(G39*1.05),Q39&lt;(G39*0.95)), "ERROR", "PASS"))</f>
        <v>PAUSE</v>
      </c>
      <c r="S39" s="28">
        <f t="shared" si="0"/>
        <v>360</v>
      </c>
      <c r="T39" s="28">
        <v>50</v>
      </c>
      <c r="U39" s="21" t="s">
        <v>40</v>
      </c>
      <c r="V39" s="29" t="s">
        <v>86</v>
      </c>
      <c r="W39" s="29" t="s">
        <v>43</v>
      </c>
      <c r="X39" s="26" t="s">
        <v>102</v>
      </c>
      <c r="Y39" s="24">
        <v>1</v>
      </c>
      <c r="Z39" s="24">
        <v>0</v>
      </c>
      <c r="AA39" s="24">
        <v>0</v>
      </c>
      <c r="AB39" s="24"/>
      <c r="AC39" s="24">
        <v>0</v>
      </c>
      <c r="AD39" s="24">
        <v>1</v>
      </c>
      <c r="AE39" s="30"/>
      <c r="AF39" s="21">
        <v>1</v>
      </c>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row>
    <row r="40" spans="1:82" s="31" customFormat="1" ht="30" x14ac:dyDescent="0.25">
      <c r="A40">
        <v>16</v>
      </c>
      <c r="B40" s="19">
        <v>45243.015520833331</v>
      </c>
      <c r="C40" s="19">
        <v>45243.04078703704</v>
      </c>
      <c r="D40" t="s">
        <v>96</v>
      </c>
      <c r="E40" t="s">
        <v>91</v>
      </c>
      <c r="F40">
        <v>9.75</v>
      </c>
      <c r="G40" s="20">
        <v>3858</v>
      </c>
      <c r="H40">
        <v>46.94</v>
      </c>
      <c r="I40" s="23" t="s">
        <v>37</v>
      </c>
      <c r="J40" s="22">
        <f>_xlfn.XLOOKUP($I40,[1]Summary!$D$2:$D$14,[1]Summary!$E$2:$E$14,"Not Found")</f>
        <v>64.147777777777776</v>
      </c>
      <c r="K40" s="21" t="s">
        <v>79</v>
      </c>
      <c r="L40" s="25"/>
      <c r="M40" s="21" t="s">
        <v>40</v>
      </c>
      <c r="N40" s="21">
        <v>8</v>
      </c>
      <c r="O40" s="26"/>
      <c r="P40" s="21">
        <v>1</v>
      </c>
      <c r="Q40" s="27">
        <v>3710</v>
      </c>
      <c r="R40" s="28" t="str">
        <f>IF(A41=A40, "PAUSE", IF(OR(Q40&gt;(G40*1.05),Q40&lt;(G40*0.95)), "ERROR", "PASS"))</f>
        <v>PAUSE</v>
      </c>
      <c r="S40" s="28">
        <f t="shared" si="0"/>
        <v>120</v>
      </c>
      <c r="T40" s="28">
        <v>50</v>
      </c>
      <c r="U40" s="21" t="s">
        <v>40</v>
      </c>
      <c r="V40" s="29" t="s">
        <v>80</v>
      </c>
      <c r="W40" s="29" t="s">
        <v>43</v>
      </c>
      <c r="X40" s="26" t="s">
        <v>83</v>
      </c>
      <c r="Y40" s="24">
        <v>1</v>
      </c>
      <c r="Z40" s="24">
        <v>0</v>
      </c>
      <c r="AA40" s="24">
        <v>0</v>
      </c>
      <c r="AB40" s="24"/>
      <c r="AC40" s="24">
        <v>0</v>
      </c>
      <c r="AD40" s="24">
        <v>1</v>
      </c>
      <c r="AE40" s="30"/>
      <c r="AF40" s="21">
        <v>1</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row>
    <row r="41" spans="1:82" s="31" customFormat="1" ht="30" x14ac:dyDescent="0.25">
      <c r="A41">
        <v>16</v>
      </c>
      <c r="B41" s="19">
        <v>45243.015520833331</v>
      </c>
      <c r="C41" s="19">
        <v>45243.04078703704</v>
      </c>
      <c r="D41" t="s">
        <v>96</v>
      </c>
      <c r="E41" t="s">
        <v>91</v>
      </c>
      <c r="F41">
        <v>9.75</v>
      </c>
      <c r="G41" s="20">
        <v>3858</v>
      </c>
      <c r="H41">
        <v>46.94</v>
      </c>
      <c r="I41" s="23" t="s">
        <v>37</v>
      </c>
      <c r="J41" s="22">
        <f>_xlfn.XLOOKUP($I41,[1]Summary!$D$2:$D$14,[1]Summary!$E$2:$E$14,"Not Found")</f>
        <v>64.147777777777776</v>
      </c>
      <c r="K41" s="21" t="s">
        <v>79</v>
      </c>
      <c r="L41" s="25"/>
      <c r="M41" s="21" t="s">
        <v>40</v>
      </c>
      <c r="N41" s="21">
        <v>9</v>
      </c>
      <c r="O41" s="26"/>
      <c r="P41" s="21">
        <v>1</v>
      </c>
      <c r="Q41" s="27">
        <v>3860</v>
      </c>
      <c r="R41" s="28" t="str">
        <f>IF(A42=A41, "PAUSE", IF(OR(Q41&gt;(G41*1.05),Q41&lt;(G41*0.95)), "ERROR", "PASS"))</f>
        <v>PASS</v>
      </c>
      <c r="S41" s="28">
        <f t="shared" si="0"/>
        <v>150</v>
      </c>
      <c r="T41" s="28">
        <v>50</v>
      </c>
      <c r="U41" s="21" t="s">
        <v>40</v>
      </c>
      <c r="V41" s="29" t="s">
        <v>80</v>
      </c>
      <c r="W41" s="29" t="s">
        <v>43</v>
      </c>
      <c r="X41" s="26" t="s">
        <v>83</v>
      </c>
      <c r="Y41" s="24">
        <v>1</v>
      </c>
      <c r="Z41" s="24">
        <v>0</v>
      </c>
      <c r="AA41" s="24">
        <v>0</v>
      </c>
      <c r="AB41" s="24"/>
      <c r="AC41" s="24">
        <v>0</v>
      </c>
      <c r="AD41" s="24">
        <v>1</v>
      </c>
      <c r="AE41" s="30"/>
      <c r="AF41" s="21">
        <v>1</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row>
    <row r="42" spans="1:82" s="31" customFormat="1" ht="30" x14ac:dyDescent="0.25">
      <c r="A42">
        <v>17</v>
      </c>
      <c r="B42" s="19">
        <v>45243.051145833328</v>
      </c>
      <c r="C42" s="19">
        <v>45243.052071759259</v>
      </c>
      <c r="D42" t="s">
        <v>103</v>
      </c>
      <c r="E42" t="s">
        <v>104</v>
      </c>
      <c r="F42">
        <v>3.05</v>
      </c>
      <c r="G42" s="20">
        <v>111200</v>
      </c>
      <c r="H42">
        <v>11580</v>
      </c>
      <c r="I42" s="23" t="s">
        <v>37</v>
      </c>
      <c r="J42" s="22">
        <f>_xlfn.XLOOKUP($I42,[1]Summary!$D$2:$D$14,[1]Summary!$E$2:$E$14,"Not Found")</f>
        <v>64.147777777777776</v>
      </c>
      <c r="K42" s="21" t="s">
        <v>38</v>
      </c>
      <c r="L42" s="25"/>
      <c r="M42" s="21" t="s">
        <v>40</v>
      </c>
      <c r="N42" s="21">
        <v>1</v>
      </c>
      <c r="O42" s="26" t="s">
        <v>41</v>
      </c>
      <c r="P42" s="21">
        <v>1</v>
      </c>
      <c r="Q42" s="27">
        <v>111000</v>
      </c>
      <c r="R42" s="28" t="str">
        <f>IF(A43=A42, "PAUSE", IF(OR(Q42&gt;(G42*1.05),Q42&lt;(G42*0.95)), "ERROR", "PASS"))</f>
        <v>PASS</v>
      </c>
      <c r="S42" s="28">
        <f t="shared" si="0"/>
        <v>111000</v>
      </c>
      <c r="T42" s="28">
        <v>10000</v>
      </c>
      <c r="U42" s="21" t="s">
        <v>40</v>
      </c>
      <c r="V42" s="29"/>
      <c r="W42" s="29" t="s">
        <v>43</v>
      </c>
      <c r="X42" s="26" t="s">
        <v>105</v>
      </c>
      <c r="Y42" s="24">
        <v>1</v>
      </c>
      <c r="Z42" s="24">
        <v>0</v>
      </c>
      <c r="AA42" s="24">
        <v>1</v>
      </c>
      <c r="AB42" s="24">
        <v>1658</v>
      </c>
      <c r="AC42" s="24">
        <v>0</v>
      </c>
      <c r="AD42" s="24">
        <v>1</v>
      </c>
      <c r="AE42" s="30"/>
      <c r="AF42" s="21" t="s">
        <v>46</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row>
    <row r="43" spans="1:82" s="31" customFormat="1" x14ac:dyDescent="0.25">
      <c r="A43">
        <v>18</v>
      </c>
      <c r="B43" s="19">
        <v>45243.053761574083</v>
      </c>
      <c r="C43" s="19">
        <v>45243.054456018523</v>
      </c>
      <c r="D43" t="s">
        <v>106</v>
      </c>
      <c r="E43" t="s">
        <v>104</v>
      </c>
      <c r="F43">
        <v>3.05</v>
      </c>
      <c r="G43" s="20">
        <v>103000</v>
      </c>
      <c r="H43">
        <v>11610</v>
      </c>
      <c r="I43" s="23" t="s">
        <v>37</v>
      </c>
      <c r="J43" s="22">
        <f>_xlfn.XLOOKUP($I43,[1]Summary!$D$2:$D$14,[1]Summary!$E$2:$E$14,"Not Found")</f>
        <v>64.147777777777776</v>
      </c>
      <c r="K43" s="21" t="s">
        <v>50</v>
      </c>
      <c r="L43" s="25"/>
      <c r="M43" s="21" t="s">
        <v>40</v>
      </c>
      <c r="N43" s="21">
        <v>1</v>
      </c>
      <c r="O43" s="26"/>
      <c r="P43" s="21">
        <v>1</v>
      </c>
      <c r="Q43" s="27">
        <v>103000</v>
      </c>
      <c r="R43" s="28" t="str">
        <f>IF(A44=A43, "PAUSE", IF(OR(Q43&gt;(G43*1.05),Q43&lt;(G43*0.95)), "ERROR", "PASS"))</f>
        <v>PASS</v>
      </c>
      <c r="S43" s="28">
        <f t="shared" si="0"/>
        <v>103000</v>
      </c>
      <c r="T43" s="28">
        <v>10000</v>
      </c>
      <c r="U43" s="21" t="s">
        <v>40</v>
      </c>
      <c r="V43" s="29"/>
      <c r="W43" s="29"/>
      <c r="X43" s="26" t="s">
        <v>94</v>
      </c>
      <c r="Y43" s="24">
        <v>1</v>
      </c>
      <c r="Z43" s="24">
        <v>0</v>
      </c>
      <c r="AA43" s="24">
        <v>1</v>
      </c>
      <c r="AB43" s="24" t="s">
        <v>53</v>
      </c>
      <c r="AC43" s="24">
        <v>0</v>
      </c>
      <c r="AD43" s="24">
        <v>1</v>
      </c>
      <c r="AE43" s="30"/>
      <c r="AF43" s="21">
        <v>0</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row>
    <row r="44" spans="1:82" s="31" customFormat="1" ht="30" x14ac:dyDescent="0.25">
      <c r="A44">
        <v>19</v>
      </c>
      <c r="B44" s="19">
        <v>45243.058148148149</v>
      </c>
      <c r="C44" s="19">
        <v>45243.081400462957</v>
      </c>
      <c r="D44" t="s">
        <v>107</v>
      </c>
      <c r="E44" t="s">
        <v>104</v>
      </c>
      <c r="F44">
        <v>3.05</v>
      </c>
      <c r="G44" s="20">
        <v>4142</v>
      </c>
      <c r="H44">
        <v>52.12</v>
      </c>
      <c r="I44" s="23" t="s">
        <v>37</v>
      </c>
      <c r="J44" s="22">
        <f>_xlfn.XLOOKUP($I44,[1]Summary!$D$2:$D$14,[1]Summary!$E$2:$E$14,"Not Found")</f>
        <v>64.147777777777776</v>
      </c>
      <c r="K44" s="21" t="s">
        <v>79</v>
      </c>
      <c r="L44" s="25"/>
      <c r="M44" s="21" t="s">
        <v>40</v>
      </c>
      <c r="N44" s="21">
        <v>1</v>
      </c>
      <c r="O44" s="26"/>
      <c r="P44" s="21">
        <v>1</v>
      </c>
      <c r="Q44" s="27">
        <v>157</v>
      </c>
      <c r="R44" s="28" t="str">
        <f>IF(A45=A44, "PAUSE", IF(OR(Q44&gt;(G44*1.05),Q44&lt;(G44*0.95)), "ERROR", "PASS"))</f>
        <v>PAUSE</v>
      </c>
      <c r="S44" s="28">
        <f t="shared" si="0"/>
        <v>157</v>
      </c>
      <c r="T44" s="28">
        <v>50</v>
      </c>
      <c r="U44" s="21" t="s">
        <v>40</v>
      </c>
      <c r="V44" s="29" t="s">
        <v>80</v>
      </c>
      <c r="W44" s="29" t="s">
        <v>43</v>
      </c>
      <c r="X44" s="26" t="s">
        <v>83</v>
      </c>
      <c r="Y44" s="24">
        <v>1</v>
      </c>
      <c r="Z44" s="24">
        <v>0</v>
      </c>
      <c r="AA44" s="24">
        <v>0</v>
      </c>
      <c r="AB44" s="24"/>
      <c r="AC44" s="24">
        <v>0</v>
      </c>
      <c r="AD44" s="24">
        <v>1</v>
      </c>
      <c r="AE44" s="30"/>
      <c r="AF44" s="21">
        <v>1</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row>
    <row r="45" spans="1:82" s="31" customFormat="1" ht="30" x14ac:dyDescent="0.25">
      <c r="A45">
        <v>19</v>
      </c>
      <c r="B45" s="19">
        <v>45243.058148148149</v>
      </c>
      <c r="C45" s="19">
        <v>45243.081400462957</v>
      </c>
      <c r="D45" t="s">
        <v>107</v>
      </c>
      <c r="E45" t="s">
        <v>104</v>
      </c>
      <c r="F45">
        <v>3.05</v>
      </c>
      <c r="G45" s="20">
        <v>4142</v>
      </c>
      <c r="H45">
        <v>52.12</v>
      </c>
      <c r="I45" s="23" t="s">
        <v>37</v>
      </c>
      <c r="J45" s="22">
        <f>_xlfn.XLOOKUP($I45,[1]Summary!$D$2:$D$14,[1]Summary!$E$2:$E$14,"Not Found")</f>
        <v>64.147777777777776</v>
      </c>
      <c r="K45" s="21" t="s">
        <v>79</v>
      </c>
      <c r="L45" s="25"/>
      <c r="M45" s="21" t="s">
        <v>40</v>
      </c>
      <c r="N45" s="21">
        <v>2</v>
      </c>
      <c r="O45" s="26"/>
      <c r="P45" s="21">
        <v>1</v>
      </c>
      <c r="Q45" s="27">
        <v>1680</v>
      </c>
      <c r="R45" s="28" t="str">
        <f>IF(A46=A45, "PAUSE", IF(OR(Q45&gt;(G45*1.05),Q45&lt;(G45*0.95)), "ERROR", "PASS"))</f>
        <v>PAUSE</v>
      </c>
      <c r="S45" s="28">
        <f t="shared" si="0"/>
        <v>1523</v>
      </c>
      <c r="T45" s="28">
        <v>50</v>
      </c>
      <c r="U45" s="21" t="s">
        <v>40</v>
      </c>
      <c r="V45" s="29" t="s">
        <v>86</v>
      </c>
      <c r="W45" s="29" t="s">
        <v>43</v>
      </c>
      <c r="X45" s="26" t="s">
        <v>102</v>
      </c>
      <c r="Y45" s="24">
        <v>1</v>
      </c>
      <c r="Z45" s="24">
        <v>0</v>
      </c>
      <c r="AA45" s="24">
        <v>0</v>
      </c>
      <c r="AB45" s="24"/>
      <c r="AC45" s="24">
        <v>0</v>
      </c>
      <c r="AD45" s="24">
        <v>1</v>
      </c>
      <c r="AE45" s="30"/>
      <c r="AF45" s="21">
        <v>1</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row>
    <row r="46" spans="1:82" s="31" customFormat="1" ht="30" x14ac:dyDescent="0.25">
      <c r="A46">
        <v>19</v>
      </c>
      <c r="B46" s="19">
        <v>45243.058148148149</v>
      </c>
      <c r="C46" s="19">
        <v>45243.081400462957</v>
      </c>
      <c r="D46" t="s">
        <v>107</v>
      </c>
      <c r="E46" t="s">
        <v>104</v>
      </c>
      <c r="F46">
        <v>3.05</v>
      </c>
      <c r="G46" s="20">
        <v>4142</v>
      </c>
      <c r="H46">
        <v>52.12</v>
      </c>
      <c r="I46" s="23" t="s">
        <v>37</v>
      </c>
      <c r="J46" s="22">
        <f>_xlfn.XLOOKUP($I46,[1]Summary!$D$2:$D$14,[1]Summary!$E$2:$E$14,"Not Found")</f>
        <v>64.147777777777776</v>
      </c>
      <c r="K46" s="21" t="s">
        <v>79</v>
      </c>
      <c r="L46" s="25"/>
      <c r="M46" s="21" t="s">
        <v>40</v>
      </c>
      <c r="N46" s="21">
        <v>3</v>
      </c>
      <c r="O46" s="26"/>
      <c r="P46" s="21">
        <v>1</v>
      </c>
      <c r="Q46" s="27">
        <v>2410</v>
      </c>
      <c r="R46" s="28" t="str">
        <f>IF(A47=A46, "PAUSE", IF(OR(Q46&gt;(G46*1.05),Q46&lt;(G46*0.95)), "ERROR", "PASS"))</f>
        <v>PAUSE</v>
      </c>
      <c r="S46" s="28">
        <f t="shared" si="0"/>
        <v>730</v>
      </c>
      <c r="T46" s="28">
        <v>50</v>
      </c>
      <c r="U46" s="21" t="s">
        <v>40</v>
      </c>
      <c r="V46" s="29" t="s">
        <v>86</v>
      </c>
      <c r="W46" s="29" t="s">
        <v>43</v>
      </c>
      <c r="X46" s="26" t="s">
        <v>102</v>
      </c>
      <c r="Y46" s="24">
        <v>1</v>
      </c>
      <c r="Z46" s="24">
        <v>0</v>
      </c>
      <c r="AA46" s="24">
        <v>0</v>
      </c>
      <c r="AB46" s="24"/>
      <c r="AC46" s="24">
        <v>0</v>
      </c>
      <c r="AD46" s="24">
        <v>1</v>
      </c>
      <c r="AE46" s="30"/>
      <c r="AF46" s="21">
        <v>1</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row>
    <row r="47" spans="1:82" s="31" customFormat="1" ht="30" x14ac:dyDescent="0.25">
      <c r="A47">
        <v>19</v>
      </c>
      <c r="B47" s="19">
        <v>45243.058148148149</v>
      </c>
      <c r="C47" s="19">
        <v>45243.081400462957</v>
      </c>
      <c r="D47" t="s">
        <v>107</v>
      </c>
      <c r="E47" t="s">
        <v>104</v>
      </c>
      <c r="F47">
        <v>3.05</v>
      </c>
      <c r="G47" s="20">
        <v>4142</v>
      </c>
      <c r="H47">
        <v>52.12</v>
      </c>
      <c r="I47" s="23" t="s">
        <v>37</v>
      </c>
      <c r="J47" s="22">
        <f>_xlfn.XLOOKUP($I47,[1]Summary!$D$2:$D$14,[1]Summary!$E$2:$E$14,"Not Found")</f>
        <v>64.147777777777776</v>
      </c>
      <c r="K47" s="21" t="s">
        <v>79</v>
      </c>
      <c r="L47" s="25"/>
      <c r="M47" s="21" t="s">
        <v>40</v>
      </c>
      <c r="N47" s="21">
        <v>4</v>
      </c>
      <c r="O47" s="26"/>
      <c r="P47" s="21">
        <v>1</v>
      </c>
      <c r="Q47" s="27">
        <v>2670</v>
      </c>
      <c r="R47" s="28" t="str">
        <f>IF(A48=A47, "PAUSE", IF(OR(Q47&gt;(G47*1.05),Q47&lt;(G47*0.95)), "ERROR", "PASS"))</f>
        <v>PAUSE</v>
      </c>
      <c r="S47" s="28">
        <f t="shared" si="0"/>
        <v>260</v>
      </c>
      <c r="T47" s="28">
        <v>50</v>
      </c>
      <c r="U47" s="21" t="s">
        <v>40</v>
      </c>
      <c r="V47" s="29" t="s">
        <v>80</v>
      </c>
      <c r="W47" s="29" t="s">
        <v>43</v>
      </c>
      <c r="X47" s="26" t="s">
        <v>108</v>
      </c>
      <c r="Y47" s="24">
        <v>1</v>
      </c>
      <c r="Z47" s="24">
        <v>0</v>
      </c>
      <c r="AA47" s="24">
        <v>0</v>
      </c>
      <c r="AB47" s="24"/>
      <c r="AC47" s="24">
        <v>0</v>
      </c>
      <c r="AD47" s="24">
        <v>1</v>
      </c>
      <c r="AE47" s="30"/>
      <c r="AF47" s="21">
        <v>1</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row>
    <row r="48" spans="1:82" s="31" customFormat="1" ht="45" x14ac:dyDescent="0.25">
      <c r="A48">
        <v>19</v>
      </c>
      <c r="B48" s="19">
        <v>45243.058148148149</v>
      </c>
      <c r="C48" s="19">
        <v>45243.081400462957</v>
      </c>
      <c r="D48" t="s">
        <v>107</v>
      </c>
      <c r="E48" t="s">
        <v>104</v>
      </c>
      <c r="F48">
        <v>3.05</v>
      </c>
      <c r="G48" s="20">
        <v>4142</v>
      </c>
      <c r="H48">
        <v>52.12</v>
      </c>
      <c r="I48" s="23" t="s">
        <v>37</v>
      </c>
      <c r="J48" s="22">
        <f>_xlfn.XLOOKUP($I48,[1]Summary!$D$2:$D$14,[1]Summary!$E$2:$E$14,"Not Found")</f>
        <v>64.147777777777776</v>
      </c>
      <c r="K48" s="21" t="s">
        <v>79</v>
      </c>
      <c r="L48" s="25"/>
      <c r="M48" s="21" t="s">
        <v>40</v>
      </c>
      <c r="N48" s="21">
        <v>5</v>
      </c>
      <c r="O48" s="26"/>
      <c r="P48" s="21">
        <v>1</v>
      </c>
      <c r="Q48" s="27">
        <v>3090</v>
      </c>
      <c r="R48" s="28" t="str">
        <f>IF(A49=A48, "PAUSE", IF(OR(Q48&gt;(G48*1.05),Q48&lt;(G48*0.95)), "ERROR", "PASS"))</f>
        <v>PAUSE</v>
      </c>
      <c r="S48" s="28">
        <f t="shared" si="0"/>
        <v>420</v>
      </c>
      <c r="T48" s="28">
        <v>50</v>
      </c>
      <c r="U48" s="21" t="s">
        <v>40</v>
      </c>
      <c r="V48" s="29" t="s">
        <v>98</v>
      </c>
      <c r="W48" s="29" t="s">
        <v>43</v>
      </c>
      <c r="X48" s="26" t="s">
        <v>99</v>
      </c>
      <c r="Y48" s="24">
        <v>1</v>
      </c>
      <c r="Z48" s="24">
        <v>0</v>
      </c>
      <c r="AA48" s="24">
        <v>0</v>
      </c>
      <c r="AB48" s="24"/>
      <c r="AC48" s="24">
        <v>0</v>
      </c>
      <c r="AD48" s="24">
        <v>1</v>
      </c>
      <c r="AE48" s="30"/>
      <c r="AF48" s="21">
        <v>1</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row>
    <row r="49" spans="1:82" s="31" customFormat="1" ht="30" x14ac:dyDescent="0.25">
      <c r="A49">
        <v>19</v>
      </c>
      <c r="B49" s="19">
        <v>45243.058148148149</v>
      </c>
      <c r="C49" s="19">
        <v>45243.081400462957</v>
      </c>
      <c r="D49" t="s">
        <v>107</v>
      </c>
      <c r="E49" t="s">
        <v>104</v>
      </c>
      <c r="F49">
        <v>3.05</v>
      </c>
      <c r="G49" s="20">
        <v>4142</v>
      </c>
      <c r="H49">
        <v>52.12</v>
      </c>
      <c r="I49" s="23" t="s">
        <v>37</v>
      </c>
      <c r="J49" s="22">
        <f>_xlfn.XLOOKUP($I49,[1]Summary!$D$2:$D$14,[1]Summary!$E$2:$E$14,"Not Found")</f>
        <v>64.147777777777776</v>
      </c>
      <c r="K49" s="21" t="s">
        <v>79</v>
      </c>
      <c r="L49" s="25"/>
      <c r="M49" s="21" t="s">
        <v>40</v>
      </c>
      <c r="N49" s="21">
        <v>6</v>
      </c>
      <c r="O49" s="26"/>
      <c r="P49" s="21">
        <v>1</v>
      </c>
      <c r="Q49" s="27">
        <v>3840</v>
      </c>
      <c r="R49" s="28" t="str">
        <f>IF(A50=A49, "PAUSE", IF(OR(Q49&gt;(G49*1.05),Q49&lt;(G49*0.95)), "ERROR", "PASS"))</f>
        <v>PAUSE</v>
      </c>
      <c r="S49" s="28">
        <f t="shared" si="0"/>
        <v>750</v>
      </c>
      <c r="T49" s="28">
        <v>50</v>
      </c>
      <c r="U49" s="21" t="s">
        <v>40</v>
      </c>
      <c r="V49" s="29" t="s">
        <v>80</v>
      </c>
      <c r="W49" s="29" t="s">
        <v>43</v>
      </c>
      <c r="X49" s="26" t="s">
        <v>109</v>
      </c>
      <c r="Y49" s="24">
        <v>1</v>
      </c>
      <c r="Z49" s="24">
        <v>0</v>
      </c>
      <c r="AA49" s="24">
        <v>0</v>
      </c>
      <c r="AB49" s="24"/>
      <c r="AC49" s="24">
        <v>0</v>
      </c>
      <c r="AD49" s="24">
        <v>1</v>
      </c>
      <c r="AE49" s="30"/>
      <c r="AF49" s="21">
        <v>1</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row>
    <row r="50" spans="1:82" s="31" customFormat="1" ht="30" x14ac:dyDescent="0.25">
      <c r="A50">
        <v>19</v>
      </c>
      <c r="B50" s="19">
        <v>45243.058148148149</v>
      </c>
      <c r="C50" s="19">
        <v>45243.081400462957</v>
      </c>
      <c r="D50" t="s">
        <v>107</v>
      </c>
      <c r="E50" t="s">
        <v>104</v>
      </c>
      <c r="F50">
        <v>3.05</v>
      </c>
      <c r="G50" s="20">
        <v>4142</v>
      </c>
      <c r="H50">
        <v>52.12</v>
      </c>
      <c r="I50" s="23" t="s">
        <v>37</v>
      </c>
      <c r="J50" s="22">
        <f>_xlfn.XLOOKUP($I50,[1]Summary!$D$2:$D$14,[1]Summary!$E$2:$E$14,"Not Found")</f>
        <v>64.147777777777776</v>
      </c>
      <c r="K50" s="21" t="s">
        <v>79</v>
      </c>
      <c r="L50" s="25"/>
      <c r="M50" s="21" t="s">
        <v>40</v>
      </c>
      <c r="N50" s="21">
        <v>7</v>
      </c>
      <c r="O50" s="26"/>
      <c r="P50" s="21">
        <v>1</v>
      </c>
      <c r="Q50" s="27">
        <v>3920</v>
      </c>
      <c r="R50" s="28" t="str">
        <f>IF(A51=A50, "PAUSE", IF(OR(Q50&gt;(G50*1.05),Q50&lt;(G50*0.95)), "ERROR", "PASS"))</f>
        <v>PAUSE</v>
      </c>
      <c r="S50" s="28">
        <f t="shared" si="0"/>
        <v>80</v>
      </c>
      <c r="T50" s="28">
        <v>50</v>
      </c>
      <c r="U50" s="21" t="s">
        <v>40</v>
      </c>
      <c r="V50" s="29" t="s">
        <v>80</v>
      </c>
      <c r="W50" s="29" t="s">
        <v>43</v>
      </c>
      <c r="X50" s="26" t="s">
        <v>109</v>
      </c>
      <c r="Y50" s="24">
        <v>1</v>
      </c>
      <c r="Z50" s="24">
        <v>0</v>
      </c>
      <c r="AA50" s="24">
        <v>0</v>
      </c>
      <c r="AB50" s="24"/>
      <c r="AC50" s="24">
        <v>0</v>
      </c>
      <c r="AD50" s="24">
        <v>1</v>
      </c>
      <c r="AE50" s="30"/>
      <c r="AF50" s="21">
        <v>1</v>
      </c>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row>
    <row r="51" spans="1:82" s="31" customFormat="1" ht="30" x14ac:dyDescent="0.25">
      <c r="A51">
        <v>19</v>
      </c>
      <c r="B51" s="19">
        <v>45243.058148148149</v>
      </c>
      <c r="C51" s="19">
        <v>45243.081400462957</v>
      </c>
      <c r="D51" t="s">
        <v>107</v>
      </c>
      <c r="E51" t="s">
        <v>104</v>
      </c>
      <c r="F51">
        <v>3.05</v>
      </c>
      <c r="G51" s="20">
        <v>4142</v>
      </c>
      <c r="H51">
        <v>52.12</v>
      </c>
      <c r="I51" s="23" t="s">
        <v>37</v>
      </c>
      <c r="J51" s="22">
        <f>_xlfn.XLOOKUP($I51,[1]Summary!$D$2:$D$14,[1]Summary!$E$2:$E$14,"Not Found")</f>
        <v>64.147777777777776</v>
      </c>
      <c r="K51" s="21" t="s">
        <v>79</v>
      </c>
      <c r="L51" s="25"/>
      <c r="M51" s="21" t="s">
        <v>40</v>
      </c>
      <c r="N51" s="21">
        <v>8</v>
      </c>
      <c r="O51" s="26"/>
      <c r="P51" s="21">
        <v>1</v>
      </c>
      <c r="Q51" s="27">
        <v>4140</v>
      </c>
      <c r="R51" s="28" t="str">
        <f>IF(A52=A51, "PAUSE", IF(OR(Q51&gt;(G51*1.05),Q51&lt;(G51*0.95)), "ERROR", "PASS"))</f>
        <v>PASS</v>
      </c>
      <c r="S51" s="28">
        <f t="shared" si="0"/>
        <v>220</v>
      </c>
      <c r="T51" s="28">
        <v>50</v>
      </c>
      <c r="U51" s="21" t="s">
        <v>40</v>
      </c>
      <c r="V51" s="29" t="s">
        <v>80</v>
      </c>
      <c r="W51" s="29" t="s">
        <v>43</v>
      </c>
      <c r="X51" s="26" t="s">
        <v>109</v>
      </c>
      <c r="Y51" s="24">
        <v>1</v>
      </c>
      <c r="Z51" s="24">
        <v>0</v>
      </c>
      <c r="AA51" s="24">
        <v>0</v>
      </c>
      <c r="AB51" s="24"/>
      <c r="AC51" s="24">
        <v>0</v>
      </c>
      <c r="AD51" s="24">
        <v>1</v>
      </c>
      <c r="AE51" s="30"/>
      <c r="AF51" s="21">
        <v>1</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row>
    <row r="52" spans="1:82" s="31" customFormat="1" x14ac:dyDescent="0.25">
      <c r="A52">
        <v>20</v>
      </c>
      <c r="B52" s="19">
        <v>45243.112129629633</v>
      </c>
      <c r="C52" s="19">
        <v>45243.113159722219</v>
      </c>
      <c r="D52" t="s">
        <v>110</v>
      </c>
      <c r="E52" t="s">
        <v>111</v>
      </c>
      <c r="F52">
        <v>1.43</v>
      </c>
      <c r="G52" s="20">
        <v>107500</v>
      </c>
      <c r="H52">
        <v>11540</v>
      </c>
      <c r="I52" s="23" t="s">
        <v>37</v>
      </c>
      <c r="J52" s="22">
        <f>_xlfn.XLOOKUP($I52,[1]Summary!$D$2:$D$14,[1]Summary!$E$2:$E$14,"Not Found")</f>
        <v>64.147777777777776</v>
      </c>
      <c r="K52" s="21" t="s">
        <v>38</v>
      </c>
      <c r="L52" s="25"/>
      <c r="M52" s="21" t="s">
        <v>40</v>
      </c>
      <c r="N52" s="21">
        <v>1</v>
      </c>
      <c r="O52" s="26"/>
      <c r="P52" s="21">
        <v>1</v>
      </c>
      <c r="Q52" s="27">
        <v>108000</v>
      </c>
      <c r="R52" s="28" t="str">
        <f>IF(A53=A52, "PAUSE", IF(OR(Q52&gt;(G52*1.05),Q52&lt;(G52*0.95)), "ERROR", "PASS"))</f>
        <v>PASS</v>
      </c>
      <c r="S52" s="28">
        <f t="shared" si="0"/>
        <v>108000</v>
      </c>
      <c r="T52" s="28">
        <v>10000</v>
      </c>
      <c r="U52" s="21" t="s">
        <v>40</v>
      </c>
      <c r="V52" s="29"/>
      <c r="W52" s="29" t="s">
        <v>43</v>
      </c>
      <c r="X52" s="26" t="s">
        <v>105</v>
      </c>
      <c r="Y52" s="24">
        <v>1</v>
      </c>
      <c r="Z52" s="24">
        <v>0</v>
      </c>
      <c r="AA52" s="24">
        <v>1</v>
      </c>
      <c r="AB52" s="24">
        <v>908</v>
      </c>
      <c r="AC52" s="24">
        <v>0</v>
      </c>
      <c r="AD52" s="24">
        <v>1</v>
      </c>
      <c r="AE52" s="30"/>
      <c r="AF52" s="21">
        <v>0</v>
      </c>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row>
    <row r="53" spans="1:82" s="31" customFormat="1" x14ac:dyDescent="0.25">
      <c r="A53">
        <v>21</v>
      </c>
      <c r="B53" s="19">
        <v>45243.115115740737</v>
      </c>
      <c r="C53" s="19">
        <v>45243.115636574083</v>
      </c>
      <c r="D53" t="s">
        <v>112</v>
      </c>
      <c r="E53" t="s">
        <v>111</v>
      </c>
      <c r="F53">
        <v>1.43</v>
      </c>
      <c r="G53" s="20">
        <v>109200</v>
      </c>
      <c r="H53">
        <v>11510</v>
      </c>
      <c r="I53" s="23" t="s">
        <v>37</v>
      </c>
      <c r="J53" s="22">
        <f>_xlfn.XLOOKUP($I53,[1]Summary!$D$2:$D$14,[1]Summary!$E$2:$E$14,"Not Found")</f>
        <v>64.147777777777776</v>
      </c>
      <c r="K53" s="21" t="s">
        <v>50</v>
      </c>
      <c r="L53" s="25"/>
      <c r="M53" s="21" t="s">
        <v>40</v>
      </c>
      <c r="N53" s="21">
        <v>1</v>
      </c>
      <c r="O53" s="26"/>
      <c r="P53" s="21">
        <v>1</v>
      </c>
      <c r="Q53" s="27">
        <v>109000</v>
      </c>
      <c r="R53" s="28" t="str">
        <f>IF(A54=A53, "PAUSE", IF(OR(Q53&gt;(G53*1.05),Q53&lt;(G53*0.95)), "ERROR", "PASS"))</f>
        <v>PASS</v>
      </c>
      <c r="S53" s="28">
        <f t="shared" si="0"/>
        <v>109000</v>
      </c>
      <c r="T53" s="28">
        <v>10000</v>
      </c>
      <c r="U53" s="21" t="s">
        <v>40</v>
      </c>
      <c r="V53" s="29"/>
      <c r="W53" s="29" t="s">
        <v>43</v>
      </c>
      <c r="X53" s="26" t="s">
        <v>113</v>
      </c>
      <c r="Y53" s="24">
        <v>1</v>
      </c>
      <c r="Z53" s="24">
        <v>0</v>
      </c>
      <c r="AA53" s="24">
        <v>1</v>
      </c>
      <c r="AB53" s="24" t="s">
        <v>53</v>
      </c>
      <c r="AC53" s="24">
        <v>0</v>
      </c>
      <c r="AD53" s="24">
        <v>1</v>
      </c>
      <c r="AE53" s="30"/>
      <c r="AF53" s="21">
        <v>0</v>
      </c>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row>
    <row r="54" spans="1:82" s="31" customFormat="1" ht="45" x14ac:dyDescent="0.25">
      <c r="A54">
        <v>22</v>
      </c>
      <c r="B54" s="19">
        <v>45243.120578703703</v>
      </c>
      <c r="C54" s="19">
        <v>45243.141250000001</v>
      </c>
      <c r="D54" t="s">
        <v>114</v>
      </c>
      <c r="E54" t="s">
        <v>111</v>
      </c>
      <c r="F54">
        <v>1.43</v>
      </c>
      <c r="G54" s="20">
        <v>21660</v>
      </c>
      <c r="H54">
        <v>83.83</v>
      </c>
      <c r="I54" s="23" t="s">
        <v>37</v>
      </c>
      <c r="J54" s="22">
        <f>_xlfn.XLOOKUP($I54,[1]Summary!$D$2:$D$14,[1]Summary!$E$2:$E$14,"Not Found")</f>
        <v>64.147777777777776</v>
      </c>
      <c r="K54" s="21" t="s">
        <v>79</v>
      </c>
      <c r="L54" s="25"/>
      <c r="M54" s="21" t="s">
        <v>40</v>
      </c>
      <c r="N54" s="21">
        <v>1</v>
      </c>
      <c r="O54" s="26"/>
      <c r="P54" s="21">
        <v>1</v>
      </c>
      <c r="Q54" s="27">
        <v>771</v>
      </c>
      <c r="R54" s="28" t="str">
        <f>IF(A55=A54, "PAUSE", IF(OR(Q54&gt;(G54*1.05),Q54&lt;(G54*0.95)), "ERROR", "PASS"))</f>
        <v>PAUSE</v>
      </c>
      <c r="S54" s="28">
        <f t="shared" si="0"/>
        <v>771</v>
      </c>
      <c r="T54" s="28">
        <v>50</v>
      </c>
      <c r="U54" s="21" t="s">
        <v>40</v>
      </c>
      <c r="V54" s="29" t="s">
        <v>98</v>
      </c>
      <c r="W54" s="29" t="s">
        <v>43</v>
      </c>
      <c r="X54" s="26" t="s">
        <v>100</v>
      </c>
      <c r="Y54" s="24">
        <v>1</v>
      </c>
      <c r="Z54" s="24">
        <v>0</v>
      </c>
      <c r="AA54" s="24">
        <v>0</v>
      </c>
      <c r="AB54" s="24"/>
      <c r="AC54" s="24">
        <v>0</v>
      </c>
      <c r="AD54" s="24">
        <v>1</v>
      </c>
      <c r="AE54" s="30"/>
      <c r="AF54" s="21">
        <v>1</v>
      </c>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row>
    <row r="55" spans="1:82" s="31" customFormat="1" x14ac:dyDescent="0.25">
      <c r="A55">
        <v>22</v>
      </c>
      <c r="B55" s="19">
        <v>45243.120578703703</v>
      </c>
      <c r="C55" s="19">
        <v>45243.141250000001</v>
      </c>
      <c r="D55" t="s">
        <v>114</v>
      </c>
      <c r="E55" t="s">
        <v>111</v>
      </c>
      <c r="F55">
        <v>1.43</v>
      </c>
      <c r="G55" s="20">
        <v>21660</v>
      </c>
      <c r="H55">
        <v>83.83</v>
      </c>
      <c r="I55" s="23" t="s">
        <v>37</v>
      </c>
      <c r="J55" s="22">
        <f>_xlfn.XLOOKUP($I55,[1]Summary!$D$2:$D$14,[1]Summary!$E$2:$E$14,"Not Found")</f>
        <v>64.147777777777776</v>
      </c>
      <c r="K55" s="21" t="s">
        <v>79</v>
      </c>
      <c r="L55" s="25"/>
      <c r="M55" s="21" t="s">
        <v>40</v>
      </c>
      <c r="N55" s="21">
        <v>2</v>
      </c>
      <c r="O55" s="26"/>
      <c r="P55" s="21">
        <v>1</v>
      </c>
      <c r="Q55" s="27">
        <v>3100</v>
      </c>
      <c r="R55" s="28" t="str">
        <f>IF(A56=A55, "PAUSE", IF(OR(Q55&gt;(G55*1.05),Q55&lt;(G55*0.95)), "ERROR", "PASS"))</f>
        <v>PAUSE</v>
      </c>
      <c r="S55" s="28">
        <f t="shared" si="0"/>
        <v>2329</v>
      </c>
      <c r="T55" s="28">
        <v>50</v>
      </c>
      <c r="U55" s="21" t="s">
        <v>40</v>
      </c>
      <c r="V55" s="29"/>
      <c r="W55" s="29"/>
      <c r="X55" s="26" t="s">
        <v>115</v>
      </c>
      <c r="Y55" s="24">
        <v>1</v>
      </c>
      <c r="Z55" s="24">
        <v>0</v>
      </c>
      <c r="AA55" s="24">
        <v>0</v>
      </c>
      <c r="AB55" s="24"/>
      <c r="AC55" s="24">
        <v>0</v>
      </c>
      <c r="AD55" s="24">
        <v>1</v>
      </c>
      <c r="AE55" s="30"/>
      <c r="AF55" s="21">
        <v>0</v>
      </c>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row>
    <row r="56" spans="1:82" s="31" customFormat="1" x14ac:dyDescent="0.25">
      <c r="A56">
        <v>22</v>
      </c>
      <c r="B56" s="19">
        <v>45243.120578703703</v>
      </c>
      <c r="C56" s="19">
        <v>45243.141250000001</v>
      </c>
      <c r="D56" t="s">
        <v>114</v>
      </c>
      <c r="E56" t="s">
        <v>111</v>
      </c>
      <c r="F56">
        <v>1.43</v>
      </c>
      <c r="G56" s="20">
        <v>21660</v>
      </c>
      <c r="H56">
        <v>83.83</v>
      </c>
      <c r="I56" s="23" t="s">
        <v>37</v>
      </c>
      <c r="J56" s="22">
        <f>_xlfn.XLOOKUP($I56,[1]Summary!$D$2:$D$14,[1]Summary!$E$2:$E$14,"Not Found")</f>
        <v>64.147777777777776</v>
      </c>
      <c r="K56" s="21" t="s">
        <v>79</v>
      </c>
      <c r="L56" s="25"/>
      <c r="M56" s="21" t="s">
        <v>40</v>
      </c>
      <c r="N56" s="21">
        <v>3</v>
      </c>
      <c r="O56" s="26"/>
      <c r="P56" s="21">
        <v>1</v>
      </c>
      <c r="Q56" s="27">
        <v>4470</v>
      </c>
      <c r="R56" s="28" t="str">
        <f>IF(A57=A56, "PAUSE", IF(OR(Q56&gt;(G56*1.05),Q56&lt;(G56*0.95)), "ERROR", "PASS"))</f>
        <v>PAUSE</v>
      </c>
      <c r="S56" s="28">
        <f t="shared" si="0"/>
        <v>1370</v>
      </c>
      <c r="T56" s="28">
        <v>50</v>
      </c>
      <c r="U56" s="21" t="s">
        <v>40</v>
      </c>
      <c r="V56" s="29"/>
      <c r="W56" s="29"/>
      <c r="X56" s="26" t="s">
        <v>116</v>
      </c>
      <c r="Y56" s="24">
        <v>1</v>
      </c>
      <c r="Z56" s="24">
        <v>0</v>
      </c>
      <c r="AA56" s="24">
        <v>0</v>
      </c>
      <c r="AB56" s="24">
        <v>2</v>
      </c>
      <c r="AC56" s="24">
        <v>0</v>
      </c>
      <c r="AD56" s="24">
        <v>1</v>
      </c>
      <c r="AE56" s="30"/>
      <c r="AF56" s="21">
        <v>0</v>
      </c>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row>
    <row r="57" spans="1:82" s="31" customFormat="1" x14ac:dyDescent="0.25">
      <c r="A57">
        <v>22</v>
      </c>
      <c r="B57" s="19">
        <v>45243.120578703703</v>
      </c>
      <c r="C57" s="19">
        <v>45243.141250000001</v>
      </c>
      <c r="D57" t="s">
        <v>114</v>
      </c>
      <c r="E57" t="s">
        <v>111</v>
      </c>
      <c r="F57">
        <v>1.43</v>
      </c>
      <c r="G57" s="20">
        <v>21660</v>
      </c>
      <c r="H57">
        <v>83.83</v>
      </c>
      <c r="I57" s="23" t="s">
        <v>37</v>
      </c>
      <c r="J57" s="22">
        <f>_xlfn.XLOOKUP($I57,[1]Summary!$D$2:$D$14,[1]Summary!$E$2:$E$14,"Not Found")</f>
        <v>64.147777777777776</v>
      </c>
      <c r="K57" s="21" t="s">
        <v>79</v>
      </c>
      <c r="L57" s="25"/>
      <c r="M57" s="21" t="s">
        <v>40</v>
      </c>
      <c r="N57" s="21">
        <v>4</v>
      </c>
      <c r="O57" s="26"/>
      <c r="P57" s="21">
        <v>1</v>
      </c>
      <c r="Q57" s="27">
        <v>8750</v>
      </c>
      <c r="R57" s="28" t="str">
        <f>IF(A58=A57, "PAUSE", IF(OR(Q57&gt;(G57*1.05),Q57&lt;(G57*0.95)), "ERROR", "PASS"))</f>
        <v>PAUSE</v>
      </c>
      <c r="S57" s="28">
        <f t="shared" si="0"/>
        <v>4280</v>
      </c>
      <c r="T57" s="28">
        <v>100</v>
      </c>
      <c r="U57" s="21" t="s">
        <v>40</v>
      </c>
      <c r="V57" s="29"/>
      <c r="W57" s="29"/>
      <c r="X57" s="26" t="s">
        <v>116</v>
      </c>
      <c r="Y57" s="24">
        <v>1</v>
      </c>
      <c r="Z57" s="24">
        <v>0</v>
      </c>
      <c r="AA57" s="24">
        <v>0</v>
      </c>
      <c r="AB57" s="24">
        <v>2</v>
      </c>
      <c r="AC57" s="24">
        <v>0</v>
      </c>
      <c r="AD57" s="24">
        <v>1</v>
      </c>
      <c r="AE57" s="30"/>
      <c r="AF57" s="21">
        <v>0</v>
      </c>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row>
    <row r="58" spans="1:82" s="31" customFormat="1" x14ac:dyDescent="0.25">
      <c r="A58">
        <v>22</v>
      </c>
      <c r="B58" s="19">
        <v>45243.120578703703</v>
      </c>
      <c r="C58" s="19">
        <v>45243.141250000001</v>
      </c>
      <c r="D58" t="s">
        <v>114</v>
      </c>
      <c r="E58" t="s">
        <v>111</v>
      </c>
      <c r="F58">
        <v>1.43</v>
      </c>
      <c r="G58" s="20">
        <v>21660</v>
      </c>
      <c r="H58">
        <v>83.83</v>
      </c>
      <c r="I58" s="23" t="s">
        <v>37</v>
      </c>
      <c r="J58" s="22">
        <f>_xlfn.XLOOKUP($I58,[1]Summary!$D$2:$D$14,[1]Summary!$E$2:$E$14,"Not Found")</f>
        <v>64.147777777777776</v>
      </c>
      <c r="K58" s="21" t="s">
        <v>79</v>
      </c>
      <c r="L58" s="25"/>
      <c r="M58" s="21" t="s">
        <v>40</v>
      </c>
      <c r="N58" s="21">
        <v>5</v>
      </c>
      <c r="O58" s="26"/>
      <c r="P58" s="21">
        <v>1</v>
      </c>
      <c r="Q58" s="27">
        <v>12400</v>
      </c>
      <c r="R58" s="28" t="str">
        <f>IF(A59=A58, "PAUSE", IF(OR(Q58&gt;(G58*1.05),Q58&lt;(G58*0.95)), "ERROR", "PASS"))</f>
        <v>PAUSE</v>
      </c>
      <c r="S58" s="28">
        <f t="shared" si="0"/>
        <v>3650</v>
      </c>
      <c r="T58" s="28">
        <v>100</v>
      </c>
      <c r="U58" s="21" t="s">
        <v>40</v>
      </c>
      <c r="V58" s="29" t="s">
        <v>80</v>
      </c>
      <c r="W58" s="29" t="s">
        <v>43</v>
      </c>
      <c r="X58" s="26" t="s">
        <v>117</v>
      </c>
      <c r="Y58" s="24">
        <v>1</v>
      </c>
      <c r="Z58" s="24">
        <v>0</v>
      </c>
      <c r="AA58" s="24">
        <v>0</v>
      </c>
      <c r="AB58" s="24">
        <v>2</v>
      </c>
      <c r="AC58" s="24">
        <v>0</v>
      </c>
      <c r="AD58" s="24">
        <v>1</v>
      </c>
      <c r="AE58" s="30"/>
      <c r="AF58" s="21">
        <v>1</v>
      </c>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row>
    <row r="59" spans="1:82" s="31" customFormat="1" x14ac:dyDescent="0.25">
      <c r="A59">
        <v>22</v>
      </c>
      <c r="B59" s="19">
        <v>45243.120578703703</v>
      </c>
      <c r="C59" s="19">
        <v>45243.141250000001</v>
      </c>
      <c r="D59" t="s">
        <v>114</v>
      </c>
      <c r="E59" t="s">
        <v>111</v>
      </c>
      <c r="F59">
        <v>1.43</v>
      </c>
      <c r="G59" s="20">
        <v>21660</v>
      </c>
      <c r="H59">
        <v>83.83</v>
      </c>
      <c r="I59" s="23" t="s">
        <v>37</v>
      </c>
      <c r="J59" s="22">
        <f>_xlfn.XLOOKUP($I59,[1]Summary!$D$2:$D$14,[1]Summary!$E$2:$E$14,"Not Found")</f>
        <v>64.147777777777776</v>
      </c>
      <c r="K59" s="21" t="s">
        <v>79</v>
      </c>
      <c r="L59" s="25"/>
      <c r="M59" s="21" t="s">
        <v>40</v>
      </c>
      <c r="N59" s="21">
        <v>6</v>
      </c>
      <c r="O59" s="26"/>
      <c r="P59" s="21">
        <v>1</v>
      </c>
      <c r="Q59" s="27">
        <v>16000</v>
      </c>
      <c r="R59" s="28" t="str">
        <f>IF(A60=A59, "PAUSE", IF(OR(Q59&gt;(G59*1.05),Q59&lt;(G59*0.95)), "ERROR", "PASS"))</f>
        <v>PAUSE</v>
      </c>
      <c r="S59" s="28">
        <f t="shared" si="0"/>
        <v>3600</v>
      </c>
      <c r="T59" s="28">
        <v>100</v>
      </c>
      <c r="U59" s="21" t="s">
        <v>40</v>
      </c>
      <c r="V59" s="29" t="s">
        <v>98</v>
      </c>
      <c r="W59" s="29" t="s">
        <v>43</v>
      </c>
      <c r="X59" s="26" t="s">
        <v>118</v>
      </c>
      <c r="Y59" s="24">
        <v>1</v>
      </c>
      <c r="Z59" s="24">
        <v>0</v>
      </c>
      <c r="AA59" s="24">
        <v>0</v>
      </c>
      <c r="AB59" s="24">
        <v>1</v>
      </c>
      <c r="AC59" s="24">
        <v>0</v>
      </c>
      <c r="AD59" s="24">
        <v>1</v>
      </c>
      <c r="AE59" s="30"/>
      <c r="AF59" s="21">
        <v>1</v>
      </c>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row>
    <row r="60" spans="1:82" s="31" customFormat="1" x14ac:dyDescent="0.25">
      <c r="A60">
        <v>22</v>
      </c>
      <c r="B60" s="19">
        <v>45243.120578703703</v>
      </c>
      <c r="C60" s="19">
        <v>45243.141250000001</v>
      </c>
      <c r="D60" t="s">
        <v>114</v>
      </c>
      <c r="E60" t="s">
        <v>111</v>
      </c>
      <c r="F60">
        <v>1.43</v>
      </c>
      <c r="G60" s="20">
        <v>21660</v>
      </c>
      <c r="H60">
        <v>83.83</v>
      </c>
      <c r="I60" s="23" t="s">
        <v>37</v>
      </c>
      <c r="J60" s="22">
        <f>_xlfn.XLOOKUP($I60,[1]Summary!$D$2:$D$14,[1]Summary!$E$2:$E$14,"Not Found")</f>
        <v>64.147777777777776</v>
      </c>
      <c r="K60" s="21" t="s">
        <v>79</v>
      </c>
      <c r="L60" s="25"/>
      <c r="M60" s="21" t="s">
        <v>40</v>
      </c>
      <c r="N60" s="21">
        <v>7</v>
      </c>
      <c r="O60" s="26"/>
      <c r="P60" s="21">
        <v>0</v>
      </c>
      <c r="Q60" s="27">
        <v>16100</v>
      </c>
      <c r="R60" s="28" t="str">
        <f>IF(A61=A60, "PAUSE", IF(OR(Q60&gt;(G60*1.05),Q60&lt;(G60*0.95)), "ERROR", "PASS"))</f>
        <v>PAUSE</v>
      </c>
      <c r="S60" s="28">
        <f t="shared" si="0"/>
        <v>100</v>
      </c>
      <c r="T60" s="28">
        <v>100</v>
      </c>
      <c r="U60" s="21"/>
      <c r="V60" s="29"/>
      <c r="W60" s="29"/>
      <c r="X60" s="26" t="s">
        <v>119</v>
      </c>
      <c r="Y60" s="24">
        <v>0</v>
      </c>
      <c r="Z60" s="24"/>
      <c r="AA60" s="24">
        <v>0</v>
      </c>
      <c r="AB60" s="24"/>
      <c r="AC60" s="24"/>
      <c r="AD60" s="24">
        <v>0</v>
      </c>
      <c r="AE60" s="30"/>
      <c r="AF60" s="21"/>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row>
    <row r="61" spans="1:82" s="31" customFormat="1" x14ac:dyDescent="0.25">
      <c r="A61">
        <v>22</v>
      </c>
      <c r="B61" s="19">
        <v>45243.120578703703</v>
      </c>
      <c r="C61" s="19">
        <v>45243.141250000001</v>
      </c>
      <c r="D61" t="s">
        <v>114</v>
      </c>
      <c r="E61" t="s">
        <v>111</v>
      </c>
      <c r="F61">
        <v>1.43</v>
      </c>
      <c r="G61" s="20">
        <v>21660</v>
      </c>
      <c r="H61">
        <v>83.83</v>
      </c>
      <c r="I61" s="23" t="s">
        <v>37</v>
      </c>
      <c r="J61" s="22">
        <f>_xlfn.XLOOKUP($I61,[1]Summary!$D$2:$D$14,[1]Summary!$E$2:$E$14,"Not Found")</f>
        <v>64.147777777777776</v>
      </c>
      <c r="K61" s="21" t="s">
        <v>79</v>
      </c>
      <c r="L61" s="25"/>
      <c r="M61" s="21" t="s">
        <v>40</v>
      </c>
      <c r="N61" s="21">
        <v>8</v>
      </c>
      <c r="O61" s="26"/>
      <c r="P61" s="21">
        <v>1</v>
      </c>
      <c r="Q61" s="27">
        <v>17200</v>
      </c>
      <c r="R61" s="28" t="str">
        <f>IF(A62=A61, "PAUSE", IF(OR(Q61&gt;(G61*1.05),Q61&lt;(G61*0.95)), "ERROR", "PASS"))</f>
        <v>PAUSE</v>
      </c>
      <c r="S61" s="28">
        <f t="shared" si="0"/>
        <v>1100</v>
      </c>
      <c r="T61" s="28">
        <v>100</v>
      </c>
      <c r="U61" s="21" t="s">
        <v>40</v>
      </c>
      <c r="V61" s="29" t="s">
        <v>98</v>
      </c>
      <c r="W61" s="29" t="s">
        <v>43</v>
      </c>
      <c r="X61" s="26" t="s">
        <v>120</v>
      </c>
      <c r="Y61" s="24">
        <v>1</v>
      </c>
      <c r="Z61" s="24">
        <v>0</v>
      </c>
      <c r="AA61" s="24">
        <v>0</v>
      </c>
      <c r="AB61" s="24">
        <v>2</v>
      </c>
      <c r="AC61" s="24">
        <v>0</v>
      </c>
      <c r="AD61" s="24">
        <v>1</v>
      </c>
      <c r="AE61" s="30"/>
      <c r="AF61" s="21">
        <v>1</v>
      </c>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row>
    <row r="62" spans="1:82" s="31" customFormat="1" x14ac:dyDescent="0.25">
      <c r="A62">
        <v>22</v>
      </c>
      <c r="B62" s="19">
        <v>45243.120578703703</v>
      </c>
      <c r="C62" s="19">
        <v>45243.141250000001</v>
      </c>
      <c r="D62" t="s">
        <v>114</v>
      </c>
      <c r="E62" t="s">
        <v>111</v>
      </c>
      <c r="F62">
        <v>1.43</v>
      </c>
      <c r="G62" s="20">
        <v>21660</v>
      </c>
      <c r="H62">
        <v>83.83</v>
      </c>
      <c r="I62" s="23" t="s">
        <v>37</v>
      </c>
      <c r="J62" s="22">
        <f>_xlfn.XLOOKUP($I62,[1]Summary!$D$2:$D$14,[1]Summary!$E$2:$E$14,"Not Found")</f>
        <v>64.147777777777776</v>
      </c>
      <c r="K62" s="21" t="s">
        <v>79</v>
      </c>
      <c r="L62" s="25"/>
      <c r="M62" s="21" t="s">
        <v>40</v>
      </c>
      <c r="N62" s="21">
        <v>9</v>
      </c>
      <c r="O62" s="26"/>
      <c r="P62" s="21">
        <v>1</v>
      </c>
      <c r="Q62" s="27">
        <v>19100</v>
      </c>
      <c r="R62" s="28" t="str">
        <f>IF(A63=A62, "PAUSE", IF(OR(Q62&gt;(G62*1.05),Q62&lt;(G62*0.95)), "ERROR", "PASS"))</f>
        <v>PAUSE</v>
      </c>
      <c r="S62" s="28">
        <f t="shared" si="0"/>
        <v>1900</v>
      </c>
      <c r="T62" s="28">
        <v>100</v>
      </c>
      <c r="U62" s="21" t="s">
        <v>40</v>
      </c>
      <c r="V62" s="29" t="s">
        <v>80</v>
      </c>
      <c r="W62" s="29" t="s">
        <v>43</v>
      </c>
      <c r="X62" s="26" t="s">
        <v>121</v>
      </c>
      <c r="Y62" s="24">
        <v>1</v>
      </c>
      <c r="Z62" s="24">
        <v>0</v>
      </c>
      <c r="AA62" s="24">
        <v>0</v>
      </c>
      <c r="AB62" s="24">
        <v>0</v>
      </c>
      <c r="AC62" s="24">
        <v>0</v>
      </c>
      <c r="AD62" s="24">
        <v>1</v>
      </c>
      <c r="AE62" s="30"/>
      <c r="AF62" s="21">
        <v>1</v>
      </c>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row>
    <row r="63" spans="1:82" s="31" customFormat="1" x14ac:dyDescent="0.25">
      <c r="A63">
        <v>22</v>
      </c>
      <c r="B63" s="19">
        <v>45243.120578703703</v>
      </c>
      <c r="C63" s="19">
        <v>45243.141250000001</v>
      </c>
      <c r="D63" t="s">
        <v>114</v>
      </c>
      <c r="E63" t="s">
        <v>111</v>
      </c>
      <c r="F63">
        <v>1.43</v>
      </c>
      <c r="G63" s="20">
        <v>21660</v>
      </c>
      <c r="H63">
        <v>83.83</v>
      </c>
      <c r="I63" s="23" t="s">
        <v>37</v>
      </c>
      <c r="J63" s="22">
        <f>_xlfn.XLOOKUP($I63,[1]Summary!$D$2:$D$14,[1]Summary!$E$2:$E$14,"Not Found")</f>
        <v>64.147777777777776</v>
      </c>
      <c r="K63" s="21" t="s">
        <v>79</v>
      </c>
      <c r="L63" s="25"/>
      <c r="M63" s="21" t="s">
        <v>40</v>
      </c>
      <c r="N63" s="21">
        <v>10</v>
      </c>
      <c r="O63" s="26"/>
      <c r="P63" s="21">
        <v>1</v>
      </c>
      <c r="Q63" s="27">
        <v>21700</v>
      </c>
      <c r="R63" s="28" t="str">
        <f>IF(A64=A63, "PAUSE", IF(OR(Q63&gt;(G63*1.05),Q63&lt;(G63*0.95)), "ERROR", "PASS"))</f>
        <v>PASS</v>
      </c>
      <c r="S63" s="28">
        <f t="shared" si="0"/>
        <v>2600</v>
      </c>
      <c r="T63" s="28">
        <v>100</v>
      </c>
      <c r="U63" s="21" t="s">
        <v>40</v>
      </c>
      <c r="V63" s="29" t="s">
        <v>98</v>
      </c>
      <c r="W63" s="29" t="s">
        <v>43</v>
      </c>
      <c r="X63" s="26" t="s">
        <v>120</v>
      </c>
      <c r="Y63" s="24">
        <v>1</v>
      </c>
      <c r="Z63" s="24">
        <v>0</v>
      </c>
      <c r="AA63" s="24">
        <v>0</v>
      </c>
      <c r="AB63" s="24">
        <v>2</v>
      </c>
      <c r="AC63" s="24">
        <v>0</v>
      </c>
      <c r="AD63" s="24">
        <v>1</v>
      </c>
      <c r="AE63" s="30"/>
      <c r="AF63" s="21">
        <v>1</v>
      </c>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row>
    <row r="64" spans="1:82" s="31" customFormat="1" ht="45" x14ac:dyDescent="0.25">
      <c r="A64">
        <v>23</v>
      </c>
      <c r="B64" s="19">
        <v>45243.190057870372</v>
      </c>
      <c r="C64" s="19">
        <v>45243.194918981477</v>
      </c>
      <c r="D64" t="s">
        <v>122</v>
      </c>
      <c r="E64" t="s">
        <v>123</v>
      </c>
      <c r="F64">
        <v>67</v>
      </c>
      <c r="G64" s="20">
        <v>10920</v>
      </c>
      <c r="H64">
        <v>1072</v>
      </c>
      <c r="I64" s="23" t="s">
        <v>37</v>
      </c>
      <c r="J64" s="22">
        <f>_xlfn.XLOOKUP($I64,[1]Summary!$D$2:$D$14,[1]Summary!$E$2:$E$14,"Not Found")</f>
        <v>64.147777777777776</v>
      </c>
      <c r="K64" s="21" t="s">
        <v>38</v>
      </c>
      <c r="L64" s="25"/>
      <c r="M64" s="21" t="s">
        <v>40</v>
      </c>
      <c r="N64" s="21">
        <v>1</v>
      </c>
      <c r="O64" s="26"/>
      <c r="P64" s="21">
        <v>1</v>
      </c>
      <c r="Q64" s="27">
        <v>10900</v>
      </c>
      <c r="R64" s="28" t="str">
        <f>IF(A65=A64, "PAUSE", IF(OR(Q64&gt;(G64*1.05),Q64&lt;(G64*0.95)), "ERROR", "PASS"))</f>
        <v>PASS</v>
      </c>
      <c r="S64" s="28">
        <f t="shared" si="0"/>
        <v>10900</v>
      </c>
      <c r="T64" s="28">
        <v>1000</v>
      </c>
      <c r="U64" s="21" t="s">
        <v>40</v>
      </c>
      <c r="V64" s="29"/>
      <c r="W64" s="29" t="s">
        <v>62</v>
      </c>
      <c r="X64" s="26" t="s">
        <v>124</v>
      </c>
      <c r="Y64" s="24">
        <v>1</v>
      </c>
      <c r="Z64" s="24">
        <v>0</v>
      </c>
      <c r="AA64" s="24">
        <v>0</v>
      </c>
      <c r="AB64" s="24">
        <v>0</v>
      </c>
      <c r="AC64" s="24">
        <v>0</v>
      </c>
      <c r="AD64" s="24">
        <v>0</v>
      </c>
      <c r="AE64" s="30"/>
      <c r="AF64" s="21">
        <v>1</v>
      </c>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row>
    <row r="65" spans="1:82" s="31" customFormat="1" x14ac:dyDescent="0.25">
      <c r="A65">
        <v>24</v>
      </c>
      <c r="B65" s="19">
        <v>45243.201238425929</v>
      </c>
      <c r="C65" s="19">
        <v>45243.208518518521</v>
      </c>
      <c r="D65" t="s">
        <v>125</v>
      </c>
      <c r="E65" t="s">
        <v>123</v>
      </c>
      <c r="F65">
        <v>67</v>
      </c>
      <c r="G65" s="20">
        <v>15130</v>
      </c>
      <c r="H65">
        <v>151.80000000000001</v>
      </c>
      <c r="I65" s="23" t="s">
        <v>37</v>
      </c>
      <c r="J65" s="22">
        <f>_xlfn.XLOOKUP($I65,[1]Summary!$D$2:$D$14,[1]Summary!$E$2:$E$14,"Not Found")</f>
        <v>64.147777777777776</v>
      </c>
      <c r="K65" s="21" t="s">
        <v>38</v>
      </c>
      <c r="L65" s="25"/>
      <c r="M65" s="21" t="s">
        <v>40</v>
      </c>
      <c r="N65" s="21">
        <v>1</v>
      </c>
      <c r="O65" s="26"/>
      <c r="P65" s="21">
        <v>1</v>
      </c>
      <c r="Q65" s="27">
        <v>1190</v>
      </c>
      <c r="R65" s="28" t="str">
        <f>IF(A66=A65, "PAUSE", IF(OR(Q65&gt;(G65*1.05),Q65&lt;(G65*0.95)), "ERROR", "PASS"))</f>
        <v>PAUSE</v>
      </c>
      <c r="S65" s="28">
        <f t="shared" si="0"/>
        <v>1190</v>
      </c>
      <c r="T65" s="28">
        <v>100</v>
      </c>
      <c r="U65" s="21" t="s">
        <v>40</v>
      </c>
      <c r="V65" s="29"/>
      <c r="W65" s="29"/>
      <c r="X65" s="26" t="s">
        <v>126</v>
      </c>
      <c r="Y65" s="24">
        <v>1</v>
      </c>
      <c r="Z65" s="24">
        <v>0</v>
      </c>
      <c r="AA65" s="24">
        <v>1</v>
      </c>
      <c r="AB65" s="24"/>
      <c r="AC65" s="24">
        <v>0</v>
      </c>
      <c r="AD65" s="24">
        <v>1</v>
      </c>
      <c r="AE65" s="30"/>
      <c r="AF65" s="21">
        <v>0</v>
      </c>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row>
    <row r="66" spans="1:82" s="31" customFormat="1" x14ac:dyDescent="0.25">
      <c r="A66">
        <v>24</v>
      </c>
      <c r="B66" s="19">
        <v>45243.201238425929</v>
      </c>
      <c r="C66" s="19">
        <v>45243.208518518521</v>
      </c>
      <c r="D66" t="s">
        <v>125</v>
      </c>
      <c r="E66" t="s">
        <v>123</v>
      </c>
      <c r="F66">
        <v>67</v>
      </c>
      <c r="G66" s="20">
        <v>15130</v>
      </c>
      <c r="H66">
        <v>151.80000000000001</v>
      </c>
      <c r="I66" s="23" t="s">
        <v>37</v>
      </c>
      <c r="J66" s="22">
        <f>_xlfn.XLOOKUP($I66,[1]Summary!$D$2:$D$14,[1]Summary!$E$2:$E$14,"Not Found")</f>
        <v>64.147777777777776</v>
      </c>
      <c r="K66" s="21" t="s">
        <v>38</v>
      </c>
      <c r="L66" s="25"/>
      <c r="M66" s="21" t="s">
        <v>40</v>
      </c>
      <c r="N66" s="21">
        <v>2</v>
      </c>
      <c r="O66" s="26"/>
      <c r="P66" s="21">
        <v>1</v>
      </c>
      <c r="Q66" s="27">
        <v>2540</v>
      </c>
      <c r="R66" s="28" t="str">
        <f>IF(A67=A66, "PAUSE", IF(OR(Q66&gt;(G66*1.05),Q66&lt;(G66*0.95)), "ERROR", "PASS"))</f>
        <v>PAUSE</v>
      </c>
      <c r="S66" s="28">
        <f t="shared" si="0"/>
        <v>1350</v>
      </c>
      <c r="T66" s="28">
        <v>100</v>
      </c>
      <c r="U66" s="21" t="s">
        <v>40</v>
      </c>
      <c r="V66" s="29"/>
      <c r="W66" s="29"/>
      <c r="X66" s="26" t="s">
        <v>126</v>
      </c>
      <c r="Y66" s="24">
        <v>1</v>
      </c>
      <c r="Z66" s="24">
        <v>0</v>
      </c>
      <c r="AA66" s="24">
        <v>1</v>
      </c>
      <c r="AB66" s="24"/>
      <c r="AC66" s="24">
        <v>0</v>
      </c>
      <c r="AD66" s="24">
        <v>1</v>
      </c>
      <c r="AE66" s="30"/>
      <c r="AF66" s="21">
        <v>0</v>
      </c>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row>
    <row r="67" spans="1:82" s="31" customFormat="1" x14ac:dyDescent="0.25">
      <c r="A67">
        <v>24</v>
      </c>
      <c r="B67" s="19">
        <v>45243.201238425929</v>
      </c>
      <c r="C67" s="19">
        <v>45243.208518518521</v>
      </c>
      <c r="D67" t="s">
        <v>125</v>
      </c>
      <c r="E67" t="s">
        <v>123</v>
      </c>
      <c r="F67">
        <v>67</v>
      </c>
      <c r="G67" s="20">
        <v>15130</v>
      </c>
      <c r="H67">
        <v>151.80000000000001</v>
      </c>
      <c r="I67" s="23" t="s">
        <v>37</v>
      </c>
      <c r="J67" s="22">
        <f>_xlfn.XLOOKUP($I67,[1]Summary!$D$2:$D$14,[1]Summary!$E$2:$E$14,"Not Found")</f>
        <v>64.147777777777776</v>
      </c>
      <c r="K67" s="21" t="s">
        <v>38</v>
      </c>
      <c r="L67" s="25"/>
      <c r="M67" s="21" t="s">
        <v>40</v>
      </c>
      <c r="N67" s="21">
        <v>3</v>
      </c>
      <c r="O67" s="26"/>
      <c r="P67" s="21">
        <v>1</v>
      </c>
      <c r="Q67" s="27">
        <v>5080</v>
      </c>
      <c r="R67" s="28" t="str">
        <f>IF(A68=A67, "PAUSE", IF(OR(Q67&gt;(G67*1.05),Q67&lt;(G67*0.95)), "ERROR", "PASS"))</f>
        <v>PAUSE</v>
      </c>
      <c r="S67" s="28">
        <f t="shared" si="0"/>
        <v>2540</v>
      </c>
      <c r="T67" s="28">
        <v>100</v>
      </c>
      <c r="U67" s="21" t="s">
        <v>40</v>
      </c>
      <c r="V67" s="29"/>
      <c r="W67" s="29"/>
      <c r="X67" s="26" t="s">
        <v>126</v>
      </c>
      <c r="Y67" s="24">
        <v>1</v>
      </c>
      <c r="Z67" s="24">
        <v>0</v>
      </c>
      <c r="AA67" s="24">
        <v>1</v>
      </c>
      <c r="AB67" s="24"/>
      <c r="AC67" s="24">
        <v>0</v>
      </c>
      <c r="AD67" s="24">
        <v>1</v>
      </c>
      <c r="AE67" s="30"/>
      <c r="AF67" s="21">
        <v>0</v>
      </c>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row>
    <row r="68" spans="1:82" s="31" customFormat="1" x14ac:dyDescent="0.25">
      <c r="A68">
        <v>24</v>
      </c>
      <c r="B68" s="19">
        <v>45243.201238425929</v>
      </c>
      <c r="C68" s="19">
        <v>45243.208518518521</v>
      </c>
      <c r="D68" t="s">
        <v>125</v>
      </c>
      <c r="E68" t="s">
        <v>123</v>
      </c>
      <c r="F68">
        <v>67</v>
      </c>
      <c r="G68" s="20">
        <v>15130</v>
      </c>
      <c r="H68">
        <v>151.80000000000001</v>
      </c>
      <c r="I68" s="23" t="s">
        <v>37</v>
      </c>
      <c r="J68" s="22">
        <f>_xlfn.XLOOKUP($I68,[1]Summary!$D$2:$D$14,[1]Summary!$E$2:$E$14,"Not Found")</f>
        <v>64.147777777777776</v>
      </c>
      <c r="K68" s="21" t="s">
        <v>38</v>
      </c>
      <c r="L68" s="25"/>
      <c r="M68" s="21" t="s">
        <v>40</v>
      </c>
      <c r="N68" s="21">
        <v>4</v>
      </c>
      <c r="O68" s="26"/>
      <c r="P68" s="21">
        <v>1</v>
      </c>
      <c r="Q68" s="27">
        <v>10000</v>
      </c>
      <c r="R68" s="28" t="str">
        <f>IF(A69=A68, "PAUSE", IF(OR(Q68&gt;(G68*1.05),Q68&lt;(G68*0.95)), "ERROR", "PASS"))</f>
        <v>PAUSE</v>
      </c>
      <c r="S68" s="28">
        <f t="shared" ref="S68:S82" si="1">IF((N68&gt;1),(Q68-Q67),Q68)</f>
        <v>4920</v>
      </c>
      <c r="T68" s="28">
        <v>100</v>
      </c>
      <c r="U68" s="21" t="s">
        <v>40</v>
      </c>
      <c r="V68" s="29"/>
      <c r="W68" s="29"/>
      <c r="X68" s="26" t="s">
        <v>126</v>
      </c>
      <c r="Y68" s="24">
        <v>1</v>
      </c>
      <c r="Z68" s="24">
        <v>0</v>
      </c>
      <c r="AA68" s="24">
        <v>1</v>
      </c>
      <c r="AB68" s="24"/>
      <c r="AC68" s="24">
        <v>0</v>
      </c>
      <c r="AD68" s="24">
        <v>1</v>
      </c>
      <c r="AE68" s="30"/>
      <c r="AF68" s="21">
        <v>0</v>
      </c>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row>
    <row r="69" spans="1:82" s="31" customFormat="1" x14ac:dyDescent="0.25">
      <c r="A69">
        <v>24</v>
      </c>
      <c r="B69" s="19">
        <v>45243.201238425929</v>
      </c>
      <c r="C69" s="19">
        <v>45243.208518518521</v>
      </c>
      <c r="D69" t="s">
        <v>125</v>
      </c>
      <c r="E69" t="s">
        <v>123</v>
      </c>
      <c r="F69">
        <v>67</v>
      </c>
      <c r="G69" s="20">
        <v>15130</v>
      </c>
      <c r="H69">
        <v>151.80000000000001</v>
      </c>
      <c r="I69" s="23" t="s">
        <v>37</v>
      </c>
      <c r="J69" s="22">
        <f>_xlfn.XLOOKUP($I69,[1]Summary!$D$2:$D$14,[1]Summary!$E$2:$E$14,"Not Found")</f>
        <v>64.147777777777776</v>
      </c>
      <c r="K69" s="21" t="s">
        <v>38</v>
      </c>
      <c r="L69" s="25"/>
      <c r="M69" s="21" t="s">
        <v>40</v>
      </c>
      <c r="N69" s="21">
        <v>5</v>
      </c>
      <c r="O69" s="26"/>
      <c r="P69" s="21">
        <v>1</v>
      </c>
      <c r="Q69" s="27">
        <v>15100</v>
      </c>
      <c r="R69" s="28" t="str">
        <f>IF(A70=A69, "PAUSE", IF(OR(Q69&gt;(G69*1.05),Q69&lt;(G69*0.95)), "ERROR", "PASS"))</f>
        <v>PASS</v>
      </c>
      <c r="S69" s="28">
        <f t="shared" si="1"/>
        <v>5100</v>
      </c>
      <c r="T69" s="28">
        <v>100</v>
      </c>
      <c r="U69" s="21" t="s">
        <v>40</v>
      </c>
      <c r="V69" s="29"/>
      <c r="W69" s="29"/>
      <c r="X69" s="26" t="s">
        <v>126</v>
      </c>
      <c r="Y69" s="24">
        <v>1</v>
      </c>
      <c r="Z69" s="24">
        <v>0</v>
      </c>
      <c r="AA69" s="24">
        <v>1</v>
      </c>
      <c r="AB69" s="24">
        <v>2040</v>
      </c>
      <c r="AC69" s="24">
        <v>0</v>
      </c>
      <c r="AD69" s="24">
        <v>1</v>
      </c>
      <c r="AE69" s="30"/>
      <c r="AF69" s="21">
        <v>0</v>
      </c>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row>
    <row r="70" spans="1:82" s="31" customFormat="1" x14ac:dyDescent="0.25">
      <c r="A70">
        <v>25</v>
      </c>
      <c r="B70" s="19">
        <v>45243.209837962961</v>
      </c>
      <c r="C70" s="19">
        <v>45243.212164351848</v>
      </c>
      <c r="D70" t="s">
        <v>127</v>
      </c>
      <c r="E70" t="s">
        <v>123</v>
      </c>
      <c r="F70">
        <v>67</v>
      </c>
      <c r="G70" s="20">
        <v>15040</v>
      </c>
      <c r="H70">
        <v>151.19999999999999</v>
      </c>
      <c r="I70" s="23" t="s">
        <v>37</v>
      </c>
      <c r="J70" s="22">
        <f>_xlfn.XLOOKUP($I70,[1]Summary!$D$2:$D$14,[1]Summary!$E$2:$E$14,"Not Found")</f>
        <v>64.147777777777776</v>
      </c>
      <c r="K70" s="21" t="s">
        <v>50</v>
      </c>
      <c r="L70" s="25"/>
      <c r="M70" s="21" t="s">
        <v>40</v>
      </c>
      <c r="N70" s="21">
        <v>1</v>
      </c>
      <c r="O70" s="26"/>
      <c r="P70" s="21">
        <v>1</v>
      </c>
      <c r="Q70" s="27">
        <v>5130</v>
      </c>
      <c r="R70" s="28" t="str">
        <f>IF(A71=A70, "PAUSE", IF(OR(Q70&gt;(G70*1.05),Q70&lt;(G70*0.95)), "ERROR", "PASS"))</f>
        <v>PAUSE</v>
      </c>
      <c r="S70" s="28">
        <f t="shared" si="1"/>
        <v>5130</v>
      </c>
      <c r="T70" s="28">
        <v>100</v>
      </c>
      <c r="U70" s="21" t="s">
        <v>40</v>
      </c>
      <c r="V70" s="29"/>
      <c r="W70" s="29"/>
      <c r="X70" s="26" t="s">
        <v>126</v>
      </c>
      <c r="Y70" s="24">
        <v>1</v>
      </c>
      <c r="Z70" s="24">
        <v>0</v>
      </c>
      <c r="AA70" s="24">
        <v>1</v>
      </c>
      <c r="AB70" s="24" t="s">
        <v>53</v>
      </c>
      <c r="AC70" s="24">
        <v>0</v>
      </c>
      <c r="AD70" s="24">
        <v>1</v>
      </c>
      <c r="AE70" s="30"/>
      <c r="AF70" s="21">
        <v>0</v>
      </c>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row>
    <row r="71" spans="1:82" s="31" customFormat="1" x14ac:dyDescent="0.25">
      <c r="A71">
        <v>25</v>
      </c>
      <c r="B71" s="19">
        <v>45243.209837962961</v>
      </c>
      <c r="C71" s="19">
        <v>45243.212164351848</v>
      </c>
      <c r="D71" t="s">
        <v>127</v>
      </c>
      <c r="E71" t="s">
        <v>123</v>
      </c>
      <c r="F71">
        <v>67</v>
      </c>
      <c r="G71" s="20">
        <v>15040</v>
      </c>
      <c r="H71">
        <v>151.19999999999999</v>
      </c>
      <c r="I71" s="23" t="s">
        <v>37</v>
      </c>
      <c r="J71" s="22">
        <f>_xlfn.XLOOKUP($I71,[1]Summary!$D$2:$D$14,[1]Summary!$E$2:$E$14,"Not Found")</f>
        <v>64.147777777777776</v>
      </c>
      <c r="K71" s="21" t="s">
        <v>50</v>
      </c>
      <c r="L71" s="25"/>
      <c r="M71" s="21" t="s">
        <v>40</v>
      </c>
      <c r="N71" s="21">
        <v>2</v>
      </c>
      <c r="O71" s="26"/>
      <c r="P71" s="21">
        <v>1</v>
      </c>
      <c r="Q71" s="27">
        <v>10000</v>
      </c>
      <c r="R71" s="28" t="str">
        <f>IF(A72=A71, "PAUSE", IF(OR(Q71&gt;(G71*1.05),Q71&lt;(G71*0.95)), "ERROR", "PASS"))</f>
        <v>PAUSE</v>
      </c>
      <c r="S71" s="28">
        <f t="shared" si="1"/>
        <v>4870</v>
      </c>
      <c r="T71" s="28">
        <v>100</v>
      </c>
      <c r="U71" s="21" t="s">
        <v>40</v>
      </c>
      <c r="V71" s="29"/>
      <c r="W71" s="29"/>
      <c r="X71" s="26" t="s">
        <v>126</v>
      </c>
      <c r="Y71" s="24">
        <v>1</v>
      </c>
      <c r="Z71" s="24">
        <v>0</v>
      </c>
      <c r="AA71" s="24">
        <v>1</v>
      </c>
      <c r="AB71" s="24" t="s">
        <v>53</v>
      </c>
      <c r="AC71" s="24">
        <v>0</v>
      </c>
      <c r="AD71" s="24">
        <v>1</v>
      </c>
      <c r="AE71" s="30"/>
      <c r="AF71" s="21">
        <v>0</v>
      </c>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row>
    <row r="72" spans="1:82" s="31" customFormat="1" x14ac:dyDescent="0.25">
      <c r="A72">
        <v>25</v>
      </c>
      <c r="B72" s="19">
        <v>45243.209837962961</v>
      </c>
      <c r="C72" s="19">
        <v>45243.212164351848</v>
      </c>
      <c r="D72" t="s">
        <v>127</v>
      </c>
      <c r="E72" t="s">
        <v>123</v>
      </c>
      <c r="F72">
        <v>67</v>
      </c>
      <c r="G72" s="20">
        <v>15040</v>
      </c>
      <c r="H72">
        <v>151.19999999999999</v>
      </c>
      <c r="I72" s="23" t="s">
        <v>37</v>
      </c>
      <c r="J72" s="22">
        <f>_xlfn.XLOOKUP($I72,[1]Summary!$D$2:$D$14,[1]Summary!$E$2:$E$14,"Not Found")</f>
        <v>64.147777777777776</v>
      </c>
      <c r="K72" s="21" t="s">
        <v>50</v>
      </c>
      <c r="L72" s="25"/>
      <c r="M72" s="21" t="s">
        <v>40</v>
      </c>
      <c r="N72" s="21">
        <v>3</v>
      </c>
      <c r="O72" s="26"/>
      <c r="P72" s="21">
        <v>1</v>
      </c>
      <c r="Q72" s="27">
        <v>15000</v>
      </c>
      <c r="R72" s="28" t="str">
        <f>IF(A73=A72, "PAUSE", IF(OR(Q72&gt;(G72*1.05),Q72&lt;(G72*0.95)), "ERROR", "PASS"))</f>
        <v>PASS</v>
      </c>
      <c r="S72" s="28">
        <f t="shared" si="1"/>
        <v>5000</v>
      </c>
      <c r="T72" s="28">
        <v>100</v>
      </c>
      <c r="U72" s="21" t="s">
        <v>40</v>
      </c>
      <c r="V72" s="29"/>
      <c r="W72" s="29"/>
      <c r="X72" s="26" t="s">
        <v>126</v>
      </c>
      <c r="Y72" s="24">
        <v>1</v>
      </c>
      <c r="Z72" s="24">
        <v>0</v>
      </c>
      <c r="AA72" s="24">
        <v>1</v>
      </c>
      <c r="AB72" s="24" t="s">
        <v>53</v>
      </c>
      <c r="AC72" s="24">
        <v>0</v>
      </c>
      <c r="AD72" s="24">
        <v>1</v>
      </c>
      <c r="AE72" s="30"/>
      <c r="AF72" s="21">
        <v>0</v>
      </c>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row>
    <row r="73" spans="1:82" s="31" customFormat="1" x14ac:dyDescent="0.25">
      <c r="A73">
        <v>26</v>
      </c>
      <c r="B73" s="19">
        <v>45243.214513888888</v>
      </c>
      <c r="C73" s="19">
        <v>45243.228981481479</v>
      </c>
      <c r="D73" t="s">
        <v>128</v>
      </c>
      <c r="E73" t="s">
        <v>123</v>
      </c>
      <c r="F73">
        <v>67</v>
      </c>
      <c r="G73" s="20">
        <v>612.5</v>
      </c>
      <c r="H73">
        <v>16.059999999999999</v>
      </c>
      <c r="I73" s="23" t="s">
        <v>37</v>
      </c>
      <c r="J73" s="22">
        <f>_xlfn.XLOOKUP($I73,[1]Summary!$D$2:$D$14,[1]Summary!$E$2:$E$14,"Not Found")</f>
        <v>64.147777777777776</v>
      </c>
      <c r="K73" s="21" t="s">
        <v>79</v>
      </c>
      <c r="L73" s="25"/>
      <c r="M73" s="21" t="s">
        <v>40</v>
      </c>
      <c r="N73" s="21">
        <v>1</v>
      </c>
      <c r="O73" s="26"/>
      <c r="P73" s="21">
        <v>1</v>
      </c>
      <c r="Q73" s="27">
        <v>59.3</v>
      </c>
      <c r="R73" s="28" t="str">
        <f>IF(A74=A73, "PAUSE", IF(OR(Q73&gt;(G73*1.05),Q73&lt;(G73*0.95)), "ERROR", "PASS"))</f>
        <v>PAUSE</v>
      </c>
      <c r="S73" s="28">
        <f t="shared" si="1"/>
        <v>59.3</v>
      </c>
      <c r="T73" s="28">
        <v>20</v>
      </c>
      <c r="U73" s="21" t="s">
        <v>40</v>
      </c>
      <c r="V73" s="29" t="s">
        <v>80</v>
      </c>
      <c r="W73" s="29" t="s">
        <v>43</v>
      </c>
      <c r="X73" s="26" t="s">
        <v>121</v>
      </c>
      <c r="Y73" s="24">
        <v>1</v>
      </c>
      <c r="Z73" s="24">
        <v>0</v>
      </c>
      <c r="AA73" s="24">
        <v>0</v>
      </c>
      <c r="AB73" s="24">
        <v>0</v>
      </c>
      <c r="AC73" s="24">
        <v>0</v>
      </c>
      <c r="AD73" s="24">
        <v>1</v>
      </c>
      <c r="AE73" s="30"/>
      <c r="AF73" s="21">
        <v>1</v>
      </c>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row>
    <row r="74" spans="1:82" s="31" customFormat="1" x14ac:dyDescent="0.25">
      <c r="A74">
        <v>26</v>
      </c>
      <c r="B74" s="19">
        <v>45243.214513888888</v>
      </c>
      <c r="C74" s="19">
        <v>45243.228981481479</v>
      </c>
      <c r="D74" t="s">
        <v>128</v>
      </c>
      <c r="E74" t="s">
        <v>123</v>
      </c>
      <c r="F74">
        <v>67</v>
      </c>
      <c r="G74" s="20">
        <v>612.5</v>
      </c>
      <c r="H74">
        <v>16.059999999999999</v>
      </c>
      <c r="I74" s="23" t="s">
        <v>37</v>
      </c>
      <c r="J74" s="22">
        <f>_xlfn.XLOOKUP($I74,[1]Summary!$D$2:$D$14,[1]Summary!$E$2:$E$14,"Not Found")</f>
        <v>64.147777777777776</v>
      </c>
      <c r="K74" s="21" t="s">
        <v>79</v>
      </c>
      <c r="L74" s="25"/>
      <c r="M74" s="21" t="s">
        <v>40</v>
      </c>
      <c r="N74" s="21">
        <v>2</v>
      </c>
      <c r="O74" s="26"/>
      <c r="P74" s="21">
        <v>1</v>
      </c>
      <c r="Q74" s="27">
        <v>116</v>
      </c>
      <c r="R74" s="28" t="str">
        <f>IF(A75=A74, "PAUSE", IF(OR(Q74&gt;(G74*1.05),Q74&lt;(G74*0.95)), "ERROR", "PASS"))</f>
        <v>PAUSE</v>
      </c>
      <c r="S74" s="28">
        <f t="shared" si="1"/>
        <v>56.7</v>
      </c>
      <c r="T74" s="28">
        <v>20</v>
      </c>
      <c r="U74" s="21" t="s">
        <v>40</v>
      </c>
      <c r="V74" s="29" t="s">
        <v>80</v>
      </c>
      <c r="W74" s="29" t="s">
        <v>43</v>
      </c>
      <c r="X74" s="26" t="s">
        <v>121</v>
      </c>
      <c r="Y74" s="24">
        <v>1</v>
      </c>
      <c r="Z74" s="24">
        <v>0</v>
      </c>
      <c r="AA74" s="24">
        <v>0</v>
      </c>
      <c r="AB74" s="24">
        <v>0</v>
      </c>
      <c r="AC74" s="24">
        <v>0</v>
      </c>
      <c r="AD74" s="24">
        <v>1</v>
      </c>
      <c r="AE74" s="30"/>
      <c r="AF74" s="21">
        <v>1</v>
      </c>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row>
    <row r="75" spans="1:82" s="31" customFormat="1" ht="30" x14ac:dyDescent="0.25">
      <c r="A75">
        <v>26</v>
      </c>
      <c r="B75" s="19">
        <v>45243.214513888888</v>
      </c>
      <c r="C75" s="19">
        <v>45243.228981481479</v>
      </c>
      <c r="D75" t="s">
        <v>128</v>
      </c>
      <c r="E75" t="s">
        <v>123</v>
      </c>
      <c r="F75">
        <v>67</v>
      </c>
      <c r="G75" s="20">
        <v>612.5</v>
      </c>
      <c r="H75">
        <v>16.059999999999999</v>
      </c>
      <c r="I75" s="23" t="s">
        <v>37</v>
      </c>
      <c r="J75" s="22">
        <f>_xlfn.XLOOKUP($I75,[1]Summary!$D$2:$D$14,[1]Summary!$E$2:$E$14,"Not Found")</f>
        <v>64.147777777777776</v>
      </c>
      <c r="K75" s="21" t="s">
        <v>79</v>
      </c>
      <c r="L75" s="25"/>
      <c r="M75" s="21" t="s">
        <v>40</v>
      </c>
      <c r="N75" s="21">
        <v>3</v>
      </c>
      <c r="O75" s="26"/>
      <c r="P75" s="21">
        <v>1</v>
      </c>
      <c r="Q75" s="27">
        <v>302</v>
      </c>
      <c r="R75" s="28" t="str">
        <f>IF(A76=A75, "PAUSE", IF(OR(Q75&gt;(G75*1.05),Q75&lt;(G75*0.95)), "ERROR", "PASS"))</f>
        <v>PAUSE</v>
      </c>
      <c r="S75" s="28">
        <f t="shared" si="1"/>
        <v>186</v>
      </c>
      <c r="T75" s="28">
        <v>20</v>
      </c>
      <c r="U75" s="21" t="s">
        <v>40</v>
      </c>
      <c r="V75" s="29" t="s">
        <v>80</v>
      </c>
      <c r="W75" s="29" t="s">
        <v>81</v>
      </c>
      <c r="X75" s="26" t="s">
        <v>129</v>
      </c>
      <c r="Y75" s="24">
        <v>1</v>
      </c>
      <c r="Z75" s="24">
        <v>0</v>
      </c>
      <c r="AA75" s="24">
        <v>0</v>
      </c>
      <c r="AB75" s="24">
        <v>2</v>
      </c>
      <c r="AC75" s="24">
        <v>0</v>
      </c>
      <c r="AD75" s="24">
        <v>1</v>
      </c>
      <c r="AE75" s="30"/>
      <c r="AF75" s="21">
        <v>1</v>
      </c>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row>
    <row r="76" spans="1:82" s="31" customFormat="1" ht="30" x14ac:dyDescent="0.25">
      <c r="A76">
        <v>26</v>
      </c>
      <c r="B76" s="19">
        <v>45243.214513888888</v>
      </c>
      <c r="C76" s="19">
        <v>45243.228981481479</v>
      </c>
      <c r="D76" t="s">
        <v>128</v>
      </c>
      <c r="E76" t="s">
        <v>123</v>
      </c>
      <c r="F76">
        <v>67</v>
      </c>
      <c r="G76" s="20">
        <v>612.5</v>
      </c>
      <c r="H76">
        <v>16.059999999999999</v>
      </c>
      <c r="I76" s="23" t="s">
        <v>37</v>
      </c>
      <c r="J76" s="22">
        <f>_xlfn.XLOOKUP($I76,[1]Summary!$D$2:$D$14,[1]Summary!$E$2:$E$14,"Not Found")</f>
        <v>64.147777777777776</v>
      </c>
      <c r="K76" s="21" t="s">
        <v>79</v>
      </c>
      <c r="L76" s="25"/>
      <c r="M76" s="21" t="s">
        <v>40</v>
      </c>
      <c r="N76" s="21">
        <v>4</v>
      </c>
      <c r="O76" s="26"/>
      <c r="P76" s="21">
        <v>1</v>
      </c>
      <c r="Q76" s="27">
        <v>437</v>
      </c>
      <c r="R76" s="28" t="str">
        <f>IF(A77=A76, "PAUSE", IF(OR(Q76&gt;(G76*1.05),Q76&lt;(G76*0.95)), "ERROR", "PASS"))</f>
        <v>PAUSE</v>
      </c>
      <c r="S76" s="28">
        <f t="shared" si="1"/>
        <v>135</v>
      </c>
      <c r="T76" s="28">
        <v>20</v>
      </c>
      <c r="U76" s="21" t="s">
        <v>40</v>
      </c>
      <c r="V76" s="29" t="s">
        <v>86</v>
      </c>
      <c r="W76" s="29" t="s">
        <v>43</v>
      </c>
      <c r="X76" s="26" t="s">
        <v>130</v>
      </c>
      <c r="Y76" s="24">
        <v>1</v>
      </c>
      <c r="Z76" s="24">
        <v>0</v>
      </c>
      <c r="AA76" s="24">
        <v>0</v>
      </c>
      <c r="AB76" s="24"/>
      <c r="AC76" s="24">
        <v>0</v>
      </c>
      <c r="AD76" s="24">
        <v>1</v>
      </c>
      <c r="AE76" s="30"/>
      <c r="AF76" s="21">
        <v>1</v>
      </c>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row>
    <row r="77" spans="1:82" s="31" customFormat="1" x14ac:dyDescent="0.25">
      <c r="A77">
        <v>26</v>
      </c>
      <c r="B77" s="19">
        <v>45243.214513888888</v>
      </c>
      <c r="C77" s="19">
        <v>45243.228981481479</v>
      </c>
      <c r="D77" t="s">
        <v>128</v>
      </c>
      <c r="E77" t="s">
        <v>123</v>
      </c>
      <c r="F77">
        <v>67</v>
      </c>
      <c r="G77" s="20">
        <v>612.5</v>
      </c>
      <c r="H77">
        <v>16.059999999999999</v>
      </c>
      <c r="I77" s="23" t="s">
        <v>37</v>
      </c>
      <c r="J77" s="22">
        <f>_xlfn.XLOOKUP($I77,[1]Summary!$D$2:$D$14,[1]Summary!$E$2:$E$14,"Not Found")</f>
        <v>64.147777777777776</v>
      </c>
      <c r="K77" s="21" t="s">
        <v>79</v>
      </c>
      <c r="L77" s="25"/>
      <c r="M77" s="21" t="s">
        <v>40</v>
      </c>
      <c r="N77" s="21">
        <v>5</v>
      </c>
      <c r="O77" s="26"/>
      <c r="P77" s="21">
        <v>1</v>
      </c>
      <c r="Q77" s="27">
        <v>533</v>
      </c>
      <c r="R77" s="28" t="str">
        <f>IF(A78=A77, "PAUSE", IF(OR(Q77&gt;(G77*1.05),Q77&lt;(G77*0.95)), "ERROR", "PASS"))</f>
        <v>PAUSE</v>
      </c>
      <c r="S77" s="28">
        <f t="shared" si="1"/>
        <v>96</v>
      </c>
      <c r="T77" s="28">
        <v>20</v>
      </c>
      <c r="U77" s="21" t="s">
        <v>40</v>
      </c>
      <c r="V77" s="29" t="s">
        <v>98</v>
      </c>
      <c r="W77" s="29" t="s">
        <v>43</v>
      </c>
      <c r="X77" s="26" t="s">
        <v>131</v>
      </c>
      <c r="Y77" s="24">
        <v>1</v>
      </c>
      <c r="Z77" s="24">
        <v>0</v>
      </c>
      <c r="AA77" s="24">
        <v>0</v>
      </c>
      <c r="AB77" s="24"/>
      <c r="AC77" s="24">
        <v>0</v>
      </c>
      <c r="AD77" s="24">
        <v>1</v>
      </c>
      <c r="AE77" s="30"/>
      <c r="AF77" s="21">
        <v>1</v>
      </c>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row>
    <row r="78" spans="1:82" s="31" customFormat="1" ht="30" x14ac:dyDescent="0.25">
      <c r="A78">
        <v>26</v>
      </c>
      <c r="B78" s="19">
        <v>45243.214513888888</v>
      </c>
      <c r="C78" s="19">
        <v>45243.228981481479</v>
      </c>
      <c r="D78" t="s">
        <v>128</v>
      </c>
      <c r="E78" t="s">
        <v>123</v>
      </c>
      <c r="F78">
        <v>67</v>
      </c>
      <c r="G78" s="20">
        <v>612.5</v>
      </c>
      <c r="H78">
        <v>16.059999999999999</v>
      </c>
      <c r="I78" s="23" t="s">
        <v>37</v>
      </c>
      <c r="J78" s="22">
        <f>_xlfn.XLOOKUP($I78,[1]Summary!$D$2:$D$14,[1]Summary!$E$2:$E$14,"Not Found")</f>
        <v>64.147777777777776</v>
      </c>
      <c r="K78" s="21" t="s">
        <v>79</v>
      </c>
      <c r="L78" s="25"/>
      <c r="M78" s="21" t="s">
        <v>40</v>
      </c>
      <c r="N78" s="21">
        <v>6</v>
      </c>
      <c r="O78" s="26"/>
      <c r="P78" s="21">
        <v>1</v>
      </c>
      <c r="Q78" s="27">
        <v>612</v>
      </c>
      <c r="R78" s="28" t="str">
        <f>IF(A79=A78, "PAUSE", IF(OR(Q78&gt;(G78*1.05),Q78&lt;(G78*0.95)), "ERROR", "PASS"))</f>
        <v>PASS</v>
      </c>
      <c r="S78" s="28">
        <f t="shared" si="1"/>
        <v>79</v>
      </c>
      <c r="T78" s="28">
        <v>20</v>
      </c>
      <c r="U78" s="21" t="s">
        <v>40</v>
      </c>
      <c r="V78" s="29" t="s">
        <v>86</v>
      </c>
      <c r="W78" s="29" t="s">
        <v>43</v>
      </c>
      <c r="X78" s="26" t="s">
        <v>130</v>
      </c>
      <c r="Y78" s="24">
        <v>1</v>
      </c>
      <c r="Z78" s="24">
        <v>0</v>
      </c>
      <c r="AA78" s="24">
        <v>0</v>
      </c>
      <c r="AB78" s="24"/>
      <c r="AC78" s="24">
        <v>0</v>
      </c>
      <c r="AD78" s="24">
        <v>1</v>
      </c>
      <c r="AE78" s="30"/>
      <c r="AF78" s="21">
        <v>1</v>
      </c>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row>
    <row r="79" spans="1:82" s="31" customFormat="1" ht="45" x14ac:dyDescent="0.25">
      <c r="A79">
        <v>27</v>
      </c>
      <c r="B79" s="19">
        <v>45243.246388888889</v>
      </c>
      <c r="C79" s="19">
        <v>45243.250208333331</v>
      </c>
      <c r="D79" t="s">
        <v>132</v>
      </c>
      <c r="E79" t="s">
        <v>123</v>
      </c>
      <c r="F79">
        <v>67</v>
      </c>
      <c r="G79" s="20">
        <v>6264000</v>
      </c>
      <c r="H79">
        <v>50600</v>
      </c>
      <c r="I79" s="23" t="s">
        <v>37</v>
      </c>
      <c r="J79" s="22">
        <f>_xlfn.XLOOKUP($I79,[1]Summary!$D$2:$D$14,[1]Summary!$E$2:$E$14,"Not Found")</f>
        <v>64.147777777777776</v>
      </c>
      <c r="K79" s="21" t="s">
        <v>133</v>
      </c>
      <c r="L79" s="25" t="s">
        <v>134</v>
      </c>
      <c r="M79" s="21">
        <v>1.54</v>
      </c>
      <c r="N79" s="21">
        <v>1</v>
      </c>
      <c r="O79" s="26" t="s">
        <v>135</v>
      </c>
      <c r="P79" s="21">
        <v>1</v>
      </c>
      <c r="Q79" s="27">
        <v>6260000</v>
      </c>
      <c r="R79" s="28" t="str">
        <f>IF(A80=A79, "PAUSE", IF(OR(Q79&gt;(G79*1.05),Q79&lt;(G79*0.95)), "ERROR", "PASS"))</f>
        <v>PASS</v>
      </c>
      <c r="S79" s="28">
        <f t="shared" si="1"/>
        <v>6260000</v>
      </c>
      <c r="T79" s="28">
        <v>50000</v>
      </c>
      <c r="U79" s="21">
        <v>1.54</v>
      </c>
      <c r="V79" s="29"/>
      <c r="W79" s="29" t="s">
        <v>62</v>
      </c>
      <c r="X79" s="26" t="s">
        <v>136</v>
      </c>
      <c r="Y79" s="24">
        <v>1</v>
      </c>
      <c r="Z79" s="24">
        <v>0</v>
      </c>
      <c r="AA79" s="24">
        <v>0</v>
      </c>
      <c r="AB79" s="24"/>
      <c r="AC79" s="24"/>
      <c r="AD79" s="24">
        <v>0</v>
      </c>
      <c r="AE79" s="30"/>
      <c r="AF79" s="21">
        <v>1</v>
      </c>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row>
    <row r="80" spans="1:82" s="31" customFormat="1" ht="45" x14ac:dyDescent="0.25">
      <c r="A80">
        <v>28</v>
      </c>
      <c r="B80" s="19">
        <v>45243.258715277778</v>
      </c>
      <c r="C80" s="19">
        <v>45243.259652777779</v>
      </c>
      <c r="D80" t="s">
        <v>137</v>
      </c>
      <c r="E80" t="s">
        <v>123</v>
      </c>
      <c r="F80">
        <v>67</v>
      </c>
      <c r="G80" s="20">
        <v>3806000</v>
      </c>
      <c r="H80">
        <v>50250</v>
      </c>
      <c r="I80" s="23" t="s">
        <v>37</v>
      </c>
      <c r="J80" s="22">
        <f>_xlfn.XLOOKUP($I80,[1]Summary!$D$2:$D$14,[1]Summary!$E$2:$E$14,"Not Found")</f>
        <v>64.147777777777776</v>
      </c>
      <c r="K80" s="21" t="s">
        <v>133</v>
      </c>
      <c r="L80" s="25" t="s">
        <v>134</v>
      </c>
      <c r="M80" s="21">
        <v>1.54</v>
      </c>
      <c r="N80" s="21">
        <v>1</v>
      </c>
      <c r="O80" s="26" t="s">
        <v>135</v>
      </c>
      <c r="P80" s="21">
        <v>1</v>
      </c>
      <c r="Q80" s="27">
        <v>3810000</v>
      </c>
      <c r="R80" s="28" t="str">
        <f>IF(A81=A80, "PAUSE", IF(OR(Q80&gt;(G80*1.05),Q80&lt;(G80*0.95)), "ERROR", "PASS"))</f>
        <v>PASS</v>
      </c>
      <c r="S80" s="28">
        <f t="shared" si="1"/>
        <v>3810000</v>
      </c>
      <c r="T80" s="28">
        <v>50000</v>
      </c>
      <c r="U80" s="21">
        <v>1.54</v>
      </c>
      <c r="V80" s="29"/>
      <c r="W80" s="29" t="s">
        <v>62</v>
      </c>
      <c r="X80" s="26" t="s">
        <v>138</v>
      </c>
      <c r="Y80" s="24">
        <v>1</v>
      </c>
      <c r="Z80" s="24">
        <v>0</v>
      </c>
      <c r="AA80" s="24">
        <v>0</v>
      </c>
      <c r="AB80" s="24"/>
      <c r="AC80" s="24"/>
      <c r="AD80" s="24">
        <v>0</v>
      </c>
      <c r="AE80" s="30"/>
      <c r="AF80" s="21">
        <v>1</v>
      </c>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row>
    <row r="81" spans="1:82" s="31" customFormat="1" ht="45" x14ac:dyDescent="0.25">
      <c r="A81">
        <v>29</v>
      </c>
      <c r="B81" s="19">
        <v>45243.317048611112</v>
      </c>
      <c r="C81" s="19">
        <v>45243.320347222223</v>
      </c>
      <c r="D81" t="s">
        <v>139</v>
      </c>
      <c r="E81" t="s">
        <v>140</v>
      </c>
      <c r="F81">
        <v>80.8</v>
      </c>
      <c r="G81" s="20">
        <v>10060000</v>
      </c>
      <c r="H81">
        <v>35940</v>
      </c>
      <c r="I81" s="23">
        <v>2100002</v>
      </c>
      <c r="J81" s="22">
        <f>_xlfn.XLOOKUP($I81,[1]Summary!$D$2:$D$14,[1]Summary!$E$2:$E$14,"Not Found")</f>
        <v>62.394444444444439</v>
      </c>
      <c r="K81" s="21" t="s">
        <v>133</v>
      </c>
      <c r="L81" s="25" t="s">
        <v>134</v>
      </c>
      <c r="M81" s="21">
        <v>1.54</v>
      </c>
      <c r="N81" s="21">
        <v>1</v>
      </c>
      <c r="O81" s="26" t="s">
        <v>135</v>
      </c>
      <c r="P81" s="21">
        <v>1</v>
      </c>
      <c r="Q81" s="27">
        <v>10100000</v>
      </c>
      <c r="R81" s="28" t="str">
        <f>IF(A82=A81, "PAUSE", IF(OR(Q81&gt;(G81*1.05),Q81&lt;(G81*0.95)), "ERROR", "PASS"))</f>
        <v>PASS</v>
      </c>
      <c r="S81" s="28">
        <f t="shared" si="1"/>
        <v>10100000</v>
      </c>
      <c r="T81" s="28">
        <v>30000</v>
      </c>
      <c r="U81" s="21">
        <v>1.54</v>
      </c>
      <c r="V81" s="29"/>
      <c r="W81" s="29" t="s">
        <v>62</v>
      </c>
      <c r="X81" s="26" t="s">
        <v>138</v>
      </c>
      <c r="Y81" s="24">
        <v>1</v>
      </c>
      <c r="Z81" s="24">
        <v>0</v>
      </c>
      <c r="AA81" s="24">
        <v>0</v>
      </c>
      <c r="AB81" s="24"/>
      <c r="AC81" s="24"/>
      <c r="AD81" s="24">
        <v>0</v>
      </c>
      <c r="AE81" s="30"/>
      <c r="AF81" s="21">
        <v>1</v>
      </c>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row>
    <row r="82" spans="1:82" s="31" customFormat="1" x14ac:dyDescent="0.25">
      <c r="A82" t="s">
        <v>141</v>
      </c>
      <c r="B82" s="19"/>
      <c r="C82" s="19"/>
      <c r="D82"/>
      <c r="E82"/>
      <c r="F82"/>
      <c r="G82" s="20"/>
      <c r="H82"/>
      <c r="I82" s="23"/>
      <c r="J82" s="22">
        <f>_xlfn.XLOOKUP($I82,[1]Summary!$D$2:$D$14,[1]Summary!$E$2:$E$14,"Not Found")</f>
        <v>0</v>
      </c>
      <c r="K82" s="21"/>
      <c r="L82" s="25"/>
      <c r="M82" s="21"/>
      <c r="N82" s="21"/>
      <c r="O82" s="26"/>
      <c r="P82" s="21"/>
      <c r="Q82" s="27"/>
      <c r="R82" s="28" t="e">
        <f>IF(#REF!=A82, "PAUSE", IF(OR(Q82&gt;(G82*1.05),Q82&lt;(G82*0.95)), "ERROR", "PASS"))</f>
        <v>#REF!</v>
      </c>
      <c r="S82" s="28">
        <f t="shared" si="1"/>
        <v>0</v>
      </c>
      <c r="T82" s="28"/>
      <c r="U82" s="21"/>
      <c r="V82" s="29"/>
      <c r="W82" s="29"/>
      <c r="X82" s="26"/>
      <c r="Y82" s="24"/>
      <c r="Z82" s="24"/>
      <c r="AA82" s="24"/>
      <c r="AB82" s="24"/>
      <c r="AC82" s="24"/>
      <c r="AD82" s="24"/>
      <c r="AE82" s="30"/>
      <c r="AF82" s="21"/>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row>
  </sheetData>
  <autoFilter ref="A2:AF82"/>
  <mergeCells count="5">
    <mergeCell ref="A1:H1"/>
    <mergeCell ref="I1:J1"/>
    <mergeCell ref="K1:M1"/>
    <mergeCell ref="N1:X1"/>
    <mergeCell ref="Y1:AF1"/>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B687092C1E614AB4A8A307729900AB" ma:contentTypeVersion="9" ma:contentTypeDescription="Create a new document." ma:contentTypeScope="" ma:versionID="e06234dd725192b1ed628cc5465fadb1">
  <xsd:schema xmlns:xsd="http://www.w3.org/2001/XMLSchema" xmlns:xs="http://www.w3.org/2001/XMLSchema" xmlns:p="http://schemas.microsoft.com/office/2006/metadata/properties" xmlns:ns2="336d07f8-798e-4e7b-b91f-e5d7613b5e32" xmlns:ns3="833fc88c-ea49-4c36-8778-1bc7fe8aa9ce" targetNamespace="http://schemas.microsoft.com/office/2006/metadata/properties" ma:root="true" ma:fieldsID="89c9c9b7450455e0ced9363d5b816de7" ns2:_="" ns3:_="">
    <xsd:import namespace="336d07f8-798e-4e7b-b91f-e5d7613b5e32"/>
    <xsd:import namespace="833fc88c-ea49-4c36-8778-1bc7fe8aa9ce"/>
    <xsd:element name="properties">
      <xsd:complexType>
        <xsd:sequence>
          <xsd:element name="documentManagement">
            <xsd:complexType>
              <xsd:all>
                <xsd:element ref="ns2:MediaServiceMetadata" minOccurs="0"/>
                <xsd:element ref="ns2:MediaServiceFastMetadata" minOccurs="0"/>
                <xsd:element ref="ns2:MediaServiceOCR"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6d07f8-798e-4e7b-b91f-e5d7613b5e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820f5e3f-8b9c-449e-9a4b-c6ed302c7743" ma:termSetId="09814cd3-568e-fe90-9814-8d621ff8fb84" ma:anchorId="fba54fb3-c3e1-fe81-a776-ca4b69148c4d" ma:open="true" ma:isKeyword="false">
      <xsd:complexType>
        <xsd:sequence>
          <xsd:element ref="pc:Terms" minOccurs="0" maxOccurs="1"/>
        </xsd:sequence>
      </xsd:complexType>
    </xsd:element>
    <xsd:element name="MediaLengthInSeconds" ma:index="14" nillable="true" ma:displayName="MediaLengthInSeconds" ma:hidden="true" ma:internalName="MediaLengthInSeconds" ma:readOnly="true">
      <xsd:simpleType>
        <xsd:restriction base="dms:Unknow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33fc88c-ea49-4c36-8778-1bc7fe8aa9ce"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3873429-38bd-4cf4-88b8-b3546ca6d5c9}" ma:internalName="TaxCatchAll" ma:showField="CatchAllData" ma:web="833fc88c-ea49-4c36-8778-1bc7fe8aa9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36d07f8-798e-4e7b-b91f-e5d7613b5e32">
      <Terms xmlns="http://schemas.microsoft.com/office/infopath/2007/PartnerControls"/>
    </lcf76f155ced4ddcb4097134ff3c332f>
    <TaxCatchAll xmlns="833fc88c-ea49-4c36-8778-1bc7fe8aa9ce" xsi:nil="true"/>
  </documentManagement>
</p:properties>
</file>

<file path=customXml/itemProps1.xml><?xml version="1.0" encoding="utf-8"?>
<ds:datastoreItem xmlns:ds="http://schemas.openxmlformats.org/officeDocument/2006/customXml" ds:itemID="{91FFC92A-972B-45B3-9F87-4DC9146139A6}"/>
</file>

<file path=customXml/itemProps2.xml><?xml version="1.0" encoding="utf-8"?>
<ds:datastoreItem xmlns:ds="http://schemas.openxmlformats.org/officeDocument/2006/customXml" ds:itemID="{3E1EB1D4-4B6C-4F56-8D1E-0B3FDE09AC15}"/>
</file>

<file path=customXml/itemProps3.xml><?xml version="1.0" encoding="utf-8"?>
<ds:datastoreItem xmlns:ds="http://schemas.openxmlformats.org/officeDocument/2006/customXml" ds:itemID="{55B855B2-0A88-46EA-B9D3-5D258323F03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TAMU_112023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Gruber</dc:creator>
  <cp:lastModifiedBy>Matt Gruber</cp:lastModifiedBy>
  <dcterms:created xsi:type="dcterms:W3CDTF">2024-02-21T17:39:33Z</dcterms:created>
  <dcterms:modified xsi:type="dcterms:W3CDTF">2024-02-21T17:43:40Z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0x0101008FB687092C1E614AB4A8A307729900AB</vt:lpwstr>
  </property>
</Properties>
</file>