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362f86e193f0e7/Documents/Jobs-Resume/Projects/Statistics-Cereal Sugar Content/"/>
    </mc:Choice>
  </mc:AlternateContent>
  <xr:revisionPtr revIDLastSave="6" documentId="8_{2D7FF00A-F121-4687-A34A-5933E8AAB611}" xr6:coauthVersionLast="47" xr6:coauthVersionMax="47" xr10:uidLastSave="{E43E7BBC-9599-4F8A-907F-2B24E2631909}"/>
  <bookViews>
    <workbookView xWindow="-120" yWindow="-120" windowWidth="29040" windowHeight="15720" activeTab="2" xr2:uid="{00000000-000D-0000-FFFF-FFFF00000000}"/>
  </bookViews>
  <sheets>
    <sheet name="cereal" sheetId="1" r:id="rId1"/>
    <sheet name="sugars" sheetId="2" r:id="rId2"/>
    <sheet name="Distribution" sheetId="3" r:id="rId3"/>
    <sheet name="Central Tendency" sheetId="4" r:id="rId4"/>
    <sheet name="Variabilitiy" sheetId="5" r:id="rId5"/>
  </sheets>
  <definedNames>
    <definedName name="_xlnm._FilterDatabase" localSheetId="0" hidden="1">cereal!$B$1:$Q$75</definedName>
    <definedName name="_xlchart.v1.0" hidden="1">sugars!$A$2:$A$75</definedName>
    <definedName name="_xlchart.v1.1" hidden="1">sugars!$B$1</definedName>
    <definedName name="_xlchart.v1.2" hidden="1">sugars!$B$2:$B$75</definedName>
    <definedName name="_xlchart.v1.3" hidden="1">sugars!$A$2:$A$75</definedName>
    <definedName name="_xlchart.v1.4" hidden="1">sugars!$B$1</definedName>
    <definedName name="_xlchart.v1.5" hidden="1">sugars!$B$2:$B$75</definedName>
    <definedName name="_xlchart.v1.6" hidden="1">sugars!$A$2:$A$75</definedName>
    <definedName name="_xlchart.v1.7" hidden="1">sugars!$B$1</definedName>
    <definedName name="_xlchart.v1.8" hidden="1">sugars!$B$2:$B$75</definedName>
    <definedName name="_xlchart.v1.9" hidden="1">sugars!$B$2:$B$75</definedName>
    <definedName name="G">sugars!$B$2:$B$23</definedName>
    <definedName name="K">sugars!$B$24:$B$46</definedName>
    <definedName name="mfr">sugars!$A$2:$A$75</definedName>
    <definedName name="N">sugars!$B$47:$B$51</definedName>
    <definedName name="P">sugars!$B$52:$B$60</definedName>
    <definedName name="Q">sugars!$B$61:$B$67</definedName>
    <definedName name="RR">sugars!$B$68:$B$75</definedName>
    <definedName name="sugar_grams">sugars!$B$2:$B$75</definedName>
  </definedNames>
  <calcPr calcId="191029"/>
  <pivotCaches>
    <pivotCache cacheId="0" r:id="rId6"/>
  </pivotCaches>
</workbook>
</file>

<file path=xl/calcChain.xml><?xml version="1.0" encoding="utf-8"?>
<calcChain xmlns="http://schemas.openxmlformats.org/spreadsheetml/2006/main">
  <c r="G18" i="4" l="1"/>
  <c r="F18" i="4"/>
  <c r="E18" i="4"/>
  <c r="D18" i="4"/>
  <c r="C18" i="4"/>
  <c r="B18" i="4"/>
  <c r="G17" i="4"/>
  <c r="F17" i="4"/>
  <c r="E17" i="4"/>
  <c r="D17" i="4"/>
  <c r="C17" i="4"/>
  <c r="B17" i="4"/>
  <c r="G16" i="4"/>
  <c r="F16" i="4"/>
  <c r="E16" i="4"/>
  <c r="D16" i="4"/>
  <c r="C16" i="4"/>
  <c r="B16" i="4"/>
  <c r="C15" i="4"/>
  <c r="D15" i="4"/>
  <c r="E15" i="4"/>
  <c r="F15" i="4"/>
  <c r="G15" i="4"/>
  <c r="B15" i="4"/>
  <c r="D28" i="5" a="1"/>
  <c r="D28" i="5" s="1"/>
  <c r="D29" i="5" s="1"/>
  <c r="E28" i="5" a="1"/>
  <c r="E28" i="5" s="1"/>
  <c r="E29" i="5" s="1"/>
  <c r="F28" i="5" a="1"/>
  <c r="F28" i="5" s="1"/>
  <c r="F29" i="5" s="1"/>
  <c r="G28" i="5" a="1"/>
  <c r="G28" i="5"/>
  <c r="G29" i="5" s="1"/>
  <c r="H28" i="5" a="1"/>
  <c r="H28" i="5" s="1"/>
  <c r="H29" i="5" s="1"/>
  <c r="C28" i="5" a="1"/>
  <c r="C28" i="5" s="1"/>
  <c r="C29" i="5" s="1"/>
  <c r="H27" i="5"/>
  <c r="G27" i="5"/>
  <c r="F27" i="5"/>
  <c r="E27" i="5"/>
  <c r="D27" i="5"/>
  <c r="C27" i="5"/>
  <c r="D26" i="5"/>
  <c r="E26" i="5"/>
  <c r="F26" i="5"/>
  <c r="G26" i="5"/>
  <c r="H26" i="5"/>
  <c r="C26" i="5"/>
  <c r="D25" i="5"/>
  <c r="E25" i="5"/>
  <c r="F25" i="5"/>
  <c r="G25" i="5"/>
  <c r="H25" i="5"/>
  <c r="C25" i="5"/>
  <c r="C9" i="5" l="1"/>
  <c r="C8" i="5"/>
  <c r="C7" i="5"/>
  <c r="C6" i="5"/>
  <c r="C5" i="5"/>
  <c r="B8" i="4"/>
  <c r="B7" i="4"/>
  <c r="B6" i="4"/>
  <c r="B5" i="4"/>
  <c r="C10" i="5" l="1"/>
</calcChain>
</file>

<file path=xl/sharedStrings.xml><?xml version="1.0" encoding="utf-8"?>
<sst xmlns="http://schemas.openxmlformats.org/spreadsheetml/2006/main" count="378" uniqueCount="135">
  <si>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</si>
  <si>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</si>
  <si>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</si>
  <si>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</si>
  <si>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</si>
  <si>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</si>
  <si>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</si>
  <si>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</si>
  <si>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</si>
  <si>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</si>
  <si>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</si>
  <si>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</si>
  <si>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</si>
  <si>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</si>
  <si>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</si>
  <si>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</si>
  <si>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</si>
  <si>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</si>
  <si>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</si>
  <si>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</si>
  <si>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</si>
  <si>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</si>
  <si>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</si>
  <si>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</si>
  <si>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</si>
  <si>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</si>
  <si>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</si>
  <si>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</si>
  <si>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</si>
  <si>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</si>
  <si>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</si>
  <si>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</si>
  <si>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</si>
  <si>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</si>
  <si>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</si>
  <si>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</si>
  <si>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</si>
  <si>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</si>
  <si>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</si>
  <si>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</si>
  <si>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</si>
  <si>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</si>
  <si>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</si>
  <si>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</si>
  <si>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</si>
  <si>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</si>
  <si>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</si>
  <si>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</si>
  <si>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</si>
  <si>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</si>
  <si>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</si>
  <si>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</si>
  <si>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</si>
  <si>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</si>
  <si>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</si>
  <si>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</si>
  <si>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</si>
  <si>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</si>
  <si>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</si>
  <si>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</si>
  <si>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</si>
  <si>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</si>
  <si>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</si>
  <si>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</si>
  <si>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</si>
  <si>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</si>
  <si>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</si>
  <si>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</si>
  <si>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</si>
  <si>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</si>
  <si>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</si>
  <si>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</si>
  <si>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</si>
  <si>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</si>
  <si>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</si>
  <si>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</si>
  <si>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</si>
  <si>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</si>
  <si>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</si>
  <si>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</si>
  <si>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</si>
  <si>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</si>
  <si>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</si>
  <si>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</si>
  <si>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</si>
  <si>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</si>
  <si>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</si>
  <si>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</si>
  <si>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</si>
  <si>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</si>
  <si>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</si>
  <si>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</si>
  <si>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</si>
  <si>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</si>
  <si>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</si>
  <si>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</si>
  <si>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</si>
  <si>
    <t>cereal_id</t>
  </si>
  <si>
    <t>sugar_grams</t>
  </si>
  <si>
    <t>Grand Total</t>
  </si>
  <si>
    <t>Frequency</t>
  </si>
  <si>
    <t>Grams of Sugar</t>
  </si>
  <si>
    <t>0-2</t>
  </si>
  <si>
    <t>3-5</t>
  </si>
  <si>
    <t>6-8</t>
  </si>
  <si>
    <t>9-11</t>
  </si>
  <si>
    <t>12-15</t>
  </si>
  <si>
    <t>Frequency Table</t>
  </si>
  <si>
    <t>Histogram</t>
  </si>
  <si>
    <t>Measures of Central Tendency</t>
  </si>
  <si>
    <t>Mean</t>
  </si>
  <si>
    <t>Median</t>
  </si>
  <si>
    <t>Mode</t>
  </si>
  <si>
    <t>Skew</t>
  </si>
  <si>
    <t>Min:</t>
  </si>
  <si>
    <t>Q1:</t>
  </si>
  <si>
    <t>Median:</t>
  </si>
  <si>
    <t>Q3:</t>
  </si>
  <si>
    <t>Max:</t>
  </si>
  <si>
    <t>IQR:</t>
  </si>
  <si>
    <t>Variability</t>
  </si>
  <si>
    <t>Box &amp; Whisker Plot</t>
  </si>
  <si>
    <t>Range:</t>
  </si>
  <si>
    <t>Std Dev:</t>
  </si>
  <si>
    <t>Cereals:</t>
  </si>
  <si>
    <t>G = General Mills</t>
  </si>
  <si>
    <t>K = Kelloggs</t>
  </si>
  <si>
    <t>N = Nabisco</t>
  </si>
  <si>
    <t>P = Post</t>
  </si>
  <si>
    <t>Q = Quaker Oats</t>
  </si>
  <si>
    <t>R = Ralston Purina</t>
  </si>
  <si>
    <t>Manufacturers:</t>
  </si>
  <si>
    <t>Variability by Manufacturer</t>
  </si>
  <si>
    <t>Coefficient of Variation:</t>
  </si>
  <si>
    <t>By 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</si>
</sst>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Continuous"/>
    </xf>
    <xf numFmtId="0" fontId="16" fillId="0" borderId="0" xfId="0" applyFont="1" applyAlignment="1">
      <alignment horizontal="centerContinuous"/>
    </xf>
    <xf numFmtId="0" fontId="16" fillId="0" borderId="0" xfId="0" applyFont="1"/>
    <xf numFmtId="0" fontId="0" fillId="0" borderId="0" xfId="0" applyAlignment="1">
      <alignment horizontal="center"/>
    </xf>
    <xf numFmtId="0" fontId="18" fillId="0" borderId="10" xfId="0" applyFont="1" applyBorder="1"/>
    <xf numFmtId="0" fontId="0" fillId="0" borderId="10" xfId="0" applyBorder="1"/>
    <xf numFmtId="2" fontId="0" fillId="0" borderId="10" xfId="0" applyNumberFormat="1" applyBorder="1"/>
    <xf numFmtId="0" fontId="0" fillId="33" borderId="0" xfId="0" applyFill="1" applyAlignment="1">
      <alignment horizontal="centerContinuous"/>
    </xf>
    <xf numFmtId="0" fontId="18" fillId="0" borderId="0" xfId="0" applyFont="1" applyAlignment="1">
      <alignment horizontal="center"/>
    </xf>
    <xf numFmtId="0" fontId="19" fillId="0" borderId="0" xfId="0" applyFont="1"/>
    <xf numFmtId="0" fontId="18" fillId="0" borderId="10" xfId="0" applyFont="1" applyBorder="1" applyAlignment="1">
      <alignment horizontal="left"/>
    </xf>
    <xf numFmtId="0" fontId="16" fillId="0" borderId="0" xfId="0" applyFont="1" applyFill="1" applyBorder="1"/>
    <xf numFmtId="0" fontId="0" fillId="0" borderId="0" xfId="0" applyFill="1" applyAlignment="1">
      <alignment horizontal="centerContinuous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[Cereal Sugar Statistics b.xlsx]Distribution!PivotTable1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Sugar</a:t>
            </a:r>
            <a:r>
              <a:rPr lang="en-US" baseline="0"/>
              <a:t> Distribution of Cold Cereals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50000"/>
            </a:schemeClr>
          </a:solidFill>
          <a:ln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Distribution!$B$4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5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Distribution!$A$5:$A$10</c:f>
              <c:strCache>
                <c:ptCount val="5"/>
                <c:pt idx="0">
                  <c:v>0-2</c:v>
                </c:pt>
                <c:pt idx="1">
                  <c:v>3-5</c:v>
                </c:pt>
                <c:pt idx="2">
                  <c:v>6-8</c:v>
                </c:pt>
                <c:pt idx="3">
                  <c:v>9-11</c:v>
                </c:pt>
                <c:pt idx="4">
                  <c:v>12-15</c:v>
                </c:pt>
              </c:strCache>
            </c:strRef>
          </c:cat>
          <c:val>
            <c:numRef>
              <c:f>Distribution!$B$5:$B$10</c:f>
              <c:numCache>
                <c:formatCode>General</c:formatCode>
                <c:ptCount val="5"/>
                <c:pt idx="0">
                  <c:v>10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EC-4D62-826B-5BDEB0BA8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"/>
        <c:axId val="1868133055"/>
        <c:axId val="1912009471"/>
      </c:barChart>
      <c:catAx>
        <c:axId val="18681330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Grams of Sugar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009471"/>
        <c:crosses val="autoZero"/>
        <c:auto val="1"/>
        <c:lblAlgn val="ctr"/>
        <c:lblOffset val="100"/>
        <c:noMultiLvlLbl val="0"/>
      </c:catAx>
      <c:valAx>
        <c:axId val="19120094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13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plotArea>
      <cx:plotAreaRegion>
        <cx:series layoutId="boxWhisker" uniqueId="{C795C026-D3A7-4458-98BB-EAECE35ACFFA}">
          <cx:spPr>
            <a:solidFill>
              <a:schemeClr val="accent1">
                <a:alpha val="5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Grams of Sugar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Grams of Sugar</a:t>
              </a:r>
            </a:p>
          </cx:txPr>
        </cx:title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plotArea>
      <cx:plotAreaRegion>
        <cx:series layoutId="boxWhisker" uniqueId="{2EE247E9-0B7A-4801-AB20-2B4CC0B79F90}">
          <cx:tx>
            <cx:txData>
              <cx:f>_xlchart.v1.7</cx:f>
              <cx:v>sugar_grams</cx:v>
            </cx:txData>
          </cx:tx>
          <cx:spPr>
            <a:solidFill>
              <a:schemeClr val="accent1">
                <a:alpha val="5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tle>
          <cx:tx>
            <cx:txData>
              <cx:v>Manufacturer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Manufacturer</a:t>
              </a:r>
            </a:p>
          </cx:txPr>
        </cx:title>
        <cx:tickLabels/>
      </cx:axis>
      <cx:axis id="1">
        <cx:valScaling/>
        <cx:title>
          <cx:tx>
            <cx:txData>
              <cx:v>Grams of Sugar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Grams of Sugar</a:t>
              </a:r>
            </a:p>
          </cx:txPr>
        </cx:title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1266824</xdr:colOff>
      <xdr:row>3</xdr:row>
      <xdr:rowOff>19050</xdr:rowOff>
    </xdr:from>
    <xdr:to>
      <xdr:col>12</xdr:col>
      <xdr:colOff>114300</xdr:colOff>
      <xdr:row>26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22099C-7CEC-67F3-25CD-91E87C1275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E141816-2368-4295-BABE-37FE32B66E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71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609599</xdr:colOff>
      <xdr:row>21</xdr:row>
      <xdr:rowOff>190499</xdr:rowOff>
    </xdr:from>
    <xdr:to>
      <xdr:col>17</xdr:col>
      <xdr:colOff>304799</xdr:colOff>
      <xdr:row>36</xdr:row>
      <xdr:rowOff>76199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C5D5576-C894-417A-B29B-62EFE2DD5E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76999" y="419099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nnifer Thomas" refreshedDate="45306.577703125004" createdVersion="8" refreshedVersion="8" minRefreshableVersion="3" recordCount="74" xr:uid="{00000000-000A-0000-FFFF-FFFF10000000}">
  <cacheSource type="worksheet">
    <worksheetSource ref="A1:B75" sheet="sugars"/>
  </cacheSource>
  <cacheFields count="2">
    <cacheField name="cereal_id" numFmtId="0">
      <sharedItems containsSemiMixedTypes="0" containsString="0" containsNumber="1" containsInteger="1" minValue="1" maxValue="74"/>
    </cacheField>
    <cacheField name="sugar_grams" numFmtId="0">
      <sharedItems containsSemiMixedTypes="0" containsString="0" containsNumber="1" containsInteger="1" minValue="0" maxValue="15" count="16">
        <n v="6"/>
        <n v="8"/>
        <n v="5"/>
        <n v="0"/>
        <n v="10"/>
        <n v="14"/>
        <n v="12"/>
        <n v="1"/>
        <n v="9"/>
        <n v="7"/>
        <n v="13"/>
        <n v="3"/>
        <n v="2"/>
        <n v="11"/>
        <n v="15"/>
        <n v="4"/>
      </sharedItems>
      <fieldGroup base="1">
        <rangePr startNum="0" endNum="15" groupInterval="3"/>
        <groupItems count="7">
          <s v="&lt;0"/>
          <s v="0-2"/>
          <s v="3-5"/>
          <s v="6-8"/>
          <s v="9-11"/>
          <s v="12-15"/>
          <s v="&gt;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4">
  <r>
    <n v="1"/>
    <x v="0"/>
  </r>
  <r>
    <n v="2"/>
    <x v="1"/>
  </r>
  <r>
    <n v="3"/>
    <x v="2"/>
  </r>
  <r>
    <n v="4"/>
    <x v="3"/>
  </r>
  <r>
    <n v="5"/>
    <x v="1"/>
  </r>
  <r>
    <n v="6"/>
    <x v="4"/>
  </r>
  <r>
    <n v="7"/>
    <x v="5"/>
  </r>
  <r>
    <n v="8"/>
    <x v="1"/>
  </r>
  <r>
    <n v="9"/>
    <x v="0"/>
  </r>
  <r>
    <n v="10"/>
    <x v="2"/>
  </r>
  <r>
    <n v="11"/>
    <x v="6"/>
  </r>
  <r>
    <n v="12"/>
    <x v="7"/>
  </r>
  <r>
    <n v="13"/>
    <x v="8"/>
  </r>
  <r>
    <n v="14"/>
    <x v="9"/>
  </r>
  <r>
    <n v="15"/>
    <x v="10"/>
  </r>
  <r>
    <n v="16"/>
    <x v="11"/>
  </r>
  <r>
    <n v="17"/>
    <x v="12"/>
  </r>
  <r>
    <n v="18"/>
    <x v="6"/>
  </r>
  <r>
    <n v="19"/>
    <x v="10"/>
  </r>
  <r>
    <n v="20"/>
    <x v="9"/>
  </r>
  <r>
    <n v="21"/>
    <x v="11"/>
  </r>
  <r>
    <n v="22"/>
    <x v="4"/>
  </r>
  <r>
    <n v="23"/>
    <x v="2"/>
  </r>
  <r>
    <n v="24"/>
    <x v="10"/>
  </r>
  <r>
    <n v="25"/>
    <x v="13"/>
  </r>
  <r>
    <n v="26"/>
    <x v="9"/>
  </r>
  <r>
    <n v="27"/>
    <x v="4"/>
  </r>
  <r>
    <n v="28"/>
    <x v="6"/>
  </r>
  <r>
    <n v="29"/>
    <x v="6"/>
  </r>
  <r>
    <n v="30"/>
    <x v="14"/>
  </r>
  <r>
    <n v="31"/>
    <x v="8"/>
  </r>
  <r>
    <n v="32"/>
    <x v="2"/>
  </r>
  <r>
    <n v="33"/>
    <x v="11"/>
  </r>
  <r>
    <n v="34"/>
    <x v="15"/>
  </r>
  <r>
    <n v="35"/>
    <x v="13"/>
  </r>
  <r>
    <n v="36"/>
    <x v="4"/>
  </r>
  <r>
    <n v="37"/>
    <x v="13"/>
  </r>
  <r>
    <n v="38"/>
    <x v="0"/>
  </r>
  <r>
    <n v="39"/>
    <x v="8"/>
  </r>
  <r>
    <n v="40"/>
    <x v="11"/>
  </r>
  <r>
    <n v="41"/>
    <x v="0"/>
  </r>
  <r>
    <n v="42"/>
    <x v="6"/>
  </r>
  <r>
    <n v="43"/>
    <x v="13"/>
  </r>
  <r>
    <n v="44"/>
    <x v="13"/>
  </r>
  <r>
    <n v="45"/>
    <x v="10"/>
  </r>
  <r>
    <n v="46"/>
    <x v="0"/>
  </r>
  <r>
    <n v="47"/>
    <x v="8"/>
  </r>
  <r>
    <n v="48"/>
    <x v="9"/>
  </r>
  <r>
    <n v="49"/>
    <x v="12"/>
  </r>
  <r>
    <n v="50"/>
    <x v="4"/>
  </r>
  <r>
    <n v="51"/>
    <x v="5"/>
  </r>
  <r>
    <n v="52"/>
    <x v="11"/>
  </r>
  <r>
    <n v="53"/>
    <x v="3"/>
  </r>
  <r>
    <n v="54"/>
    <x v="3"/>
  </r>
  <r>
    <n v="55"/>
    <x v="0"/>
  </r>
  <r>
    <n v="56"/>
    <x v="6"/>
  </r>
  <r>
    <n v="57"/>
    <x v="1"/>
  </r>
  <r>
    <n v="58"/>
    <x v="0"/>
  </r>
  <r>
    <n v="59"/>
    <x v="12"/>
  </r>
  <r>
    <n v="60"/>
    <x v="11"/>
  </r>
  <r>
    <n v="61"/>
    <x v="3"/>
  </r>
  <r>
    <n v="62"/>
    <x v="3"/>
  </r>
  <r>
    <n v="63"/>
    <x v="3"/>
  </r>
  <r>
    <n v="64"/>
    <x v="14"/>
  </r>
  <r>
    <n v="65"/>
    <x v="11"/>
  </r>
  <r>
    <n v="66"/>
    <x v="2"/>
  </r>
  <r>
    <n v="67"/>
    <x v="11"/>
  </r>
  <r>
    <n v="68"/>
    <x v="5"/>
  </r>
  <r>
    <n v="69"/>
    <x v="11"/>
  </r>
  <r>
    <n v="70"/>
    <x v="11"/>
  </r>
  <r>
    <n v="71"/>
    <x v="6"/>
  </r>
  <r>
    <n v="72"/>
    <x v="11"/>
  </r>
  <r>
    <n v="73"/>
    <x v="11"/>
  </r>
  <r>
    <n v="7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Grams of Sugar">
  <location ref="A4:B10" firstHeaderRow="1" firstDataRow="1" firstDataCol="1"/>
  <pivotFields count="2">
    <pivotField showAll="0"/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1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Frequency" fld="1" subtotal="count" baseField="1" baseItem="0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workbookViewId="0">
      <selection activeCell="C1" sqref="C1:C75"/>
    </sheetView>
  </sheetViews>
  <sheetFormatPr defaultRowHeight="15" x14ac:dyDescent="0.25"/>
  <cols>
    <col min="2" max="2" width="35.28515625" bestFit="1" customWidth="1"/>
  </cols>
  <sheetData>
    <row r="1" spans="1:17" x14ac:dyDescent="0.25">
      <c r="A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t="s">
        <v>16</v>
      </c>
      <c r="C2" t="s">
        <v>17</v>
      </c>
      <c r="D2" t="s">
        <v>18</v>
      </c>
      <c r="E2">
        <v>70</v>
      </c>
      <c r="F2">
        <v>4</v>
      </c>
      <c r="G2">
        <v>1</v>
      </c>
      <c r="H2">
        <v>130</v>
      </c>
      <c r="I2">
        <v>10</v>
      </c>
      <c r="J2">
        <v>5</v>
      </c>
      <c r="K2">
        <v>6</v>
      </c>
      <c r="L2">
        <v>280</v>
      </c>
      <c r="M2">
        <v>25</v>
      </c>
      <c r="N2">
        <v>3</v>
      </c>
      <c r="O2">
        <v>1</v>
      </c>
      <c r="P2">
        <v>0.33</v>
      </c>
      <c r="Q2">
        <v>68.402973000000003</v>
      </c>
    </row>
    <row r="3" spans="1:17" x14ac:dyDescent="0.25">
      <c r="A3">
        <v>2</v>
      </c>
      <c r="B3" t="s">
        <v>19</v>
      </c>
      <c r="C3" t="s">
        <v>20</v>
      </c>
      <c r="D3" t="s">
        <v>18</v>
      </c>
      <c r="E3">
        <v>120</v>
      </c>
      <c r="F3">
        <v>3</v>
      </c>
      <c r="G3">
        <v>5</v>
      </c>
      <c r="H3">
        <v>15</v>
      </c>
      <c r="I3">
        <v>2</v>
      </c>
      <c r="J3">
        <v>8</v>
      </c>
      <c r="K3">
        <v>8</v>
      </c>
      <c r="L3">
        <v>135</v>
      </c>
      <c r="M3">
        <v>0</v>
      </c>
      <c r="N3">
        <v>3</v>
      </c>
      <c r="O3">
        <v>1</v>
      </c>
      <c r="P3">
        <v>1</v>
      </c>
      <c r="Q3">
        <v>33.983679000000002</v>
      </c>
    </row>
    <row r="4" spans="1:17" x14ac:dyDescent="0.25">
      <c r="A4">
        <v>3</v>
      </c>
      <c r="B4" t="s">
        <v>21</v>
      </c>
      <c r="C4" t="s">
        <v>22</v>
      </c>
      <c r="D4" t="s">
        <v>18</v>
      </c>
      <c r="E4">
        <v>70</v>
      </c>
      <c r="F4">
        <v>4</v>
      </c>
      <c r="G4">
        <v>1</v>
      </c>
      <c r="H4">
        <v>260</v>
      </c>
      <c r="I4">
        <v>9</v>
      </c>
      <c r="J4">
        <v>7</v>
      </c>
      <c r="K4">
        <v>5</v>
      </c>
      <c r="L4">
        <v>320</v>
      </c>
      <c r="M4">
        <v>25</v>
      </c>
      <c r="N4">
        <v>3</v>
      </c>
      <c r="O4">
        <v>1</v>
      </c>
      <c r="P4">
        <v>0.33</v>
      </c>
      <c r="Q4">
        <v>59.425505000000001</v>
      </c>
    </row>
    <row r="5" spans="1:17" x14ac:dyDescent="0.25">
      <c r="A5">
        <v>4</v>
      </c>
      <c r="B5" t="s">
        <v>23</v>
      </c>
      <c r="C5" t="s">
        <v>22</v>
      </c>
      <c r="D5" t="s">
        <v>18</v>
      </c>
      <c r="E5">
        <v>50</v>
      </c>
      <c r="F5">
        <v>4</v>
      </c>
      <c r="G5">
        <v>0</v>
      </c>
      <c r="H5">
        <v>140</v>
      </c>
      <c r="I5">
        <v>14</v>
      </c>
      <c r="J5">
        <v>8</v>
      </c>
      <c r="K5">
        <v>0</v>
      </c>
      <c r="L5">
        <v>330</v>
      </c>
      <c r="M5">
        <v>25</v>
      </c>
      <c r="N5">
        <v>3</v>
      </c>
      <c r="O5">
        <v>1</v>
      </c>
      <c r="P5">
        <v>0.5</v>
      </c>
      <c r="Q5">
        <v>93.704911999999993</v>
      </c>
    </row>
    <row r="6" spans="1:17" x14ac:dyDescent="0.25">
      <c r="A6">
        <v>5</v>
      </c>
      <c r="B6" t="s">
        <v>24</v>
      </c>
      <c r="C6" t="s">
        <v>25</v>
      </c>
      <c r="D6" t="s">
        <v>18</v>
      </c>
      <c r="E6">
        <v>110</v>
      </c>
      <c r="F6">
        <v>2</v>
      </c>
      <c r="G6">
        <v>2</v>
      </c>
      <c r="H6">
        <v>200</v>
      </c>
      <c r="I6">
        <v>1</v>
      </c>
      <c r="J6">
        <v>14</v>
      </c>
      <c r="K6">
        <v>8</v>
      </c>
      <c r="L6">
        <v>-1</v>
      </c>
      <c r="M6">
        <v>25</v>
      </c>
      <c r="N6">
        <v>3</v>
      </c>
      <c r="O6">
        <v>1</v>
      </c>
      <c r="P6">
        <v>0.75</v>
      </c>
      <c r="Q6">
        <v>34.384842999999996</v>
      </c>
    </row>
    <row r="7" spans="1:17" x14ac:dyDescent="0.25">
      <c r="A7">
        <v>6</v>
      </c>
      <c r="B7" t="s">
        <v>26</v>
      </c>
      <c r="C7" t="s">
        <v>27</v>
      </c>
      <c r="D7" t="s">
        <v>18</v>
      </c>
      <c r="E7">
        <v>110</v>
      </c>
      <c r="F7">
        <v>2</v>
      </c>
      <c r="G7">
        <v>2</v>
      </c>
      <c r="H7">
        <v>180</v>
      </c>
      <c r="I7">
        <v>1.5</v>
      </c>
      <c r="J7">
        <v>10.5</v>
      </c>
      <c r="K7">
        <v>10</v>
      </c>
      <c r="L7">
        <v>70</v>
      </c>
      <c r="M7">
        <v>25</v>
      </c>
      <c r="N7">
        <v>1</v>
      </c>
      <c r="O7">
        <v>1</v>
      </c>
      <c r="P7">
        <v>0.75</v>
      </c>
      <c r="Q7">
        <v>29.509540999999999</v>
      </c>
    </row>
    <row r="8" spans="1:17" x14ac:dyDescent="0.25">
      <c r="A8">
        <v>7</v>
      </c>
      <c r="B8" t="s">
        <v>28</v>
      </c>
      <c r="C8" t="s">
        <v>22</v>
      </c>
      <c r="D8" t="s">
        <v>18</v>
      </c>
      <c r="E8">
        <v>110</v>
      </c>
      <c r="F8">
        <v>2</v>
      </c>
      <c r="G8">
        <v>0</v>
      </c>
      <c r="H8">
        <v>125</v>
      </c>
      <c r="I8">
        <v>1</v>
      </c>
      <c r="J8">
        <v>11</v>
      </c>
      <c r="K8">
        <v>14</v>
      </c>
      <c r="L8">
        <v>30</v>
      </c>
      <c r="M8">
        <v>25</v>
      </c>
      <c r="N8">
        <v>2</v>
      </c>
      <c r="O8">
        <v>1</v>
      </c>
      <c r="P8">
        <v>1</v>
      </c>
      <c r="Q8">
        <v>33.174093999999997</v>
      </c>
    </row>
    <row r="9" spans="1:17" x14ac:dyDescent="0.25">
      <c r="A9">
        <v>8</v>
      </c>
      <c r="B9" t="s">
        <v>29</v>
      </c>
      <c r="C9" t="s">
        <v>27</v>
      </c>
      <c r="D9" t="s">
        <v>18</v>
      </c>
      <c r="E9">
        <v>130</v>
      </c>
      <c r="F9">
        <v>3</v>
      </c>
      <c r="G9">
        <v>2</v>
      </c>
      <c r="H9">
        <v>210</v>
      </c>
      <c r="I9">
        <v>2</v>
      </c>
      <c r="J9">
        <v>18</v>
      </c>
      <c r="K9">
        <v>8</v>
      </c>
      <c r="L9">
        <v>100</v>
      </c>
      <c r="M9">
        <v>25</v>
      </c>
      <c r="N9">
        <v>3</v>
      </c>
      <c r="O9">
        <v>1.33</v>
      </c>
      <c r="P9">
        <v>0.75</v>
      </c>
      <c r="Q9">
        <v>37.038561999999999</v>
      </c>
    </row>
    <row r="10" spans="1:17" x14ac:dyDescent="0.25">
      <c r="A10">
        <v>9</v>
      </c>
      <c r="B10" t="s">
        <v>30</v>
      </c>
      <c r="C10" t="s">
        <v>25</v>
      </c>
      <c r="D10" t="s">
        <v>18</v>
      </c>
      <c r="E10">
        <v>90</v>
      </c>
      <c r="F10">
        <v>2</v>
      </c>
      <c r="G10">
        <v>1</v>
      </c>
      <c r="H10">
        <v>200</v>
      </c>
      <c r="I10">
        <v>4</v>
      </c>
      <c r="J10">
        <v>15</v>
      </c>
      <c r="K10">
        <v>6</v>
      </c>
      <c r="L10">
        <v>125</v>
      </c>
      <c r="M10">
        <v>25</v>
      </c>
      <c r="N10">
        <v>1</v>
      </c>
      <c r="O10">
        <v>1</v>
      </c>
      <c r="P10">
        <v>0.67</v>
      </c>
      <c r="Q10">
        <v>49.120252999999998</v>
      </c>
    </row>
    <row r="11" spans="1:17" x14ac:dyDescent="0.25">
      <c r="A11">
        <v>10</v>
      </c>
      <c r="B11" t="s">
        <v>31</v>
      </c>
      <c r="C11" t="s">
        <v>32</v>
      </c>
      <c r="D11" t="s">
        <v>18</v>
      </c>
      <c r="E11">
        <v>90</v>
      </c>
      <c r="F11">
        <v>3</v>
      </c>
      <c r="G11">
        <v>0</v>
      </c>
      <c r="H11">
        <v>210</v>
      </c>
      <c r="I11">
        <v>5</v>
      </c>
      <c r="J11">
        <v>13</v>
      </c>
      <c r="K11">
        <v>5</v>
      </c>
      <c r="L11">
        <v>190</v>
      </c>
      <c r="M11">
        <v>25</v>
      </c>
      <c r="N11">
        <v>3</v>
      </c>
      <c r="O11">
        <v>1</v>
      </c>
      <c r="P11">
        <v>0.67</v>
      </c>
      <c r="Q11">
        <v>53.313813000000003</v>
      </c>
    </row>
    <row r="12" spans="1:17" x14ac:dyDescent="0.25">
      <c r="A12">
        <v>11</v>
      </c>
      <c r="B12" t="s">
        <v>33</v>
      </c>
      <c r="C12" t="s">
        <v>20</v>
      </c>
      <c r="D12" t="s">
        <v>18</v>
      </c>
      <c r="E12">
        <v>120</v>
      </c>
      <c r="F12">
        <v>1</v>
      </c>
      <c r="G12">
        <v>2</v>
      </c>
      <c r="H12">
        <v>220</v>
      </c>
      <c r="I12">
        <v>0</v>
      </c>
      <c r="J12">
        <v>12</v>
      </c>
      <c r="K12">
        <v>12</v>
      </c>
      <c r="L12">
        <v>35</v>
      </c>
      <c r="M12">
        <v>25</v>
      </c>
      <c r="N12">
        <v>2</v>
      </c>
      <c r="O12">
        <v>1</v>
      </c>
      <c r="P12">
        <v>0.75</v>
      </c>
      <c r="Q12">
        <v>18.042850999999999</v>
      </c>
    </row>
    <row r="13" spans="1:17" x14ac:dyDescent="0.25">
      <c r="A13">
        <v>12</v>
      </c>
      <c r="B13" t="s">
        <v>34</v>
      </c>
      <c r="C13" t="s">
        <v>27</v>
      </c>
      <c r="D13" t="s">
        <v>18</v>
      </c>
      <c r="E13">
        <v>110</v>
      </c>
      <c r="F13">
        <v>6</v>
      </c>
      <c r="G13">
        <v>2</v>
      </c>
      <c r="H13">
        <v>290</v>
      </c>
      <c r="I13">
        <v>2</v>
      </c>
      <c r="J13">
        <v>17</v>
      </c>
      <c r="K13">
        <v>1</v>
      </c>
      <c r="L13">
        <v>105</v>
      </c>
      <c r="M13">
        <v>25</v>
      </c>
      <c r="N13">
        <v>1</v>
      </c>
      <c r="O13">
        <v>1</v>
      </c>
      <c r="P13">
        <v>1.25</v>
      </c>
      <c r="Q13">
        <v>50.764999000000003</v>
      </c>
    </row>
    <row r="14" spans="1:17" x14ac:dyDescent="0.25">
      <c r="A14">
        <v>13</v>
      </c>
      <c r="B14" t="s">
        <v>35</v>
      </c>
      <c r="C14" t="s">
        <v>27</v>
      </c>
      <c r="D14" t="s">
        <v>18</v>
      </c>
      <c r="E14">
        <v>120</v>
      </c>
      <c r="F14">
        <v>1</v>
      </c>
      <c r="G14">
        <v>3</v>
      </c>
      <c r="H14">
        <v>210</v>
      </c>
      <c r="I14">
        <v>0</v>
      </c>
      <c r="J14">
        <v>13</v>
      </c>
      <c r="K14">
        <v>9</v>
      </c>
      <c r="L14">
        <v>45</v>
      </c>
      <c r="M14">
        <v>25</v>
      </c>
      <c r="N14">
        <v>2</v>
      </c>
      <c r="O14">
        <v>1</v>
      </c>
      <c r="P14">
        <v>0.75</v>
      </c>
      <c r="Q14">
        <v>19.823573</v>
      </c>
    </row>
    <row r="15" spans="1:17" x14ac:dyDescent="0.25">
      <c r="A15">
        <v>14</v>
      </c>
      <c r="B15" t="s">
        <v>36</v>
      </c>
      <c r="C15" t="s">
        <v>27</v>
      </c>
      <c r="D15" t="s">
        <v>18</v>
      </c>
      <c r="E15">
        <v>110</v>
      </c>
      <c r="F15">
        <v>3</v>
      </c>
      <c r="G15">
        <v>2</v>
      </c>
      <c r="H15">
        <v>140</v>
      </c>
      <c r="I15">
        <v>2</v>
      </c>
      <c r="J15">
        <v>13</v>
      </c>
      <c r="K15">
        <v>7</v>
      </c>
      <c r="L15">
        <v>105</v>
      </c>
      <c r="M15">
        <v>25</v>
      </c>
      <c r="N15">
        <v>3</v>
      </c>
      <c r="O15">
        <v>1</v>
      </c>
      <c r="P15">
        <v>0.5</v>
      </c>
      <c r="Q15">
        <v>40.400207999999999</v>
      </c>
    </row>
    <row r="16" spans="1:17" x14ac:dyDescent="0.25">
      <c r="A16">
        <v>15</v>
      </c>
      <c r="B16" t="s">
        <v>37</v>
      </c>
      <c r="C16" t="s">
        <v>27</v>
      </c>
      <c r="D16" t="s">
        <v>18</v>
      </c>
      <c r="E16">
        <v>110</v>
      </c>
      <c r="F16">
        <v>1</v>
      </c>
      <c r="G16">
        <v>1</v>
      </c>
      <c r="H16">
        <v>180</v>
      </c>
      <c r="I16">
        <v>0</v>
      </c>
      <c r="J16">
        <v>12</v>
      </c>
      <c r="K16">
        <v>13</v>
      </c>
      <c r="L16">
        <v>55</v>
      </c>
      <c r="M16">
        <v>25</v>
      </c>
      <c r="N16">
        <v>2</v>
      </c>
      <c r="O16">
        <v>1</v>
      </c>
      <c r="P16">
        <v>1</v>
      </c>
      <c r="Q16">
        <v>22.736446000000001</v>
      </c>
    </row>
    <row r="17" spans="1:17" x14ac:dyDescent="0.25">
      <c r="A17">
        <v>16</v>
      </c>
      <c r="B17" t="s">
        <v>38</v>
      </c>
      <c r="C17" t="s">
        <v>25</v>
      </c>
      <c r="D17" t="s">
        <v>18</v>
      </c>
      <c r="E17">
        <v>110</v>
      </c>
      <c r="F17">
        <v>2</v>
      </c>
      <c r="G17">
        <v>0</v>
      </c>
      <c r="H17">
        <v>280</v>
      </c>
      <c r="I17">
        <v>0</v>
      </c>
      <c r="J17">
        <v>22</v>
      </c>
      <c r="K17">
        <v>3</v>
      </c>
      <c r="L17">
        <v>25</v>
      </c>
      <c r="M17">
        <v>25</v>
      </c>
      <c r="N17">
        <v>1</v>
      </c>
      <c r="O17">
        <v>1</v>
      </c>
      <c r="P17">
        <v>1</v>
      </c>
      <c r="Q17">
        <v>41.445019000000002</v>
      </c>
    </row>
    <row r="18" spans="1:17" x14ac:dyDescent="0.25">
      <c r="A18">
        <v>17</v>
      </c>
      <c r="B18" t="s">
        <v>39</v>
      </c>
      <c r="C18" t="s">
        <v>22</v>
      </c>
      <c r="D18" t="s">
        <v>18</v>
      </c>
      <c r="E18">
        <v>100</v>
      </c>
      <c r="F18">
        <v>2</v>
      </c>
      <c r="G18">
        <v>0</v>
      </c>
      <c r="H18">
        <v>290</v>
      </c>
      <c r="I18">
        <v>1</v>
      </c>
      <c r="J18">
        <v>21</v>
      </c>
      <c r="K18">
        <v>2</v>
      </c>
      <c r="L18">
        <v>35</v>
      </c>
      <c r="M18">
        <v>25</v>
      </c>
      <c r="N18">
        <v>1</v>
      </c>
      <c r="O18">
        <v>1</v>
      </c>
      <c r="P18">
        <v>1</v>
      </c>
      <c r="Q18">
        <v>45.863323999999999</v>
      </c>
    </row>
    <row r="19" spans="1:17" x14ac:dyDescent="0.25">
      <c r="A19">
        <v>18</v>
      </c>
      <c r="B19" t="s">
        <v>40</v>
      </c>
      <c r="C19" t="s">
        <v>22</v>
      </c>
      <c r="D19" t="s">
        <v>18</v>
      </c>
      <c r="E19">
        <v>110</v>
      </c>
      <c r="F19">
        <v>1</v>
      </c>
      <c r="G19">
        <v>0</v>
      </c>
      <c r="H19">
        <v>90</v>
      </c>
      <c r="I19">
        <v>1</v>
      </c>
      <c r="J19">
        <v>13</v>
      </c>
      <c r="K19">
        <v>12</v>
      </c>
      <c r="L19">
        <v>20</v>
      </c>
      <c r="M19">
        <v>25</v>
      </c>
      <c r="N19">
        <v>2</v>
      </c>
      <c r="O19">
        <v>1</v>
      </c>
      <c r="P19">
        <v>1</v>
      </c>
      <c r="Q19">
        <v>35.782791000000003</v>
      </c>
    </row>
    <row r="20" spans="1:17" x14ac:dyDescent="0.25">
      <c r="A20">
        <v>19</v>
      </c>
      <c r="B20" t="s">
        <v>41</v>
      </c>
      <c r="C20" t="s">
        <v>27</v>
      </c>
      <c r="D20" t="s">
        <v>18</v>
      </c>
      <c r="E20">
        <v>110</v>
      </c>
      <c r="F20">
        <v>1</v>
      </c>
      <c r="G20">
        <v>1</v>
      </c>
      <c r="H20">
        <v>180</v>
      </c>
      <c r="I20">
        <v>0</v>
      </c>
      <c r="J20">
        <v>12</v>
      </c>
      <c r="K20">
        <v>13</v>
      </c>
      <c r="L20">
        <v>65</v>
      </c>
      <c r="M20">
        <v>25</v>
      </c>
      <c r="N20">
        <v>2</v>
      </c>
      <c r="O20">
        <v>1</v>
      </c>
      <c r="P20">
        <v>1</v>
      </c>
      <c r="Q20">
        <v>22.396512999999999</v>
      </c>
    </row>
    <row r="21" spans="1:17" x14ac:dyDescent="0.25">
      <c r="A21">
        <v>20</v>
      </c>
      <c r="B21" t="s">
        <v>42</v>
      </c>
      <c r="C21" t="s">
        <v>22</v>
      </c>
      <c r="D21" t="s">
        <v>18</v>
      </c>
      <c r="E21">
        <v>110</v>
      </c>
      <c r="F21">
        <v>3</v>
      </c>
      <c r="G21">
        <v>3</v>
      </c>
      <c r="H21">
        <v>140</v>
      </c>
      <c r="I21">
        <v>4</v>
      </c>
      <c r="J21">
        <v>10</v>
      </c>
      <c r="K21">
        <v>7</v>
      </c>
      <c r="L21">
        <v>160</v>
      </c>
      <c r="M21">
        <v>25</v>
      </c>
      <c r="N21">
        <v>3</v>
      </c>
      <c r="O21">
        <v>1</v>
      </c>
      <c r="P21">
        <v>0.5</v>
      </c>
      <c r="Q21">
        <v>40.448771999999998</v>
      </c>
    </row>
    <row r="22" spans="1:17" x14ac:dyDescent="0.25">
      <c r="A22">
        <v>21</v>
      </c>
      <c r="B22" t="s">
        <v>43</v>
      </c>
      <c r="C22" t="s">
        <v>22</v>
      </c>
      <c r="D22" t="s">
        <v>18</v>
      </c>
      <c r="E22">
        <v>110</v>
      </c>
      <c r="F22">
        <v>2</v>
      </c>
      <c r="G22">
        <v>0</v>
      </c>
      <c r="H22">
        <v>220</v>
      </c>
      <c r="I22">
        <v>1</v>
      </c>
      <c r="J22">
        <v>21</v>
      </c>
      <c r="K22">
        <v>3</v>
      </c>
      <c r="L22">
        <v>30</v>
      </c>
      <c r="M22">
        <v>25</v>
      </c>
      <c r="N22">
        <v>3</v>
      </c>
      <c r="O22">
        <v>1</v>
      </c>
      <c r="P22">
        <v>1</v>
      </c>
      <c r="Q22">
        <v>46.895643999999997</v>
      </c>
    </row>
    <row r="23" spans="1:17" x14ac:dyDescent="0.25">
      <c r="A23">
        <v>22</v>
      </c>
      <c r="B23" t="s">
        <v>44</v>
      </c>
      <c r="C23" t="s">
        <v>27</v>
      </c>
      <c r="D23" t="s">
        <v>18</v>
      </c>
      <c r="E23">
        <v>100</v>
      </c>
      <c r="F23">
        <v>2</v>
      </c>
      <c r="G23">
        <v>1</v>
      </c>
      <c r="H23">
        <v>140</v>
      </c>
      <c r="I23">
        <v>2</v>
      </c>
      <c r="J23">
        <v>11</v>
      </c>
      <c r="K23">
        <v>10</v>
      </c>
      <c r="L23">
        <v>120</v>
      </c>
      <c r="M23">
        <v>25</v>
      </c>
      <c r="N23">
        <v>3</v>
      </c>
      <c r="O23">
        <v>1</v>
      </c>
      <c r="P23">
        <v>0.75</v>
      </c>
      <c r="Q23">
        <v>36.176195999999997</v>
      </c>
    </row>
    <row r="24" spans="1:17" x14ac:dyDescent="0.25">
      <c r="A24">
        <v>23</v>
      </c>
      <c r="B24" t="s">
        <v>45</v>
      </c>
      <c r="C24" t="s">
        <v>25</v>
      </c>
      <c r="D24" t="s">
        <v>18</v>
      </c>
      <c r="E24">
        <v>100</v>
      </c>
      <c r="F24">
        <v>2</v>
      </c>
      <c r="G24">
        <v>0</v>
      </c>
      <c r="H24">
        <v>190</v>
      </c>
      <c r="I24">
        <v>1</v>
      </c>
      <c r="J24">
        <v>18</v>
      </c>
      <c r="K24">
        <v>5</v>
      </c>
      <c r="L24">
        <v>80</v>
      </c>
      <c r="M24">
        <v>25</v>
      </c>
      <c r="N24">
        <v>3</v>
      </c>
      <c r="O24">
        <v>1</v>
      </c>
      <c r="P24">
        <v>0.75</v>
      </c>
      <c r="Q24">
        <v>44.330855999999997</v>
      </c>
    </row>
    <row r="25" spans="1:17" x14ac:dyDescent="0.25">
      <c r="A25">
        <v>24</v>
      </c>
      <c r="B25" t="s">
        <v>46</v>
      </c>
      <c r="C25" t="s">
        <v>22</v>
      </c>
      <c r="D25" t="s">
        <v>18</v>
      </c>
      <c r="E25">
        <v>110</v>
      </c>
      <c r="F25">
        <v>2</v>
      </c>
      <c r="G25">
        <v>1</v>
      </c>
      <c r="H25">
        <v>125</v>
      </c>
      <c r="I25">
        <v>1</v>
      </c>
      <c r="J25">
        <v>11</v>
      </c>
      <c r="K25">
        <v>13</v>
      </c>
      <c r="L25">
        <v>30</v>
      </c>
      <c r="M25">
        <v>25</v>
      </c>
      <c r="N25">
        <v>2</v>
      </c>
      <c r="O25">
        <v>1</v>
      </c>
      <c r="P25">
        <v>1</v>
      </c>
      <c r="Q25">
        <v>32.207582000000002</v>
      </c>
    </row>
    <row r="26" spans="1:17" x14ac:dyDescent="0.25">
      <c r="A26">
        <v>25</v>
      </c>
      <c r="B26" t="s">
        <v>47</v>
      </c>
      <c r="C26" t="s">
        <v>22</v>
      </c>
      <c r="D26" t="s">
        <v>18</v>
      </c>
      <c r="E26">
        <v>110</v>
      </c>
      <c r="F26">
        <v>1</v>
      </c>
      <c r="G26">
        <v>0</v>
      </c>
      <c r="H26">
        <v>200</v>
      </c>
      <c r="I26">
        <v>1</v>
      </c>
      <c r="J26">
        <v>14</v>
      </c>
      <c r="K26">
        <v>11</v>
      </c>
      <c r="L26">
        <v>25</v>
      </c>
      <c r="M26">
        <v>25</v>
      </c>
      <c r="N26">
        <v>1</v>
      </c>
      <c r="O26">
        <v>1</v>
      </c>
      <c r="P26">
        <v>0.75</v>
      </c>
      <c r="Q26">
        <v>31.435973000000001</v>
      </c>
    </row>
    <row r="27" spans="1:17" x14ac:dyDescent="0.25">
      <c r="A27">
        <v>26</v>
      </c>
      <c r="B27" t="s">
        <v>48</v>
      </c>
      <c r="C27" t="s">
        <v>22</v>
      </c>
      <c r="D27" t="s">
        <v>18</v>
      </c>
      <c r="E27">
        <v>100</v>
      </c>
      <c r="F27">
        <v>3</v>
      </c>
      <c r="G27">
        <v>0</v>
      </c>
      <c r="H27">
        <v>0</v>
      </c>
      <c r="I27">
        <v>3</v>
      </c>
      <c r="J27">
        <v>14</v>
      </c>
      <c r="K27">
        <v>7</v>
      </c>
      <c r="L27">
        <v>100</v>
      </c>
      <c r="M27">
        <v>25</v>
      </c>
      <c r="N27">
        <v>2</v>
      </c>
      <c r="O27">
        <v>1</v>
      </c>
      <c r="P27">
        <v>0.8</v>
      </c>
      <c r="Q27">
        <v>58.345140999999998</v>
      </c>
    </row>
    <row r="28" spans="1:17" x14ac:dyDescent="0.25">
      <c r="A28">
        <v>27</v>
      </c>
      <c r="B28" t="s">
        <v>49</v>
      </c>
      <c r="C28" t="s">
        <v>32</v>
      </c>
      <c r="D28" t="s">
        <v>18</v>
      </c>
      <c r="E28">
        <v>120</v>
      </c>
      <c r="F28">
        <v>3</v>
      </c>
      <c r="G28">
        <v>2</v>
      </c>
      <c r="H28">
        <v>160</v>
      </c>
      <c r="I28">
        <v>5</v>
      </c>
      <c r="J28">
        <v>12</v>
      </c>
      <c r="K28">
        <v>10</v>
      </c>
      <c r="L28">
        <v>200</v>
      </c>
      <c r="M28">
        <v>25</v>
      </c>
      <c r="N28">
        <v>3</v>
      </c>
      <c r="O28">
        <v>1.25</v>
      </c>
      <c r="P28">
        <v>0.67</v>
      </c>
      <c r="Q28">
        <v>40.917046999999997</v>
      </c>
    </row>
    <row r="29" spans="1:17" x14ac:dyDescent="0.25">
      <c r="A29">
        <v>28</v>
      </c>
      <c r="B29" t="s">
        <v>50</v>
      </c>
      <c r="C29" t="s">
        <v>22</v>
      </c>
      <c r="D29" t="s">
        <v>18</v>
      </c>
      <c r="E29">
        <v>120</v>
      </c>
      <c r="F29">
        <v>3</v>
      </c>
      <c r="G29">
        <v>0</v>
      </c>
      <c r="H29">
        <v>240</v>
      </c>
      <c r="I29">
        <v>5</v>
      </c>
      <c r="J29">
        <v>14</v>
      </c>
      <c r="K29">
        <v>12</v>
      </c>
      <c r="L29">
        <v>190</v>
      </c>
      <c r="M29">
        <v>25</v>
      </c>
      <c r="N29">
        <v>3</v>
      </c>
      <c r="O29">
        <v>1.33</v>
      </c>
      <c r="P29">
        <v>0.67</v>
      </c>
      <c r="Q29">
        <v>41.015492000000002</v>
      </c>
    </row>
    <row r="30" spans="1:17" x14ac:dyDescent="0.25">
      <c r="A30">
        <v>29</v>
      </c>
      <c r="B30" t="s">
        <v>51</v>
      </c>
      <c r="C30" t="s">
        <v>32</v>
      </c>
      <c r="D30" t="s">
        <v>18</v>
      </c>
      <c r="E30">
        <v>110</v>
      </c>
      <c r="F30">
        <v>1</v>
      </c>
      <c r="G30">
        <v>1</v>
      </c>
      <c r="H30">
        <v>135</v>
      </c>
      <c r="I30">
        <v>0</v>
      </c>
      <c r="J30">
        <v>13</v>
      </c>
      <c r="K30">
        <v>12</v>
      </c>
      <c r="L30">
        <v>25</v>
      </c>
      <c r="M30">
        <v>25</v>
      </c>
      <c r="N30">
        <v>2</v>
      </c>
      <c r="O30">
        <v>1</v>
      </c>
      <c r="P30">
        <v>0.75</v>
      </c>
      <c r="Q30">
        <v>28.025765</v>
      </c>
    </row>
    <row r="31" spans="1:17" x14ac:dyDescent="0.25">
      <c r="A31">
        <v>30</v>
      </c>
      <c r="B31" t="s">
        <v>52</v>
      </c>
      <c r="C31" t="s">
        <v>32</v>
      </c>
      <c r="D31" t="s">
        <v>18</v>
      </c>
      <c r="E31">
        <v>100</v>
      </c>
      <c r="F31">
        <v>2</v>
      </c>
      <c r="G31">
        <v>0</v>
      </c>
      <c r="H31">
        <v>45</v>
      </c>
      <c r="I31">
        <v>0</v>
      </c>
      <c r="J31">
        <v>11</v>
      </c>
      <c r="K31">
        <v>15</v>
      </c>
      <c r="L31">
        <v>40</v>
      </c>
      <c r="M31">
        <v>25</v>
      </c>
      <c r="N31">
        <v>1</v>
      </c>
      <c r="O31">
        <v>1</v>
      </c>
      <c r="P31">
        <v>0.88</v>
      </c>
      <c r="Q31">
        <v>35.252443999999997</v>
      </c>
    </row>
    <row r="32" spans="1:17" x14ac:dyDescent="0.25">
      <c r="A32">
        <v>31</v>
      </c>
      <c r="B32" t="s">
        <v>53</v>
      </c>
      <c r="C32" t="s">
        <v>27</v>
      </c>
      <c r="D32" t="s">
        <v>18</v>
      </c>
      <c r="E32">
        <v>110</v>
      </c>
      <c r="F32">
        <v>1</v>
      </c>
      <c r="G32">
        <v>1</v>
      </c>
      <c r="H32">
        <v>280</v>
      </c>
      <c r="I32">
        <v>0</v>
      </c>
      <c r="J32">
        <v>15</v>
      </c>
      <c r="K32">
        <v>9</v>
      </c>
      <c r="L32">
        <v>45</v>
      </c>
      <c r="M32">
        <v>25</v>
      </c>
      <c r="N32">
        <v>2</v>
      </c>
      <c r="O32">
        <v>1</v>
      </c>
      <c r="P32">
        <v>0.75</v>
      </c>
      <c r="Q32">
        <v>23.804043</v>
      </c>
    </row>
    <row r="33" spans="1:17" x14ac:dyDescent="0.25">
      <c r="A33">
        <v>32</v>
      </c>
      <c r="B33" t="s">
        <v>54</v>
      </c>
      <c r="C33" t="s">
        <v>32</v>
      </c>
      <c r="D33" t="s">
        <v>18</v>
      </c>
      <c r="E33">
        <v>100</v>
      </c>
      <c r="F33">
        <v>3</v>
      </c>
      <c r="G33">
        <v>1</v>
      </c>
      <c r="H33">
        <v>140</v>
      </c>
      <c r="I33">
        <v>3</v>
      </c>
      <c r="J33">
        <v>15</v>
      </c>
      <c r="K33">
        <v>5</v>
      </c>
      <c r="L33">
        <v>85</v>
      </c>
      <c r="M33">
        <v>25</v>
      </c>
      <c r="N33">
        <v>3</v>
      </c>
      <c r="O33">
        <v>1</v>
      </c>
      <c r="P33">
        <v>0.88</v>
      </c>
      <c r="Q33">
        <v>52.076897000000002</v>
      </c>
    </row>
    <row r="34" spans="1:17" x14ac:dyDescent="0.25">
      <c r="A34">
        <v>33</v>
      </c>
      <c r="B34" t="s">
        <v>55</v>
      </c>
      <c r="C34" t="s">
        <v>32</v>
      </c>
      <c r="D34" t="s">
        <v>18</v>
      </c>
      <c r="E34">
        <v>110</v>
      </c>
      <c r="F34">
        <v>3</v>
      </c>
      <c r="G34">
        <v>0</v>
      </c>
      <c r="H34">
        <v>170</v>
      </c>
      <c r="I34">
        <v>3</v>
      </c>
      <c r="J34">
        <v>17</v>
      </c>
      <c r="K34">
        <v>3</v>
      </c>
      <c r="L34">
        <v>90</v>
      </c>
      <c r="M34">
        <v>25</v>
      </c>
      <c r="N34">
        <v>3</v>
      </c>
      <c r="O34">
        <v>1</v>
      </c>
      <c r="P34">
        <v>0.25</v>
      </c>
      <c r="Q34">
        <v>53.371006999999999</v>
      </c>
    </row>
    <row r="35" spans="1:17" x14ac:dyDescent="0.25">
      <c r="A35">
        <v>34</v>
      </c>
      <c r="B35" t="s">
        <v>56</v>
      </c>
      <c r="C35" t="s">
        <v>32</v>
      </c>
      <c r="D35" t="s">
        <v>18</v>
      </c>
      <c r="E35">
        <v>120</v>
      </c>
      <c r="F35">
        <v>3</v>
      </c>
      <c r="G35">
        <v>3</v>
      </c>
      <c r="H35">
        <v>75</v>
      </c>
      <c r="I35">
        <v>3</v>
      </c>
      <c r="J35">
        <v>13</v>
      </c>
      <c r="K35">
        <v>4</v>
      </c>
      <c r="L35">
        <v>100</v>
      </c>
      <c r="M35">
        <v>25</v>
      </c>
      <c r="N35">
        <v>3</v>
      </c>
      <c r="O35">
        <v>1</v>
      </c>
      <c r="P35">
        <v>0.33</v>
      </c>
      <c r="Q35">
        <v>45.811715999999997</v>
      </c>
    </row>
    <row r="36" spans="1:17" x14ac:dyDescent="0.25">
      <c r="A36">
        <v>35</v>
      </c>
      <c r="B36" t="s">
        <v>57</v>
      </c>
      <c r="C36" t="s">
        <v>20</v>
      </c>
      <c r="D36" t="s">
        <v>18</v>
      </c>
      <c r="E36">
        <v>120</v>
      </c>
      <c r="F36">
        <v>1</v>
      </c>
      <c r="G36">
        <v>2</v>
      </c>
      <c r="H36">
        <v>220</v>
      </c>
      <c r="I36">
        <v>1</v>
      </c>
      <c r="J36">
        <v>12</v>
      </c>
      <c r="K36">
        <v>11</v>
      </c>
      <c r="L36">
        <v>45</v>
      </c>
      <c r="M36">
        <v>25</v>
      </c>
      <c r="N36">
        <v>2</v>
      </c>
      <c r="O36">
        <v>1</v>
      </c>
      <c r="P36">
        <v>1</v>
      </c>
      <c r="Q36">
        <v>21.871292</v>
      </c>
    </row>
    <row r="37" spans="1:17" x14ac:dyDescent="0.25">
      <c r="A37">
        <v>36</v>
      </c>
      <c r="B37" t="s">
        <v>58</v>
      </c>
      <c r="C37" t="s">
        <v>27</v>
      </c>
      <c r="D37" t="s">
        <v>18</v>
      </c>
      <c r="E37">
        <v>110</v>
      </c>
      <c r="F37">
        <v>3</v>
      </c>
      <c r="G37">
        <v>1</v>
      </c>
      <c r="H37">
        <v>250</v>
      </c>
      <c r="I37">
        <v>1.5</v>
      </c>
      <c r="J37">
        <v>11.5</v>
      </c>
      <c r="K37">
        <v>10</v>
      </c>
      <c r="L37">
        <v>90</v>
      </c>
      <c r="M37">
        <v>25</v>
      </c>
      <c r="N37">
        <v>1</v>
      </c>
      <c r="O37">
        <v>1</v>
      </c>
      <c r="P37">
        <v>0.75</v>
      </c>
      <c r="Q37">
        <v>31.072216999999998</v>
      </c>
    </row>
    <row r="38" spans="1:17" x14ac:dyDescent="0.25">
      <c r="A38">
        <v>37</v>
      </c>
      <c r="B38" t="s">
        <v>59</v>
      </c>
      <c r="C38" t="s">
        <v>32</v>
      </c>
      <c r="D38" t="s">
        <v>18</v>
      </c>
      <c r="E38">
        <v>110</v>
      </c>
      <c r="F38">
        <v>1</v>
      </c>
      <c r="G38">
        <v>0</v>
      </c>
      <c r="H38">
        <v>180</v>
      </c>
      <c r="I38">
        <v>0</v>
      </c>
      <c r="J38">
        <v>14</v>
      </c>
      <c r="K38">
        <v>11</v>
      </c>
      <c r="L38">
        <v>35</v>
      </c>
      <c r="M38">
        <v>25</v>
      </c>
      <c r="N38">
        <v>1</v>
      </c>
      <c r="O38">
        <v>1</v>
      </c>
      <c r="P38">
        <v>1.33</v>
      </c>
      <c r="Q38">
        <v>28.742414</v>
      </c>
    </row>
    <row r="39" spans="1:17" x14ac:dyDescent="0.25">
      <c r="A39">
        <v>38</v>
      </c>
      <c r="B39" t="s">
        <v>60</v>
      </c>
      <c r="C39" t="s">
        <v>22</v>
      </c>
      <c r="D39" t="s">
        <v>18</v>
      </c>
      <c r="E39">
        <v>110</v>
      </c>
      <c r="F39">
        <v>2</v>
      </c>
      <c r="G39">
        <v>1</v>
      </c>
      <c r="H39">
        <v>170</v>
      </c>
      <c r="I39">
        <v>1</v>
      </c>
      <c r="J39">
        <v>17</v>
      </c>
      <c r="K39">
        <v>6</v>
      </c>
      <c r="L39">
        <v>60</v>
      </c>
      <c r="M39">
        <v>100</v>
      </c>
      <c r="N39">
        <v>3</v>
      </c>
      <c r="O39">
        <v>1</v>
      </c>
      <c r="P39">
        <v>1</v>
      </c>
      <c r="Q39">
        <v>36.523682999999998</v>
      </c>
    </row>
    <row r="40" spans="1:17" x14ac:dyDescent="0.25">
      <c r="A40">
        <v>39</v>
      </c>
      <c r="B40" t="s">
        <v>61</v>
      </c>
      <c r="C40" t="s">
        <v>22</v>
      </c>
      <c r="D40" t="s">
        <v>18</v>
      </c>
      <c r="E40">
        <v>140</v>
      </c>
      <c r="F40">
        <v>3</v>
      </c>
      <c r="G40">
        <v>1</v>
      </c>
      <c r="H40">
        <v>170</v>
      </c>
      <c r="I40">
        <v>2</v>
      </c>
      <c r="J40">
        <v>20</v>
      </c>
      <c r="K40">
        <v>9</v>
      </c>
      <c r="L40">
        <v>95</v>
      </c>
      <c r="M40">
        <v>100</v>
      </c>
      <c r="N40">
        <v>3</v>
      </c>
      <c r="O40">
        <v>1.3</v>
      </c>
      <c r="P40">
        <v>0.75</v>
      </c>
      <c r="Q40">
        <v>36.471511999999997</v>
      </c>
    </row>
    <row r="41" spans="1:17" x14ac:dyDescent="0.25">
      <c r="A41">
        <v>40</v>
      </c>
      <c r="B41" t="s">
        <v>62</v>
      </c>
      <c r="C41" t="s">
        <v>27</v>
      </c>
      <c r="D41" t="s">
        <v>18</v>
      </c>
      <c r="E41">
        <v>110</v>
      </c>
      <c r="F41">
        <v>2</v>
      </c>
      <c r="G41">
        <v>1</v>
      </c>
      <c r="H41">
        <v>260</v>
      </c>
      <c r="I41">
        <v>0</v>
      </c>
      <c r="J41">
        <v>21</v>
      </c>
      <c r="K41">
        <v>3</v>
      </c>
      <c r="L41">
        <v>40</v>
      </c>
      <c r="M41">
        <v>25</v>
      </c>
      <c r="N41">
        <v>2</v>
      </c>
      <c r="O41">
        <v>1</v>
      </c>
      <c r="P41">
        <v>1.5</v>
      </c>
      <c r="Q41">
        <v>39.241114000000003</v>
      </c>
    </row>
    <row r="42" spans="1:17" x14ac:dyDescent="0.25">
      <c r="A42">
        <v>41</v>
      </c>
      <c r="B42" t="s">
        <v>63</v>
      </c>
      <c r="C42" t="s">
        <v>20</v>
      </c>
      <c r="D42" t="s">
        <v>18</v>
      </c>
      <c r="E42">
        <v>100</v>
      </c>
      <c r="F42">
        <v>4</v>
      </c>
      <c r="G42">
        <v>2</v>
      </c>
      <c r="H42">
        <v>150</v>
      </c>
      <c r="I42">
        <v>2</v>
      </c>
      <c r="J42">
        <v>12</v>
      </c>
      <c r="K42">
        <v>6</v>
      </c>
      <c r="L42">
        <v>95</v>
      </c>
      <c r="M42">
        <v>25</v>
      </c>
      <c r="N42">
        <v>2</v>
      </c>
      <c r="O42">
        <v>1</v>
      </c>
      <c r="P42">
        <v>0.67</v>
      </c>
      <c r="Q42">
        <v>45.328074000000001</v>
      </c>
    </row>
    <row r="43" spans="1:17" x14ac:dyDescent="0.25">
      <c r="A43">
        <v>42</v>
      </c>
      <c r="B43" t="s">
        <v>64</v>
      </c>
      <c r="C43" t="s">
        <v>27</v>
      </c>
      <c r="D43" t="s">
        <v>18</v>
      </c>
      <c r="E43">
        <v>110</v>
      </c>
      <c r="F43">
        <v>2</v>
      </c>
      <c r="G43">
        <v>1</v>
      </c>
      <c r="H43">
        <v>180</v>
      </c>
      <c r="I43">
        <v>0</v>
      </c>
      <c r="J43">
        <v>12</v>
      </c>
      <c r="K43">
        <v>12</v>
      </c>
      <c r="L43">
        <v>55</v>
      </c>
      <c r="M43">
        <v>25</v>
      </c>
      <c r="N43">
        <v>2</v>
      </c>
      <c r="O43">
        <v>1</v>
      </c>
      <c r="P43">
        <v>1</v>
      </c>
      <c r="Q43">
        <v>26.734514999999998</v>
      </c>
    </row>
    <row r="44" spans="1:17" x14ac:dyDescent="0.25">
      <c r="A44">
        <v>43</v>
      </c>
      <c r="B44" t="s">
        <v>65</v>
      </c>
      <c r="C44" t="s">
        <v>25</v>
      </c>
      <c r="D44" t="s">
        <v>18</v>
      </c>
      <c r="E44">
        <v>150</v>
      </c>
      <c r="F44">
        <v>4</v>
      </c>
      <c r="G44">
        <v>3</v>
      </c>
      <c r="H44">
        <v>95</v>
      </c>
      <c r="I44">
        <v>3</v>
      </c>
      <c r="J44">
        <v>16</v>
      </c>
      <c r="K44">
        <v>11</v>
      </c>
      <c r="L44">
        <v>170</v>
      </c>
      <c r="M44">
        <v>25</v>
      </c>
      <c r="N44">
        <v>3</v>
      </c>
      <c r="O44">
        <v>1</v>
      </c>
      <c r="P44">
        <v>1</v>
      </c>
      <c r="Q44">
        <v>37.136862999999998</v>
      </c>
    </row>
    <row r="45" spans="1:17" x14ac:dyDescent="0.25">
      <c r="A45">
        <v>44</v>
      </c>
      <c r="B45" t="s">
        <v>66</v>
      </c>
      <c r="C45" t="s">
        <v>25</v>
      </c>
      <c r="D45" t="s">
        <v>18</v>
      </c>
      <c r="E45">
        <v>150</v>
      </c>
      <c r="F45">
        <v>4</v>
      </c>
      <c r="G45">
        <v>3</v>
      </c>
      <c r="H45">
        <v>150</v>
      </c>
      <c r="I45">
        <v>3</v>
      </c>
      <c r="J45">
        <v>16</v>
      </c>
      <c r="K45">
        <v>11</v>
      </c>
      <c r="L45">
        <v>170</v>
      </c>
      <c r="M45">
        <v>25</v>
      </c>
      <c r="N45">
        <v>3</v>
      </c>
      <c r="O45">
        <v>1</v>
      </c>
      <c r="P45">
        <v>1</v>
      </c>
      <c r="Q45">
        <v>34.139764999999997</v>
      </c>
    </row>
    <row r="46" spans="1:17" x14ac:dyDescent="0.25">
      <c r="A46">
        <v>45</v>
      </c>
      <c r="B46" t="s">
        <v>67</v>
      </c>
      <c r="C46" t="s">
        <v>22</v>
      </c>
      <c r="D46" t="s">
        <v>18</v>
      </c>
      <c r="E46">
        <v>160</v>
      </c>
      <c r="F46">
        <v>3</v>
      </c>
      <c r="G46">
        <v>2</v>
      </c>
      <c r="H46">
        <v>150</v>
      </c>
      <c r="I46">
        <v>3</v>
      </c>
      <c r="J46">
        <v>17</v>
      </c>
      <c r="K46">
        <v>13</v>
      </c>
      <c r="L46">
        <v>160</v>
      </c>
      <c r="M46">
        <v>25</v>
      </c>
      <c r="N46">
        <v>3</v>
      </c>
      <c r="O46">
        <v>1.5</v>
      </c>
      <c r="P46">
        <v>0.67</v>
      </c>
      <c r="Q46">
        <v>30.313351000000001</v>
      </c>
    </row>
    <row r="47" spans="1:17" x14ac:dyDescent="0.25">
      <c r="A47">
        <v>46</v>
      </c>
      <c r="B47" t="s">
        <v>68</v>
      </c>
      <c r="C47" t="s">
        <v>27</v>
      </c>
      <c r="D47" t="s">
        <v>18</v>
      </c>
      <c r="E47">
        <v>100</v>
      </c>
      <c r="F47">
        <v>2</v>
      </c>
      <c r="G47">
        <v>1</v>
      </c>
      <c r="H47">
        <v>220</v>
      </c>
      <c r="I47">
        <v>2</v>
      </c>
      <c r="J47">
        <v>15</v>
      </c>
      <c r="K47">
        <v>6</v>
      </c>
      <c r="L47">
        <v>90</v>
      </c>
      <c r="M47">
        <v>25</v>
      </c>
      <c r="N47">
        <v>1</v>
      </c>
      <c r="O47">
        <v>1</v>
      </c>
      <c r="P47">
        <v>1</v>
      </c>
      <c r="Q47">
        <v>40.105964999999998</v>
      </c>
    </row>
    <row r="48" spans="1:17" x14ac:dyDescent="0.25">
      <c r="A48">
        <v>47</v>
      </c>
      <c r="B48" t="s">
        <v>69</v>
      </c>
      <c r="C48" t="s">
        <v>22</v>
      </c>
      <c r="D48" t="s">
        <v>18</v>
      </c>
      <c r="E48">
        <v>120</v>
      </c>
      <c r="F48">
        <v>2</v>
      </c>
      <c r="G48">
        <v>1</v>
      </c>
      <c r="H48">
        <v>190</v>
      </c>
      <c r="I48">
        <v>0</v>
      </c>
      <c r="J48">
        <v>15</v>
      </c>
      <c r="K48">
        <v>9</v>
      </c>
      <c r="L48">
        <v>40</v>
      </c>
      <c r="M48">
        <v>25</v>
      </c>
      <c r="N48">
        <v>2</v>
      </c>
      <c r="O48">
        <v>1</v>
      </c>
      <c r="P48">
        <v>0.67</v>
      </c>
      <c r="Q48">
        <v>29.924285000000001</v>
      </c>
    </row>
    <row r="49" spans="1:17" x14ac:dyDescent="0.25">
      <c r="A49">
        <v>48</v>
      </c>
      <c r="B49" t="s">
        <v>70</v>
      </c>
      <c r="C49" t="s">
        <v>22</v>
      </c>
      <c r="D49" t="s">
        <v>18</v>
      </c>
      <c r="E49">
        <v>140</v>
      </c>
      <c r="F49">
        <v>3</v>
      </c>
      <c r="G49">
        <v>2</v>
      </c>
      <c r="H49">
        <v>220</v>
      </c>
      <c r="I49">
        <v>3</v>
      </c>
      <c r="J49">
        <v>21</v>
      </c>
      <c r="K49">
        <v>7</v>
      </c>
      <c r="L49">
        <v>130</v>
      </c>
      <c r="M49">
        <v>25</v>
      </c>
      <c r="N49">
        <v>3</v>
      </c>
      <c r="O49">
        <v>1.33</v>
      </c>
      <c r="P49">
        <v>0.67</v>
      </c>
      <c r="Q49">
        <v>40.692320000000002</v>
      </c>
    </row>
    <row r="50" spans="1:17" x14ac:dyDescent="0.25">
      <c r="A50">
        <v>49</v>
      </c>
      <c r="B50" t="s">
        <v>71</v>
      </c>
      <c r="C50" t="s">
        <v>22</v>
      </c>
      <c r="D50" t="s">
        <v>18</v>
      </c>
      <c r="E50">
        <v>90</v>
      </c>
      <c r="F50">
        <v>3</v>
      </c>
      <c r="G50">
        <v>0</v>
      </c>
      <c r="H50">
        <v>170</v>
      </c>
      <c r="I50">
        <v>3</v>
      </c>
      <c r="J50">
        <v>18</v>
      </c>
      <c r="K50">
        <v>2</v>
      </c>
      <c r="L50">
        <v>90</v>
      </c>
      <c r="M50">
        <v>25</v>
      </c>
      <c r="N50">
        <v>3</v>
      </c>
      <c r="O50">
        <v>1</v>
      </c>
      <c r="P50">
        <v>1</v>
      </c>
      <c r="Q50">
        <v>59.642837</v>
      </c>
    </row>
    <row r="51" spans="1:17" x14ac:dyDescent="0.25">
      <c r="A51">
        <v>50</v>
      </c>
      <c r="B51" t="s">
        <v>72</v>
      </c>
      <c r="C51" t="s">
        <v>27</v>
      </c>
      <c r="D51" t="s">
        <v>18</v>
      </c>
      <c r="E51">
        <v>130</v>
      </c>
      <c r="F51">
        <v>3</v>
      </c>
      <c r="G51">
        <v>2</v>
      </c>
      <c r="H51">
        <v>170</v>
      </c>
      <c r="I51">
        <v>1.5</v>
      </c>
      <c r="J51">
        <v>13.5</v>
      </c>
      <c r="K51">
        <v>10</v>
      </c>
      <c r="L51">
        <v>120</v>
      </c>
      <c r="M51">
        <v>25</v>
      </c>
      <c r="N51">
        <v>3</v>
      </c>
      <c r="O51">
        <v>1.25</v>
      </c>
      <c r="P51">
        <v>0.5</v>
      </c>
      <c r="Q51">
        <v>30.450842999999999</v>
      </c>
    </row>
    <row r="52" spans="1:17" x14ac:dyDescent="0.25">
      <c r="A52">
        <v>51</v>
      </c>
      <c r="B52" t="s">
        <v>73</v>
      </c>
      <c r="C52" t="s">
        <v>32</v>
      </c>
      <c r="D52" t="s">
        <v>18</v>
      </c>
      <c r="E52">
        <v>120</v>
      </c>
      <c r="F52">
        <v>3</v>
      </c>
      <c r="G52">
        <v>1</v>
      </c>
      <c r="H52">
        <v>200</v>
      </c>
      <c r="I52">
        <v>6</v>
      </c>
      <c r="J52">
        <v>11</v>
      </c>
      <c r="K52">
        <v>14</v>
      </c>
      <c r="L52">
        <v>260</v>
      </c>
      <c r="M52">
        <v>25</v>
      </c>
      <c r="N52">
        <v>3</v>
      </c>
      <c r="O52">
        <v>1.33</v>
      </c>
      <c r="P52">
        <v>0.67</v>
      </c>
      <c r="Q52">
        <v>37.840594000000003</v>
      </c>
    </row>
    <row r="53" spans="1:17" x14ac:dyDescent="0.25">
      <c r="A53">
        <v>52</v>
      </c>
      <c r="B53" t="s">
        <v>74</v>
      </c>
      <c r="C53" t="s">
        <v>22</v>
      </c>
      <c r="D53" t="s">
        <v>18</v>
      </c>
      <c r="E53">
        <v>100</v>
      </c>
      <c r="F53">
        <v>3</v>
      </c>
      <c r="G53">
        <v>0</v>
      </c>
      <c r="H53">
        <v>320</v>
      </c>
      <c r="I53">
        <v>1</v>
      </c>
      <c r="J53">
        <v>20</v>
      </c>
      <c r="K53">
        <v>3</v>
      </c>
      <c r="L53">
        <v>45</v>
      </c>
      <c r="M53">
        <v>100</v>
      </c>
      <c r="N53">
        <v>3</v>
      </c>
      <c r="O53">
        <v>1</v>
      </c>
      <c r="P53">
        <v>1</v>
      </c>
      <c r="Q53">
        <v>41.503540000000001</v>
      </c>
    </row>
    <row r="54" spans="1:17" x14ac:dyDescent="0.25">
      <c r="A54">
        <v>53</v>
      </c>
      <c r="B54" t="s">
        <v>75</v>
      </c>
      <c r="C54" t="s">
        <v>20</v>
      </c>
      <c r="D54" t="s">
        <v>18</v>
      </c>
      <c r="E54">
        <v>50</v>
      </c>
      <c r="F54">
        <v>1</v>
      </c>
      <c r="G54">
        <v>0</v>
      </c>
      <c r="H54">
        <v>0</v>
      </c>
      <c r="I54">
        <v>0</v>
      </c>
      <c r="J54">
        <v>13</v>
      </c>
      <c r="K54">
        <v>0</v>
      </c>
      <c r="L54">
        <v>15</v>
      </c>
      <c r="M54">
        <v>0</v>
      </c>
      <c r="N54">
        <v>3</v>
      </c>
      <c r="O54">
        <v>0.5</v>
      </c>
      <c r="P54">
        <v>1</v>
      </c>
      <c r="Q54">
        <v>60.756112000000002</v>
      </c>
    </row>
    <row r="55" spans="1:17" x14ac:dyDescent="0.25">
      <c r="A55">
        <v>54</v>
      </c>
      <c r="B55" t="s">
        <v>76</v>
      </c>
      <c r="C55" t="s">
        <v>20</v>
      </c>
      <c r="D55" t="s">
        <v>18</v>
      </c>
      <c r="E55">
        <v>50</v>
      </c>
      <c r="F55">
        <v>2</v>
      </c>
      <c r="G55">
        <v>0</v>
      </c>
      <c r="H55">
        <v>0</v>
      </c>
      <c r="I55">
        <v>1</v>
      </c>
      <c r="J55">
        <v>10</v>
      </c>
      <c r="K55">
        <v>0</v>
      </c>
      <c r="L55">
        <v>50</v>
      </c>
      <c r="M55">
        <v>0</v>
      </c>
      <c r="N55">
        <v>3</v>
      </c>
      <c r="O55">
        <v>0.5</v>
      </c>
      <c r="P55">
        <v>1</v>
      </c>
      <c r="Q55">
        <v>63.005645000000001</v>
      </c>
    </row>
    <row r="56" spans="1:17" x14ac:dyDescent="0.25">
      <c r="A56">
        <v>55</v>
      </c>
      <c r="B56" t="s">
        <v>77</v>
      </c>
      <c r="C56" t="s">
        <v>20</v>
      </c>
      <c r="D56" t="s">
        <v>18</v>
      </c>
      <c r="E56">
        <v>100</v>
      </c>
      <c r="F56">
        <v>4</v>
      </c>
      <c r="G56">
        <v>1</v>
      </c>
      <c r="H56">
        <v>135</v>
      </c>
      <c r="I56">
        <v>2</v>
      </c>
      <c r="J56">
        <v>14</v>
      </c>
      <c r="K56">
        <v>6</v>
      </c>
      <c r="L56">
        <v>110</v>
      </c>
      <c r="M56">
        <v>25</v>
      </c>
      <c r="N56">
        <v>3</v>
      </c>
      <c r="O56">
        <v>1</v>
      </c>
      <c r="P56">
        <v>0.5</v>
      </c>
      <c r="Q56">
        <v>49.511873999999999</v>
      </c>
    </row>
    <row r="57" spans="1:17" x14ac:dyDescent="0.25">
      <c r="A57">
        <v>56</v>
      </c>
      <c r="B57" t="s">
        <v>78</v>
      </c>
      <c r="C57" t="s">
        <v>22</v>
      </c>
      <c r="D57" t="s">
        <v>18</v>
      </c>
      <c r="E57">
        <v>120</v>
      </c>
      <c r="F57">
        <v>3</v>
      </c>
      <c r="G57">
        <v>1</v>
      </c>
      <c r="H57">
        <v>210</v>
      </c>
      <c r="I57">
        <v>5</v>
      </c>
      <c r="J57">
        <v>14</v>
      </c>
      <c r="K57">
        <v>12</v>
      </c>
      <c r="L57">
        <v>240</v>
      </c>
      <c r="M57">
        <v>25</v>
      </c>
      <c r="N57">
        <v>2</v>
      </c>
      <c r="O57">
        <v>1.33</v>
      </c>
      <c r="P57">
        <v>0.75</v>
      </c>
      <c r="Q57">
        <v>39.259197</v>
      </c>
    </row>
    <row r="58" spans="1:17" x14ac:dyDescent="0.25">
      <c r="A58">
        <v>57</v>
      </c>
      <c r="B58" t="s">
        <v>79</v>
      </c>
      <c r="C58" t="s">
        <v>27</v>
      </c>
      <c r="D58" t="s">
        <v>18</v>
      </c>
      <c r="E58">
        <v>100</v>
      </c>
      <c r="F58">
        <v>3</v>
      </c>
      <c r="G58">
        <v>2</v>
      </c>
      <c r="H58">
        <v>140</v>
      </c>
      <c r="I58">
        <v>2.5</v>
      </c>
      <c r="J58">
        <v>10.5</v>
      </c>
      <c r="K58">
        <v>8</v>
      </c>
      <c r="L58">
        <v>140</v>
      </c>
      <c r="M58">
        <v>25</v>
      </c>
      <c r="N58">
        <v>3</v>
      </c>
      <c r="O58">
        <v>1</v>
      </c>
      <c r="P58">
        <v>0.5</v>
      </c>
      <c r="Q58">
        <v>39.703400000000002</v>
      </c>
    </row>
    <row r="59" spans="1:17" x14ac:dyDescent="0.25">
      <c r="A59">
        <v>58</v>
      </c>
      <c r="B59" t="s">
        <v>80</v>
      </c>
      <c r="C59" t="s">
        <v>22</v>
      </c>
      <c r="D59" t="s">
        <v>18</v>
      </c>
      <c r="E59">
        <v>90</v>
      </c>
      <c r="F59">
        <v>2</v>
      </c>
      <c r="G59">
        <v>0</v>
      </c>
      <c r="H59">
        <v>0</v>
      </c>
      <c r="I59">
        <v>2</v>
      </c>
      <c r="J59">
        <v>15</v>
      </c>
      <c r="K59">
        <v>6</v>
      </c>
      <c r="L59">
        <v>110</v>
      </c>
      <c r="M59">
        <v>25</v>
      </c>
      <c r="N59">
        <v>3</v>
      </c>
      <c r="O59">
        <v>1</v>
      </c>
      <c r="P59">
        <v>0.5</v>
      </c>
      <c r="Q59">
        <v>55.333142000000002</v>
      </c>
    </row>
    <row r="60" spans="1:17" x14ac:dyDescent="0.25">
      <c r="A60">
        <v>59</v>
      </c>
      <c r="B60" t="s">
        <v>81</v>
      </c>
      <c r="C60" t="s">
        <v>25</v>
      </c>
      <c r="D60" t="s">
        <v>18</v>
      </c>
      <c r="E60">
        <v>110</v>
      </c>
      <c r="F60">
        <v>1</v>
      </c>
      <c r="G60">
        <v>0</v>
      </c>
      <c r="H60">
        <v>240</v>
      </c>
      <c r="I60">
        <v>0</v>
      </c>
      <c r="J60">
        <v>23</v>
      </c>
      <c r="K60">
        <v>2</v>
      </c>
      <c r="L60">
        <v>30</v>
      </c>
      <c r="M60">
        <v>25</v>
      </c>
      <c r="N60">
        <v>1</v>
      </c>
      <c r="O60">
        <v>1</v>
      </c>
      <c r="P60">
        <v>1.1299999999999999</v>
      </c>
      <c r="Q60">
        <v>41.998933000000001</v>
      </c>
    </row>
    <row r="61" spans="1:17" x14ac:dyDescent="0.25">
      <c r="A61">
        <v>60</v>
      </c>
      <c r="B61" t="s">
        <v>82</v>
      </c>
      <c r="C61" t="s">
        <v>22</v>
      </c>
      <c r="D61" t="s">
        <v>18</v>
      </c>
      <c r="E61">
        <v>110</v>
      </c>
      <c r="F61">
        <v>2</v>
      </c>
      <c r="G61">
        <v>0</v>
      </c>
      <c r="H61">
        <v>290</v>
      </c>
      <c r="I61">
        <v>0</v>
      </c>
      <c r="J61">
        <v>22</v>
      </c>
      <c r="K61">
        <v>3</v>
      </c>
      <c r="L61">
        <v>35</v>
      </c>
      <c r="M61">
        <v>25</v>
      </c>
      <c r="N61">
        <v>1</v>
      </c>
      <c r="O61">
        <v>1</v>
      </c>
      <c r="P61">
        <v>1</v>
      </c>
      <c r="Q61">
        <v>40.560158999999999</v>
      </c>
    </row>
    <row r="62" spans="1:17" x14ac:dyDescent="0.25">
      <c r="A62">
        <v>61</v>
      </c>
      <c r="B62" t="s">
        <v>83</v>
      </c>
      <c r="C62" t="s">
        <v>17</v>
      </c>
      <c r="D62" t="s">
        <v>18</v>
      </c>
      <c r="E62">
        <v>80</v>
      </c>
      <c r="F62">
        <v>2</v>
      </c>
      <c r="G62">
        <v>0</v>
      </c>
      <c r="H62">
        <v>0</v>
      </c>
      <c r="I62">
        <v>3</v>
      </c>
      <c r="J62">
        <v>16</v>
      </c>
      <c r="K62">
        <v>0</v>
      </c>
      <c r="L62">
        <v>95</v>
      </c>
      <c r="M62">
        <v>0</v>
      </c>
      <c r="N62">
        <v>1</v>
      </c>
      <c r="O62">
        <v>0.83</v>
      </c>
      <c r="P62">
        <v>1</v>
      </c>
      <c r="Q62">
        <v>68.235884999999996</v>
      </c>
    </row>
    <row r="63" spans="1:17" x14ac:dyDescent="0.25">
      <c r="A63">
        <v>62</v>
      </c>
      <c r="B63" t="s">
        <v>84</v>
      </c>
      <c r="C63" t="s">
        <v>17</v>
      </c>
      <c r="D63" t="s">
        <v>18</v>
      </c>
      <c r="E63">
        <v>90</v>
      </c>
      <c r="F63">
        <v>3</v>
      </c>
      <c r="G63">
        <v>0</v>
      </c>
      <c r="H63">
        <v>0</v>
      </c>
      <c r="I63">
        <v>4</v>
      </c>
      <c r="J63">
        <v>19</v>
      </c>
      <c r="K63">
        <v>0</v>
      </c>
      <c r="L63">
        <v>140</v>
      </c>
      <c r="M63">
        <v>0</v>
      </c>
      <c r="N63">
        <v>1</v>
      </c>
      <c r="O63">
        <v>1</v>
      </c>
      <c r="P63">
        <v>0.67</v>
      </c>
      <c r="Q63">
        <v>74.472949</v>
      </c>
    </row>
    <row r="64" spans="1:17" x14ac:dyDescent="0.25">
      <c r="A64">
        <v>63</v>
      </c>
      <c r="B64" t="s">
        <v>85</v>
      </c>
      <c r="C64" t="s">
        <v>17</v>
      </c>
      <c r="D64" t="s">
        <v>18</v>
      </c>
      <c r="E64">
        <v>90</v>
      </c>
      <c r="F64">
        <v>3</v>
      </c>
      <c r="G64">
        <v>0</v>
      </c>
      <c r="H64">
        <v>0</v>
      </c>
      <c r="I64">
        <v>3</v>
      </c>
      <c r="J64">
        <v>20</v>
      </c>
      <c r="K64">
        <v>0</v>
      </c>
      <c r="L64">
        <v>120</v>
      </c>
      <c r="M64">
        <v>0</v>
      </c>
      <c r="N64">
        <v>1</v>
      </c>
      <c r="O64">
        <v>1</v>
      </c>
      <c r="P64">
        <v>0.67</v>
      </c>
      <c r="Q64">
        <v>72.801787000000004</v>
      </c>
    </row>
    <row r="65" spans="1:17" x14ac:dyDescent="0.25">
      <c r="A65">
        <v>64</v>
      </c>
      <c r="B65" t="s">
        <v>86</v>
      </c>
      <c r="C65" t="s">
        <v>22</v>
      </c>
      <c r="D65" t="s">
        <v>18</v>
      </c>
      <c r="E65">
        <v>110</v>
      </c>
      <c r="F65">
        <v>2</v>
      </c>
      <c r="G65">
        <v>1</v>
      </c>
      <c r="H65">
        <v>70</v>
      </c>
      <c r="I65">
        <v>1</v>
      </c>
      <c r="J65">
        <v>9</v>
      </c>
      <c r="K65">
        <v>15</v>
      </c>
      <c r="L65">
        <v>40</v>
      </c>
      <c r="M65">
        <v>25</v>
      </c>
      <c r="N65">
        <v>2</v>
      </c>
      <c r="O65">
        <v>1</v>
      </c>
      <c r="P65">
        <v>0.75</v>
      </c>
      <c r="Q65">
        <v>31.230053999999999</v>
      </c>
    </row>
    <row r="66" spans="1:17" x14ac:dyDescent="0.25">
      <c r="A66">
        <v>65</v>
      </c>
      <c r="B66" t="s">
        <v>87</v>
      </c>
      <c r="C66" t="s">
        <v>22</v>
      </c>
      <c r="D66" t="s">
        <v>18</v>
      </c>
      <c r="E66">
        <v>110</v>
      </c>
      <c r="F66">
        <v>6</v>
      </c>
      <c r="G66">
        <v>0</v>
      </c>
      <c r="H66">
        <v>230</v>
      </c>
      <c r="I66">
        <v>1</v>
      </c>
      <c r="J66">
        <v>16</v>
      </c>
      <c r="K66">
        <v>3</v>
      </c>
      <c r="L66">
        <v>55</v>
      </c>
      <c r="M66">
        <v>25</v>
      </c>
      <c r="N66">
        <v>1</v>
      </c>
      <c r="O66">
        <v>1</v>
      </c>
      <c r="P66">
        <v>1</v>
      </c>
      <c r="Q66">
        <v>53.131323999999999</v>
      </c>
    </row>
    <row r="67" spans="1:17" x14ac:dyDescent="0.25">
      <c r="A67">
        <v>66</v>
      </c>
      <c r="B67" t="s">
        <v>88</v>
      </c>
      <c r="C67" t="s">
        <v>17</v>
      </c>
      <c r="D67" t="s">
        <v>18</v>
      </c>
      <c r="E67">
        <v>90</v>
      </c>
      <c r="F67">
        <v>2</v>
      </c>
      <c r="G67">
        <v>0</v>
      </c>
      <c r="H67">
        <v>15</v>
      </c>
      <c r="I67">
        <v>3</v>
      </c>
      <c r="J67">
        <v>15</v>
      </c>
      <c r="K67">
        <v>5</v>
      </c>
      <c r="L67">
        <v>90</v>
      </c>
      <c r="M67">
        <v>25</v>
      </c>
      <c r="N67">
        <v>2</v>
      </c>
      <c r="O67">
        <v>1</v>
      </c>
      <c r="P67">
        <v>1</v>
      </c>
      <c r="Q67">
        <v>59.363993000000001</v>
      </c>
    </row>
    <row r="68" spans="1:17" x14ac:dyDescent="0.25">
      <c r="A68">
        <v>67</v>
      </c>
      <c r="B68" t="s">
        <v>89</v>
      </c>
      <c r="C68" t="s">
        <v>27</v>
      </c>
      <c r="D68" t="s">
        <v>18</v>
      </c>
      <c r="E68">
        <v>110</v>
      </c>
      <c r="F68">
        <v>2</v>
      </c>
      <c r="G68">
        <v>1</v>
      </c>
      <c r="H68">
        <v>200</v>
      </c>
      <c r="I68">
        <v>0</v>
      </c>
      <c r="J68">
        <v>21</v>
      </c>
      <c r="K68">
        <v>3</v>
      </c>
      <c r="L68">
        <v>35</v>
      </c>
      <c r="M68">
        <v>100</v>
      </c>
      <c r="N68">
        <v>3</v>
      </c>
      <c r="O68">
        <v>1</v>
      </c>
      <c r="P68">
        <v>1</v>
      </c>
      <c r="Q68">
        <v>38.839745999999998</v>
      </c>
    </row>
    <row r="69" spans="1:17" x14ac:dyDescent="0.25">
      <c r="A69">
        <v>68</v>
      </c>
      <c r="B69" t="s">
        <v>90</v>
      </c>
      <c r="C69" t="s">
        <v>27</v>
      </c>
      <c r="D69" t="s">
        <v>18</v>
      </c>
      <c r="E69">
        <v>140</v>
      </c>
      <c r="F69">
        <v>3</v>
      </c>
      <c r="G69">
        <v>1</v>
      </c>
      <c r="H69">
        <v>190</v>
      </c>
      <c r="I69">
        <v>4</v>
      </c>
      <c r="J69">
        <v>15</v>
      </c>
      <c r="K69">
        <v>14</v>
      </c>
      <c r="L69">
        <v>230</v>
      </c>
      <c r="M69">
        <v>100</v>
      </c>
      <c r="N69">
        <v>3</v>
      </c>
      <c r="O69">
        <v>1.5</v>
      </c>
      <c r="P69">
        <v>1</v>
      </c>
      <c r="Q69">
        <v>28.592784999999999</v>
      </c>
    </row>
    <row r="70" spans="1:17" x14ac:dyDescent="0.25">
      <c r="A70">
        <v>69</v>
      </c>
      <c r="B70" t="s">
        <v>91</v>
      </c>
      <c r="C70" t="s">
        <v>27</v>
      </c>
      <c r="D70" t="s">
        <v>18</v>
      </c>
      <c r="E70">
        <v>100</v>
      </c>
      <c r="F70">
        <v>3</v>
      </c>
      <c r="G70">
        <v>1</v>
      </c>
      <c r="H70">
        <v>200</v>
      </c>
      <c r="I70">
        <v>3</v>
      </c>
      <c r="J70">
        <v>16</v>
      </c>
      <c r="K70">
        <v>3</v>
      </c>
      <c r="L70">
        <v>110</v>
      </c>
      <c r="M70">
        <v>100</v>
      </c>
      <c r="N70">
        <v>3</v>
      </c>
      <c r="O70">
        <v>1</v>
      </c>
      <c r="P70">
        <v>1</v>
      </c>
      <c r="Q70">
        <v>46.658844000000002</v>
      </c>
    </row>
    <row r="71" spans="1:17" x14ac:dyDescent="0.25">
      <c r="A71">
        <v>70</v>
      </c>
      <c r="B71" t="s">
        <v>92</v>
      </c>
      <c r="C71" t="s">
        <v>27</v>
      </c>
      <c r="D71" t="s">
        <v>18</v>
      </c>
      <c r="E71">
        <v>110</v>
      </c>
      <c r="F71">
        <v>2</v>
      </c>
      <c r="G71">
        <v>1</v>
      </c>
      <c r="H71">
        <v>250</v>
      </c>
      <c r="I71">
        <v>0</v>
      </c>
      <c r="J71">
        <v>21</v>
      </c>
      <c r="K71">
        <v>3</v>
      </c>
      <c r="L71">
        <v>60</v>
      </c>
      <c r="M71">
        <v>25</v>
      </c>
      <c r="N71">
        <v>3</v>
      </c>
      <c r="O71">
        <v>1</v>
      </c>
      <c r="P71">
        <v>0.75</v>
      </c>
      <c r="Q71">
        <v>39.106174000000003</v>
      </c>
    </row>
    <row r="72" spans="1:17" x14ac:dyDescent="0.25">
      <c r="A72">
        <v>71</v>
      </c>
      <c r="B72" t="s">
        <v>93</v>
      </c>
      <c r="C72" t="s">
        <v>27</v>
      </c>
      <c r="D72" t="s">
        <v>18</v>
      </c>
      <c r="E72">
        <v>110</v>
      </c>
      <c r="F72">
        <v>1</v>
      </c>
      <c r="G72">
        <v>1</v>
      </c>
      <c r="H72">
        <v>140</v>
      </c>
      <c r="I72">
        <v>0</v>
      </c>
      <c r="J72">
        <v>13</v>
      </c>
      <c r="K72">
        <v>12</v>
      </c>
      <c r="L72">
        <v>25</v>
      </c>
      <c r="M72">
        <v>25</v>
      </c>
      <c r="N72">
        <v>2</v>
      </c>
      <c r="O72">
        <v>1</v>
      </c>
      <c r="P72">
        <v>1</v>
      </c>
      <c r="Q72">
        <v>27.753301</v>
      </c>
    </row>
    <row r="73" spans="1:17" x14ac:dyDescent="0.25">
      <c r="A73">
        <v>72</v>
      </c>
      <c r="B73" t="s">
        <v>94</v>
      </c>
      <c r="C73" t="s">
        <v>25</v>
      </c>
      <c r="D73" t="s">
        <v>18</v>
      </c>
      <c r="E73">
        <v>100</v>
      </c>
      <c r="F73">
        <v>3</v>
      </c>
      <c r="G73">
        <v>1</v>
      </c>
      <c r="H73">
        <v>230</v>
      </c>
      <c r="I73">
        <v>3</v>
      </c>
      <c r="J73">
        <v>17</v>
      </c>
      <c r="K73">
        <v>3</v>
      </c>
      <c r="L73">
        <v>115</v>
      </c>
      <c r="M73">
        <v>25</v>
      </c>
      <c r="N73">
        <v>1</v>
      </c>
      <c r="O73">
        <v>1</v>
      </c>
      <c r="P73">
        <v>0.67</v>
      </c>
      <c r="Q73">
        <v>49.787444999999998</v>
      </c>
    </row>
    <row r="74" spans="1:17" x14ac:dyDescent="0.25">
      <c r="A74">
        <v>73</v>
      </c>
      <c r="B74" t="s">
        <v>95</v>
      </c>
      <c r="C74" t="s">
        <v>27</v>
      </c>
      <c r="D74" t="s">
        <v>18</v>
      </c>
      <c r="E74">
        <v>100</v>
      </c>
      <c r="F74">
        <v>3</v>
      </c>
      <c r="G74">
        <v>1</v>
      </c>
      <c r="H74">
        <v>200</v>
      </c>
      <c r="I74">
        <v>3</v>
      </c>
      <c r="J74">
        <v>17</v>
      </c>
      <c r="K74">
        <v>3</v>
      </c>
      <c r="L74">
        <v>110</v>
      </c>
      <c r="M74">
        <v>25</v>
      </c>
      <c r="N74">
        <v>1</v>
      </c>
      <c r="O74">
        <v>1</v>
      </c>
      <c r="P74">
        <v>1</v>
      </c>
      <c r="Q74">
        <v>51.592193000000002</v>
      </c>
    </row>
    <row r="75" spans="1:17" x14ac:dyDescent="0.25">
      <c r="A75">
        <v>74</v>
      </c>
      <c r="B75" t="s">
        <v>96</v>
      </c>
      <c r="C75" t="s">
        <v>27</v>
      </c>
      <c r="D75" t="s">
        <v>18</v>
      </c>
      <c r="E75">
        <v>110</v>
      </c>
      <c r="F75">
        <v>2</v>
      </c>
      <c r="G75">
        <v>1</v>
      </c>
      <c r="H75">
        <v>200</v>
      </c>
      <c r="I75">
        <v>1</v>
      </c>
      <c r="J75">
        <v>16</v>
      </c>
      <c r="K75">
        <v>8</v>
      </c>
      <c r="L75">
        <v>60</v>
      </c>
      <c r="M75">
        <v>25</v>
      </c>
      <c r="N75">
        <v>1</v>
      </c>
      <c r="O75">
        <v>1</v>
      </c>
      <c r="P75">
        <v>0.75</v>
      </c>
      <c r="Q75">
        <v>36.187559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5"/>
  <sheetViews>
    <sheetView topLeftCell="A3" workbookViewId="0">
      <selection sqref="A1:B75"/>
    </sheetView>
  </sheetViews>
  <sheetFormatPr defaultRowHeight="15" x14ac:dyDescent="0.25"/>
  <cols>
    <col min="2" max="2" width="12" bestFit="1" customWidth="1"/>
  </cols>
  <sheetData>
    <row r="1" spans="1:2" x14ac:dyDescent="0.25">
      <c r="A1" s="6" t="s">
        <v>1</v>
      </c>
      <c r="B1" t="s">
        <v>98</v>
      </c>
    </row>
    <row r="2" spans="1:2" x14ac:dyDescent="0.25">
      <c r="A2" s="6" t="s">
        <v>27</v>
      </c>
      <c r="B2">
        <v>10</v>
      </c>
    </row>
    <row r="3" spans="1:2" x14ac:dyDescent="0.25">
      <c r="A3" s="6" t="s">
        <v>27</v>
      </c>
      <c r="B3">
        <v>8</v>
      </c>
    </row>
    <row r="4" spans="1:2" x14ac:dyDescent="0.25">
      <c r="A4" s="6" t="s">
        <v>27</v>
      </c>
      <c r="B4">
        <v>1</v>
      </c>
    </row>
    <row r="5" spans="1:2" x14ac:dyDescent="0.25">
      <c r="A5" s="6" t="s">
        <v>27</v>
      </c>
      <c r="B5">
        <v>9</v>
      </c>
    </row>
    <row r="6" spans="1:2" x14ac:dyDescent="0.25">
      <c r="A6" s="6" t="s">
        <v>27</v>
      </c>
      <c r="B6">
        <v>7</v>
      </c>
    </row>
    <row r="7" spans="1:2" x14ac:dyDescent="0.25">
      <c r="A7" s="6" t="s">
        <v>27</v>
      </c>
      <c r="B7">
        <v>13</v>
      </c>
    </row>
    <row r="8" spans="1:2" x14ac:dyDescent="0.25">
      <c r="A8" s="6" t="s">
        <v>27</v>
      </c>
      <c r="B8">
        <v>13</v>
      </c>
    </row>
    <row r="9" spans="1:2" x14ac:dyDescent="0.25">
      <c r="A9" s="6" t="s">
        <v>27</v>
      </c>
      <c r="B9">
        <v>10</v>
      </c>
    </row>
    <row r="10" spans="1:2" x14ac:dyDescent="0.25">
      <c r="A10" s="6" t="s">
        <v>27</v>
      </c>
      <c r="B10">
        <v>9</v>
      </c>
    </row>
    <row r="11" spans="1:2" x14ac:dyDescent="0.25">
      <c r="A11" s="6" t="s">
        <v>27</v>
      </c>
      <c r="B11">
        <v>10</v>
      </c>
    </row>
    <row r="12" spans="1:2" x14ac:dyDescent="0.25">
      <c r="A12" s="6" t="s">
        <v>27</v>
      </c>
      <c r="B12">
        <v>3</v>
      </c>
    </row>
    <row r="13" spans="1:2" x14ac:dyDescent="0.25">
      <c r="A13" s="6" t="s">
        <v>27</v>
      </c>
      <c r="B13">
        <v>12</v>
      </c>
    </row>
    <row r="14" spans="1:2" x14ac:dyDescent="0.25">
      <c r="A14" s="6" t="s">
        <v>27</v>
      </c>
      <c r="B14">
        <v>6</v>
      </c>
    </row>
    <row r="15" spans="1:2" x14ac:dyDescent="0.25">
      <c r="A15" s="6" t="s">
        <v>27</v>
      </c>
      <c r="B15">
        <v>10</v>
      </c>
    </row>
    <row r="16" spans="1:2" x14ac:dyDescent="0.25">
      <c r="A16" s="6" t="s">
        <v>27</v>
      </c>
      <c r="B16">
        <v>8</v>
      </c>
    </row>
    <row r="17" spans="1:2" x14ac:dyDescent="0.25">
      <c r="A17" s="6" t="s">
        <v>27</v>
      </c>
      <c r="B17">
        <v>3</v>
      </c>
    </row>
    <row r="18" spans="1:2" x14ac:dyDescent="0.25">
      <c r="A18" s="6" t="s">
        <v>27</v>
      </c>
      <c r="B18">
        <v>14</v>
      </c>
    </row>
    <row r="19" spans="1:2" x14ac:dyDescent="0.25">
      <c r="A19" s="6" t="s">
        <v>27</v>
      </c>
      <c r="B19">
        <v>3</v>
      </c>
    </row>
    <row r="20" spans="1:2" x14ac:dyDescent="0.25">
      <c r="A20" s="6" t="s">
        <v>27</v>
      </c>
      <c r="B20">
        <v>3</v>
      </c>
    </row>
    <row r="21" spans="1:2" x14ac:dyDescent="0.25">
      <c r="A21" s="6" t="s">
        <v>27</v>
      </c>
      <c r="B21">
        <v>12</v>
      </c>
    </row>
    <row r="22" spans="1:2" x14ac:dyDescent="0.25">
      <c r="A22" s="6" t="s">
        <v>27</v>
      </c>
      <c r="B22">
        <v>3</v>
      </c>
    </row>
    <row r="23" spans="1:2" x14ac:dyDescent="0.25">
      <c r="A23" s="6" t="s">
        <v>27</v>
      </c>
      <c r="B23">
        <v>8</v>
      </c>
    </row>
    <row r="24" spans="1:2" x14ac:dyDescent="0.25">
      <c r="A24" s="6" t="s">
        <v>22</v>
      </c>
      <c r="B24">
        <v>5</v>
      </c>
    </row>
    <row r="25" spans="1:2" x14ac:dyDescent="0.25">
      <c r="A25" s="6" t="s">
        <v>22</v>
      </c>
      <c r="B25">
        <v>0</v>
      </c>
    </row>
    <row r="26" spans="1:2" x14ac:dyDescent="0.25">
      <c r="A26" s="6" t="s">
        <v>22</v>
      </c>
      <c r="B26">
        <v>14</v>
      </c>
    </row>
    <row r="27" spans="1:2" x14ac:dyDescent="0.25">
      <c r="A27" s="6" t="s">
        <v>22</v>
      </c>
      <c r="B27">
        <v>2</v>
      </c>
    </row>
    <row r="28" spans="1:2" x14ac:dyDescent="0.25">
      <c r="A28" s="6" t="s">
        <v>22</v>
      </c>
      <c r="B28">
        <v>12</v>
      </c>
    </row>
    <row r="29" spans="1:2" x14ac:dyDescent="0.25">
      <c r="A29" s="6" t="s">
        <v>22</v>
      </c>
      <c r="B29">
        <v>7</v>
      </c>
    </row>
    <row r="30" spans="1:2" x14ac:dyDescent="0.25">
      <c r="A30" s="6" t="s">
        <v>22</v>
      </c>
      <c r="B30">
        <v>3</v>
      </c>
    </row>
    <row r="31" spans="1:2" x14ac:dyDescent="0.25">
      <c r="A31" s="6" t="s">
        <v>22</v>
      </c>
      <c r="B31">
        <v>13</v>
      </c>
    </row>
    <row r="32" spans="1:2" x14ac:dyDescent="0.25">
      <c r="A32" s="6" t="s">
        <v>22</v>
      </c>
      <c r="B32">
        <v>11</v>
      </c>
    </row>
    <row r="33" spans="1:2" x14ac:dyDescent="0.25">
      <c r="A33" s="6" t="s">
        <v>22</v>
      </c>
      <c r="B33">
        <v>7</v>
      </c>
    </row>
    <row r="34" spans="1:2" x14ac:dyDescent="0.25">
      <c r="A34" s="6" t="s">
        <v>22</v>
      </c>
      <c r="B34">
        <v>12</v>
      </c>
    </row>
    <row r="35" spans="1:2" x14ac:dyDescent="0.25">
      <c r="A35" s="6" t="s">
        <v>22</v>
      </c>
      <c r="B35">
        <v>6</v>
      </c>
    </row>
    <row r="36" spans="1:2" x14ac:dyDescent="0.25">
      <c r="A36" s="6" t="s">
        <v>22</v>
      </c>
      <c r="B36">
        <v>9</v>
      </c>
    </row>
    <row r="37" spans="1:2" x14ac:dyDescent="0.25">
      <c r="A37" s="6" t="s">
        <v>22</v>
      </c>
      <c r="B37">
        <v>13</v>
      </c>
    </row>
    <row r="38" spans="1:2" x14ac:dyDescent="0.25">
      <c r="A38" s="6" t="s">
        <v>22</v>
      </c>
      <c r="B38">
        <v>9</v>
      </c>
    </row>
    <row r="39" spans="1:2" x14ac:dyDescent="0.25">
      <c r="A39" s="6" t="s">
        <v>22</v>
      </c>
      <c r="B39">
        <v>7</v>
      </c>
    </row>
    <row r="40" spans="1:2" x14ac:dyDescent="0.25">
      <c r="A40" s="6" t="s">
        <v>22</v>
      </c>
      <c r="B40">
        <v>2</v>
      </c>
    </row>
    <row r="41" spans="1:2" x14ac:dyDescent="0.25">
      <c r="A41" s="6" t="s">
        <v>22</v>
      </c>
      <c r="B41">
        <v>3</v>
      </c>
    </row>
    <row r="42" spans="1:2" x14ac:dyDescent="0.25">
      <c r="A42" s="6" t="s">
        <v>22</v>
      </c>
      <c r="B42">
        <v>12</v>
      </c>
    </row>
    <row r="43" spans="1:2" x14ac:dyDescent="0.25">
      <c r="A43" s="6" t="s">
        <v>22</v>
      </c>
      <c r="B43">
        <v>6</v>
      </c>
    </row>
    <row r="44" spans="1:2" x14ac:dyDescent="0.25">
      <c r="A44" s="6" t="s">
        <v>22</v>
      </c>
      <c r="B44">
        <v>3</v>
      </c>
    </row>
    <row r="45" spans="1:2" x14ac:dyDescent="0.25">
      <c r="A45" s="6" t="s">
        <v>22</v>
      </c>
      <c r="B45">
        <v>15</v>
      </c>
    </row>
    <row r="46" spans="1:2" x14ac:dyDescent="0.25">
      <c r="A46" s="6" t="s">
        <v>22</v>
      </c>
      <c r="B46">
        <v>3</v>
      </c>
    </row>
    <row r="47" spans="1:2" x14ac:dyDescent="0.25">
      <c r="A47" s="6" t="s">
        <v>17</v>
      </c>
      <c r="B47">
        <v>6</v>
      </c>
    </row>
    <row r="48" spans="1:2" x14ac:dyDescent="0.25">
      <c r="A48" s="6" t="s">
        <v>17</v>
      </c>
      <c r="B48">
        <v>0</v>
      </c>
    </row>
    <row r="49" spans="1:2" x14ac:dyDescent="0.25">
      <c r="A49" s="6" t="s">
        <v>17</v>
      </c>
      <c r="B49">
        <v>0</v>
      </c>
    </row>
    <row r="50" spans="1:2" x14ac:dyDescent="0.25">
      <c r="A50" s="6" t="s">
        <v>17</v>
      </c>
      <c r="B50">
        <v>0</v>
      </c>
    </row>
    <row r="51" spans="1:2" x14ac:dyDescent="0.25">
      <c r="A51" s="6" t="s">
        <v>17</v>
      </c>
      <c r="B51">
        <v>5</v>
      </c>
    </row>
    <row r="52" spans="1:2" x14ac:dyDescent="0.25">
      <c r="A52" s="6" t="s">
        <v>32</v>
      </c>
      <c r="B52">
        <v>5</v>
      </c>
    </row>
    <row r="53" spans="1:2" x14ac:dyDescent="0.25">
      <c r="A53" s="6" t="s">
        <v>32</v>
      </c>
      <c r="B53">
        <v>10</v>
      </c>
    </row>
    <row r="54" spans="1:2" x14ac:dyDescent="0.25">
      <c r="A54" s="6" t="s">
        <v>32</v>
      </c>
      <c r="B54">
        <v>12</v>
      </c>
    </row>
    <row r="55" spans="1:2" x14ac:dyDescent="0.25">
      <c r="A55" s="6" t="s">
        <v>32</v>
      </c>
      <c r="B55">
        <v>15</v>
      </c>
    </row>
    <row r="56" spans="1:2" x14ac:dyDescent="0.25">
      <c r="A56" s="6" t="s">
        <v>32</v>
      </c>
      <c r="B56">
        <v>5</v>
      </c>
    </row>
    <row r="57" spans="1:2" x14ac:dyDescent="0.25">
      <c r="A57" s="6" t="s">
        <v>32</v>
      </c>
      <c r="B57">
        <v>3</v>
      </c>
    </row>
    <row r="58" spans="1:2" x14ac:dyDescent="0.25">
      <c r="A58" s="6" t="s">
        <v>32</v>
      </c>
      <c r="B58">
        <v>4</v>
      </c>
    </row>
    <row r="59" spans="1:2" x14ac:dyDescent="0.25">
      <c r="A59" s="6" t="s">
        <v>32</v>
      </c>
      <c r="B59">
        <v>11</v>
      </c>
    </row>
    <row r="60" spans="1:2" x14ac:dyDescent="0.25">
      <c r="A60" s="6" t="s">
        <v>32</v>
      </c>
      <c r="B60">
        <v>14</v>
      </c>
    </row>
    <row r="61" spans="1:2" x14ac:dyDescent="0.25">
      <c r="A61" s="6" t="s">
        <v>20</v>
      </c>
      <c r="B61">
        <v>8</v>
      </c>
    </row>
    <row r="62" spans="1:2" x14ac:dyDescent="0.25">
      <c r="A62" s="6" t="s">
        <v>20</v>
      </c>
      <c r="B62">
        <v>12</v>
      </c>
    </row>
    <row r="63" spans="1:2" x14ac:dyDescent="0.25">
      <c r="A63" s="6" t="s">
        <v>20</v>
      </c>
      <c r="B63">
        <v>11</v>
      </c>
    </row>
    <row r="64" spans="1:2" x14ac:dyDescent="0.25">
      <c r="A64" s="6" t="s">
        <v>20</v>
      </c>
      <c r="B64">
        <v>6</v>
      </c>
    </row>
    <row r="65" spans="1:2" x14ac:dyDescent="0.25">
      <c r="A65" s="6" t="s">
        <v>20</v>
      </c>
      <c r="B65">
        <v>0</v>
      </c>
    </row>
    <row r="66" spans="1:2" x14ac:dyDescent="0.25">
      <c r="A66" s="6" t="s">
        <v>20</v>
      </c>
      <c r="B66">
        <v>0</v>
      </c>
    </row>
    <row r="67" spans="1:2" x14ac:dyDescent="0.25">
      <c r="A67" s="6" t="s">
        <v>20</v>
      </c>
      <c r="B67">
        <v>6</v>
      </c>
    </row>
    <row r="68" spans="1:2" x14ac:dyDescent="0.25">
      <c r="A68" s="6" t="s">
        <v>25</v>
      </c>
      <c r="B68">
        <v>8</v>
      </c>
    </row>
    <row r="69" spans="1:2" x14ac:dyDescent="0.25">
      <c r="A69" s="6" t="s">
        <v>25</v>
      </c>
      <c r="B69">
        <v>6</v>
      </c>
    </row>
    <row r="70" spans="1:2" x14ac:dyDescent="0.25">
      <c r="A70" s="6" t="s">
        <v>25</v>
      </c>
      <c r="B70">
        <v>3</v>
      </c>
    </row>
    <row r="71" spans="1:2" x14ac:dyDescent="0.25">
      <c r="A71" s="6" t="s">
        <v>25</v>
      </c>
      <c r="B71">
        <v>5</v>
      </c>
    </row>
    <row r="72" spans="1:2" x14ac:dyDescent="0.25">
      <c r="A72" s="6" t="s">
        <v>25</v>
      </c>
      <c r="B72">
        <v>11</v>
      </c>
    </row>
    <row r="73" spans="1:2" x14ac:dyDescent="0.25">
      <c r="A73" s="6" t="s">
        <v>25</v>
      </c>
      <c r="B73">
        <v>11</v>
      </c>
    </row>
    <row r="74" spans="1:2" x14ac:dyDescent="0.25">
      <c r="A74" s="6" t="s">
        <v>25</v>
      </c>
      <c r="B74">
        <v>2</v>
      </c>
    </row>
    <row r="75" spans="1:2" x14ac:dyDescent="0.25">
      <c r="A75" s="6" t="s">
        <v>25</v>
      </c>
      <c r="B75">
        <v>3</v>
      </c>
    </row>
  </sheetData>
  <sortState xmlns:xlrd2="http://schemas.microsoft.com/office/spreadsheetml/2017/richdata2" ref="A2:B75">
    <sortCondition ref="A2:A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21"/>
  <sheetViews>
    <sheetView showGridLines="0" tabSelected="1" topLeftCell="A2" workbookViewId="0">
      <selection activeCell="A16" sqref="A16"/>
    </sheetView>
  </sheetViews>
  <sheetFormatPr defaultRowHeight="15" x14ac:dyDescent="0.25"/>
  <cols>
    <col min="1" max="1" width="16.7109375" bestFit="1" customWidth="1"/>
    <col min="2" max="2" width="10.28515625" style="6" bestFit="1" customWidth="1"/>
    <col min="3" max="3" width="19.140625" bestFit="1" customWidth="1"/>
  </cols>
  <sheetData>
    <row r="2" spans="1:4" x14ac:dyDescent="0.25">
      <c r="A2" s="4" t="s">
        <v>107</v>
      </c>
      <c r="B2" s="3"/>
      <c r="D2" s="5" t="s">
        <v>108</v>
      </c>
    </row>
    <row r="4" spans="1:4" x14ac:dyDescent="0.25">
      <c r="A4" s="1" t="s">
        <v>101</v>
      </c>
      <c r="B4" s="6" t="s">
        <v>100</v>
      </c>
    </row>
    <row r="5" spans="1:4" x14ac:dyDescent="0.25">
      <c r="A5" s="2" t="s">
        <v>102</v>
      </c>
      <c r="B5" s="6">
        <v>10</v>
      </c>
    </row>
    <row r="6" spans="1:4" x14ac:dyDescent="0.25">
      <c r="A6" s="2" t="s">
        <v>103</v>
      </c>
      <c r="B6" s="6">
        <v>18</v>
      </c>
    </row>
    <row r="7" spans="1:4" x14ac:dyDescent="0.25">
      <c r="A7" s="2" t="s">
        <v>104</v>
      </c>
      <c r="B7" s="6">
        <v>16</v>
      </c>
    </row>
    <row r="8" spans="1:4" x14ac:dyDescent="0.25">
      <c r="A8" s="2" t="s">
        <v>105</v>
      </c>
      <c r="B8" s="6">
        <v>14</v>
      </c>
    </row>
    <row r="9" spans="1:4" x14ac:dyDescent="0.25">
      <c r="A9" s="2" t="s">
        <v>106</v>
      </c>
      <c r="B9" s="6">
        <v>16</v>
      </c>
    </row>
    <row r="10" spans="1:4" x14ac:dyDescent="0.25">
      <c r="A10" s="2" t="s">
        <v>99</v>
      </c>
      <c r="B10" s="6">
        <v>74</v>
      </c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26"/>
  <sheetViews>
    <sheetView showGridLines="0" workbookViewId="0">
      <selection activeCell="J14" sqref="J14"/>
    </sheetView>
  </sheetViews>
  <sheetFormatPr defaultRowHeight="15" x14ac:dyDescent="0.25"/>
  <cols>
    <col min="1" max="1" width="17.85546875" customWidth="1"/>
    <col min="2" max="2" width="9.7109375" customWidth="1"/>
  </cols>
  <sheetData>
    <row r="2" spans="1:7" x14ac:dyDescent="0.25">
      <c r="A2" s="5" t="s">
        <v>109</v>
      </c>
    </row>
    <row r="3" spans="1:7" x14ac:dyDescent="0.25">
      <c r="A3" s="5"/>
    </row>
    <row r="4" spans="1:7" x14ac:dyDescent="0.25">
      <c r="A4" s="10" t="s">
        <v>101</v>
      </c>
      <c r="B4" s="10"/>
    </row>
    <row r="5" spans="1:7" x14ac:dyDescent="0.25">
      <c r="A5" s="7" t="s">
        <v>110</v>
      </c>
      <c r="B5" s="9">
        <f>AVERAGE(sugar_grams)</f>
        <v>7.1756756756756754</v>
      </c>
    </row>
    <row r="6" spans="1:7" x14ac:dyDescent="0.25">
      <c r="A6" s="7" t="s">
        <v>111</v>
      </c>
      <c r="B6" s="8">
        <f>MEDIAN(sugar_grams)</f>
        <v>7</v>
      </c>
    </row>
    <row r="7" spans="1:7" x14ac:dyDescent="0.25">
      <c r="A7" s="7" t="s">
        <v>112</v>
      </c>
      <c r="B7" s="8">
        <f>_xlfn.MODE.SNGL(sugar_grams)</f>
        <v>3</v>
      </c>
    </row>
    <row r="8" spans="1:7" x14ac:dyDescent="0.25">
      <c r="A8" s="7" t="s">
        <v>113</v>
      </c>
      <c r="B8" s="9">
        <f>SKEW(sugar_grams)</f>
        <v>1.214622130333432E-2</v>
      </c>
    </row>
    <row r="11" spans="1:7" x14ac:dyDescent="0.25">
      <c r="A11" s="14" t="s">
        <v>134</v>
      </c>
    </row>
    <row r="13" spans="1:7" x14ac:dyDescent="0.25">
      <c r="A13" s="10" t="s">
        <v>101</v>
      </c>
      <c r="B13" s="10"/>
      <c r="C13" s="10"/>
      <c r="D13" s="10"/>
      <c r="E13" s="10"/>
      <c r="F13" s="10"/>
      <c r="G13" s="10"/>
    </row>
    <row r="14" spans="1:7" s="16" customFormat="1" x14ac:dyDescent="0.25">
      <c r="A14" s="15"/>
      <c r="B14" s="11" t="s">
        <v>27</v>
      </c>
      <c r="C14" s="11" t="s">
        <v>22</v>
      </c>
      <c r="D14" s="11" t="s">
        <v>17</v>
      </c>
      <c r="E14" s="11" t="s">
        <v>32</v>
      </c>
      <c r="F14" s="11" t="s">
        <v>20</v>
      </c>
      <c r="G14" s="11" t="s">
        <v>25</v>
      </c>
    </row>
    <row r="15" spans="1:7" x14ac:dyDescent="0.25">
      <c r="A15" s="7" t="s">
        <v>110</v>
      </c>
      <c r="B15" s="9">
        <f>AVERAGEIFS(sugar_grams,mfr,B14)</f>
        <v>7.9545454545454541</v>
      </c>
      <c r="C15" s="9">
        <f>AVERAGEIFS(sugar_grams,mfr,C14)</f>
        <v>7.5652173913043477</v>
      </c>
      <c r="D15" s="9">
        <f>AVERAGEIFS(sugar_grams,mfr,D14)</f>
        <v>2.2000000000000002</v>
      </c>
      <c r="E15" s="9">
        <f>AVERAGEIFS(sugar_grams,mfr,E14)</f>
        <v>8.7777777777777786</v>
      </c>
      <c r="F15" s="9">
        <f>AVERAGEIFS(sugar_grams,mfr,F14)</f>
        <v>6.1428571428571432</v>
      </c>
      <c r="G15" s="9">
        <f>AVERAGEIFS(sugar_grams,mfr,G14)</f>
        <v>6.125</v>
      </c>
    </row>
    <row r="16" spans="1:7" x14ac:dyDescent="0.25">
      <c r="A16" s="7" t="s">
        <v>111</v>
      </c>
      <c r="B16" s="8">
        <f>MEDIAN(G)</f>
        <v>8.5</v>
      </c>
      <c r="C16" s="8">
        <f>MEDIAN(K)</f>
        <v>7</v>
      </c>
      <c r="D16" s="8">
        <f>MEDIAN(N)</f>
        <v>0</v>
      </c>
      <c r="E16" s="8">
        <f>MEDIAN(P)</f>
        <v>10</v>
      </c>
      <c r="F16" s="8">
        <f>MEDIAN(Q)</f>
        <v>6</v>
      </c>
      <c r="G16" s="8">
        <f>MEDIAN(RR)</f>
        <v>5.5</v>
      </c>
    </row>
    <row r="17" spans="1:7" x14ac:dyDescent="0.25">
      <c r="A17" s="7" t="s">
        <v>112</v>
      </c>
      <c r="B17" s="8">
        <f>_xlfn.MODE.SNGL(G)</f>
        <v>3</v>
      </c>
      <c r="C17" s="8">
        <f>_xlfn.MODE.SNGL(K)</f>
        <v>3</v>
      </c>
      <c r="D17" s="8">
        <f>_xlfn.MODE.SNGL(N)</f>
        <v>0</v>
      </c>
      <c r="E17" s="8">
        <f>_xlfn.MODE.SNGL(P)</f>
        <v>5</v>
      </c>
      <c r="F17" s="8">
        <f>_xlfn.MODE.SNGL(Q)</f>
        <v>6</v>
      </c>
      <c r="G17" s="8">
        <f>_xlfn.MODE.SNGL(RR)</f>
        <v>3</v>
      </c>
    </row>
    <row r="18" spans="1:7" x14ac:dyDescent="0.25">
      <c r="A18" s="7" t="s">
        <v>113</v>
      </c>
      <c r="B18" s="9">
        <f>SKEW(G)</f>
        <v>-0.27600840616114519</v>
      </c>
      <c r="C18" s="9">
        <f>SKEW(K)</f>
        <v>6.7259129355637479E-2</v>
      </c>
      <c r="D18" s="9">
        <f>SKEW(N)</f>
        <v>0.67013124198376173</v>
      </c>
      <c r="E18" s="9">
        <f>SKEW(P)</f>
        <v>3.3202482758516234E-2</v>
      </c>
      <c r="F18" s="9">
        <f>SKEW(Q)</f>
        <v>-0.30345268641629353</v>
      </c>
      <c r="G18" s="9">
        <f>SKEW(RR)</f>
        <v>0.44484993193521927</v>
      </c>
    </row>
    <row r="20" spans="1:7" x14ac:dyDescent="0.25">
      <c r="A20" s="12" t="s">
        <v>131</v>
      </c>
    </row>
    <row r="21" spans="1:7" x14ac:dyDescent="0.25">
      <c r="A21" s="12" t="s">
        <v>125</v>
      </c>
    </row>
    <row r="22" spans="1:7" x14ac:dyDescent="0.25">
      <c r="A22" s="12" t="s">
        <v>126</v>
      </c>
    </row>
    <row r="23" spans="1:7" x14ac:dyDescent="0.25">
      <c r="A23" s="12" t="s">
        <v>127</v>
      </c>
    </row>
    <row r="24" spans="1:7" x14ac:dyDescent="0.25">
      <c r="A24" s="12" t="s">
        <v>128</v>
      </c>
    </row>
    <row r="25" spans="1:7" x14ac:dyDescent="0.25">
      <c r="A25" s="12" t="s">
        <v>129</v>
      </c>
    </row>
    <row r="26" spans="1:7" x14ac:dyDescent="0.25">
      <c r="A26" s="12" t="s">
        <v>130</v>
      </c>
    </row>
  </sheetData>
  <pageMargins left="0.7" right="0.7" top="0.75" bottom="0.75" header="0.3" footer="0.3"/>
  <ignoredErrors>
    <ignoredError sqref="B7 B17:G1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37"/>
  <sheetViews>
    <sheetView showGridLines="0" topLeftCell="A2" workbookViewId="0">
      <selection activeCell="B14" sqref="B14"/>
    </sheetView>
  </sheetViews>
  <sheetFormatPr defaultRowHeight="15" x14ac:dyDescent="0.25"/>
  <cols>
    <col min="1" max="1" width="3.42578125" customWidth="1"/>
    <col min="2" max="2" width="22.7109375" bestFit="1" customWidth="1"/>
    <col min="3" max="3" width="10.42578125" customWidth="1"/>
  </cols>
  <sheetData>
    <row r="2" spans="2:6" x14ac:dyDescent="0.25">
      <c r="B2" s="5" t="s">
        <v>120</v>
      </c>
      <c r="F2" s="5" t="s">
        <v>121</v>
      </c>
    </row>
    <row r="3" spans="2:6" x14ac:dyDescent="0.25">
      <c r="B3" s="5"/>
    </row>
    <row r="4" spans="2:6" x14ac:dyDescent="0.25">
      <c r="B4" s="10" t="s">
        <v>101</v>
      </c>
      <c r="C4" s="10"/>
    </row>
    <row r="5" spans="2:6" x14ac:dyDescent="0.25">
      <c r="B5" s="13" t="s">
        <v>114</v>
      </c>
      <c r="C5" s="8">
        <f>MIN(sugar_grams)</f>
        <v>0</v>
      </c>
    </row>
    <row r="6" spans="2:6" x14ac:dyDescent="0.25">
      <c r="B6" s="13" t="s">
        <v>115</v>
      </c>
      <c r="C6" s="8">
        <f>_xlfn.QUARTILE.INC(sugar_grams,1)</f>
        <v>3</v>
      </c>
    </row>
    <row r="7" spans="2:6" x14ac:dyDescent="0.25">
      <c r="B7" s="13" t="s">
        <v>116</v>
      </c>
      <c r="C7" s="8">
        <f>MEDIAN(sugar_grams)</f>
        <v>7</v>
      </c>
    </row>
    <row r="8" spans="2:6" x14ac:dyDescent="0.25">
      <c r="B8" s="13" t="s">
        <v>117</v>
      </c>
      <c r="C8" s="8">
        <f>_xlfn.QUARTILE.INC(sugar_grams,3)</f>
        <v>11</v>
      </c>
    </row>
    <row r="9" spans="2:6" x14ac:dyDescent="0.25">
      <c r="B9" s="13" t="s">
        <v>118</v>
      </c>
      <c r="C9" s="8">
        <f>MAX(sugar_grams)</f>
        <v>15</v>
      </c>
    </row>
    <row r="10" spans="2:6" x14ac:dyDescent="0.25">
      <c r="B10" s="13" t="s">
        <v>119</v>
      </c>
      <c r="C10" s="8">
        <f>C8-C6</f>
        <v>8</v>
      </c>
    </row>
    <row r="23" spans="2:8" x14ac:dyDescent="0.25">
      <c r="B23" s="10" t="s">
        <v>132</v>
      </c>
      <c r="C23" s="10"/>
      <c r="D23" s="10"/>
      <c r="E23" s="10"/>
      <c r="F23" s="10"/>
      <c r="G23" s="10"/>
      <c r="H23" s="10"/>
    </row>
    <row r="24" spans="2:8" x14ac:dyDescent="0.25">
      <c r="C24" s="11" t="s">
        <v>27</v>
      </c>
      <c r="D24" s="11" t="s">
        <v>22</v>
      </c>
      <c r="E24" s="11" t="s">
        <v>17</v>
      </c>
      <c r="F24" s="11" t="s">
        <v>32</v>
      </c>
      <c r="G24" s="11" t="s">
        <v>20</v>
      </c>
      <c r="H24" s="11" t="s">
        <v>25</v>
      </c>
    </row>
    <row r="25" spans="2:8" x14ac:dyDescent="0.25">
      <c r="B25" s="7" t="s">
        <v>124</v>
      </c>
      <c r="C25" s="8">
        <f>COUNTIFS(mfr,C24)</f>
        <v>22</v>
      </c>
      <c r="D25" s="8">
        <f>COUNTIFS(mfr,D24)</f>
        <v>23</v>
      </c>
      <c r="E25" s="8">
        <f>COUNTIFS(mfr,E24)</f>
        <v>5</v>
      </c>
      <c r="F25" s="8">
        <f>COUNTIFS(mfr,F24)</f>
        <v>9</v>
      </c>
      <c r="G25" s="8">
        <f>COUNTIFS(mfr,G24)</f>
        <v>7</v>
      </c>
      <c r="H25" s="8">
        <f>COUNTIFS(mfr,H24)</f>
        <v>8</v>
      </c>
    </row>
    <row r="26" spans="2:8" x14ac:dyDescent="0.25">
      <c r="B26" s="7" t="s">
        <v>122</v>
      </c>
      <c r="C26" s="8">
        <f>_xlfn.MAXIFS(sugar_grams,mfr,C24)-_xlfn.MINIFS(sugar_grams,mfr,C24)</f>
        <v>13</v>
      </c>
      <c r="D26" s="8">
        <f>_xlfn.MAXIFS(sugar_grams,mfr,D24)-_xlfn.MINIFS(sugar_grams,mfr,D24)</f>
        <v>15</v>
      </c>
      <c r="E26" s="8">
        <f>_xlfn.MAXIFS(sugar_grams,mfr,E24)-_xlfn.MINIFS(sugar_grams,mfr,E24)</f>
        <v>6</v>
      </c>
      <c r="F26" s="8">
        <f>_xlfn.MAXIFS(sugar_grams,mfr,F24)-_xlfn.MINIFS(sugar_grams,mfr,F24)</f>
        <v>12</v>
      </c>
      <c r="G26" s="8">
        <f>_xlfn.MAXIFS(sugar_grams,mfr,G24)-_xlfn.MINIFS(sugar_grams,mfr,G24)</f>
        <v>12</v>
      </c>
      <c r="H26" s="8">
        <f>_xlfn.MAXIFS(sugar_grams,mfr,H24)-_xlfn.MINIFS(sugar_grams,mfr,H24)</f>
        <v>9</v>
      </c>
    </row>
    <row r="27" spans="2:8" x14ac:dyDescent="0.25">
      <c r="B27" s="7" t="s">
        <v>119</v>
      </c>
      <c r="C27" s="9">
        <f>_xlfn.QUARTILE.INC(G,3)-_xlfn.QUARTILE.INC(G,1)</f>
        <v>6.25</v>
      </c>
      <c r="D27" s="9">
        <f>_xlfn.QUARTILE.INC(K,3)-_xlfn.QUARTILE.INC(K,1)</f>
        <v>9</v>
      </c>
      <c r="E27" s="9">
        <f>_xlfn.QUARTILE.INC(N,3)-_xlfn.QUARTILE.INC(N,1)</f>
        <v>5</v>
      </c>
      <c r="F27" s="9">
        <f>_xlfn.QUARTILE.INC(P,3)-_xlfn.QUARTILE.INC(P,1)</f>
        <v>7</v>
      </c>
      <c r="G27" s="9">
        <f>_xlfn.QUARTILE.INC(Q,3)-_xlfn.QUARTILE.INC(Q,1)</f>
        <v>6.5</v>
      </c>
      <c r="H27" s="9">
        <f>_xlfn.QUARTILE.INC(RR,3)-_xlfn.QUARTILE.INC(RR,1)</f>
        <v>5.75</v>
      </c>
    </row>
    <row r="28" spans="2:8" x14ac:dyDescent="0.25">
      <c r="B28" s="7" t="s">
        <v>123</v>
      </c>
      <c r="C28" s="9">
        <f t="array" ref="C28">_xlfn.STDEV.S(IF(mfr=C24,sugar_grams))</f>
        <v>3.87270390009816</v>
      </c>
      <c r="D28" s="9">
        <f t="array" ref="D28">_xlfn.STDEV.S(IF(mfr=D24,sugar_grams))</f>
        <v>4.5007684894968136</v>
      </c>
      <c r="E28" s="9">
        <f t="array" ref="E28">_xlfn.STDEV.S(IF(mfr=E24,sugar_grams))</f>
        <v>3.03315017762062</v>
      </c>
      <c r="F28" s="9">
        <f t="array" ref="F28">_xlfn.STDEV.S(IF(mfr=F24,sugar_grams))</f>
        <v>4.5765100725819936</v>
      </c>
      <c r="G28" s="9">
        <f t="array" ref="G28">_xlfn.STDEV.S(IF(mfr=G24,sugar_grams))</f>
        <v>4.7759317216145174</v>
      </c>
      <c r="H28" s="9">
        <f t="array" ref="H28">_xlfn.STDEV.S(IF(mfr=H24,sugar_grams))</f>
        <v>3.5632048174962621</v>
      </c>
    </row>
    <row r="29" spans="2:8" x14ac:dyDescent="0.25">
      <c r="B29" s="7" t="s">
        <v>133</v>
      </c>
      <c r="C29" s="9">
        <f>C28/AVERAGE(G)</f>
        <v>0.48685420458376871</v>
      </c>
      <c r="D29" s="9">
        <f>D28/AVERAGE(K)</f>
        <v>0.59492916815187769</v>
      </c>
      <c r="E29" s="9">
        <f>E28/AVERAGE(N)</f>
        <v>1.3787046261911908</v>
      </c>
      <c r="F29" s="9">
        <f>F28/AVERAGE(P)</f>
        <v>0.52137456523086001</v>
      </c>
      <c r="G29" s="9">
        <f>G28/AVERAGE(Q)</f>
        <v>0.77747725700701442</v>
      </c>
      <c r="H29" s="9">
        <f>H28/AVERAGE(RR)</f>
        <v>0.58174772530551222</v>
      </c>
    </row>
    <row r="31" spans="2:8" x14ac:dyDescent="0.25">
      <c r="B31" s="12" t="s">
        <v>131</v>
      </c>
    </row>
    <row r="32" spans="2:8" x14ac:dyDescent="0.25">
      <c r="B32" s="12" t="s">
        <v>125</v>
      </c>
    </row>
    <row r="33" spans="2:2" x14ac:dyDescent="0.25">
      <c r="B33" s="12" t="s">
        <v>126</v>
      </c>
    </row>
    <row r="34" spans="2:2" x14ac:dyDescent="0.25">
      <c r="B34" s="12" t="s">
        <v>127</v>
      </c>
    </row>
    <row r="35" spans="2:2" x14ac:dyDescent="0.25">
      <c r="B35" s="12" t="s">
        <v>128</v>
      </c>
    </row>
    <row r="36" spans="2:2" x14ac:dyDescent="0.25">
      <c r="B36" s="12" t="s">
        <v>129</v>
      </c>
    </row>
    <row r="37" spans="2:2" x14ac:dyDescent="0.25">
      <c r="B37" s="12" t="s">
        <v>130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cereal</vt:lpstr>
      <vt:lpstr>sugars</vt:lpstr>
      <vt:lpstr>Distribution</vt:lpstr>
      <vt:lpstr>Central Tendency</vt:lpstr>
      <vt:lpstr>Variabilitiy</vt:lpstr>
      <vt:lpstr>G</vt:lpstr>
      <vt:lpstr>K</vt:lpstr>
      <vt:lpstr>mfr</vt:lpstr>
      <vt:lpstr>N</vt:lpstr>
      <vt:lpstr>P</vt:lpstr>
      <vt:lpstr>Q</vt:lpstr>
      <vt:lpstr>RR</vt:lpstr>
      <vt:lpstr>sugar_grams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Thomas</dc:creator>
  <cp:lastModifiedBy>Jennifer Thomas</cp:lastModifiedBy>
  <dcterms:created xsi:type="dcterms:W3CDTF">2024-01-15T18:48:37Z</dcterms:created>
  <dcterms:modified xsi:type="dcterms:W3CDTF">2024-01-15T20:50:14Z</dcterms:modified>
</cp:coreProperties>
</file>