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dre\Desktop\Trash\"/>
    </mc:Choice>
  </mc:AlternateContent>
  <xr:revisionPtr revIDLastSave="0" documentId="13_ncr:1_{494EB59F-BC88-4DA0-90F5-23C335F83FD3}" xr6:coauthVersionLast="45" xr6:coauthVersionMax="45" xr10:uidLastSave="{00000000-0000-0000-0000-000000000000}"/>
  <bookViews>
    <workbookView xWindow="-120" yWindow="-120" windowWidth="29040" windowHeight="15840" xr2:uid="{23628153-F38B-49FF-8078-35BC5FB6C35C}"/>
  </bookViews>
  <sheets>
    <sheet name="Screw Templa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32" i="3" l="1"/>
  <c r="V26" i="3"/>
  <c r="W26" i="3"/>
  <c r="V27" i="3"/>
  <c r="W27" i="3"/>
  <c r="V28" i="3"/>
  <c r="V29" i="3"/>
  <c r="W29" i="3"/>
  <c r="P27" i="3"/>
  <c r="P26" i="3"/>
  <c r="D5" i="3"/>
  <c r="D8" i="3" s="1"/>
  <c r="D10" i="3" s="1"/>
  <c r="D22" i="3"/>
  <c r="D31" i="3"/>
  <c r="D23" i="3" l="1"/>
  <c r="D21" i="3"/>
  <c r="D33" i="3"/>
  <c r="P30" i="3"/>
  <c r="W28" i="3"/>
  <c r="P29" i="3"/>
  <c r="P28" i="3"/>
  <c r="D29" i="3"/>
  <c r="W30" i="3" l="1"/>
  <c r="X32" i="3" s="1"/>
  <c r="D30" i="3"/>
  <c r="W32" i="3" l="1"/>
  <c r="W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Thomas</author>
  </authors>
  <commentList>
    <comment ref="D5" authorId="0" shapeId="0" xr:uid="{3A400CA7-7371-491D-B0E8-0B13AE99738F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This can be changed</t>
        </r>
      </text>
    </comment>
    <comment ref="D6" authorId="0" shapeId="0" xr:uid="{938DF994-C6E0-48E8-B754-380C6C372350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Has a medium influence on half angle</t>
        </r>
      </text>
    </comment>
    <comment ref="D7" authorId="0" shapeId="0" xr:uid="{3BEC41A0-D48D-4E83-9A3D-6EB22E1F27AB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Has medium influence on half angle.</t>
        </r>
      </text>
    </comment>
    <comment ref="D9" authorId="0" shapeId="0" xr:uid="{A1FA2793-FD6F-490F-8175-989A762258E9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Has a big influence on half angle</t>
        </r>
      </text>
    </comment>
    <comment ref="D10" authorId="0" shapeId="0" xr:uid="{BA014A24-BA20-4BF9-B45D-C3754DF1AA70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Note that 3D printing an overhang more &lt;45° can give issues.</t>
        </r>
      </text>
    </comment>
    <comment ref="B23" authorId="0" shapeId="0" xr:uid="{AA8E3284-FFF1-483D-9BFF-E515FAFB8452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This number represents the radius of a circle whose edge will intersect the root of the nut. This number helps to quickly guage the space necessary when designing a part in CAD.</t>
        </r>
      </text>
    </comment>
    <comment ref="B26" authorId="0" shapeId="0" xr:uid="{9FEF385D-F689-4CE4-ABD7-AFD317D6EBF1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These are the seperation each helix must have to meet the specs above.</t>
        </r>
      </text>
    </comment>
    <comment ref="W30" authorId="0" shapeId="0" xr:uid="{A0044EE4-5EDE-48DB-8413-14833D0F71BA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Eq 3</t>
        </r>
      </text>
    </comment>
    <comment ref="B32" authorId="0" shapeId="0" xr:uid="{EFA40A5A-094C-4B48-A754-61ABEF089F80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When scaling down the root section in sketchup, you have to click on the mid corner move point and drag to a radial length of l_s.</t>
        </r>
      </text>
    </comment>
    <comment ref="W32" authorId="0" shapeId="0" xr:uid="{11D55A01-263A-42E9-8F59-2EA370E28369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Eq 1</t>
        </r>
      </text>
    </comment>
    <comment ref="X32" authorId="0" shapeId="0" xr:uid="{49F1EE9E-77B0-4F00-859E-1BB91305D1CE}">
      <text>
        <r>
          <rPr>
            <b/>
            <sz val="9"/>
            <color indexed="81"/>
            <rFont val="Tahoma"/>
            <family val="2"/>
          </rPr>
          <t>James Thomas:</t>
        </r>
        <r>
          <rPr>
            <sz val="9"/>
            <color indexed="81"/>
            <rFont val="Tahoma"/>
            <family val="2"/>
          </rPr>
          <t xml:space="preserve">
Eq 2</t>
        </r>
      </text>
    </comment>
  </commentList>
</comments>
</file>

<file path=xl/sharedStrings.xml><?xml version="1.0" encoding="utf-8"?>
<sst xmlns="http://schemas.openxmlformats.org/spreadsheetml/2006/main" count="82" uniqueCount="48">
  <si>
    <t>mm</t>
  </si>
  <si>
    <t>Description</t>
  </si>
  <si>
    <t>Variable</t>
  </si>
  <si>
    <t>Value</t>
  </si>
  <si>
    <t>Units</t>
  </si>
  <si>
    <t>s</t>
  </si>
  <si>
    <t>Pitch</t>
  </si>
  <si>
    <t>p</t>
  </si>
  <si>
    <t>Crest thickness</t>
  </si>
  <si>
    <t>c</t>
  </si>
  <si>
    <t>Root thickness</t>
  </si>
  <si>
    <t>r</t>
  </si>
  <si>
    <t>Helix #2, root</t>
  </si>
  <si>
    <t>Helix #3, slope</t>
  </si>
  <si>
    <t>Helix #4, crest</t>
  </si>
  <si>
    <t>h1</t>
  </si>
  <si>
    <t>h3</t>
  </si>
  <si>
    <t>h4</t>
  </si>
  <si>
    <t>h2</t>
  </si>
  <si>
    <t>d</t>
  </si>
  <si>
    <t>Screw dimensions (mm)</t>
  </si>
  <si>
    <t>Size - Outter diameter</t>
  </si>
  <si>
    <t>Size - Inner diameter</t>
  </si>
  <si>
    <t>Crest-Root diametrical tolerance</t>
  </si>
  <si>
    <t>Crest-Root axial tolerance</t>
  </si>
  <si>
    <t>t_a</t>
  </si>
  <si>
    <t>t_d</t>
  </si>
  <si>
    <t>Thread Specs (mm)</t>
  </si>
  <si>
    <t>Depth of root</t>
  </si>
  <si>
    <t>L</t>
  </si>
  <si>
    <t>W</t>
  </si>
  <si>
    <t>H</t>
  </si>
  <si>
    <r>
      <t>θ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</si>
  <si>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</si>
  <si>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°∠</t>
  </si>
  <si>
    <t>Half angle of thread</t>
  </si>
  <si>
    <t>θ/2</t>
  </si>
  <si>
    <t>Helix #1, top of root</t>
  </si>
  <si>
    <t>Nut dimensions (mm)</t>
  </si>
  <si>
    <t>Thread Helix seperation distances (mm)</t>
  </si>
  <si>
    <t>l_b</t>
  </si>
  <si>
    <t>l_n</t>
  </si>
  <si>
    <t>Minimum radius to fit Screw</t>
  </si>
  <si>
    <t>Screw uniform scaledown length</t>
  </si>
  <si>
    <t>Size - Outter radius</t>
  </si>
  <si>
    <t>Size - Inner radius</t>
  </si>
  <si>
    <t>Nut  uniform scaleup length</t>
  </si>
  <si>
    <t>Developed by James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</si>
</sst>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2" fontId="0" fillId="0" borderId="0" xfId="0" applyNumberFormat="1"/>
    <xf numFmtId="0" fontId="1" fillId="0" borderId="0" xfId="0" applyFont="1"/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22624</xdr:colOff>
      <xdr:row>18</xdr:row>
      <xdr:rowOff>56418</xdr:rowOff>
    </xdr:to>
    <xdr:pic>
      <xdr:nvPicPr>
        <xdr:cNvPr id="7" name="Picture 6" descr="Screw Thread : Terminology and Types - mech4study">
          <a:extLst>
            <a:ext uri="{FF2B5EF4-FFF2-40B4-BE49-F238E27FC236}">
              <a16:creationId xmlns:a16="http://schemas.microsoft.com/office/drawing/2014/main" id="{2D006AAB-2D16-47AE-96ED-94CA28A3D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90500"/>
          <a:ext cx="5509024" cy="3390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83344</xdr:colOff>
      <xdr:row>23</xdr:row>
      <xdr:rowOff>53578</xdr:rowOff>
    </xdr:from>
    <xdr:to>
      <xdr:col>14</xdr:col>
      <xdr:colOff>569119</xdr:colOff>
      <xdr:row>36</xdr:row>
      <xdr:rowOff>82153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765301B-B081-4207-A187-452E46EEB1D9}"/>
            </a:ext>
          </a:extLst>
        </xdr:cNvPr>
        <xdr:cNvGrpSpPr/>
      </xdr:nvGrpSpPr>
      <xdr:grpSpPr>
        <a:xfrm>
          <a:off x="9189244" y="4577953"/>
          <a:ext cx="1704975" cy="2705100"/>
          <a:chOff x="9319022" y="4124325"/>
          <a:chExt cx="1697831" cy="2362200"/>
        </a:xfrm>
      </xdr:grpSpPr>
      <xdr:sp macro="" textlink="">
        <xdr:nvSpPr>
          <xdr:cNvPr id="8" name="Right Triangle 7">
            <a:extLst>
              <a:ext uri="{FF2B5EF4-FFF2-40B4-BE49-F238E27FC236}">
                <a16:creationId xmlns:a16="http://schemas.microsoft.com/office/drawing/2014/main" id="{A4ABDF4E-70D2-4204-ADFF-E8F6A44ADBD8}"/>
              </a:ext>
            </a:extLst>
          </xdr:cNvPr>
          <xdr:cNvSpPr/>
        </xdr:nvSpPr>
        <xdr:spPr>
          <a:xfrm>
            <a:off x="9328547" y="4124325"/>
            <a:ext cx="1688306" cy="2362200"/>
          </a:xfrm>
          <a:prstGeom prst="rt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A7677CA6-213A-458D-A36B-E8D026B5E5CD}"/>
              </a:ext>
            </a:extLst>
          </xdr:cNvPr>
          <xdr:cNvSpPr txBox="1"/>
        </xdr:nvSpPr>
        <xdr:spPr>
          <a:xfrm>
            <a:off x="9319022" y="4438650"/>
            <a:ext cx="3073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sz="1100">
                <a:solidFill>
                  <a:schemeClr val="bg1"/>
                </a:solidFill>
              </a:rPr>
              <a:t>θ</a:t>
            </a:r>
            <a:r>
              <a:rPr lang="en-US" sz="1100" baseline="-25000">
                <a:solidFill>
                  <a:schemeClr val="bg1"/>
                </a:solidFill>
              </a:rPr>
              <a:t>1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8992D8C3-7AAD-49A0-8F37-C5F952649384}"/>
              </a:ext>
            </a:extLst>
          </xdr:cNvPr>
          <xdr:cNvSpPr txBox="1"/>
        </xdr:nvSpPr>
        <xdr:spPr>
          <a:xfrm>
            <a:off x="10527506" y="6188868"/>
            <a:ext cx="3073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sz="1100">
                <a:solidFill>
                  <a:schemeClr val="bg1"/>
                </a:solidFill>
              </a:rPr>
              <a:t>θ</a:t>
            </a:r>
            <a:r>
              <a:rPr lang="en-US" sz="1100" baseline="-25000">
                <a:solidFill>
                  <a:schemeClr val="bg1"/>
                </a:solidFill>
              </a:rPr>
              <a:t>2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D7ADA2E8-F060-4D74-97B3-2CC6601249EA}"/>
              </a:ext>
            </a:extLst>
          </xdr:cNvPr>
          <xdr:cNvSpPr txBox="1"/>
        </xdr:nvSpPr>
        <xdr:spPr>
          <a:xfrm>
            <a:off x="9819084" y="6206727"/>
            <a:ext cx="3073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bg1"/>
                </a:solidFill>
              </a:rPr>
              <a:t>W</a:t>
            </a:r>
            <a:endParaRPr lang="en-US" sz="1100" baseline="-25000">
              <a:solidFill>
                <a:schemeClr val="bg1"/>
              </a:solidFill>
            </a:endParaRP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8F2B42BF-A6C4-4CEB-88E0-EEB2883F45AC}"/>
              </a:ext>
            </a:extLst>
          </xdr:cNvPr>
          <xdr:cNvSpPr txBox="1"/>
        </xdr:nvSpPr>
        <xdr:spPr>
          <a:xfrm>
            <a:off x="9354741" y="5426868"/>
            <a:ext cx="24397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bg1"/>
                </a:solidFill>
              </a:rPr>
              <a:t>L</a:t>
            </a:r>
            <a:endParaRPr lang="en-US" sz="1100" baseline="-25000">
              <a:solidFill>
                <a:schemeClr val="bg1"/>
              </a:solidFill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EA08A8F3-1821-400B-A73F-8B385E4D5F51}"/>
              </a:ext>
            </a:extLst>
          </xdr:cNvPr>
          <xdr:cNvSpPr txBox="1"/>
        </xdr:nvSpPr>
        <xdr:spPr>
          <a:xfrm>
            <a:off x="10063163" y="5444727"/>
            <a:ext cx="2725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bg1"/>
                </a:solidFill>
              </a:rPr>
              <a:t>H</a:t>
            </a:r>
            <a:endParaRPr lang="en-US" sz="1100" baseline="-25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18</xdr:col>
      <xdr:colOff>76200</xdr:colOff>
      <xdr:row>25</xdr:row>
      <xdr:rowOff>9525</xdr:rowOff>
    </xdr:from>
    <xdr:to>
      <xdr:col>20</xdr:col>
      <xdr:colOff>314325</xdr:colOff>
      <xdr:row>35</xdr:row>
      <xdr:rowOff>160108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EC17347-15F6-4BF6-A03E-867880BF9ACE}"/>
            </a:ext>
          </a:extLst>
        </xdr:cNvPr>
        <xdr:cNvGrpSpPr/>
      </xdr:nvGrpSpPr>
      <xdr:grpSpPr>
        <a:xfrm>
          <a:off x="12839700" y="4914900"/>
          <a:ext cx="1457325" cy="2255608"/>
          <a:chOff x="13696084" y="4067175"/>
          <a:chExt cx="1459057" cy="2181140"/>
        </a:xfrm>
      </xdr:grpSpPr>
      <xdr:sp macro="" textlink="">
        <xdr:nvSpPr>
          <xdr:cNvPr id="17" name="Isosceles Triangle 16">
            <a:extLst>
              <a:ext uri="{FF2B5EF4-FFF2-40B4-BE49-F238E27FC236}">
                <a16:creationId xmlns:a16="http://schemas.microsoft.com/office/drawing/2014/main" id="{6F4CC7A4-6F55-4147-989F-8D3E172C925B}"/>
              </a:ext>
            </a:extLst>
          </xdr:cNvPr>
          <xdr:cNvSpPr/>
        </xdr:nvSpPr>
        <xdr:spPr>
          <a:xfrm>
            <a:off x="13696084" y="4067175"/>
            <a:ext cx="1459057" cy="2163907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947F875A-6ADF-4B9B-AC74-1C651676C325}"/>
              </a:ext>
            </a:extLst>
          </xdr:cNvPr>
          <xdr:cNvSpPr txBox="1"/>
        </xdr:nvSpPr>
        <xdr:spPr>
          <a:xfrm>
            <a:off x="13800859" y="5907232"/>
            <a:ext cx="308685" cy="2730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l-GR" sz="1100">
                <a:solidFill>
                  <a:schemeClr val="bg1"/>
                </a:solidFill>
              </a:rPr>
              <a:t>θ</a:t>
            </a:r>
            <a:r>
              <a:rPr lang="en-US" sz="1100" baseline="-25000">
                <a:solidFill>
                  <a:schemeClr val="bg1"/>
                </a:solidFill>
              </a:rPr>
              <a:t>1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A3F29DCD-7ACA-4EE5-9524-6A58C8B38225}"/>
              </a:ext>
            </a:extLst>
          </xdr:cNvPr>
          <xdr:cNvSpPr txBox="1"/>
        </xdr:nvSpPr>
        <xdr:spPr>
          <a:xfrm>
            <a:off x="14700359" y="5920370"/>
            <a:ext cx="308237" cy="2730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l-GR" sz="1100">
                <a:solidFill>
                  <a:schemeClr val="bg1"/>
                </a:solidFill>
              </a:rPr>
              <a:t>θ</a:t>
            </a:r>
            <a:r>
              <a:rPr lang="en-US" sz="1100" baseline="-25000">
                <a:solidFill>
                  <a:schemeClr val="bg1"/>
                </a:solidFill>
              </a:rPr>
              <a:t>1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838BC8EB-0DF3-4356-9CE2-5F8761008568}"/>
              </a:ext>
            </a:extLst>
          </xdr:cNvPr>
          <xdr:cNvSpPr txBox="1"/>
        </xdr:nvSpPr>
        <xdr:spPr>
          <a:xfrm>
            <a:off x="14268242" y="5976863"/>
            <a:ext cx="308237" cy="271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p-c</a:t>
            </a:r>
            <a:endParaRPr lang="en-US" sz="1100" baseline="-25000">
              <a:solidFill>
                <a:schemeClr val="bg1"/>
              </a:solidFill>
            </a:endParaRPr>
          </a:p>
        </xdr:txBody>
      </xdr:sp>
      <xdr:sp macro="" textlink="">
        <xdr:nvSpPr>
          <xdr:cNvPr id="23" name="Isosceles Triangle 22">
            <a:extLst>
              <a:ext uri="{FF2B5EF4-FFF2-40B4-BE49-F238E27FC236}">
                <a16:creationId xmlns:a16="http://schemas.microsoft.com/office/drawing/2014/main" id="{26C400E1-A4E8-4AB2-850F-1DE41FF4DD73}"/>
              </a:ext>
            </a:extLst>
          </xdr:cNvPr>
          <xdr:cNvSpPr>
            <a:spLocks noChangeAspect="1"/>
          </xdr:cNvSpPr>
        </xdr:nvSpPr>
        <xdr:spPr>
          <a:xfrm>
            <a:off x="14144746" y="4067175"/>
            <a:ext cx="562180" cy="835268"/>
          </a:xfrm>
          <a:prstGeom prst="triangle">
            <a:avLst/>
          </a:prstGeom>
          <a:solidFill>
            <a:schemeClr val="accent2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24043A30-05EF-4751-9C89-173F238338DF}"/>
              </a:ext>
            </a:extLst>
          </xdr:cNvPr>
          <xdr:cNvSpPr txBox="1"/>
        </xdr:nvSpPr>
        <xdr:spPr>
          <a:xfrm>
            <a:off x="14286962" y="4316796"/>
            <a:ext cx="308237" cy="2747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l-GR" sz="1100">
                <a:solidFill>
                  <a:schemeClr val="bg1"/>
                </a:solidFill>
              </a:rPr>
              <a:t>θ</a:t>
            </a:r>
            <a:r>
              <a:rPr lang="en-US" sz="1100" baseline="-25000">
                <a:solidFill>
                  <a:schemeClr val="bg1"/>
                </a:solidFill>
              </a:rPr>
              <a:t>2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D1A8929A-DEFC-494C-8850-75B831F09283}"/>
              </a:ext>
            </a:extLst>
          </xdr:cNvPr>
          <xdr:cNvSpPr txBox="1"/>
        </xdr:nvSpPr>
        <xdr:spPr>
          <a:xfrm>
            <a:off x="14274811" y="4690241"/>
            <a:ext cx="308237" cy="271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r</a:t>
            </a:r>
            <a:endParaRPr lang="en-US" sz="1100" baseline="-25000">
              <a:solidFill>
                <a:schemeClr val="bg1"/>
              </a:solidFill>
            </a:endParaRPr>
          </a:p>
        </xdr:txBody>
      </xdr: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7E6F301-7853-45E1-B707-66335D162CE5}"/>
              </a:ext>
            </a:extLst>
          </xdr:cNvPr>
          <xdr:cNvCxnSpPr/>
        </xdr:nvCxnSpPr>
        <xdr:spPr>
          <a:xfrm>
            <a:off x="14642225" y="4928814"/>
            <a:ext cx="0" cy="1279264"/>
          </a:xfrm>
          <a:prstGeom prst="line">
            <a:avLst/>
          </a:prstGeom>
          <a:ln>
            <a:solidFill>
              <a:schemeClr val="bg1"/>
            </a:solidFill>
            <a:headEnd type="arrow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FB9250F4-B820-40C8-9088-DAFDF7CD4304}"/>
              </a:ext>
            </a:extLst>
          </xdr:cNvPr>
          <xdr:cNvSpPr txBox="1"/>
        </xdr:nvSpPr>
        <xdr:spPr>
          <a:xfrm>
            <a:off x="14413357" y="5456570"/>
            <a:ext cx="308237" cy="271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d</a:t>
            </a:r>
            <a:endParaRPr lang="en-US" sz="1100" baseline="-25000">
              <a:solidFill>
                <a:schemeClr val="bg1"/>
              </a:solidFill>
            </a:endParaRPr>
          </a:p>
        </xdr:txBody>
      </xdr: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F901D477-EE87-4869-A0D2-0ED52373F82C}"/>
              </a:ext>
            </a:extLst>
          </xdr:cNvPr>
          <xdr:cNvCxnSpPr/>
        </xdr:nvCxnSpPr>
        <xdr:spPr>
          <a:xfrm>
            <a:off x="14148657" y="4067175"/>
            <a:ext cx="0" cy="2148840"/>
          </a:xfrm>
          <a:prstGeom prst="line">
            <a:avLst/>
          </a:prstGeom>
          <a:ln>
            <a:solidFill>
              <a:sysClr val="windowText" lastClr="000000"/>
            </a:solidFill>
            <a:headEnd type="arrow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785A176B-CBD6-49A1-9BCC-76FB000FEB98}"/>
              </a:ext>
            </a:extLst>
          </xdr:cNvPr>
          <xdr:cNvSpPr txBox="1"/>
        </xdr:nvSpPr>
        <xdr:spPr>
          <a:xfrm>
            <a:off x="14084311" y="5222776"/>
            <a:ext cx="308237" cy="271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L</a:t>
            </a:r>
            <a:endParaRPr lang="en-US" sz="1100" baseline="-2500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0</xdr:colOff>
      <xdr:row>46</xdr:row>
      <xdr:rowOff>19552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4405766-38F7-4514-8B5E-D87381A7E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438900"/>
          <a:ext cx="4229100" cy="23055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10</xdr:col>
      <xdr:colOff>600075</xdr:colOff>
      <xdr:row>29</xdr:row>
      <xdr:rowOff>95250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3B6B9A5-5F13-43C9-952B-22FE7766B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90500"/>
          <a:ext cx="3038475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D8C2EDD-2CDE-49AB-BBB4-86833FA39854}">
  <we:reference id="wa104379279" version="2.1.0.0" store="en-001" storeType="OMEX"/>
  <we:alternateReferences>
    <we:reference id="WA104379279" version="2.1.0.0" store="en-0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EC9B-AEE9-45EE-9823-0B7F35081C58}">
  <dimension ref="A1:X33"/>
  <sheetViews>
    <sheetView tabSelected="1" zoomScaleNormal="100" workbookViewId="0">
      <selection activeCell="A3" sqref="A3"/>
    </sheetView>
  </sheetViews>
  <sheetFormatPr defaultRowHeight="15" x14ac:dyDescent="0.25"/>
  <cols>
    <col min="2" max="2" width="31.140625" style="1" customWidth="1"/>
    <col min="3" max="3" width="9.140625" style="2"/>
    <col min="4" max="4" width="14" style="2" customWidth="1"/>
    <col min="5" max="5" width="9.140625" style="2"/>
  </cols>
  <sheetData>
    <row r="1" spans="1:5" x14ac:dyDescent="0.25">
      <c r="A1" s="18" t="s">
        <v>47</v>
      </c>
    </row>
    <row r="2" spans="1:5" ht="18.75" x14ac:dyDescent="0.25">
      <c r="B2" s="17" t="s">
        <v>27</v>
      </c>
      <c r="C2" s="17"/>
      <c r="D2" s="17"/>
      <c r="E2" s="17"/>
    </row>
    <row r="3" spans="1:5" x14ac:dyDescent="0.25">
      <c r="B3" s="4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B4" t="s">
        <v>23</v>
      </c>
      <c r="C4" s="2" t="s">
        <v>26</v>
      </c>
      <c r="D4" s="9">
        <v>0.2</v>
      </c>
      <c r="E4" s="2" t="s">
        <v>0</v>
      </c>
    </row>
    <row r="5" spans="1:5" x14ac:dyDescent="0.25">
      <c r="B5" t="s">
        <v>24</v>
      </c>
      <c r="C5" s="2" t="s">
        <v>25</v>
      </c>
      <c r="D5" s="10">
        <f>D4</f>
        <v>0.2</v>
      </c>
      <c r="E5" s="2" t="s">
        <v>0</v>
      </c>
    </row>
    <row r="6" spans="1:5" x14ac:dyDescent="0.25">
      <c r="B6" s="1" t="s">
        <v>6</v>
      </c>
      <c r="C6" s="2" t="s">
        <v>7</v>
      </c>
      <c r="D6" s="9">
        <v>3</v>
      </c>
      <c r="E6" s="2" t="s">
        <v>0</v>
      </c>
    </row>
    <row r="7" spans="1:5" x14ac:dyDescent="0.25">
      <c r="B7" s="1" t="s">
        <v>8</v>
      </c>
      <c r="C7" s="2" t="s">
        <v>9</v>
      </c>
      <c r="D7" s="9">
        <v>0.2</v>
      </c>
      <c r="E7" s="2" t="s">
        <v>0</v>
      </c>
    </row>
    <row r="8" spans="1:5" x14ac:dyDescent="0.25">
      <c r="B8" s="1" t="s">
        <v>10</v>
      </c>
      <c r="C8" s="2" t="s">
        <v>11</v>
      </c>
      <c r="D8" s="10">
        <f>2*D5+D7</f>
        <v>0.60000000000000009</v>
      </c>
      <c r="E8" s="2" t="s">
        <v>0</v>
      </c>
    </row>
    <row r="9" spans="1:5" x14ac:dyDescent="0.25">
      <c r="B9" s="1" t="s">
        <v>28</v>
      </c>
      <c r="C9" s="2" t="s">
        <v>19</v>
      </c>
      <c r="D9" s="9">
        <v>1.3</v>
      </c>
      <c r="E9" s="2" t="s">
        <v>0</v>
      </c>
    </row>
    <row r="10" spans="1:5" x14ac:dyDescent="0.25">
      <c r="B10" s="1" t="s">
        <v>35</v>
      </c>
      <c r="C10" s="2" t="s">
        <v>36</v>
      </c>
      <c r="D10" s="10">
        <f>DEGREES(2*ATAN(((D8/2))/(((D9*(D7-D6))/(D8-D6+D7))-D9)))/2</f>
        <v>40.236358309273832</v>
      </c>
      <c r="E10" s="2" t="s">
        <v>34</v>
      </c>
    </row>
    <row r="13" spans="1:5" ht="18.75" x14ac:dyDescent="0.25">
      <c r="B13" s="17" t="s">
        <v>20</v>
      </c>
      <c r="C13" s="17"/>
      <c r="D13" s="17"/>
      <c r="E13" s="17"/>
    </row>
    <row r="14" spans="1:5" x14ac:dyDescent="0.25">
      <c r="B14" s="4" t="s">
        <v>1</v>
      </c>
      <c r="C14" s="3" t="s">
        <v>2</v>
      </c>
      <c r="D14" s="3" t="s">
        <v>3</v>
      </c>
      <c r="E14" s="3" t="s">
        <v>4</v>
      </c>
    </row>
    <row r="15" spans="1:5" x14ac:dyDescent="0.25">
      <c r="B15" s="1" t="s">
        <v>44</v>
      </c>
      <c r="C15" s="2" t="s">
        <v>5</v>
      </c>
      <c r="D15" s="16">
        <v>10</v>
      </c>
      <c r="E15" s="2" t="s">
        <v>0</v>
      </c>
    </row>
    <row r="16" spans="1:5" x14ac:dyDescent="0.25">
      <c r="B16" s="1" t="s">
        <v>21</v>
      </c>
      <c r="C16" s="2" t="s">
        <v>5</v>
      </c>
      <c r="D16" s="10">
        <f>D15*2</f>
        <v>20</v>
      </c>
      <c r="E16" s="2" t="s">
        <v>0</v>
      </c>
    </row>
    <row r="19" spans="2:24" ht="18.75" x14ac:dyDescent="0.25">
      <c r="B19" s="17" t="s">
        <v>38</v>
      </c>
      <c r="C19" s="17"/>
      <c r="D19" s="17"/>
      <c r="E19" s="17"/>
    </row>
    <row r="20" spans="2:24" x14ac:dyDescent="0.25">
      <c r="B20" s="4" t="s">
        <v>1</v>
      </c>
      <c r="C20" s="3" t="s">
        <v>2</v>
      </c>
      <c r="D20" s="3" t="s">
        <v>3</v>
      </c>
      <c r="E20" s="3" t="s">
        <v>4</v>
      </c>
    </row>
    <row r="21" spans="2:24" x14ac:dyDescent="0.25">
      <c r="B21" s="1" t="s">
        <v>45</v>
      </c>
      <c r="C21" s="2" t="s">
        <v>5</v>
      </c>
      <c r="D21" s="10">
        <f>D22/2</f>
        <v>8.9</v>
      </c>
      <c r="E21" s="2" t="s">
        <v>0</v>
      </c>
    </row>
    <row r="22" spans="2:24" x14ac:dyDescent="0.25">
      <c r="B22" s="1" t="s">
        <v>22</v>
      </c>
      <c r="C22" s="2" t="s">
        <v>5</v>
      </c>
      <c r="D22" s="10">
        <f>2*(D4-D9+(D16/2))</f>
        <v>17.8</v>
      </c>
      <c r="E22" s="2" t="s">
        <v>0</v>
      </c>
    </row>
    <row r="23" spans="2:24" x14ac:dyDescent="0.25">
      <c r="B23" s="1" t="s">
        <v>42</v>
      </c>
      <c r="D23" s="10">
        <f>(D22/2)+D9</f>
        <v>10.200000000000001</v>
      </c>
      <c r="E23" s="2" t="s">
        <v>0</v>
      </c>
    </row>
    <row r="26" spans="2:24" ht="18.75" x14ac:dyDescent="0.25">
      <c r="B26" s="17" t="s">
        <v>39</v>
      </c>
      <c r="C26" s="17"/>
      <c r="D26" s="17"/>
      <c r="E26" s="17"/>
      <c r="O26" s="13" t="s">
        <v>29</v>
      </c>
      <c r="P26" s="12">
        <f>D9</f>
        <v>1.3</v>
      </c>
      <c r="V26" s="13" t="str">
        <f t="shared" ref="V26:W29" si="0">C6</f>
        <v>p</v>
      </c>
      <c r="W26">
        <f t="shared" si="0"/>
        <v>3</v>
      </c>
    </row>
    <row r="27" spans="2:24" x14ac:dyDescent="0.25">
      <c r="B27" s="5" t="s">
        <v>1</v>
      </c>
      <c r="C27" s="6" t="s">
        <v>2</v>
      </c>
      <c r="D27" s="6" t="s">
        <v>3</v>
      </c>
      <c r="E27" s="6" t="s">
        <v>4</v>
      </c>
      <c r="O27" s="13" t="s">
        <v>30</v>
      </c>
      <c r="P27">
        <f>D6/2</f>
        <v>1.5</v>
      </c>
      <c r="V27" s="13" t="str">
        <f t="shared" si="0"/>
        <v>c</v>
      </c>
      <c r="W27">
        <f t="shared" si="0"/>
        <v>0.2</v>
      </c>
    </row>
    <row r="28" spans="2:24" x14ac:dyDescent="0.25">
      <c r="B28" s="7" t="s">
        <v>37</v>
      </c>
      <c r="C28" s="8" t="s">
        <v>15</v>
      </c>
      <c r="D28" s="15">
        <v>0</v>
      </c>
      <c r="E28" s="8" t="s">
        <v>0</v>
      </c>
      <c r="O28" s="13" t="s">
        <v>31</v>
      </c>
      <c r="P28" s="11">
        <f>SQRT(P26^2+P27^2)</f>
        <v>1.9849433241279208</v>
      </c>
      <c r="V28" s="13" t="str">
        <f t="shared" si="0"/>
        <v>r</v>
      </c>
      <c r="W28">
        <f t="shared" si="0"/>
        <v>0.60000000000000009</v>
      </c>
    </row>
    <row r="29" spans="2:24" ht="18" x14ac:dyDescent="0.35">
      <c r="B29" s="7" t="s">
        <v>12</v>
      </c>
      <c r="C29" s="8" t="s">
        <v>18</v>
      </c>
      <c r="D29" s="15">
        <f>D8</f>
        <v>0.60000000000000009</v>
      </c>
      <c r="E29" s="8" t="s">
        <v>0</v>
      </c>
      <c r="O29" s="13" t="s">
        <v>32</v>
      </c>
      <c r="P29" s="11">
        <f>DEGREES(ATAN(P27/P26))</f>
        <v>49.08561677997487</v>
      </c>
      <c r="V29" s="13" t="str">
        <f t="shared" si="0"/>
        <v>d</v>
      </c>
      <c r="W29">
        <f t="shared" si="0"/>
        <v>1.3</v>
      </c>
    </row>
    <row r="30" spans="2:24" ht="18" x14ac:dyDescent="0.35">
      <c r="B30" s="7" t="s">
        <v>13</v>
      </c>
      <c r="C30" s="8" t="s">
        <v>16</v>
      </c>
      <c r="D30" s="15">
        <f>(D6-D7-D8)/2</f>
        <v>1.0999999999999999</v>
      </c>
      <c r="E30" s="8" t="s">
        <v>0</v>
      </c>
      <c r="O30" s="13" t="s">
        <v>33</v>
      </c>
      <c r="P30" s="11">
        <f>DEGREES(ATAN(P26/P27))</f>
        <v>40.91438322002513</v>
      </c>
      <c r="V30" s="13" t="s">
        <v>29</v>
      </c>
      <c r="W30">
        <f>(W29*(W27-W26))/(W28-W26+W27)</f>
        <v>1.6545454545454545</v>
      </c>
    </row>
    <row r="31" spans="2:24" ht="18" x14ac:dyDescent="0.35">
      <c r="B31" s="7" t="s">
        <v>14</v>
      </c>
      <c r="C31" s="8" t="s">
        <v>17</v>
      </c>
      <c r="D31" s="15">
        <f>D7</f>
        <v>0.2</v>
      </c>
      <c r="E31" s="8" t="s">
        <v>0</v>
      </c>
      <c r="V31" s="13" t="s">
        <v>32</v>
      </c>
      <c r="W31">
        <f>(180-W32)/2</f>
        <v>49.763641690726168</v>
      </c>
    </row>
    <row r="32" spans="2:24" ht="18" x14ac:dyDescent="0.35">
      <c r="B32" s="7" t="s">
        <v>43</v>
      </c>
      <c r="C32" s="8" t="s">
        <v>40</v>
      </c>
      <c r="D32" s="14">
        <f>SQRT(2*((D16/2)-D9)^2)</f>
        <v>12.303657992645926</v>
      </c>
      <c r="E32" s="8" t="s">
        <v>0</v>
      </c>
      <c r="V32" s="13" t="s">
        <v>33</v>
      </c>
      <c r="W32">
        <f>DEGREES(2*ATAN(((W28/2))/(W30-W29)))</f>
        <v>80.472716618547665</v>
      </c>
      <c r="X32">
        <f>DEGREES(2*ATAN(((W26-W27)/2)/W30))</f>
        <v>80.472716618547636</v>
      </c>
    </row>
    <row r="33" spans="2:7" x14ac:dyDescent="0.25">
      <c r="B33" s="7" t="s">
        <v>46</v>
      </c>
      <c r="C33" s="8" t="s">
        <v>41</v>
      </c>
      <c r="D33" s="14">
        <f>SQRT(2*((D22/2)+D9)^2)</f>
        <v>14.424978336205571</v>
      </c>
      <c r="E33" s="8" t="s">
        <v>0</v>
      </c>
      <c r="G33" s="2"/>
    </row>
  </sheetData>
  <mergeCells count="4">
    <mergeCell ref="B13:E13"/>
    <mergeCell ref="B19:E19"/>
    <mergeCell ref="B26:E26"/>
    <mergeCell ref="B2:E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Screw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Thomas</dc:creator>
  <cp:lastModifiedBy>James Thomas</cp:lastModifiedBy>
  <dcterms:created xsi:type="dcterms:W3CDTF">2020-04-05T17:34:06Z</dcterms:created>
  <dcterms:modified xsi:type="dcterms:W3CDTF">2020-04-12T19:36:13Z</dcterms:modified>
</cp:coreProperties>
</file>