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Documents\DCS\CSG-1\Missions\FUN MAP\PG\Pop-up Attacks\"/>
    </mc:Choice>
  </mc:AlternateContent>
  <bookViews>
    <workbookView xWindow="0" yWindow="0" windowWidth="22260" windowHeight="11430"/>
  </bookViews>
  <sheets>
    <sheet name="MDC" sheetId="6" r:id="rId1"/>
    <sheet name="ROUTE" sheetId="9" r:id="rId2"/>
    <sheet name="Fuel" sheetId="7" r:id="rId3"/>
    <sheet name="Weight" sheetId="8" r:id="rId4"/>
    <sheet name="COMMS" sheetId="14" r:id="rId5"/>
    <sheet name="SCLs" sheetId="18" r:id="rId6"/>
    <sheet name="OBJECTS" sheetId="5" r:id="rId7"/>
    <sheet name="CALCULATORS" sheetId="17" r:id="rId8"/>
    <sheet name="REF" sheetId="16" r:id="rId9"/>
    <sheet name="DATA Validation" sheetId="11" r:id="rId10"/>
  </sheets>
  <definedNames>
    <definedName name="_xlnm.Print_Area" localSheetId="4">COMMS!$A$1:$H$22</definedName>
    <definedName name="_xlnm.Print_Area" localSheetId="0">MDC!$A$1:$AJ$52</definedName>
    <definedName name="_xlnm.Print_Area" localSheetId="1">ROUTE!$A$4:$Q$29</definedName>
  </definedNames>
  <calcPr calcId="152511"/>
</workbook>
</file>

<file path=xl/calcChain.xml><?xml version="1.0" encoding="utf-8"?>
<calcChain xmlns="http://schemas.openxmlformats.org/spreadsheetml/2006/main">
  <c r="N27" i="17" l="1"/>
  <c r="N15" i="17"/>
  <c r="N30" i="17"/>
  <c r="P30" i="17"/>
  <c r="N20" i="17"/>
  <c r="N21" i="17"/>
  <c r="N26" i="17"/>
  <c r="P26" i="17"/>
  <c r="N19" i="17"/>
  <c r="N18" i="17"/>
  <c r="N29" i="17"/>
  <c r="N17" i="17"/>
  <c r="C21" i="17"/>
  <c r="C18" i="17"/>
  <c r="C17" i="17"/>
  <c r="C16" i="17"/>
  <c r="C15" i="17"/>
  <c r="C14" i="17"/>
  <c r="G13" i="17"/>
  <c r="C13" i="17"/>
  <c r="C12" i="17"/>
  <c r="C11" i="17"/>
  <c r="C10" i="17"/>
  <c r="C9" i="17"/>
  <c r="C8" i="17"/>
  <c r="J7" i="17"/>
  <c r="H7" i="17"/>
  <c r="C7" i="17"/>
  <c r="J6" i="17"/>
  <c r="H6" i="17"/>
  <c r="N28" i="17"/>
  <c r="N13" i="17"/>
  <c r="AE1" i="6"/>
  <c r="Y1" i="6"/>
  <c r="S1" i="6"/>
  <c r="Q4" i="6"/>
  <c r="E26" i="9"/>
  <c r="I26" i="9"/>
  <c r="C18" i="7"/>
  <c r="C17" i="7"/>
  <c r="Q6" i="6" s="1"/>
  <c r="Q7" i="6"/>
  <c r="G8" i="7"/>
  <c r="C16" i="7" s="1"/>
  <c r="Q5" i="6" s="1"/>
  <c r="G10" i="7"/>
  <c r="G9" i="7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N5" i="9"/>
  <c r="N26" i="9" s="1"/>
  <c r="Q5" i="9"/>
  <c r="Q6" i="9" s="1"/>
  <c r="Q14" i="9"/>
  <c r="Q15" i="9"/>
  <c r="Q16" i="9"/>
  <c r="Q17" i="9"/>
  <c r="Q18" i="9"/>
  <c r="Q19" i="9"/>
  <c r="Q20" i="9"/>
  <c r="Q21" i="9"/>
  <c r="Q22" i="9"/>
  <c r="Q23" i="9"/>
  <c r="Q24" i="9"/>
  <c r="Q25" i="9"/>
  <c r="O14" i="9"/>
  <c r="O15" i="9"/>
  <c r="O16" i="9"/>
  <c r="O17" i="9"/>
  <c r="O18" i="9"/>
  <c r="O19" i="9"/>
  <c r="O20" i="9"/>
  <c r="O21" i="9"/>
  <c r="O22" i="9"/>
  <c r="O23" i="9"/>
  <c r="O24" i="9"/>
  <c r="O25" i="9"/>
  <c r="K6" i="9"/>
  <c r="J7" i="9" s="1"/>
  <c r="M7" i="9" s="1"/>
  <c r="K7" i="9"/>
  <c r="K8" i="9"/>
  <c r="K9" i="9"/>
  <c r="J10" i="9" s="1"/>
  <c r="M10" i="9" s="1"/>
  <c r="K10" i="9"/>
  <c r="K11" i="9"/>
  <c r="K12" i="9"/>
  <c r="K13" i="9"/>
  <c r="J13" i="9"/>
  <c r="J12" i="9"/>
  <c r="M12" i="9"/>
  <c r="J11" i="9"/>
  <c r="M11" i="9"/>
  <c r="J9" i="9"/>
  <c r="M9" i="9"/>
  <c r="J8" i="9"/>
  <c r="M8" i="9"/>
  <c r="K5" i="9"/>
  <c r="J6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7" i="9"/>
  <c r="N25" i="9"/>
  <c r="N27" i="9"/>
  <c r="N6" i="9"/>
  <c r="J14" i="9"/>
  <c r="K14" i="9"/>
  <c r="J15" i="9"/>
  <c r="J16" i="9"/>
  <c r="J17" i="9"/>
  <c r="J18" i="9"/>
  <c r="J19" i="9"/>
  <c r="J20" i="9"/>
  <c r="J21" i="9"/>
  <c r="J22" i="9"/>
  <c r="J23" i="9"/>
  <c r="J24" i="9"/>
  <c r="J25" i="9"/>
  <c r="K15" i="9"/>
  <c r="K16" i="9"/>
  <c r="K17" i="9"/>
  <c r="K18" i="9"/>
  <c r="K19" i="9"/>
  <c r="K20" i="9"/>
  <c r="K21" i="9"/>
  <c r="K22" i="9"/>
  <c r="K23" i="9"/>
  <c r="K24" i="9"/>
  <c r="K25" i="9"/>
  <c r="P26" i="9"/>
  <c r="M6" i="9"/>
  <c r="Q13" i="9"/>
  <c r="I12" i="8"/>
  <c r="E7" i="8"/>
  <c r="C27" i="7"/>
  <c r="O11" i="9"/>
  <c r="O12" i="9"/>
  <c r="O13" i="9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/>
  <c r="E12" i="8"/>
  <c r="E13" i="8"/>
  <c r="E8" i="8"/>
  <c r="E9" i="8"/>
  <c r="F52" i="8"/>
  <c r="E20" i="8"/>
  <c r="F20" i="8"/>
  <c r="E27" i="8"/>
  <c r="F27" i="8"/>
  <c r="F38" i="8"/>
  <c r="E62" i="8"/>
  <c r="F62" i="8"/>
  <c r="E52" i="8"/>
  <c r="E38" i="8"/>
  <c r="H6" i="8"/>
  <c r="I9" i="8"/>
  <c r="Q7" i="9" l="1"/>
  <c r="Q8" i="9" s="1"/>
  <c r="Q9" i="9" s="1"/>
  <c r="Q10" i="9" s="1"/>
  <c r="Q11" i="9" s="1"/>
  <c r="Q12" i="9" s="1"/>
  <c r="M26" i="9"/>
  <c r="N28" i="9" s="1"/>
  <c r="J26" i="9"/>
  <c r="J28" i="9" s="1"/>
  <c r="O5" i="9" l="1"/>
  <c r="O6" i="9" s="1"/>
  <c r="O7" i="9" s="1"/>
  <c r="O8" i="9" s="1"/>
  <c r="O9" i="9" s="1"/>
  <c r="O10" i="9" s="1"/>
  <c r="C15" i="7"/>
  <c r="C20" i="7" l="1"/>
  <c r="C24" i="7"/>
  <c r="C25" i="7" s="1"/>
</calcChain>
</file>

<file path=xl/sharedStrings.xml><?xml version="1.0" encoding="utf-8"?>
<sst xmlns="http://schemas.openxmlformats.org/spreadsheetml/2006/main" count="667" uniqueCount="562">
  <si>
    <t>MISSION DATA CARD</t>
  </si>
  <si>
    <t>MISSION BRIEF</t>
  </si>
  <si>
    <t>WP</t>
  </si>
  <si>
    <t>TIGER</t>
  </si>
  <si>
    <t>JOKER</t>
  </si>
  <si>
    <t>BINGO</t>
  </si>
  <si>
    <t>TOTAL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</si>
  <si>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</si>
  <si>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</si>
  <si>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</si>
  <si>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</si>
  <si>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</si>
  <si>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</si>
  <si>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</si>
  <si>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</si>
  <si>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</si>
  <si>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</si>
  <si>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TARGET AREA</t>
  </si>
  <si>
    <t>TEXT BOX</t>
  </si>
  <si>
    <t>ROUTE LINE</t>
  </si>
  <si>
    <t>PACKAGE COMMS</t>
  </si>
  <si>
    <t>OVERVIEW</t>
  </si>
  <si>
    <t>Date</t>
  </si>
  <si>
    <t>Mission Type</t>
  </si>
  <si>
    <t>Fuel</t>
  </si>
  <si>
    <t>Known Threats</t>
  </si>
  <si>
    <t>Qty</t>
  </si>
  <si>
    <t>Objective</t>
  </si>
  <si>
    <t>Notes</t>
  </si>
  <si>
    <t>Agency</t>
  </si>
  <si>
    <t>Freq</t>
  </si>
  <si>
    <t>Task</t>
  </si>
  <si>
    <t>Mission Codewords</t>
  </si>
  <si>
    <t>Name</t>
  </si>
  <si>
    <t>Pilot</t>
  </si>
  <si>
    <t>Loadout</t>
  </si>
  <si>
    <t>Alt</t>
  </si>
  <si>
    <t>SUPPORT</t>
  </si>
  <si>
    <t>SOP Reserve</t>
  </si>
  <si>
    <t>Max Distance</t>
  </si>
  <si>
    <t>lbs</t>
  </si>
  <si>
    <t>BINGO profile</t>
  </si>
  <si>
    <t>Egress rejoin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</si>
  <si>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</si>
  <si>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</si>
  <si>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</si>
  <si>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</si>
  <si>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</si>
  <si>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</si>
  <si>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</si>
  <si>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</si>
  <si>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</si>
  <si>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</si>
  <si>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</si>
  <si>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</si>
  <si>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</si>
  <si>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</si>
  <si>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</si>
  <si>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</si>
  <si>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</si>
  <si>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</si>
  <si>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</si>
  <si>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</si>
  <si>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</si>
  <si>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</si>
  <si>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</si>
  <si>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</si>
  <si>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</si>
  <si>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</si>
  <si>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</si>
  <si>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</si>
  <si>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</si>
  <si>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</si>
  <si>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</si>
  <si>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</si>
  <si>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</si>
  <si>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</si>
  <si>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</si>
  <si>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</si>
  <si>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</si>
  <si>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</si>
  <si>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</si>
  <si>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</si>
  <si>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</si>
  <si>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</si>
  <si>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</si>
  <si>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</si>
  <si>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</si>
  <si>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</si>
  <si>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</si>
  <si>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</si>
  <si>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</si>
  <si>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</si>
  <si>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</si>
  <si>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</si>
  <si>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</si>
  <si>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</si>
  <si>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</si>
  <si>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</si>
  <si>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</si>
  <si>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</si>
  <si>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</si>
  <si>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AAR</t>
  </si>
  <si>
    <t>Eqpt Weight inc fuel</t>
  </si>
  <si>
    <t>Max Weight</t>
  </si>
  <si>
    <t>lbs/10nm 6.5 AOA 16.5k-17.5k ft MSL</t>
  </si>
  <si>
    <t>Btn</t>
  </si>
  <si>
    <t>Fuel Taken</t>
  </si>
  <si>
    <t>Excess</t>
  </si>
  <si>
    <t>TACTICAL COMM PLAN</t>
  </si>
  <si>
    <t>Aircraft</t>
  </si>
  <si>
    <t>Callsign</t>
  </si>
  <si>
    <t>lbs loaded</t>
  </si>
  <si>
    <t>Commit Time</t>
  </si>
  <si>
    <t>TCN</t>
  </si>
  <si>
    <t>MFR</t>
  </si>
  <si>
    <t>EFR</t>
  </si>
  <si>
    <t>Interval</t>
  </si>
  <si>
    <t>WEASEL 2</t>
  </si>
  <si>
    <t>PUSH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</si>
  <si>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</si>
  <si>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</si>
  <si>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</si>
  <si>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</si>
  <si>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</si>
  <si>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</si>
  <si>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</si>
  <si>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</si>
  <si>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</si>
  <si>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</si>
  <si>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</si>
  <si>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</si>
  <si>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</si>
  <si>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</si>
  <si>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</si>
  <si>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</si>
  <si>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</si>
  <si>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LANDSHARK</t>
  </si>
  <si>
    <t>PKG CDR</t>
  </si>
  <si>
    <t>SNAPPER 1</t>
  </si>
  <si>
    <t>SKATE 1</t>
  </si>
  <si>
    <t>CLOSE ESCORT</t>
  </si>
  <si>
    <t>FIGHTER SWEEP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</si>
  <si>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</si>
  <si>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</si>
  <si>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</si>
  <si>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</si>
  <si>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</si>
  <si>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</si>
  <si>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</si>
  <si>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</si>
  <si>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</si>
  <si>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</si>
  <si>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</si>
  <si>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</si>
  <si>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</si>
  <si>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</si>
  <si>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</si>
  <si>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</si>
  <si>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</si>
  <si>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</si>
  <si>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</si>
  <si>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</si>
  <si>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</si>
  <si>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</si>
  <si>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</si>
  <si>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</si>
  <si>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</si>
  <si>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</si>
  <si>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</si>
  <si>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</si>
  <si>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</si>
  <si>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</si>
  <si>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</si>
  <si>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</si>
  <si>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</si>
  <si>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</si>
  <si>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</si>
  <si>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</si>
  <si>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</si>
  <si>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</si>
  <si>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</si>
  <si>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</si>
  <si>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</si>
  <si>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</si>
  <si>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</si>
  <si>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</si>
  <si>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</si>
  <si>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</si>
  <si>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</si>
  <si>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</si>
  <si>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</si>
  <si>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</si>
  <si>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</si>
  <si>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FLIGHTS/CALLSIGNS</t>
  </si>
  <si>
    <t>REFUEL</t>
  </si>
  <si>
    <t>Refuelling Required</t>
  </si>
  <si>
    <t>Refuelling Taken</t>
  </si>
  <si>
    <t>Climb</t>
  </si>
  <si>
    <t>Rejoin</t>
  </si>
  <si>
    <t>LEG FUEL</t>
  </si>
  <si>
    <t>Z - POP</t>
  </si>
  <si>
    <t>BASE</t>
  </si>
  <si>
    <t>Total + SOP Reserve</t>
  </si>
  <si>
    <t>NM</t>
  </si>
  <si>
    <t>INTERVAL</t>
  </si>
  <si>
    <t>POP-UP ATTACK</t>
  </si>
  <si>
    <t>SHANK 2</t>
  </si>
  <si>
    <t>AI</t>
  </si>
  <si>
    <t>SHANK 1</t>
  </si>
  <si>
    <t>N</t>
  </si>
  <si>
    <t>E</t>
  </si>
  <si>
    <t>COORDINATES</t>
  </si>
  <si>
    <t>LAS</t>
  </si>
  <si>
    <t>BULLET 1</t>
  </si>
  <si>
    <t>BULLET 2</t>
  </si>
  <si>
    <t>NIKEL 1</t>
  </si>
  <si>
    <t>NIKEL 2</t>
  </si>
  <si>
    <t>STONE 1</t>
  </si>
  <si>
    <t>STONE 2</t>
  </si>
  <si>
    <t>FIST 1</t>
  </si>
  <si>
    <t>DEAD</t>
  </si>
  <si>
    <t>ROLEX</t>
  </si>
  <si>
    <t>HOLDING</t>
  </si>
  <si>
    <t>OFF STATION</t>
  </si>
  <si>
    <t>OFF TARGET</t>
  </si>
  <si>
    <t>MSN SUCCESS</t>
  </si>
  <si>
    <t>RTB</t>
  </si>
  <si>
    <t>CHL</t>
  </si>
  <si>
    <t>FREQ</t>
  </si>
  <si>
    <t>DESC</t>
  </si>
  <si>
    <t>CLR</t>
  </si>
  <si>
    <t>LL DEC/SEC CONVERSION</t>
  </si>
  <si>
    <t>minutes</t>
  </si>
  <si>
    <t>YARDSTICK</t>
  </si>
  <si>
    <t>LEAD</t>
  </si>
  <si>
    <t>WING</t>
  </si>
  <si>
    <t>TACP</t>
  </si>
  <si>
    <t>BROADSWORD</t>
  </si>
  <si>
    <t>SHOWTIME</t>
  </si>
  <si>
    <t>MAGIC</t>
  </si>
  <si>
    <t>TOS</t>
  </si>
  <si>
    <t>ETD</t>
  </si>
  <si>
    <t>TOS FUEL</t>
  </si>
  <si>
    <t>Excess time</t>
  </si>
  <si>
    <t>WP1 Leg Fuel includes fuel for Launch, Climb and Rejoin</t>
  </si>
  <si>
    <t>Total Flight Time</t>
  </si>
  <si>
    <t>Yellow cells are calculated. Do not alter.</t>
  </si>
  <si>
    <t>White cells can be edited.</t>
  </si>
  <si>
    <t>HOOKER</t>
  </si>
  <si>
    <t>FAD</t>
  </si>
  <si>
    <t>FAC(A)</t>
  </si>
  <si>
    <t>N24:15.433 E054:32.050</t>
  </si>
  <si>
    <t>lbs @ Initial</t>
  </si>
  <si>
    <t>SHOOTER 1</t>
  </si>
  <si>
    <t>SHOOTER 11</t>
  </si>
  <si>
    <t>SHOOTER 13</t>
  </si>
  <si>
    <t>SHOOTER 12</t>
  </si>
  <si>
    <t>SHOOTER 14</t>
  </si>
  <si>
    <t>MISTY 11</t>
  </si>
  <si>
    <t>SHOOTER 22</t>
  </si>
  <si>
    <t>SHOOTER 21</t>
  </si>
  <si>
    <t>SHOOTER 23</t>
  </si>
  <si>
    <t>SHOOTER 24</t>
  </si>
  <si>
    <t>MISTY 12</t>
  </si>
  <si>
    <t>MISTY 13</t>
  </si>
  <si>
    <t>MISTY 14</t>
  </si>
  <si>
    <t>VIPER 11</t>
  </si>
  <si>
    <t>VIPER 12</t>
  </si>
  <si>
    <t>VIPER 13</t>
  </si>
  <si>
    <t>VIPER 14</t>
  </si>
  <si>
    <t>SHOOTER 2</t>
  </si>
  <si>
    <t>GND</t>
  </si>
  <si>
    <t>TWR</t>
  </si>
  <si>
    <t>APP</t>
  </si>
  <si>
    <t>ffph</t>
  </si>
  <si>
    <t>Takeoff</t>
  </si>
  <si>
    <t>Flight</t>
  </si>
  <si>
    <t>Al Dhafra</t>
  </si>
  <si>
    <t>55FS PRESETS</t>
  </si>
  <si>
    <t>nm from Recovery</t>
  </si>
  <si>
    <t>Fuel (external) (max = 5006 lb)</t>
  </si>
  <si>
    <t>55FS</t>
  </si>
  <si>
    <t>(CAS = 8400, TAC = 9600, REC = 5400)</t>
  </si>
  <si>
    <t>V1</t>
  </si>
  <si>
    <t>SA15</t>
  </si>
  <si>
    <t>SA3</t>
  </si>
  <si>
    <t>1681</t>
  </si>
  <si>
    <t>1682</t>
  </si>
  <si>
    <t>1683</t>
  </si>
  <si>
    <t>1684</t>
  </si>
  <si>
    <t>AI AWACS</t>
  </si>
  <si>
    <t>SA10</t>
  </si>
  <si>
    <t>MIG29</t>
  </si>
  <si>
    <t>L39</t>
  </si>
  <si>
    <t>F5</t>
  </si>
  <si>
    <t>U2</t>
  </si>
  <si>
    <t>U3</t>
  </si>
  <si>
    <t>TGT</t>
  </si>
  <si>
    <t>51Y</t>
  </si>
  <si>
    <t>114Y</t>
  </si>
  <si>
    <t>Flight Time</t>
  </si>
  <si>
    <t>344.025</t>
  </si>
  <si>
    <t>SMC1</t>
  </si>
  <si>
    <t>SOF</t>
  </si>
  <si>
    <t>Shooter Ops</t>
  </si>
  <si>
    <t>U1</t>
  </si>
  <si>
    <t>137.95</t>
  </si>
  <si>
    <t>CAS/Mach</t>
  </si>
  <si>
    <t>367.575</t>
  </si>
  <si>
    <t>Taxi</t>
  </si>
  <si>
    <t>T/O</t>
  </si>
  <si>
    <t>CBU97</t>
  </si>
  <si>
    <t>N/A</t>
  </si>
  <si>
    <t>Jade 06</t>
  </si>
  <si>
    <t>CTAF GROUND</t>
  </si>
  <si>
    <t>Jade 07</t>
  </si>
  <si>
    <t>CTAF TOWER</t>
  </si>
  <si>
    <t>Jade 08</t>
  </si>
  <si>
    <t>APP/DEP</t>
  </si>
  <si>
    <t>Jade 09</t>
  </si>
  <si>
    <t>RANGE CTRL</t>
  </si>
  <si>
    <t>Jade 10</t>
  </si>
  <si>
    <t>TKR1</t>
  </si>
  <si>
    <t>VF-2</t>
  </si>
  <si>
    <t>Topaz 01</t>
  </si>
  <si>
    <t>TKR2</t>
  </si>
  <si>
    <t>Topaz 02</t>
  </si>
  <si>
    <t>Beige 03</t>
  </si>
  <si>
    <t>HMLA</t>
  </si>
  <si>
    <t>Amber 01</t>
  </si>
  <si>
    <t>FAD 1</t>
  </si>
  <si>
    <t>Bone 01</t>
  </si>
  <si>
    <t>Amber 02</t>
  </si>
  <si>
    <t>FAD 2</t>
  </si>
  <si>
    <t>Bone 02</t>
  </si>
  <si>
    <t>VFA-25</t>
  </si>
  <si>
    <t>Sapphire 01</t>
  </si>
  <si>
    <t>Grape 01</t>
  </si>
  <si>
    <t>Sapphire 02</t>
  </si>
  <si>
    <t>AMC1</t>
  </si>
  <si>
    <t>Platinum 01</t>
  </si>
  <si>
    <t>Jade 01</t>
  </si>
  <si>
    <t>TAD1</t>
  </si>
  <si>
    <t>Onyx 01</t>
  </si>
  <si>
    <t>Jade 02</t>
  </si>
  <si>
    <t>TAD2</t>
  </si>
  <si>
    <t>Onyx 02</t>
  </si>
  <si>
    <t>VMFA-251</t>
  </si>
  <si>
    <t>Emerald 06</t>
  </si>
  <si>
    <t>SCAR 1</t>
  </si>
  <si>
    <t>Scarlet 01</t>
  </si>
  <si>
    <t>Emerald 07</t>
  </si>
  <si>
    <t>266.375</t>
  </si>
  <si>
    <t>SCAR 2</t>
  </si>
  <si>
    <t>Scarlet 02</t>
  </si>
  <si>
    <t>VMA-231</t>
  </si>
  <si>
    <t>Emerald 01</t>
  </si>
  <si>
    <t>Pearl 01</t>
  </si>
  <si>
    <t>Emerald 02</t>
  </si>
  <si>
    <t>OPEN</t>
  </si>
  <si>
    <t>MARSHALL</t>
  </si>
  <si>
    <t>480FS</t>
  </si>
  <si>
    <t>Sapphire 06</t>
  </si>
  <si>
    <t>Delivery</t>
  </si>
  <si>
    <t>Weapons [WPN]</t>
  </si>
  <si>
    <t>GBU12</t>
  </si>
  <si>
    <t>GBU10</t>
  </si>
  <si>
    <t>CBU82</t>
  </si>
  <si>
    <t>Safe Escape Manoeuvre (SEM)</t>
  </si>
  <si>
    <t>CLM</t>
  </si>
  <si>
    <t>Climbing Safe Escape</t>
  </si>
  <si>
    <t>TSEM</t>
  </si>
  <si>
    <t>Turning Safe Escape</t>
  </si>
  <si>
    <t>[IMAGE]</t>
  </si>
  <si>
    <t>EFF CRUS 6000 - ATTACK 9000</t>
  </si>
  <si>
    <t>VLD</t>
  </si>
  <si>
    <t>DB</t>
  </si>
  <si>
    <t>HARB</t>
  </si>
  <si>
    <t>HADB</t>
  </si>
  <si>
    <t>Visual Level Delivery</t>
  </si>
  <si>
    <t>Dive Bomb</t>
  </si>
  <si>
    <t>High Alititude Release Bomb</t>
  </si>
  <si>
    <t>High Alititude Dive Bomb</t>
  </si>
  <si>
    <t>LAT</t>
  </si>
  <si>
    <t>Low Altitude Toss</t>
  </si>
  <si>
    <t>STRF</t>
  </si>
  <si>
    <t>Strafe</t>
  </si>
  <si>
    <t>Dive Angle</t>
  </si>
  <si>
    <t>MAP Distance</t>
  </si>
  <si>
    <t>Release Speed (KTAS)</t>
  </si>
  <si>
    <t>GS</t>
  </si>
  <si>
    <t>Climb Angle</t>
  </si>
  <si>
    <t>Tracking Time (seconds)</t>
  </si>
  <si>
    <t>Tracking Distance (ft)</t>
  </si>
  <si>
    <t>Angle Off</t>
  </si>
  <si>
    <t>Aim Off Distance</t>
  </si>
  <si>
    <t>Bomb Range (FT ref 34-1-2)</t>
  </si>
  <si>
    <t>Vertical Tracking Distance (FT)</t>
  </si>
  <si>
    <t>Recommended Angle Off</t>
  </si>
  <si>
    <t>Track Point Alt</t>
  </si>
  <si>
    <t>Apex Alt (3-3.5G roll-in)</t>
  </si>
  <si>
    <t>Pull-Down Alt</t>
  </si>
  <si>
    <t>Pop-to-Pull-Down Distance</t>
  </si>
  <si>
    <t>Release Height (FT AGL)</t>
  </si>
  <si>
    <t>Turn Radius</t>
  </si>
  <si>
    <t>1.5 A</t>
  </si>
  <si>
    <t>Heading</t>
  </si>
  <si>
    <t>Paste blue shaded data from JTF-1_CF_ROUTE_EXPORT.xlsx into blue shaded area below.</t>
  </si>
  <si>
    <t>IFF</t>
  </si>
  <si>
    <t>5511</t>
  </si>
  <si>
    <t>5512</t>
  </si>
  <si>
    <t>Step</t>
  </si>
  <si>
    <t>Dec to Sec</t>
  </si>
  <si>
    <t>Sec to Dec</t>
  </si>
  <si>
    <t>ft</t>
  </si>
  <si>
    <t>TRG1101</t>
  </si>
  <si>
    <t>NA</t>
  </si>
  <si>
    <t>H</t>
  </si>
  <si>
    <t>RANGE</t>
  </si>
  <si>
    <t>H+15</t>
  </si>
  <si>
    <t>H+10</t>
  </si>
  <si>
    <r>
      <t>55</t>
    </r>
    <r>
      <rPr>
        <b/>
        <vertAlign val="superscript"/>
        <sz val="12"/>
        <color rgb="FF000000"/>
        <rFont val="Times New Roman"/>
        <family val="1"/>
      </rPr>
      <t>TH</t>
    </r>
    <r>
      <rPr>
        <b/>
        <sz val="12"/>
        <color rgb="FF000000"/>
        <rFont val="Times New Roman"/>
        <family val="1"/>
      </rPr>
      <t xml:space="preserve"> FW SCLs (REF 35 FW- PACAFI21-202)</t>
    </r>
  </si>
  <si>
    <t>ID</t>
  </si>
  <si>
    <t>SCL</t>
  </si>
  <si>
    <t>Clear Text</t>
  </si>
  <si>
    <t>Remarks</t>
  </si>
  <si>
    <t>2A88CX3AX1WX2</t>
  </si>
  <si>
    <t xml:space="preserve">2 AGM88C 3 AIM-120 1 AIM-9 2 Tanks </t>
  </si>
  <si>
    <t>2A88BX3AX1WX2</t>
  </si>
  <si>
    <t xml:space="preserve">2 AGM88B 3 AIM-120 1 AIM-9 2 Tanks </t>
  </si>
  <si>
    <t>2A88CBX3AX1WX2</t>
  </si>
  <si>
    <t xml:space="preserve">1 AGM88C 1 AGM88B 3 AIM120 1 AIM-9 2 Tanks </t>
  </si>
  <si>
    <t>1A881A653A1W2</t>
  </si>
  <si>
    <t xml:space="preserve">1 AGM88C 1 AGM65G 3 AIM120 1 AIM-9 2 Tanks </t>
  </si>
  <si>
    <t xml:space="preserve">1 AGM-88 1 AGM-65 3 AIM-120 1 AIM-9 2 Tanks </t>
  </si>
  <si>
    <t>4A88CX3AX1W</t>
  </si>
  <si>
    <t xml:space="preserve">4 AGM88C 3 AIM-120 1 AIM-9 </t>
  </si>
  <si>
    <t>2AX2WX2</t>
  </si>
  <si>
    <t xml:space="preserve">2 AIM-120 2 AIM-9 2 Tanks </t>
  </si>
  <si>
    <t>2AX2WX1</t>
  </si>
  <si>
    <t xml:space="preserve">2 AIM-120 2 AIM-9 1 Tank </t>
  </si>
  <si>
    <t>6AX2</t>
  </si>
  <si>
    <t xml:space="preserve">6 AIM-120 2 Tanks </t>
  </si>
  <si>
    <t>6AX1</t>
  </si>
  <si>
    <t xml:space="preserve">6 AIM-120 1 Tank </t>
  </si>
  <si>
    <t>4AX2WX2</t>
  </si>
  <si>
    <t xml:space="preserve">4 AIM-120 2 AIM-9 2 Tanks </t>
  </si>
  <si>
    <t>4AX2WX1</t>
  </si>
  <si>
    <t xml:space="preserve">4 AIM-120 2 Aim-9 1 Tank </t>
  </si>
  <si>
    <t>4AX2</t>
  </si>
  <si>
    <t xml:space="preserve">4 AIM-120 2 Tanks </t>
  </si>
  <si>
    <t>4AX1</t>
  </si>
  <si>
    <t xml:space="preserve">4 AIM-120 1 Tank </t>
  </si>
  <si>
    <t>4WX2</t>
  </si>
  <si>
    <t xml:space="preserve">4 AIM-9 2 Tanks </t>
  </si>
  <si>
    <t>2A65DX3AX1WX2</t>
  </si>
  <si>
    <t xml:space="preserve">2 AGM-65D 3 AIM-120 1 AIM-9 2 Tanks </t>
  </si>
  <si>
    <t>2A65GX3AX1WX2</t>
  </si>
  <si>
    <t xml:space="preserve">2 AGM-65G 3 AIM-120 1 AIM-9 2 Tanks </t>
  </si>
  <si>
    <t>4C97X3AX1WX2</t>
  </si>
  <si>
    <t xml:space="preserve">4 CBU-97 3 AIM-120 1 AIM-9 2 Tanks </t>
  </si>
  <si>
    <t>2C97X3AX1WX2</t>
  </si>
  <si>
    <t xml:space="preserve">2 CBU-97 3 AIM-120 1 AIM-9 2 Tanks </t>
  </si>
  <si>
    <t>4C87X3AX1WX2</t>
  </si>
  <si>
    <t xml:space="preserve">4 CBU-87 3 AIM-120 1 AIM-9 2 Tanks </t>
  </si>
  <si>
    <t>2C87X3AX1WX2</t>
  </si>
  <si>
    <t xml:space="preserve">2 CBU-87 3 AIM-120 1 AIM-9 2 Tanks </t>
  </si>
  <si>
    <t>4C89X3AX1WX2</t>
  </si>
  <si>
    <t xml:space="preserve">4 CBU-89 3 AIM-120 1 AIM-9 2 Tanks </t>
  </si>
  <si>
    <t>2C89X3AX1WX2</t>
  </si>
  <si>
    <t xml:space="preserve">2 CBU-89 3 AIM-120 1 AIM-9 2 Tanks </t>
  </si>
  <si>
    <t>4C71X3AX1WX2</t>
  </si>
  <si>
    <t xml:space="preserve">4 CBU-71 3 AIM-120 1 AIM-9 2 Tanks </t>
  </si>
  <si>
    <t>2C71X3AX1WX2</t>
  </si>
  <si>
    <t xml:space="preserve">2 CBU-71 3 AIM-120 1 AIM-9 2 Tanks </t>
  </si>
  <si>
    <t>2M84X3AX1WX2</t>
  </si>
  <si>
    <t xml:space="preserve">2 MK-84 3 AIM-120 1 AIM-9 2 Tanks </t>
  </si>
  <si>
    <t>2M84AX3AX1WX2</t>
  </si>
  <si>
    <t xml:space="preserve">2 MK-84AIR 3 AIM-120 1 AIM-9 2 Tanks </t>
  </si>
  <si>
    <t>2M84X3AX1W</t>
  </si>
  <si>
    <t xml:space="preserve">2 MK-84 3 AIM-120 1 AIM-9 </t>
  </si>
  <si>
    <t>4M84AX3AX1W</t>
  </si>
  <si>
    <t xml:space="preserve">4 MK-84AIR 3 AIM-120 1 AIM-9 </t>
  </si>
  <si>
    <t>4M84X1AX1W</t>
  </si>
  <si>
    <t xml:space="preserve">4 MK-84 1 AIM-120 1 AIM-9 </t>
  </si>
  <si>
    <t>4M84AX1AX1W</t>
  </si>
  <si>
    <t xml:space="preserve">4 MK-84AIR 1 AIM-120 1 AIM-9 </t>
  </si>
  <si>
    <t>6M82X3AX1WX2</t>
  </si>
  <si>
    <t>6 MK-82 3 AIM-120 1 AIM-9 2 Tanks</t>
  </si>
  <si>
    <t>6M82AX3AX1WX2</t>
  </si>
  <si>
    <t xml:space="preserve">6 MK82 AIR 3 AIM-120 1 AIM-9 2 Tanks </t>
  </si>
  <si>
    <t>12M82X3AX1W</t>
  </si>
  <si>
    <t xml:space="preserve">12 MK-82 3 AIM-120 1 Aim-9 </t>
  </si>
  <si>
    <t>12M82AX3AX1W</t>
  </si>
  <si>
    <t xml:space="preserve">12 MK-82AIR 3 AIM-120 1 AIM-9 </t>
  </si>
  <si>
    <t>6M20X3AX1WX2</t>
  </si>
  <si>
    <t xml:space="preserve">6 MK-20 3 AIM-120 1 AIM-9 2 Tanks </t>
  </si>
  <si>
    <t>4M20X3AX1WX2</t>
  </si>
  <si>
    <t xml:space="preserve">4 MK-20 3 AIM-120 1 AIM-9 2 Tanks </t>
  </si>
  <si>
    <t>1M648X3AX1WX3</t>
  </si>
  <si>
    <t xml:space="preserve">1 Travel Pod 3 AIM-120 1 Aim-9 3 Tanks </t>
  </si>
  <si>
    <t>1A881M6483A1W3</t>
  </si>
  <si>
    <t xml:space="preserve">1 AGM-88 1 Travel Pod 3 AIM-120 1 AIM-9 3 Tanks </t>
  </si>
  <si>
    <t>2G31X3AX1WX2</t>
  </si>
  <si>
    <t xml:space="preserve">2 JDAMV1 3 AIM-120 1 AIM-9 2 Tanks </t>
  </si>
  <si>
    <t>2G31PX3AX1WX2</t>
  </si>
  <si>
    <t xml:space="preserve">2 JDAMV3 3 AIM-120 1 AIM-9 2 Tanks </t>
  </si>
  <si>
    <t>2C103X3AX1WX2</t>
  </si>
  <si>
    <t xml:space="preserve">2 CBU-103 3 AIM-120 1 AIM-9 2 Tanks </t>
  </si>
  <si>
    <t>2C104X3AX1WX2</t>
  </si>
  <si>
    <t xml:space="preserve">2 CBU-104 3 AIM-120 1 AIM-9 2 Tanks </t>
  </si>
  <si>
    <t>2C105X3AX1WX2</t>
  </si>
  <si>
    <t xml:space="preserve">2 CBU-105 3 AIM-120 1 AIM-9 2 Tanks </t>
  </si>
  <si>
    <t>2A154X3AX1WX2</t>
  </si>
  <si>
    <t xml:space="preserve">2 AGM-154JSOW 3 AIM-120 1 AIM-9 2 Tanks </t>
  </si>
  <si>
    <t>5AX1WX2</t>
  </si>
  <si>
    <t>5 AIM-120 1 AIM-9 2 Tanks</t>
  </si>
  <si>
    <t>2G10PX3AX1WX2</t>
  </si>
  <si>
    <t>2 GBU10P 3 AIM-120 1 AIM-9 2 Tanks BLU-109</t>
  </si>
  <si>
    <t>2G10X3AX1WX2</t>
  </si>
  <si>
    <t>2 GBU10 3 AIM-120 1 AIM-9 2 Tanks MK-84</t>
  </si>
  <si>
    <t>4G12X3AX1WX2</t>
  </si>
  <si>
    <t>4 GBU12 3 AIM-120 1 AIM-9 2 Tanks</t>
  </si>
  <si>
    <t>2G12X3AX1WX2</t>
  </si>
  <si>
    <t>2 GBU12 3 AIM-120 1 AIM-9 2 Tanks</t>
  </si>
  <si>
    <t>2G24X3AX1WX2</t>
  </si>
  <si>
    <t>2 GBU24AB 3 AIM-120 1 AIM-9 2 Tanks</t>
  </si>
  <si>
    <t>2B109X3A1XWX2</t>
  </si>
  <si>
    <t>2 BLU 109 3 AIM-120 1 Aim 9 2 Tanks</t>
  </si>
  <si>
    <t>2AX1WXQ50X2</t>
  </si>
  <si>
    <t xml:space="preserve">2 AIM-120 1 AIM-9 1 AN/ASQT-50 2 Tanks </t>
  </si>
  <si>
    <t>STD</t>
  </si>
  <si>
    <t>6B33X2AX2WX1</t>
  </si>
  <si>
    <t>6 BDU-33 2 AIM-120 2 AIM-9 1 Tank</t>
  </si>
  <si>
    <t>Training BDU 1</t>
  </si>
  <si>
    <t>6B33X2AX2W</t>
  </si>
  <si>
    <t>6 BDU-33 2 AIM-120 2 AIM-9</t>
  </si>
  <si>
    <t>Training BDU 2</t>
  </si>
  <si>
    <t>2 AIM-120 2 AIM-9 1 Tank</t>
  </si>
  <si>
    <t xml:space="preserve">Training BFM 1 </t>
  </si>
  <si>
    <t>2AX2W</t>
  </si>
  <si>
    <t>2 AIM-120 2 AIM-9</t>
  </si>
  <si>
    <t>Training BFM 2</t>
  </si>
  <si>
    <t>NOTES: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</si>
  <si>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Times New Roman"/>
        <family val="1"/>
      </rPr>
      <t>When carrying PGMs, configuration will include LITENING targeting pod.</t>
    </r>
  </si>
  <si>
    <t>YG77</t>
  </si>
  <si>
    <t>U5</t>
  </si>
  <si>
    <t>RANGE YG77
N24°11.350 E053°42.433</t>
  </si>
  <si>
    <t>YG77 Range Control Local: 251.100 AM
DMPI A - YG77 WEST N24°11.317 E053°41.417
DMPI B - YG77 EAST N24°12.283 E053°42.417</t>
  </si>
  <si>
    <t>N24:16.215 E053:51.680</t>
  </si>
  <si>
    <t>269°</t>
  </si>
  <si>
    <t>15.0 M</t>
  </si>
  <si>
    <t>N24:21.880 E053:38.335</t>
  </si>
  <si>
    <t>293°</t>
  </si>
  <si>
    <t>1.5 M</t>
  </si>
  <si>
    <t>N24:17.927 E053:34.357</t>
  </si>
  <si>
    <t>220°</t>
  </si>
  <si>
    <t>N24:11.350 E053:42.433</t>
  </si>
  <si>
    <t>130°</t>
  </si>
  <si>
    <t>1.0 M</t>
  </si>
  <si>
    <t>083°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</si>
</sst>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  <numFmt numFmtId="168" formatCode="0.000"/>
    <numFmt numFmtId="169" formatCode="hh\+mm\+ss"/>
    <numFmt numFmtId="170" formatCode="_-* #,##0.0_-;\-* #,##0.0_-;_-* &quot;-&quot;??_-;_-@_-"/>
  </numFmts>
  <fonts count="4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sz val="14"/>
      <name val="Arial Narrow"/>
      <family val="2"/>
    </font>
    <font>
      <sz val="12"/>
      <color rgb="FF000000"/>
      <name val="Arial Narrow"/>
      <family val="2"/>
    </font>
    <font>
      <b/>
      <sz val="11"/>
      <color theme="0"/>
      <name val="Calibri"/>
      <family val="2"/>
    </font>
    <font>
      <b/>
      <sz val="12"/>
      <color rgb="FF000000"/>
      <name val="Arial Narrow"/>
      <family val="2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8"/>
      <color rgb="FF000000"/>
      <name val="Arial Narrow"/>
      <family val="2"/>
    </font>
    <font>
      <sz val="20"/>
      <color rgb="FF000000"/>
      <name val="Arial Narrow"/>
      <family val="2"/>
    </font>
    <font>
      <sz val="24"/>
      <color rgb="FF000000"/>
      <name val="Arial Narrow"/>
      <family val="2"/>
    </font>
    <font>
      <u/>
      <sz val="11"/>
      <color rgb="FF000000"/>
      <name val="Calibri"/>
      <family val="2"/>
    </font>
    <font>
      <b/>
      <sz val="14"/>
      <name val="Arial Narrow"/>
      <family val="2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b/>
      <sz val="12"/>
      <color rgb="FFFFFFFF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b/>
      <i/>
      <sz val="12"/>
      <color rgb="FF000000"/>
      <name val="Times New Roman"/>
      <family val="1"/>
    </font>
    <font>
      <sz val="7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0" fontId="3" fillId="0" borderId="1"/>
    <xf numFmtId="0" fontId="9" fillId="0" borderId="1" applyNumberFormat="0" applyFill="0" applyBorder="0" applyAlignment="0" applyProtection="0"/>
    <xf numFmtId="9" fontId="3" fillId="0" borderId="1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1"/>
    <xf numFmtId="0" fontId="1" fillId="0" borderId="1"/>
    <xf numFmtId="0" fontId="4" fillId="0" borderId="1"/>
    <xf numFmtId="43" fontId="4" fillId="0" borderId="1" applyFont="0" applyFill="0" applyBorder="0" applyAlignment="0" applyProtection="0"/>
  </cellStyleXfs>
  <cellXfs count="423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 applyAlignment="1"/>
    <xf numFmtId="0" fontId="3" fillId="0" borderId="1" xfId="2"/>
    <xf numFmtId="0" fontId="8" fillId="0" borderId="1" xfId="2" applyFont="1" applyAlignment="1">
      <alignment vertical="center"/>
    </xf>
    <xf numFmtId="0" fontId="3" fillId="0" borderId="1" xfId="2" applyAlignment="1">
      <alignment vertical="center"/>
    </xf>
    <xf numFmtId="0" fontId="9" fillId="0" borderId="1" xfId="3"/>
    <xf numFmtId="0" fontId="11" fillId="0" borderId="1" xfId="2" applyFont="1" applyAlignment="1">
      <alignment vertical="center"/>
    </xf>
    <xf numFmtId="0" fontId="3" fillId="0" borderId="1" xfId="2" applyAlignment="1">
      <alignment horizontal="center" vertical="center"/>
    </xf>
    <xf numFmtId="0" fontId="6" fillId="0" borderId="1" xfId="2" applyFont="1"/>
    <xf numFmtId="0" fontId="12" fillId="0" borderId="26" xfId="2" applyFont="1" applyBorder="1" applyAlignment="1">
      <alignment horizontal="center" vertical="center"/>
    </xf>
    <xf numFmtId="0" fontId="3" fillId="3" borderId="28" xfId="2" applyFill="1" applyBorder="1" applyProtection="1">
      <protection locked="0"/>
    </xf>
    <xf numFmtId="0" fontId="3" fillId="0" borderId="22" xfId="2" applyBorder="1"/>
    <xf numFmtId="0" fontId="12" fillId="7" borderId="1" xfId="2" applyFont="1" applyFill="1"/>
    <xf numFmtId="0" fontId="3" fillId="7" borderId="1" xfId="2" applyFill="1"/>
    <xf numFmtId="9" fontId="0" fillId="0" borderId="1" xfId="4" applyFont="1"/>
    <xf numFmtId="0" fontId="12" fillId="0" borderId="1" xfId="2" applyFont="1" applyFill="1"/>
    <xf numFmtId="0" fontId="3" fillId="0" borderId="1" xfId="2" applyFill="1"/>
    <xf numFmtId="0" fontId="3" fillId="0" borderId="1" xfId="2" applyFill="1" applyBorder="1"/>
    <xf numFmtId="0" fontId="3" fillId="0" borderId="1" xfId="2" applyFill="1" applyBorder="1" applyAlignment="1">
      <alignment vertical="center"/>
    </xf>
    <xf numFmtId="0" fontId="3" fillId="0" borderId="1" xfId="2" applyBorder="1"/>
    <xf numFmtId="0" fontId="3" fillId="0" borderId="1" xfId="2" applyBorder="1" applyAlignment="1">
      <alignment vertical="center" wrapText="1"/>
    </xf>
    <xf numFmtId="0" fontId="6" fillId="0" borderId="1" xfId="2" applyFont="1" applyAlignment="1">
      <alignment vertical="center"/>
    </xf>
    <xf numFmtId="0" fontId="12" fillId="0" borderId="1" xfId="2" applyFont="1" applyBorder="1" applyAlignment="1">
      <alignment wrapText="1"/>
    </xf>
    <xf numFmtId="0" fontId="9" fillId="0" borderId="1" xfId="3" applyBorder="1" applyAlignment="1" applyProtection="1">
      <alignment horizontal="center" vertical="center"/>
      <protection locked="0"/>
    </xf>
    <xf numFmtId="0" fontId="8" fillId="0" borderId="1" xfId="2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/>
    </xf>
    <xf numFmtId="9" fontId="13" fillId="0" borderId="1" xfId="2" applyNumberFormat="1" applyFont="1" applyFill="1" applyBorder="1" applyAlignment="1">
      <alignment horizontal="center"/>
    </xf>
    <xf numFmtId="0" fontId="3" fillId="0" borderId="1" xfId="2" applyFill="1" applyBorder="1" applyAlignment="1">
      <alignment vertical="center" wrapText="1"/>
    </xf>
    <xf numFmtId="0" fontId="8" fillId="3" borderId="38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9" fontId="3" fillId="0" borderId="1" xfId="5" applyFont="1" applyFill="1" applyBorder="1"/>
    <xf numFmtId="0" fontId="4" fillId="0" borderId="0" xfId="0" applyFont="1" applyAlignment="1">
      <alignment horizontal="left"/>
    </xf>
    <xf numFmtId="0" fontId="16" fillId="0" borderId="27" xfId="2" applyFont="1" applyFill="1" applyBorder="1" applyAlignment="1">
      <alignment horizontal="center"/>
    </xf>
    <xf numFmtId="0" fontId="4" fillId="0" borderId="0" xfId="0" applyFont="1" applyAlignment="1"/>
    <xf numFmtId="43" fontId="0" fillId="0" borderId="0" xfId="0" applyNumberFormat="1" applyFont="1" applyAlignment="1"/>
    <xf numFmtId="0" fontId="22" fillId="0" borderId="1" xfId="0" applyFont="1" applyFill="1" applyBorder="1" applyAlignment="1" applyProtection="1">
      <alignment vertical="center"/>
      <protection locked="0"/>
    </xf>
    <xf numFmtId="0" fontId="3" fillId="3" borderId="28" xfId="2" applyNumberFormat="1" applyFill="1" applyBorder="1" applyProtection="1">
      <protection locked="0"/>
    </xf>
    <xf numFmtId="0" fontId="16" fillId="6" borderId="27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3" fillId="0" borderId="4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1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2" borderId="14" xfId="0" applyNumberFormat="1" applyFont="1" applyFill="1" applyBorder="1" applyAlignment="1" applyProtection="1">
      <alignment horizontal="center" vertical="center"/>
      <protection locked="0"/>
    </xf>
    <xf numFmtId="49" fontId="18" fillId="0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3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0" fontId="18" fillId="5" borderId="2" xfId="0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0" xfId="0" applyFont="1" applyAlignment="1" applyProtection="1">
      <alignment horizontal="right"/>
      <protection locked="0"/>
    </xf>
    <xf numFmtId="165" fontId="18" fillId="0" borderId="1" xfId="0" applyNumberFormat="1" applyFont="1" applyFill="1" applyBorder="1" applyAlignment="1" applyProtection="1">
      <alignment horizontal="center"/>
    </xf>
    <xf numFmtId="165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0" fontId="7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8" fillId="0" borderId="9" xfId="0" applyFont="1" applyFill="1" applyBorder="1" applyAlignment="1" applyProtection="1">
      <alignment horizontal="center"/>
    </xf>
    <xf numFmtId="167" fontId="18" fillId="0" borderId="0" xfId="0" applyNumberFormat="1" applyFont="1" applyAlignment="1" applyProtection="1"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0" borderId="11" xfId="0" applyNumberFormat="1" applyFont="1" applyFill="1" applyBorder="1" applyAlignment="1" applyProtection="1">
      <alignment horizontal="center" vertical="center"/>
      <protection locked="0"/>
    </xf>
    <xf numFmtId="49" fontId="18" fillId="2" borderId="14" xfId="0" applyNumberFormat="1" applyFont="1" applyFill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3" fillId="7" borderId="1" xfId="2" applyNumberFormat="1" applyFill="1"/>
    <xf numFmtId="0" fontId="0" fillId="2" borderId="2" xfId="0" applyNumberFormat="1" applyFont="1" applyFill="1" applyBorder="1" applyAlignment="1" applyProtection="1">
      <alignment horizontal="center"/>
      <protection locked="0"/>
    </xf>
    <xf numFmtId="0" fontId="7" fillId="2" borderId="2" xfId="0" applyNumberFormat="1" applyFont="1" applyFill="1" applyBorder="1" applyAlignment="1" applyProtection="1">
      <protection locked="0"/>
    </xf>
    <xf numFmtId="49" fontId="18" fillId="5" borderId="2" xfId="0" applyNumberFormat="1" applyFont="1" applyFill="1" applyBorder="1" applyAlignment="1" applyProtection="1">
      <alignment horizontal="center" vertical="center"/>
    </xf>
    <xf numFmtId="49" fontId="18" fillId="5" borderId="10" xfId="0" applyNumberFormat="1" applyFont="1" applyFill="1" applyBorder="1" applyAlignment="1" applyProtection="1">
      <alignment horizontal="center" vertical="center"/>
    </xf>
    <xf numFmtId="164" fontId="4" fillId="6" borderId="2" xfId="0" applyNumberFormat="1" applyFont="1" applyFill="1" applyBorder="1" applyAlignment="1" applyProtection="1"/>
    <xf numFmtId="164" fontId="0" fillId="6" borderId="2" xfId="0" applyNumberFormat="1" applyFont="1" applyFill="1" applyBorder="1" applyAlignment="1" applyProtection="1"/>
    <xf numFmtId="164" fontId="0" fillId="6" borderId="2" xfId="1" applyNumberFormat="1" applyFont="1" applyFill="1" applyBorder="1" applyAlignment="1" applyProtection="1"/>
    <xf numFmtId="164" fontId="15" fillId="6" borderId="2" xfId="0" applyNumberFormat="1" applyFont="1" applyFill="1" applyBorder="1" applyAlignment="1" applyProtection="1"/>
    <xf numFmtId="0" fontId="24" fillId="0" borderId="0" xfId="0" applyFont="1" applyAlignment="1" applyProtection="1">
      <alignment horizontal="left"/>
      <protection locked="0"/>
    </xf>
    <xf numFmtId="1" fontId="18" fillId="7" borderId="46" xfId="0" applyNumberFormat="1" applyFont="1" applyFill="1" applyBorder="1" applyAlignment="1" applyProtection="1">
      <alignment horizontal="center"/>
    </xf>
    <xf numFmtId="1" fontId="18" fillId="7" borderId="2" xfId="0" applyNumberFormat="1" applyFont="1" applyFill="1" applyBorder="1" applyAlignment="1" applyProtection="1">
      <alignment horizontal="center"/>
    </xf>
    <xf numFmtId="21" fontId="18" fillId="7" borderId="13" xfId="0" applyNumberFormat="1" applyFont="1" applyFill="1" applyBorder="1" applyAlignment="1" applyProtection="1">
      <alignment horizontal="center" vertical="center"/>
      <protection locked="0"/>
    </xf>
    <xf numFmtId="21" fontId="18" fillId="7" borderId="11" xfId="0" applyNumberFormat="1" applyFont="1" applyFill="1" applyBorder="1" applyAlignment="1" applyProtection="1">
      <alignment horizontal="center" vertical="center"/>
      <protection locked="0"/>
    </xf>
    <xf numFmtId="0" fontId="18" fillId="7" borderId="13" xfId="0" applyFont="1" applyFill="1" applyBorder="1" applyAlignment="1" applyProtection="1">
      <alignment horizontal="center" vertical="center"/>
      <protection locked="0"/>
    </xf>
    <xf numFmtId="21" fontId="18" fillId="7" borderId="11" xfId="0" applyNumberFormat="1" applyFont="1" applyFill="1" applyBorder="1" applyAlignment="1" applyProtection="1">
      <alignment horizontal="center"/>
      <protection locked="0"/>
    </xf>
    <xf numFmtId="0" fontId="18" fillId="7" borderId="11" xfId="0" applyFont="1" applyFill="1" applyBorder="1" applyAlignment="1" applyProtection="1">
      <alignment horizontal="center"/>
      <protection locked="0"/>
    </xf>
    <xf numFmtId="0" fontId="18" fillId="10" borderId="11" xfId="0" applyFont="1" applyFill="1" applyBorder="1" applyAlignment="1" applyProtection="1">
      <alignment horizontal="center"/>
      <protection locked="0"/>
    </xf>
    <xf numFmtId="0" fontId="18" fillId="7" borderId="13" xfId="0" applyFont="1" applyFill="1" applyBorder="1" applyAlignment="1" applyProtection="1">
      <alignment horizontal="center"/>
    </xf>
    <xf numFmtId="1" fontId="18" fillId="7" borderId="13" xfId="0" applyNumberFormat="1" applyFont="1" applyFill="1" applyBorder="1" applyAlignment="1" applyProtection="1">
      <alignment horizontal="center"/>
    </xf>
    <xf numFmtId="0" fontId="18" fillId="7" borderId="11" xfId="0" applyFont="1" applyFill="1" applyBorder="1" applyAlignment="1" applyProtection="1">
      <alignment horizontal="center"/>
    </xf>
    <xf numFmtId="1" fontId="18" fillId="7" borderId="11" xfId="0" applyNumberFormat="1" applyFont="1" applyFill="1" applyBorder="1" applyAlignment="1" applyProtection="1">
      <alignment horizontal="center"/>
    </xf>
    <xf numFmtId="1" fontId="18" fillId="7" borderId="14" xfId="0" applyNumberFormat="1" applyFont="1" applyFill="1" applyBorder="1" applyAlignment="1" applyProtection="1">
      <alignment horizontal="center"/>
    </xf>
    <xf numFmtId="0" fontId="24" fillId="0" borderId="0" xfId="0" applyFont="1" applyAlignment="1" applyProtection="1">
      <protection locked="0"/>
    </xf>
    <xf numFmtId="169" fontId="18" fillId="7" borderId="2" xfId="0" applyNumberFormat="1" applyFont="1" applyFill="1" applyBorder="1" applyAlignment="1" applyProtection="1">
      <alignment horizontal="center"/>
    </xf>
    <xf numFmtId="21" fontId="18" fillId="7" borderId="14" xfId="0" applyNumberFormat="1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right"/>
    </xf>
    <xf numFmtId="0" fontId="18" fillId="7" borderId="14" xfId="0" applyFont="1" applyFill="1" applyBorder="1" applyAlignment="1" applyProtection="1">
      <alignment horizontal="center"/>
      <protection locked="0"/>
    </xf>
    <xf numFmtId="0" fontId="18" fillId="9" borderId="13" xfId="0" applyFont="1" applyFill="1" applyBorder="1" applyAlignment="1" applyProtection="1">
      <alignment horizontal="center" vertical="center"/>
      <protection locked="0"/>
    </xf>
    <xf numFmtId="21" fontId="18" fillId="9" borderId="13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32" fillId="0" borderId="0" xfId="0" applyFont="1" applyFill="1" applyAlignment="1" applyProtection="1">
      <alignment horizontal="left" vertical="center"/>
      <protection locked="0"/>
    </xf>
    <xf numFmtId="0" fontId="18" fillId="10" borderId="13" xfId="0" applyFont="1" applyFill="1" applyBorder="1" applyAlignment="1" applyProtection="1">
      <alignment horizontal="center"/>
      <protection locked="0"/>
    </xf>
    <xf numFmtId="0" fontId="23" fillId="10" borderId="11" xfId="0" applyFont="1" applyFill="1" applyBorder="1" applyAlignment="1" applyProtection="1">
      <alignment horizontal="center"/>
      <protection locked="0"/>
    </xf>
    <xf numFmtId="0" fontId="23" fillId="10" borderId="14" xfId="0" applyFont="1" applyFill="1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18" fillId="9" borderId="15" xfId="0" applyFont="1" applyFill="1" applyBorder="1" applyAlignment="1" applyProtection="1">
      <alignment horizontal="left" vertical="center"/>
      <protection locked="0"/>
    </xf>
    <xf numFmtId="0" fontId="18" fillId="9" borderId="15" xfId="0" applyFont="1" applyFill="1" applyBorder="1" applyAlignment="1" applyProtection="1">
      <alignment horizontal="center" vertical="center"/>
      <protection locked="0"/>
    </xf>
    <xf numFmtId="169" fontId="18" fillId="9" borderId="13" xfId="0" applyNumberFormat="1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7" xfId="0" applyNumberFormat="1" applyFont="1" applyFill="1" applyBorder="1" applyAlignment="1" applyProtection="1">
      <alignment horizontal="left" vertical="center"/>
    </xf>
    <xf numFmtId="0" fontId="18" fillId="9" borderId="17" xfId="0" applyNumberFormat="1" applyFont="1" applyFill="1" applyBorder="1" applyAlignment="1" applyProtection="1">
      <alignment horizontal="center" vertical="center"/>
    </xf>
    <xf numFmtId="21" fontId="18" fillId="9" borderId="11" xfId="0" applyNumberFormat="1" applyFont="1" applyFill="1" applyBorder="1" applyAlignment="1" applyProtection="1">
      <alignment horizontal="center" vertical="center"/>
      <protection locked="0"/>
    </xf>
    <xf numFmtId="169" fontId="18" fillId="9" borderId="11" xfId="0" applyNumberFormat="1" applyFont="1" applyFill="1" applyBorder="1" applyAlignment="1" applyProtection="1">
      <alignment horizontal="center" vertical="center"/>
      <protection locked="0"/>
    </xf>
    <xf numFmtId="0" fontId="18" fillId="9" borderId="14" xfId="0" applyFont="1" applyFill="1" applyBorder="1" applyAlignment="1" applyProtection="1">
      <alignment horizontal="center" vertical="center"/>
      <protection locked="0"/>
    </xf>
    <xf numFmtId="0" fontId="18" fillId="9" borderId="18" xfId="0" applyNumberFormat="1" applyFont="1" applyFill="1" applyBorder="1" applyAlignment="1" applyProtection="1">
      <alignment horizontal="left" vertical="center"/>
    </xf>
    <xf numFmtId="0" fontId="18" fillId="9" borderId="18" xfId="0" applyNumberFormat="1" applyFont="1" applyFill="1" applyBorder="1" applyAlignment="1" applyProtection="1">
      <alignment horizontal="center" vertical="center"/>
    </xf>
    <xf numFmtId="169" fontId="18" fillId="9" borderId="14" xfId="0" applyNumberFormat="1" applyFont="1" applyFill="1" applyBorder="1" applyAlignment="1" applyProtection="1">
      <alignment horizontal="center" vertical="center"/>
      <protection locked="0"/>
    </xf>
    <xf numFmtId="21" fontId="18" fillId="0" borderId="0" xfId="0" applyNumberFormat="1" applyFont="1" applyAlignment="1" applyProtection="1">
      <alignment horizontal="center"/>
      <protection locked="0"/>
    </xf>
    <xf numFmtId="49" fontId="18" fillId="5" borderId="10" xfId="0" applyNumberFormat="1" applyFont="1" applyFill="1" applyBorder="1" applyAlignment="1" applyProtection="1">
      <alignment horizontal="center" vertical="center"/>
    </xf>
    <xf numFmtId="49" fontId="18" fillId="0" borderId="11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3" fontId="0" fillId="0" borderId="0" xfId="0" applyNumberFormat="1" applyFont="1" applyAlignment="1">
      <alignment horizontal="right"/>
    </xf>
    <xf numFmtId="0" fontId="7" fillId="0" borderId="1" xfId="0" applyFont="1" applyFill="1" applyBorder="1" applyAlignment="1">
      <alignment horizontal="right"/>
    </xf>
    <xf numFmtId="164" fontId="4" fillId="0" borderId="1" xfId="0" applyNumberFormat="1" applyFont="1" applyFill="1" applyBorder="1" applyAlignment="1" applyProtection="1"/>
    <xf numFmtId="164" fontId="0" fillId="0" borderId="1" xfId="0" applyNumberFormat="1" applyFont="1" applyFill="1" applyBorder="1" applyAlignment="1" applyProtection="1"/>
    <xf numFmtId="164" fontId="0" fillId="0" borderId="1" xfId="1" applyNumberFormat="1" applyFont="1" applyFill="1" applyBorder="1" applyAlignment="1" applyProtection="1"/>
    <xf numFmtId="0" fontId="2" fillId="0" borderId="1" xfId="6"/>
    <xf numFmtId="0" fontId="2" fillId="0" borderId="1" xfId="6" applyAlignment="1">
      <alignment vertical="center"/>
    </xf>
    <xf numFmtId="49" fontId="2" fillId="0" borderId="1" xfId="6" applyNumberFormat="1" applyAlignment="1">
      <alignment horizontal="center"/>
    </xf>
    <xf numFmtId="49" fontId="2" fillId="0" borderId="1" xfId="6" applyNumberFormat="1"/>
    <xf numFmtId="49" fontId="28" fillId="8" borderId="20" xfId="2" applyNumberFormat="1" applyFont="1" applyFill="1" applyBorder="1" applyAlignment="1">
      <alignment horizontal="center" vertical="center"/>
    </xf>
    <xf numFmtId="49" fontId="28" fillId="8" borderId="9" xfId="2" applyNumberFormat="1" applyFont="1" applyFill="1" applyBorder="1" applyAlignment="1">
      <alignment horizontal="center" vertical="center"/>
    </xf>
    <xf numFmtId="49" fontId="28" fillId="8" borderId="10" xfId="2" applyNumberFormat="1" applyFont="1" applyFill="1" applyBorder="1" applyAlignment="1">
      <alignment horizontal="center" vertical="center"/>
    </xf>
    <xf numFmtId="49" fontId="28" fillId="8" borderId="5" xfId="2" applyNumberFormat="1" applyFont="1" applyFill="1" applyBorder="1" applyAlignment="1">
      <alignment horizontal="center" vertical="center"/>
    </xf>
    <xf numFmtId="168" fontId="29" fillId="9" borderId="13" xfId="2" applyNumberFormat="1" applyFont="1" applyFill="1" applyBorder="1" applyAlignment="1">
      <alignment horizontal="center" vertical="center"/>
    </xf>
    <xf numFmtId="0" fontId="29" fillId="9" borderId="13" xfId="2" applyNumberFormat="1" applyFont="1" applyFill="1" applyBorder="1" applyAlignment="1">
      <alignment horizontal="center" vertical="center"/>
    </xf>
    <xf numFmtId="49" fontId="28" fillId="8" borderId="1" xfId="2" applyNumberFormat="1" applyFont="1" applyFill="1" applyBorder="1" applyAlignment="1">
      <alignment horizontal="center" vertical="center"/>
    </xf>
    <xf numFmtId="168" fontId="29" fillId="10" borderId="11" xfId="2" applyNumberFormat="1" applyFont="1" applyFill="1" applyBorder="1" applyAlignment="1">
      <alignment horizontal="center" vertical="center"/>
    </xf>
    <xf numFmtId="0" fontId="29" fillId="10" borderId="11" xfId="2" applyNumberFormat="1" applyFont="1" applyFill="1" applyBorder="1" applyAlignment="1">
      <alignment horizontal="center" vertical="center"/>
    </xf>
    <xf numFmtId="168" fontId="29" fillId="9" borderId="11" xfId="2" applyNumberFormat="1" applyFont="1" applyFill="1" applyBorder="1" applyAlignment="1">
      <alignment horizontal="center" vertical="center"/>
    </xf>
    <xf numFmtId="0" fontId="29" fillId="9" borderId="11" xfId="2" applyNumberFormat="1" applyFont="1" applyFill="1" applyBorder="1" applyAlignment="1">
      <alignment horizontal="center" vertical="center"/>
    </xf>
    <xf numFmtId="49" fontId="29" fillId="10" borderId="11" xfId="2" applyNumberFormat="1" applyFont="1" applyFill="1" applyBorder="1" applyAlignment="1">
      <alignment horizontal="center" vertical="center"/>
    </xf>
    <xf numFmtId="49" fontId="30" fillId="9" borderId="11" xfId="2" applyNumberFormat="1" applyFont="1" applyFill="1" applyBorder="1" applyAlignment="1">
      <alignment horizontal="center" vertical="center"/>
    </xf>
    <xf numFmtId="0" fontId="30" fillId="9" borderId="11" xfId="2" applyNumberFormat="1" applyFont="1" applyFill="1" applyBorder="1" applyAlignment="1">
      <alignment horizontal="center" vertical="center"/>
    </xf>
    <xf numFmtId="0" fontId="30" fillId="10" borderId="11" xfId="2" applyNumberFormat="1" applyFont="1" applyFill="1" applyBorder="1" applyAlignment="1">
      <alignment horizontal="center" vertical="center"/>
    </xf>
    <xf numFmtId="168" fontId="30" fillId="10" borderId="11" xfId="2" applyNumberFormat="1" applyFont="1" applyFill="1" applyBorder="1" applyAlignment="1">
      <alignment horizontal="center" vertical="center"/>
    </xf>
    <xf numFmtId="49" fontId="30" fillId="10" borderId="11" xfId="2" applyNumberFormat="1" applyFont="1" applyFill="1" applyBorder="1" applyAlignment="1">
      <alignment horizontal="center" vertical="center"/>
    </xf>
    <xf numFmtId="49" fontId="29" fillId="9" borderId="11" xfId="2" applyNumberFormat="1" applyFont="1" applyFill="1" applyBorder="1" applyAlignment="1">
      <alignment horizontal="center" vertical="center"/>
    </xf>
    <xf numFmtId="49" fontId="28" fillId="8" borderId="21" xfId="2" applyNumberFormat="1" applyFont="1" applyFill="1" applyBorder="1" applyAlignment="1">
      <alignment horizontal="center" vertical="center"/>
    </xf>
    <xf numFmtId="168" fontId="29" fillId="10" borderId="14" xfId="2" applyNumberFormat="1" applyFont="1" applyFill="1" applyBorder="1" applyAlignment="1">
      <alignment horizontal="center" vertical="center"/>
    </xf>
    <xf numFmtId="0" fontId="29" fillId="10" borderId="14" xfId="2" applyNumberFormat="1" applyFont="1" applyFill="1" applyBorder="1" applyAlignment="1">
      <alignment horizontal="center" vertical="center"/>
    </xf>
    <xf numFmtId="49" fontId="28" fillId="8" borderId="22" xfId="2" applyNumberFormat="1" applyFont="1" applyFill="1" applyBorder="1" applyAlignment="1">
      <alignment horizontal="center" vertical="center"/>
    </xf>
    <xf numFmtId="0" fontId="18" fillId="7" borderId="47" xfId="0" applyFont="1" applyFill="1" applyBorder="1" applyAlignment="1" applyProtection="1">
      <alignment horizontal="center"/>
    </xf>
    <xf numFmtId="0" fontId="18" fillId="0" borderId="46" xfId="0" applyFont="1" applyBorder="1" applyAlignment="1" applyProtection="1">
      <alignment horizontal="right"/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1" xfId="0" applyNumberFormat="1" applyFont="1" applyFill="1" applyBorder="1" applyAlignment="1" applyProtection="1">
      <alignment horizontal="center" vertical="center"/>
      <protection locked="0"/>
    </xf>
    <xf numFmtId="0" fontId="18" fillId="10" borderId="14" xfId="0" applyFont="1" applyFill="1" applyBorder="1" applyAlignment="1" applyProtection="1">
      <alignment horizontal="center"/>
      <protection locked="0"/>
    </xf>
    <xf numFmtId="49" fontId="18" fillId="0" borderId="47" xfId="0" applyNumberFormat="1" applyFont="1" applyFill="1" applyBorder="1" applyAlignment="1" applyProtection="1">
      <alignment horizontal="center" vertical="center"/>
      <protection locked="0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0" borderId="14" xfId="0" applyNumberFormat="1" applyFont="1" applyBorder="1" applyAlignment="1" applyProtection="1">
      <alignment horizontal="center" vertical="center"/>
      <protection locked="0"/>
    </xf>
    <xf numFmtId="49" fontId="18" fillId="0" borderId="46" xfId="0" applyNumberFormat="1" applyFont="1" applyBorder="1" applyAlignment="1" applyProtection="1">
      <alignment horizontal="center" vertical="center"/>
      <protection locked="0"/>
    </xf>
    <xf numFmtId="49" fontId="18" fillId="10" borderId="11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Alignment="1"/>
    <xf numFmtId="0" fontId="0" fillId="0" borderId="20" xfId="0" applyFont="1" applyFill="1" applyBorder="1" applyAlignment="1"/>
    <xf numFmtId="0" fontId="0" fillId="0" borderId="9" xfId="0" applyFont="1" applyFill="1" applyBorder="1" applyAlignment="1"/>
    <xf numFmtId="0" fontId="0" fillId="0" borderId="5" xfId="0" applyFont="1" applyFill="1" applyBorder="1" applyAlignment="1"/>
    <xf numFmtId="0" fontId="0" fillId="0" borderId="21" xfId="0" applyFont="1" applyFill="1" applyBorder="1" applyAlignment="1"/>
    <xf numFmtId="0" fontId="0" fillId="0" borderId="22" xfId="0" applyFont="1" applyFill="1" applyBorder="1" applyAlignment="1"/>
    <xf numFmtId="0" fontId="0" fillId="0" borderId="1" xfId="0" applyFont="1" applyBorder="1" applyAlignment="1"/>
    <xf numFmtId="0" fontId="0" fillId="0" borderId="9" xfId="0" applyFont="1" applyBorder="1" applyAlignment="1"/>
    <xf numFmtId="0" fontId="0" fillId="0" borderId="12" xfId="0" applyFont="1" applyBorder="1" applyAlignment="1"/>
    <xf numFmtId="0" fontId="0" fillId="0" borderId="6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0" xfId="0" applyFont="1" applyBorder="1" applyAlignment="1"/>
    <xf numFmtId="0" fontId="0" fillId="0" borderId="5" xfId="0" applyFont="1" applyBorder="1" applyAlignment="1"/>
    <xf numFmtId="0" fontId="0" fillId="0" borderId="21" xfId="0" applyFont="1" applyBorder="1" applyAlignment="1"/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5" borderId="2" xfId="0" applyNumberFormat="1" applyFont="1" applyFill="1" applyBorder="1" applyAlignment="1" applyProtection="1">
      <alignment horizontal="center" vertical="center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0" fontId="18" fillId="0" borderId="11" xfId="0" applyNumberFormat="1" applyFont="1" applyBorder="1" applyAlignment="1" applyProtection="1">
      <alignment horizontal="center" vertical="center"/>
      <protection locked="0"/>
    </xf>
    <xf numFmtId="0" fontId="18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" xfId="8" applyFont="1" applyAlignment="1"/>
    <xf numFmtId="0" fontId="4" fillId="2" borderId="46" xfId="8" applyFont="1" applyFill="1" applyBorder="1" applyAlignment="1">
      <alignment horizontal="center" vertical="center"/>
    </xf>
    <xf numFmtId="0" fontId="4" fillId="0" borderId="1" xfId="8" applyFont="1" applyBorder="1" applyAlignment="1"/>
    <xf numFmtId="0" fontId="4" fillId="5" borderId="2" xfId="8" applyFont="1" applyFill="1" applyBorder="1" applyAlignment="1">
      <alignment horizontal="center"/>
    </xf>
    <xf numFmtId="0" fontId="4" fillId="5" borderId="2" xfId="8" applyFont="1" applyFill="1" applyBorder="1" applyAlignment="1">
      <alignment horizontal="center" vertical="center"/>
    </xf>
    <xf numFmtId="0" fontId="4" fillId="0" borderId="1" xfId="8" applyFont="1" applyBorder="1" applyAlignment="1">
      <alignment horizontal="right"/>
    </xf>
    <xf numFmtId="0" fontId="4" fillId="2" borderId="2" xfId="8" applyFont="1" applyFill="1" applyBorder="1" applyAlignment="1">
      <alignment horizontal="center"/>
    </xf>
    <xf numFmtId="1" fontId="4" fillId="6" borderId="3" xfId="8" applyNumberFormat="1" applyFont="1" applyFill="1" applyBorder="1" applyAlignment="1">
      <alignment horizontal="center"/>
    </xf>
    <xf numFmtId="1" fontId="4" fillId="6" borderId="2" xfId="8" applyNumberFormat="1" applyFont="1" applyFill="1" applyBorder="1" applyAlignment="1">
      <alignment horizontal="center"/>
    </xf>
    <xf numFmtId="0" fontId="4" fillId="0" borderId="1" xfId="8" applyFont="1" applyFill="1" applyBorder="1" applyAlignment="1"/>
    <xf numFmtId="167" fontId="4" fillId="6" borderId="2" xfId="8" applyNumberFormat="1" applyFont="1" applyFill="1" applyBorder="1" applyAlignment="1">
      <alignment horizontal="center" vertical="center"/>
    </xf>
    <xf numFmtId="0" fontId="4" fillId="6" borderId="2" xfId="8" applyFont="1" applyFill="1" applyBorder="1" applyAlignment="1">
      <alignment horizontal="center" vertical="center"/>
    </xf>
    <xf numFmtId="1" fontId="4" fillId="2" borderId="2" xfId="8" applyNumberFormat="1" applyFont="1" applyFill="1" applyBorder="1" applyAlignment="1">
      <alignment horizontal="center"/>
    </xf>
    <xf numFmtId="168" fontId="4" fillId="6" borderId="3" xfId="8" applyNumberFormat="1" applyFont="1" applyFill="1" applyBorder="1" applyAlignment="1">
      <alignment horizontal="center"/>
    </xf>
    <xf numFmtId="168" fontId="4" fillId="6" borderId="2" xfId="8" applyNumberFormat="1" applyFont="1" applyFill="1" applyBorder="1" applyAlignment="1">
      <alignment horizontal="center"/>
    </xf>
    <xf numFmtId="1" fontId="4" fillId="0" borderId="1" xfId="8" applyNumberFormat="1" applyFont="1" applyFill="1" applyBorder="1" applyAlignment="1"/>
    <xf numFmtId="167" fontId="4" fillId="0" borderId="1" xfId="8" applyNumberFormat="1" applyFont="1" applyAlignment="1"/>
    <xf numFmtId="0" fontId="4" fillId="0" borderId="2" xfId="8" applyNumberFormat="1" applyFont="1" applyFill="1" applyBorder="1" applyAlignment="1">
      <alignment horizontal="center" vertical="center"/>
    </xf>
    <xf numFmtId="0" fontId="4" fillId="6" borderId="2" xfId="8" applyNumberFormat="1" applyFont="1" applyFill="1" applyBorder="1" applyAlignment="1">
      <alignment horizontal="center" vertical="center"/>
    </xf>
    <xf numFmtId="0" fontId="4" fillId="0" borderId="1" xfId="8" applyFont="1" applyFill="1" applyAlignment="1"/>
    <xf numFmtId="164" fontId="4" fillId="2" borderId="2" xfId="9" applyNumberFormat="1" applyFont="1" applyFill="1" applyBorder="1" applyAlignment="1"/>
    <xf numFmtId="164" fontId="0" fillId="6" borderId="2" xfId="9" applyNumberFormat="1" applyFont="1" applyFill="1" applyBorder="1" applyAlignment="1"/>
    <xf numFmtId="164" fontId="4" fillId="0" borderId="1" xfId="8" applyNumberFormat="1" applyFont="1" applyAlignment="1"/>
    <xf numFmtId="43" fontId="4" fillId="0" borderId="1" xfId="8" applyNumberFormat="1" applyFont="1" applyAlignment="1"/>
    <xf numFmtId="0" fontId="4" fillId="0" borderId="1" xfId="8" applyNumberFormat="1" applyFont="1" applyAlignment="1"/>
    <xf numFmtId="0" fontId="4" fillId="0" borderId="1" xfId="8" applyFont="1" applyAlignment="1">
      <alignment horizontal="right"/>
    </xf>
    <xf numFmtId="0" fontId="7" fillId="0" borderId="1" xfId="8" applyFont="1" applyAlignment="1">
      <alignment horizontal="right"/>
    </xf>
    <xf numFmtId="0" fontId="7" fillId="0" borderId="1" xfId="8" applyNumberFormat="1" applyFont="1" applyAlignment="1">
      <alignment horizontal="right"/>
    </xf>
    <xf numFmtId="0" fontId="7" fillId="0" borderId="1" xfId="8" applyFont="1" applyFill="1" applyBorder="1" applyAlignment="1">
      <alignment horizontal="right"/>
    </xf>
    <xf numFmtId="0" fontId="4" fillId="0" borderId="1" xfId="8" applyFont="1" applyFill="1" applyBorder="1" applyAlignment="1">
      <alignment horizontal="right"/>
    </xf>
    <xf numFmtId="170" fontId="0" fillId="6" borderId="2" xfId="9" applyNumberFormat="1" applyFont="1" applyFill="1" applyBorder="1" applyAlignment="1"/>
    <xf numFmtId="49" fontId="35" fillId="0" borderId="20" xfId="0" applyNumberFormat="1" applyFont="1" applyFill="1" applyBorder="1" applyAlignment="1" applyProtection="1">
      <alignment horizontal="center" vertical="center"/>
    </xf>
    <xf numFmtId="49" fontId="35" fillId="0" borderId="9" xfId="0" applyNumberFormat="1" applyFont="1" applyFill="1" applyBorder="1" applyAlignment="1" applyProtection="1">
      <alignment horizontal="center" vertical="center"/>
    </xf>
    <xf numFmtId="49" fontId="35" fillId="0" borderId="12" xfId="0" applyNumberFormat="1" applyFont="1" applyFill="1" applyBorder="1" applyAlignment="1" applyProtection="1">
      <alignment horizontal="center" vertical="center"/>
    </xf>
    <xf numFmtId="49" fontId="35" fillId="0" borderId="5" xfId="0" applyNumberFormat="1" applyFont="1" applyFill="1" applyBorder="1" applyAlignment="1" applyProtection="1">
      <alignment horizontal="center" vertical="center"/>
    </xf>
    <xf numFmtId="49" fontId="35" fillId="0" borderId="1" xfId="0" applyNumberFormat="1" applyFont="1" applyFill="1" applyBorder="1" applyAlignment="1" applyProtection="1">
      <alignment horizontal="center" vertical="center"/>
    </xf>
    <xf numFmtId="49" fontId="35" fillId="0" borderId="6" xfId="0" applyNumberFormat="1" applyFont="1" applyFill="1" applyBorder="1" applyAlignment="1" applyProtection="1">
      <alignment horizontal="center" vertical="center"/>
    </xf>
    <xf numFmtId="49" fontId="35" fillId="0" borderId="21" xfId="0" applyNumberFormat="1" applyFont="1" applyFill="1" applyBorder="1" applyAlignment="1" applyProtection="1">
      <alignment horizontal="center" vertical="center"/>
    </xf>
    <xf numFmtId="49" fontId="35" fillId="0" borderId="22" xfId="0" applyNumberFormat="1" applyFont="1" applyFill="1" applyBorder="1" applyAlignment="1" applyProtection="1">
      <alignment horizontal="center" vertical="center"/>
    </xf>
    <xf numFmtId="49" fontId="35" fillId="0" borderId="23" xfId="0" applyNumberFormat="1" applyFont="1" applyFill="1" applyBorder="1" applyAlignment="1" applyProtection="1">
      <alignment horizontal="center" vertical="center"/>
    </xf>
    <xf numFmtId="49" fontId="20" fillId="4" borderId="3" xfId="0" applyNumberFormat="1" applyFont="1" applyFill="1" applyBorder="1" applyAlignment="1" applyProtection="1">
      <alignment horizontal="center" vertical="center"/>
    </xf>
    <xf numFmtId="49" fontId="20" fillId="4" borderId="4" xfId="0" applyNumberFormat="1" applyFont="1" applyFill="1" applyBorder="1" applyAlignment="1" applyProtection="1">
      <alignment horizontal="center" vertical="center"/>
    </xf>
    <xf numFmtId="49" fontId="18" fillId="2" borderId="11" xfId="0" applyNumberFormat="1" applyFont="1" applyFill="1" applyBorder="1" applyAlignment="1" applyProtection="1">
      <alignment horizontal="center" vertical="center"/>
      <protection locked="0"/>
    </xf>
    <xf numFmtId="49" fontId="18" fillId="5" borderId="3" xfId="0" applyNumberFormat="1" applyFont="1" applyFill="1" applyBorder="1" applyAlignment="1" applyProtection="1">
      <alignment horizontal="center" vertical="center"/>
    </xf>
    <xf numFmtId="49" fontId="18" fillId="5" borderId="4" xfId="0" applyNumberFormat="1" applyFont="1" applyFill="1" applyBorder="1" applyAlignment="1" applyProtection="1">
      <alignment horizontal="center" vertical="center"/>
    </xf>
    <xf numFmtId="49" fontId="18" fillId="0" borderId="15" xfId="0" applyNumberFormat="1" applyFont="1" applyBorder="1" applyAlignment="1" applyProtection="1">
      <alignment horizontal="center" vertical="center"/>
      <protection locked="0"/>
    </xf>
    <xf numFmtId="49" fontId="18" fillId="0" borderId="16" xfId="0" applyNumberFormat="1" applyFont="1" applyBorder="1" applyAlignment="1" applyProtection="1">
      <alignment horizontal="center" vertical="center"/>
      <protection locked="0"/>
    </xf>
    <xf numFmtId="49" fontId="18" fillId="2" borderId="17" xfId="0" applyNumberFormat="1" applyFont="1" applyFill="1" applyBorder="1" applyAlignment="1" applyProtection="1">
      <alignment horizontal="center" vertical="center"/>
      <protection locked="0"/>
    </xf>
    <xf numFmtId="49" fontId="18" fillId="2" borderId="7" xfId="0" applyNumberFormat="1" applyFont="1" applyFill="1" applyBorder="1" applyAlignment="1" applyProtection="1">
      <alignment horizontal="center" vertical="center"/>
      <protection locked="0"/>
    </xf>
    <xf numFmtId="49" fontId="18" fillId="0" borderId="18" xfId="0" applyNumberFormat="1" applyFont="1" applyBorder="1" applyAlignment="1" applyProtection="1">
      <alignment horizontal="center" vertical="center"/>
      <protection locked="0"/>
    </xf>
    <xf numFmtId="49" fontId="18" fillId="0" borderId="19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20" fillId="4" borderId="10" xfId="0" applyNumberFormat="1" applyFont="1" applyFill="1" applyBorder="1" applyAlignment="1" applyProtection="1">
      <alignment horizontal="center" vertical="center"/>
    </xf>
    <xf numFmtId="49" fontId="18" fillId="0" borderId="14" xfId="0" applyNumberFormat="1" applyFont="1" applyBorder="1" applyAlignment="1" applyProtection="1">
      <alignment horizontal="center" vertical="center"/>
      <protection locked="0"/>
    </xf>
    <xf numFmtId="49" fontId="18" fillId="5" borderId="2" xfId="0" applyNumberFormat="1" applyFont="1" applyFill="1" applyBorder="1" applyAlignment="1" applyProtection="1">
      <alignment horizontal="center" vertical="center"/>
    </xf>
    <xf numFmtId="49" fontId="18" fillId="0" borderId="25" xfId="0" applyNumberFormat="1" applyFont="1" applyBorder="1" applyAlignment="1" applyProtection="1">
      <alignment horizontal="center" vertical="center"/>
      <protection locked="0"/>
    </xf>
    <xf numFmtId="49" fontId="18" fillId="2" borderId="8" xfId="0" applyNumberFormat="1" applyFont="1" applyFill="1" applyBorder="1" applyAlignment="1" applyProtection="1">
      <alignment horizontal="center" vertical="center"/>
      <protection locked="0"/>
    </xf>
    <xf numFmtId="49" fontId="18" fillId="0" borderId="11" xfId="0" applyNumberFormat="1" applyFont="1" applyBorder="1" applyAlignment="1" applyProtection="1">
      <alignment horizontal="center" vertical="center"/>
      <protection locked="0"/>
    </xf>
    <xf numFmtId="49" fontId="18" fillId="5" borderId="10" xfId="0" applyNumberFormat="1" applyFont="1" applyFill="1" applyBorder="1" applyAlignment="1" applyProtection="1">
      <alignment horizontal="center" vertical="center"/>
    </xf>
    <xf numFmtId="49" fontId="24" fillId="0" borderId="20" xfId="0" applyNumberFormat="1" applyFont="1" applyBorder="1" applyAlignment="1" applyProtection="1">
      <alignment horizontal="left" vertical="center" wrapText="1"/>
      <protection locked="0"/>
    </xf>
    <xf numFmtId="49" fontId="24" fillId="0" borderId="9" xfId="0" applyNumberFormat="1" applyFont="1" applyBorder="1" applyAlignment="1" applyProtection="1">
      <alignment horizontal="left" vertical="center" wrapText="1"/>
      <protection locked="0"/>
    </xf>
    <xf numFmtId="49" fontId="24" fillId="0" borderId="12" xfId="0" applyNumberFormat="1" applyFont="1" applyBorder="1" applyAlignment="1" applyProtection="1">
      <alignment horizontal="left" vertical="center" wrapText="1"/>
      <protection locked="0"/>
    </xf>
    <xf numFmtId="49" fontId="24" fillId="0" borderId="5" xfId="0" applyNumberFormat="1" applyFont="1" applyBorder="1" applyAlignment="1" applyProtection="1">
      <alignment horizontal="left" vertical="center" wrapText="1"/>
      <protection locked="0"/>
    </xf>
    <xf numFmtId="49" fontId="24" fillId="0" borderId="1" xfId="0" applyNumberFormat="1" applyFont="1" applyBorder="1" applyAlignment="1" applyProtection="1">
      <alignment horizontal="left" vertical="center" wrapText="1"/>
      <protection locked="0"/>
    </xf>
    <xf numFmtId="49" fontId="24" fillId="0" borderId="6" xfId="0" applyNumberFormat="1" applyFont="1" applyBorder="1" applyAlignment="1" applyProtection="1">
      <alignment horizontal="left" vertical="center" wrapText="1"/>
      <protection locked="0"/>
    </xf>
    <xf numFmtId="49" fontId="24" fillId="0" borderId="21" xfId="0" applyNumberFormat="1" applyFont="1" applyBorder="1" applyAlignment="1" applyProtection="1">
      <alignment horizontal="left" vertical="center" wrapText="1"/>
      <protection locked="0"/>
    </xf>
    <xf numFmtId="49" fontId="24" fillId="0" borderId="22" xfId="0" applyNumberFormat="1" applyFont="1" applyBorder="1" applyAlignment="1" applyProtection="1">
      <alignment horizontal="left" vertical="center" wrapText="1"/>
      <protection locked="0"/>
    </xf>
    <xf numFmtId="49" fontId="24" fillId="0" borderId="23" xfId="0" applyNumberFormat="1" applyFont="1" applyBorder="1" applyAlignment="1" applyProtection="1">
      <alignment horizontal="left" vertical="center" wrapText="1"/>
      <protection locked="0"/>
    </xf>
    <xf numFmtId="49" fontId="18" fillId="0" borderId="17" xfId="0" applyNumberFormat="1" applyFont="1" applyBorder="1" applyAlignment="1" applyProtection="1">
      <alignment horizontal="center" vertical="center"/>
      <protection locked="0"/>
    </xf>
    <xf numFmtId="49" fontId="18" fillId="0" borderId="8" xfId="0" applyNumberFormat="1" applyFont="1" applyBorder="1" applyAlignment="1" applyProtection="1">
      <alignment horizontal="center" vertical="center"/>
      <protection locked="0"/>
    </xf>
    <xf numFmtId="49" fontId="18" fillId="0" borderId="7" xfId="0" applyNumberFormat="1" applyFont="1" applyBorder="1" applyAlignment="1" applyProtection="1">
      <alignment horizontal="center" vertical="center"/>
      <protection locked="0"/>
    </xf>
    <xf numFmtId="49" fontId="18" fillId="0" borderId="20" xfId="0" applyNumberFormat="1" applyFont="1" applyBorder="1" applyAlignment="1" applyProtection="1">
      <alignment horizontal="left" vertical="center" wrapText="1"/>
      <protection locked="0"/>
    </xf>
    <xf numFmtId="49" fontId="18" fillId="0" borderId="9" xfId="0" applyNumberFormat="1" applyFont="1" applyBorder="1" applyAlignment="1" applyProtection="1">
      <alignment horizontal="left" vertical="center" wrapText="1"/>
      <protection locked="0"/>
    </xf>
    <xf numFmtId="49" fontId="18" fillId="0" borderId="12" xfId="0" applyNumberFormat="1" applyFont="1" applyBorder="1" applyAlignment="1" applyProtection="1">
      <alignment horizontal="left" vertical="center" wrapText="1"/>
      <protection locked="0"/>
    </xf>
    <xf numFmtId="49" fontId="18" fillId="0" borderId="5" xfId="0" applyNumberFormat="1" applyFont="1" applyBorder="1" applyAlignment="1" applyProtection="1">
      <alignment horizontal="left" vertical="center" wrapText="1"/>
      <protection locked="0"/>
    </xf>
    <xf numFmtId="49" fontId="18" fillId="0" borderId="1" xfId="0" applyNumberFormat="1" applyFont="1" applyBorder="1" applyAlignment="1" applyProtection="1">
      <alignment horizontal="left" vertical="center" wrapText="1"/>
      <protection locked="0"/>
    </xf>
    <xf numFmtId="49" fontId="18" fillId="0" borderId="6" xfId="0" applyNumberFormat="1" applyFont="1" applyBorder="1" applyAlignment="1" applyProtection="1">
      <alignment horizontal="left" vertical="center" wrapText="1"/>
      <protection locked="0"/>
    </xf>
    <xf numFmtId="49" fontId="18" fillId="0" borderId="44" xfId="0" applyNumberFormat="1" applyFont="1" applyBorder="1" applyAlignment="1" applyProtection="1">
      <alignment horizontal="center" vertical="center"/>
      <protection locked="0"/>
    </xf>
    <xf numFmtId="49" fontId="18" fillId="0" borderId="48" xfId="0" applyNumberFormat="1" applyFont="1" applyBorder="1" applyAlignment="1" applyProtection="1">
      <alignment horizontal="center" vertical="center"/>
      <protection locked="0"/>
    </xf>
    <xf numFmtId="49" fontId="18" fillId="0" borderId="45" xfId="0" applyNumberFormat="1" applyFont="1" applyBorder="1" applyAlignment="1" applyProtection="1">
      <alignment horizontal="center" vertical="center"/>
      <protection locked="0"/>
    </xf>
    <xf numFmtId="49" fontId="18" fillId="5" borderId="3" xfId="0" applyNumberFormat="1" applyFont="1" applyFill="1" applyBorder="1" applyAlignment="1" applyProtection="1">
      <alignment horizontal="left" vertical="center"/>
    </xf>
    <xf numFmtId="49" fontId="18" fillId="5" borderId="4" xfId="0" applyNumberFormat="1" applyFont="1" applyFill="1" applyBorder="1" applyAlignment="1" applyProtection="1">
      <alignment horizontal="left" vertical="center"/>
    </xf>
    <xf numFmtId="49" fontId="18" fillId="5" borderId="10" xfId="0" applyNumberFormat="1" applyFont="1" applyFill="1" applyBorder="1" applyAlignment="1" applyProtection="1">
      <alignment horizontal="left" vertical="center"/>
    </xf>
    <xf numFmtId="49" fontId="22" fillId="0" borderId="17" xfId="0" applyNumberFormat="1" applyFont="1" applyFill="1" applyBorder="1" applyAlignment="1" applyProtection="1">
      <alignment horizontal="center" vertical="center"/>
      <protection locked="0"/>
    </xf>
    <xf numFmtId="49" fontId="22" fillId="0" borderId="7" xfId="0" applyNumberFormat="1" applyFont="1" applyFill="1" applyBorder="1" applyAlignment="1" applyProtection="1">
      <alignment horizontal="center" vertical="center"/>
      <protection locked="0"/>
    </xf>
    <xf numFmtId="49" fontId="22" fillId="2" borderId="18" xfId="0" applyNumberFormat="1" applyFont="1" applyFill="1" applyBorder="1" applyAlignment="1" applyProtection="1">
      <alignment horizontal="center" vertical="center"/>
      <protection locked="0"/>
    </xf>
    <xf numFmtId="49" fontId="22" fillId="2" borderId="19" xfId="0" applyNumberFormat="1" applyFont="1" applyFill="1" applyBorder="1" applyAlignment="1" applyProtection="1">
      <alignment horizontal="center" vertical="center"/>
      <protection locked="0"/>
    </xf>
    <xf numFmtId="49" fontId="18" fillId="0" borderId="11" xfId="0" applyNumberFormat="1" applyFont="1" applyFill="1" applyBorder="1" applyAlignment="1" applyProtection="1">
      <alignment horizontal="center" vertical="center"/>
      <protection locked="0"/>
    </xf>
    <xf numFmtId="49" fontId="18" fillId="3" borderId="3" xfId="0" applyNumberFormat="1" applyFont="1" applyFill="1" applyBorder="1" applyAlignment="1" applyProtection="1">
      <alignment horizontal="left" vertical="center"/>
    </xf>
    <xf numFmtId="49" fontId="18" fillId="3" borderId="4" xfId="0" applyNumberFormat="1" applyFont="1" applyFill="1" applyBorder="1" applyAlignment="1" applyProtection="1">
      <alignment horizontal="left" vertical="center"/>
    </xf>
    <xf numFmtId="49" fontId="18" fillId="2" borderId="14" xfId="0" applyNumberFormat="1" applyFont="1" applyFill="1" applyBorder="1" applyAlignment="1" applyProtection="1">
      <alignment horizontal="center" vertical="center"/>
      <protection locked="0"/>
    </xf>
    <xf numFmtId="49" fontId="18" fillId="0" borderId="40" xfId="0" applyNumberFormat="1" applyFont="1" applyBorder="1" applyAlignment="1" applyProtection="1">
      <alignment horizontal="center" vertical="center"/>
      <protection locked="0"/>
    </xf>
    <xf numFmtId="49" fontId="18" fillId="0" borderId="41" xfId="0" applyNumberFormat="1" applyFont="1" applyBorder="1" applyAlignment="1" applyProtection="1">
      <alignment horizontal="center" vertical="center"/>
      <protection locked="0"/>
    </xf>
    <xf numFmtId="49" fontId="18" fillId="0" borderId="42" xfId="0" applyNumberFormat="1" applyFont="1" applyBorder="1" applyAlignment="1" applyProtection="1">
      <alignment horizontal="center" vertical="center"/>
      <protection locked="0"/>
    </xf>
    <xf numFmtId="0" fontId="18" fillId="0" borderId="17" xfId="0" applyNumberFormat="1" applyFont="1" applyBorder="1" applyAlignment="1" applyProtection="1">
      <alignment horizontal="center" vertical="center"/>
      <protection locked="0"/>
    </xf>
    <xf numFmtId="0" fontId="18" fillId="0" borderId="8" xfId="0" applyNumberFormat="1" applyFont="1" applyBorder="1" applyAlignment="1" applyProtection="1">
      <alignment horizontal="center" vertical="center"/>
      <protection locked="0"/>
    </xf>
    <xf numFmtId="0" fontId="18" fillId="0" borderId="7" xfId="0" applyNumberFormat="1" applyFont="1" applyBorder="1" applyAlignment="1" applyProtection="1">
      <alignment horizontal="center" vertical="center"/>
      <protection locked="0"/>
    </xf>
    <xf numFmtId="0" fontId="18" fillId="2" borderId="18" xfId="0" applyNumberFormat="1" applyFont="1" applyFill="1" applyBorder="1" applyAlignment="1" applyProtection="1">
      <alignment horizontal="center" vertical="center"/>
      <protection locked="0"/>
    </xf>
    <xf numFmtId="0" fontId="18" fillId="2" borderId="25" xfId="0" applyNumberFormat="1" applyFont="1" applyFill="1" applyBorder="1" applyAlignment="1" applyProtection="1">
      <alignment horizontal="center" vertical="center"/>
      <protection locked="0"/>
    </xf>
    <xf numFmtId="0" fontId="18" fillId="2" borderId="19" xfId="0" applyNumberFormat="1" applyFont="1" applyFill="1" applyBorder="1" applyAlignment="1" applyProtection="1">
      <alignment horizontal="center" vertical="center"/>
      <protection locked="0"/>
    </xf>
    <xf numFmtId="49" fontId="17" fillId="0" borderId="2" xfId="0" applyNumberFormat="1" applyFont="1" applyBorder="1" applyAlignment="1" applyProtection="1">
      <alignment horizontal="center" vertical="center" wrapText="1"/>
      <protection locked="0"/>
    </xf>
    <xf numFmtId="49" fontId="18" fillId="0" borderId="2" xfId="0" applyNumberFormat="1" applyFont="1" applyBorder="1" applyAlignment="1" applyProtection="1">
      <alignment horizontal="center" vertical="center" wrapText="1"/>
    </xf>
    <xf numFmtId="49" fontId="17" fillId="0" borderId="2" xfId="0" applyNumberFormat="1" applyFont="1" applyBorder="1" applyAlignment="1" applyProtection="1">
      <alignment horizontal="center" vertical="center"/>
      <protection locked="0"/>
    </xf>
    <xf numFmtId="0" fontId="18" fillId="0" borderId="13" xfId="0" applyNumberFormat="1" applyFont="1" applyBorder="1" applyAlignment="1" applyProtection="1">
      <alignment horizontal="center" vertical="center"/>
      <protection locked="0"/>
    </xf>
    <xf numFmtId="49" fontId="22" fillId="0" borderId="15" xfId="0" applyNumberFormat="1" applyFont="1" applyBorder="1" applyAlignment="1" applyProtection="1">
      <alignment horizontal="center" vertical="center"/>
      <protection locked="0"/>
    </xf>
    <xf numFmtId="49" fontId="22" fillId="0" borderId="16" xfId="0" applyNumberFormat="1" applyFont="1" applyBorder="1" applyAlignment="1" applyProtection="1">
      <alignment horizontal="center" vertical="center"/>
      <protection locked="0"/>
    </xf>
    <xf numFmtId="49" fontId="22" fillId="2" borderId="17" xfId="0" applyNumberFormat="1" applyFont="1" applyFill="1" applyBorder="1" applyAlignment="1" applyProtection="1">
      <alignment horizontal="center" vertical="center"/>
      <protection locked="0"/>
    </xf>
    <xf numFmtId="49" fontId="22" fillId="2" borderId="7" xfId="0" applyNumberFormat="1" applyFont="1" applyFill="1" applyBorder="1" applyAlignment="1" applyProtection="1">
      <alignment horizontal="center" vertical="center"/>
      <protection locked="0"/>
    </xf>
    <xf numFmtId="0" fontId="18" fillId="2" borderId="25" xfId="0" applyNumberFormat="1" applyFont="1" applyFill="1" applyBorder="1" applyAlignment="1" applyProtection="1">
      <alignment horizontal="center" vertical="center"/>
    </xf>
    <xf numFmtId="0" fontId="18" fillId="2" borderId="19" xfId="0" applyNumberFormat="1" applyFont="1" applyFill="1" applyBorder="1" applyAlignment="1" applyProtection="1">
      <alignment horizontal="center" vertical="center"/>
    </xf>
    <xf numFmtId="49" fontId="18" fillId="0" borderId="20" xfId="0" applyNumberFormat="1" applyFont="1" applyBorder="1" applyAlignment="1" applyProtection="1">
      <alignment horizontal="center" vertical="center"/>
      <protection locked="0"/>
    </xf>
    <xf numFmtId="49" fontId="18" fillId="0" borderId="9" xfId="0" applyNumberFormat="1" applyFont="1" applyBorder="1" applyAlignment="1" applyProtection="1">
      <alignment horizontal="center" vertical="center"/>
      <protection locked="0"/>
    </xf>
    <xf numFmtId="49" fontId="18" fillId="0" borderId="12" xfId="0" applyNumberFormat="1" applyFont="1" applyBorder="1" applyAlignment="1" applyProtection="1">
      <alignment horizontal="center" vertical="center"/>
      <protection locked="0"/>
    </xf>
    <xf numFmtId="49" fontId="18" fillId="0" borderId="5" xfId="0" applyNumberFormat="1" applyFont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 applyProtection="1">
      <alignment horizontal="center" vertical="center"/>
      <protection locked="0"/>
    </xf>
    <xf numFmtId="49" fontId="18" fillId="0" borderId="6" xfId="0" applyNumberFormat="1" applyFont="1" applyBorder="1" applyAlignment="1" applyProtection="1">
      <alignment horizontal="center" vertical="center"/>
      <protection locked="0"/>
    </xf>
    <xf numFmtId="49" fontId="18" fillId="0" borderId="21" xfId="0" applyNumberFormat="1" applyFont="1" applyBorder="1" applyAlignment="1" applyProtection="1">
      <alignment horizontal="center" vertical="center"/>
      <protection locked="0"/>
    </xf>
    <xf numFmtId="49" fontId="18" fillId="0" borderId="22" xfId="0" applyNumberFormat="1" applyFont="1" applyBorder="1" applyAlignment="1" applyProtection="1">
      <alignment horizontal="center" vertical="center"/>
      <protection locked="0"/>
    </xf>
    <xf numFmtId="49" fontId="18" fillId="0" borderId="23" xfId="0" applyNumberFormat="1" applyFont="1" applyBorder="1" applyAlignment="1" applyProtection="1">
      <alignment horizontal="center" vertical="center"/>
      <protection locked="0"/>
    </xf>
    <xf numFmtId="0" fontId="21" fillId="0" borderId="24" xfId="0" applyNumberFormat="1" applyFont="1" applyBorder="1" applyAlignment="1" applyProtection="1">
      <alignment horizontal="center" vertical="center"/>
    </xf>
    <xf numFmtId="0" fontId="21" fillId="0" borderId="16" xfId="0" applyNumberFormat="1" applyFont="1" applyBorder="1" applyAlignment="1" applyProtection="1">
      <alignment horizontal="center" vertical="center"/>
    </xf>
    <xf numFmtId="0" fontId="18" fillId="2" borderId="8" xfId="0" applyNumberFormat="1" applyFont="1" applyFill="1" applyBorder="1" applyAlignment="1" applyProtection="1">
      <alignment horizontal="center" vertical="center"/>
    </xf>
    <xf numFmtId="0" fontId="18" fillId="2" borderId="7" xfId="0" applyNumberFormat="1" applyFont="1" applyFill="1" applyBorder="1" applyAlignment="1" applyProtection="1">
      <alignment horizontal="center" vertical="center"/>
    </xf>
    <xf numFmtId="0" fontId="18" fillId="0" borderId="8" xfId="0" applyNumberFormat="1" applyFont="1" applyBorder="1" applyAlignment="1" applyProtection="1">
      <alignment horizontal="center" vertical="center"/>
    </xf>
    <xf numFmtId="0" fontId="18" fillId="0" borderId="7" xfId="0" applyNumberFormat="1" applyFont="1" applyBorder="1" applyAlignment="1" applyProtection="1">
      <alignment horizontal="center" vertical="center"/>
    </xf>
    <xf numFmtId="49" fontId="18" fillId="0" borderId="46" xfId="0" applyNumberFormat="1" applyFont="1" applyBorder="1" applyAlignment="1" applyProtection="1">
      <alignment horizontal="center" vertical="center"/>
      <protection locked="0"/>
    </xf>
    <xf numFmtId="49" fontId="18" fillId="0" borderId="49" xfId="0" applyNumberFormat="1" applyFont="1" applyBorder="1" applyAlignment="1" applyProtection="1">
      <alignment horizontal="center" vertical="center"/>
      <protection locked="0"/>
    </xf>
    <xf numFmtId="49" fontId="18" fillId="0" borderId="50" xfId="0" applyNumberFormat="1" applyFont="1" applyBorder="1" applyAlignment="1" applyProtection="1">
      <alignment horizontal="center" vertical="center"/>
      <protection locked="0"/>
    </xf>
    <xf numFmtId="49" fontId="18" fillId="2" borderId="18" xfId="0" applyNumberFormat="1" applyFont="1" applyFill="1" applyBorder="1" applyAlignment="1" applyProtection="1">
      <alignment horizontal="right" vertical="center" wrapText="1"/>
    </xf>
    <xf numFmtId="49" fontId="18" fillId="2" borderId="25" xfId="0" applyNumberFormat="1" applyFont="1" applyFill="1" applyBorder="1" applyAlignment="1" applyProtection="1">
      <alignment horizontal="right" vertical="center" wrapText="1"/>
    </xf>
    <xf numFmtId="49" fontId="21" fillId="0" borderId="15" xfId="0" applyNumberFormat="1" applyFont="1" applyBorder="1" applyAlignment="1" applyProtection="1">
      <alignment horizontal="right" vertical="center" wrapText="1"/>
    </xf>
    <xf numFmtId="49" fontId="21" fillId="0" borderId="24" xfId="0" applyNumberFormat="1" applyFont="1" applyBorder="1" applyAlignment="1" applyProtection="1">
      <alignment horizontal="right" vertical="center" wrapText="1"/>
    </xf>
    <xf numFmtId="49" fontId="18" fillId="2" borderId="17" xfId="0" applyNumberFormat="1" applyFont="1" applyFill="1" applyBorder="1" applyAlignment="1" applyProtection="1">
      <alignment horizontal="right" vertical="center" wrapText="1"/>
    </xf>
    <xf numFmtId="49" fontId="18" fillId="2" borderId="8" xfId="0" applyNumberFormat="1" applyFont="1" applyFill="1" applyBorder="1" applyAlignment="1" applyProtection="1">
      <alignment horizontal="right" vertical="center" wrapText="1"/>
    </xf>
    <xf numFmtId="49" fontId="18" fillId="0" borderId="17" xfId="0" applyNumberFormat="1" applyFont="1" applyBorder="1" applyAlignment="1" applyProtection="1">
      <alignment horizontal="right" vertical="center" wrapText="1"/>
    </xf>
    <xf numFmtId="49" fontId="18" fillId="0" borderId="8" xfId="0" applyNumberFormat="1" applyFont="1" applyBorder="1" applyAlignment="1" applyProtection="1">
      <alignment horizontal="right" vertical="center" wrapText="1"/>
    </xf>
    <xf numFmtId="49" fontId="18" fillId="0" borderId="24" xfId="0" applyNumberFormat="1" applyFont="1" applyBorder="1" applyAlignment="1" applyProtection="1">
      <alignment horizontal="center" vertical="center"/>
      <protection locked="0"/>
    </xf>
    <xf numFmtId="49" fontId="18" fillId="0" borderId="39" xfId="0" applyNumberFormat="1" applyFont="1" applyBorder="1" applyAlignment="1" applyProtection="1">
      <alignment horizontal="center" vertical="center"/>
      <protection locked="0"/>
    </xf>
    <xf numFmtId="49" fontId="26" fillId="2" borderId="17" xfId="0" applyNumberFormat="1" applyFont="1" applyFill="1" applyBorder="1" applyAlignment="1" applyProtection="1">
      <alignment horizontal="left" vertical="center"/>
      <protection locked="0"/>
    </xf>
    <xf numFmtId="49" fontId="26" fillId="2" borderId="8" xfId="0" applyNumberFormat="1" applyFont="1" applyFill="1" applyBorder="1" applyAlignment="1" applyProtection="1">
      <alignment horizontal="left" vertical="center"/>
      <protection locked="0"/>
    </xf>
    <xf numFmtId="49" fontId="26" fillId="2" borderId="7" xfId="0" applyNumberFormat="1" applyFont="1" applyFill="1" applyBorder="1" applyAlignment="1" applyProtection="1">
      <alignment horizontal="left" vertical="center"/>
      <protection locked="0"/>
    </xf>
    <xf numFmtId="49" fontId="18" fillId="0" borderId="17" xfId="0" applyNumberFormat="1" applyFont="1" applyBorder="1" applyAlignment="1" applyProtection="1">
      <alignment horizontal="left" vertical="center"/>
      <protection locked="0"/>
    </xf>
    <xf numFmtId="49" fontId="18" fillId="0" borderId="8" xfId="0" applyNumberFormat="1" applyFont="1" applyBorder="1" applyAlignment="1" applyProtection="1">
      <alignment horizontal="left" vertical="center"/>
      <protection locked="0"/>
    </xf>
    <xf numFmtId="49" fontId="18" fillId="0" borderId="7" xfId="0" applyNumberFormat="1" applyFont="1" applyBorder="1" applyAlignment="1" applyProtection="1">
      <alignment horizontal="left" vertical="center"/>
      <protection locked="0"/>
    </xf>
    <xf numFmtId="49" fontId="18" fillId="2" borderId="17" xfId="0" applyNumberFormat="1" applyFont="1" applyFill="1" applyBorder="1" applyAlignment="1" applyProtection="1">
      <alignment horizontal="left" vertical="center"/>
      <protection locked="0"/>
    </xf>
    <xf numFmtId="49" fontId="18" fillId="2" borderId="8" xfId="0" applyNumberFormat="1" applyFont="1" applyFill="1" applyBorder="1" applyAlignment="1" applyProtection="1">
      <alignment horizontal="left" vertical="center"/>
      <protection locked="0"/>
    </xf>
    <xf numFmtId="49" fontId="18" fillId="2" borderId="7" xfId="0" applyNumberFormat="1" applyFont="1" applyFill="1" applyBorder="1" applyAlignment="1" applyProtection="1">
      <alignment horizontal="left" vertical="center"/>
      <protection locked="0"/>
    </xf>
    <xf numFmtId="0" fontId="26" fillId="0" borderId="17" xfId="0" applyNumberFormat="1" applyFont="1" applyBorder="1" applyAlignment="1" applyProtection="1">
      <alignment horizontal="left" vertical="center"/>
      <protection locked="0"/>
    </xf>
    <xf numFmtId="0" fontId="26" fillId="0" borderId="8" xfId="0" applyNumberFormat="1" applyFont="1" applyBorder="1" applyAlignment="1" applyProtection="1">
      <alignment horizontal="left" vertical="center"/>
      <protection locked="0"/>
    </xf>
    <xf numFmtId="0" fontId="26" fillId="0" borderId="7" xfId="0" applyNumberFormat="1" applyFont="1" applyBorder="1" applyAlignment="1" applyProtection="1">
      <alignment horizontal="left" vertical="center"/>
      <protection locked="0"/>
    </xf>
    <xf numFmtId="49" fontId="18" fillId="10" borderId="17" xfId="0" applyNumberFormat="1" applyFont="1" applyFill="1" applyBorder="1" applyAlignment="1" applyProtection="1">
      <alignment horizontal="center" vertical="center"/>
      <protection locked="0"/>
    </xf>
    <xf numFmtId="49" fontId="18" fillId="10" borderId="8" xfId="0" applyNumberFormat="1" applyFont="1" applyFill="1" applyBorder="1" applyAlignment="1" applyProtection="1">
      <alignment horizontal="center" vertical="center"/>
      <protection locked="0"/>
    </xf>
    <xf numFmtId="49" fontId="18" fillId="10" borderId="7" xfId="0" applyNumberFormat="1" applyFont="1" applyFill="1" applyBorder="1" applyAlignment="1" applyProtection="1">
      <alignment horizontal="center" vertical="center"/>
      <protection locked="0"/>
    </xf>
    <xf numFmtId="49" fontId="18" fillId="10" borderId="11" xfId="0" applyNumberFormat="1" applyFont="1" applyFill="1" applyBorder="1" applyAlignment="1" applyProtection="1">
      <alignment horizontal="center" vertical="center"/>
      <protection locked="0"/>
    </xf>
    <xf numFmtId="49" fontId="18" fillId="2" borderId="11" xfId="0" applyNumberFormat="1" applyFont="1" applyFill="1" applyBorder="1" applyAlignment="1" applyProtection="1">
      <alignment horizontal="left" vertical="center"/>
      <protection locked="0"/>
    </xf>
    <xf numFmtId="49" fontId="18" fillId="0" borderId="11" xfId="0" applyNumberFormat="1" applyFont="1" applyBorder="1" applyAlignment="1" applyProtection="1">
      <alignment horizontal="left" vertical="center"/>
      <protection locked="0"/>
    </xf>
    <xf numFmtId="49" fontId="26" fillId="0" borderId="17" xfId="0" applyNumberFormat="1" applyFont="1" applyBorder="1" applyAlignment="1" applyProtection="1">
      <alignment horizontal="left" vertical="center"/>
      <protection locked="0"/>
    </xf>
    <xf numFmtId="49" fontId="26" fillId="0" borderId="8" xfId="0" applyNumberFormat="1" applyFont="1" applyBorder="1" applyAlignment="1" applyProtection="1">
      <alignment horizontal="left" vertical="center"/>
      <protection locked="0"/>
    </xf>
    <xf numFmtId="49" fontId="26" fillId="0" borderId="7" xfId="0" applyNumberFormat="1" applyFont="1" applyBorder="1" applyAlignment="1" applyProtection="1">
      <alignment horizontal="left" vertical="center"/>
      <protection locked="0"/>
    </xf>
    <xf numFmtId="49" fontId="18" fillId="0" borderId="46" xfId="0" applyNumberFormat="1" applyFont="1" applyBorder="1" applyAlignment="1" applyProtection="1">
      <alignment horizontal="center" vertical="center" wrapText="1"/>
    </xf>
    <xf numFmtId="49" fontId="18" fillId="0" borderId="49" xfId="0" applyNumberFormat="1" applyFont="1" applyBorder="1" applyAlignment="1" applyProtection="1">
      <alignment horizontal="center" vertical="center" wrapText="1"/>
    </xf>
    <xf numFmtId="49" fontId="18" fillId="0" borderId="50" xfId="0" applyNumberFormat="1" applyFont="1" applyBorder="1" applyAlignment="1" applyProtection="1">
      <alignment horizontal="center" vertical="center" wrapText="1"/>
    </xf>
    <xf numFmtId="49" fontId="26" fillId="0" borderId="15" xfId="0" applyNumberFormat="1" applyFont="1" applyBorder="1" applyAlignment="1" applyProtection="1">
      <alignment horizontal="left" vertical="center"/>
      <protection locked="0"/>
    </xf>
    <xf numFmtId="49" fontId="26" fillId="0" borderId="24" xfId="0" applyNumberFormat="1" applyFont="1" applyBorder="1" applyAlignment="1" applyProtection="1">
      <alignment horizontal="left" vertical="center"/>
      <protection locked="0"/>
    </xf>
    <xf numFmtId="49" fontId="26" fillId="0" borderId="16" xfId="0" applyNumberFormat="1" applyFont="1" applyBorder="1" applyAlignment="1" applyProtection="1">
      <alignment horizontal="left" vertical="center"/>
      <protection locked="0"/>
    </xf>
    <xf numFmtId="49" fontId="18" fillId="0" borderId="15" xfId="0" applyNumberFormat="1" applyFont="1" applyBorder="1" applyAlignment="1" applyProtection="1">
      <alignment horizontal="left" vertical="center"/>
      <protection locked="0"/>
    </xf>
    <xf numFmtId="49" fontId="18" fillId="0" borderId="24" xfId="0" applyNumberFormat="1" applyFont="1" applyBorder="1" applyAlignment="1" applyProtection="1">
      <alignment horizontal="left" vertical="center"/>
      <protection locked="0"/>
    </xf>
    <xf numFmtId="49" fontId="18" fillId="0" borderId="16" xfId="0" applyNumberFormat="1" applyFont="1" applyBorder="1" applyAlignment="1" applyProtection="1">
      <alignment horizontal="left" vertical="center"/>
      <protection locked="0"/>
    </xf>
    <xf numFmtId="0" fontId="17" fillId="0" borderId="3" xfId="0" applyNumberFormat="1" applyFont="1" applyBorder="1" applyAlignment="1" applyProtection="1">
      <alignment horizontal="center" vertical="center" wrapText="1"/>
    </xf>
    <xf numFmtId="0" fontId="17" fillId="0" borderId="4" xfId="0" applyNumberFormat="1" applyFont="1" applyBorder="1" applyAlignment="1" applyProtection="1">
      <alignment horizontal="center" vertical="center" wrapText="1"/>
    </xf>
    <xf numFmtId="0" fontId="17" fillId="0" borderId="10" xfId="0" applyNumberFormat="1" applyFont="1" applyBorder="1" applyAlignment="1" applyProtection="1">
      <alignment horizontal="center" vertical="center" wrapText="1"/>
    </xf>
    <xf numFmtId="0" fontId="18" fillId="0" borderId="3" xfId="0" applyNumberFormat="1" applyFont="1" applyBorder="1" applyAlignment="1" applyProtection="1">
      <alignment horizontal="center" vertical="center" wrapText="1"/>
    </xf>
    <xf numFmtId="0" fontId="18" fillId="0" borderId="4" xfId="0" applyNumberFormat="1" applyFont="1" applyBorder="1" applyAlignment="1" applyProtection="1">
      <alignment horizontal="center" vertical="center" wrapText="1"/>
    </xf>
    <xf numFmtId="0" fontId="18" fillId="0" borderId="10" xfId="0" applyNumberFormat="1" applyFont="1" applyBorder="1" applyAlignment="1" applyProtection="1">
      <alignment horizontal="center" vertical="center" wrapText="1"/>
    </xf>
    <xf numFmtId="0" fontId="17" fillId="0" borderId="3" xfId="0" applyNumberFormat="1" applyFont="1" applyBorder="1" applyAlignment="1" applyProtection="1">
      <alignment horizontal="center" vertical="center"/>
    </xf>
    <xf numFmtId="0" fontId="17" fillId="0" borderId="4" xfId="0" applyNumberFormat="1" applyFont="1" applyBorder="1" applyAlignment="1" applyProtection="1">
      <alignment horizontal="center" vertical="center"/>
    </xf>
    <xf numFmtId="0" fontId="17" fillId="0" borderId="10" xfId="0" applyNumberFormat="1" applyFont="1" applyBorder="1" applyAlignment="1" applyProtection="1">
      <alignment horizontal="center" vertical="center"/>
    </xf>
    <xf numFmtId="0" fontId="7" fillId="0" borderId="35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10" fillId="0" borderId="1" xfId="2" applyFont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3" fillId="0" borderId="1" xfId="2" applyFill="1" applyBorder="1" applyAlignment="1">
      <alignment horizontal="center" vertical="center" wrapText="1"/>
    </xf>
    <xf numFmtId="0" fontId="14" fillId="0" borderId="1" xfId="2" applyFont="1" applyBorder="1" applyAlignment="1" applyProtection="1">
      <alignment horizontal="center"/>
      <protection locked="0"/>
    </xf>
    <xf numFmtId="0" fontId="12" fillId="0" borderId="29" xfId="2" applyFont="1" applyBorder="1" applyAlignment="1">
      <alignment horizontal="center" vertical="center" wrapText="1"/>
    </xf>
    <xf numFmtId="0" fontId="12" fillId="0" borderId="33" xfId="2" applyFont="1" applyBorder="1" applyAlignment="1">
      <alignment horizontal="center" vertical="center" wrapText="1"/>
    </xf>
    <xf numFmtId="0" fontId="12" fillId="0" borderId="30" xfId="2" applyFont="1" applyBorder="1" applyAlignment="1">
      <alignment horizontal="center" vertical="center" wrapText="1"/>
    </xf>
    <xf numFmtId="0" fontId="12" fillId="0" borderId="31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12" fillId="0" borderId="32" xfId="2" applyFont="1" applyBorder="1" applyAlignment="1">
      <alignment horizontal="center" vertical="center" wrapText="1"/>
    </xf>
    <xf numFmtId="49" fontId="27" fillId="0" borderId="22" xfId="2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25" fillId="4" borderId="1" xfId="8" applyFont="1" applyFill="1" applyAlignment="1">
      <alignment horizontal="center"/>
    </xf>
    <xf numFmtId="0" fontId="25" fillId="4" borderId="1" xfId="8" applyFont="1" applyFill="1" applyAlignment="1">
      <alignment horizontal="center" vertical="center"/>
    </xf>
    <xf numFmtId="0" fontId="36" fillId="0" borderId="1" xfId="8" applyFont="1" applyAlignment="1">
      <alignment horizontal="left" vertical="center"/>
    </xf>
    <xf numFmtId="0" fontId="38" fillId="11" borderId="27" xfId="8" applyFont="1" applyFill="1" applyBorder="1" applyAlignment="1">
      <alignment horizontal="center" vertical="center" wrapText="1"/>
    </xf>
    <xf numFmtId="0" fontId="38" fillId="11" borderId="51" xfId="8" applyFont="1" applyFill="1" applyBorder="1" applyAlignment="1">
      <alignment horizontal="center" vertical="center" wrapText="1"/>
    </xf>
    <xf numFmtId="0" fontId="39" fillId="0" borderId="52" xfId="8" applyFont="1" applyBorder="1" applyAlignment="1">
      <alignment horizontal="center" vertical="center" wrapText="1"/>
    </xf>
    <xf numFmtId="0" fontId="39" fillId="0" borderId="53" xfId="8" applyFont="1" applyBorder="1" applyAlignment="1">
      <alignment vertical="center" wrapText="1"/>
    </xf>
    <xf numFmtId="0" fontId="40" fillId="0" borderId="1" xfId="8" applyFont="1" applyAlignment="1">
      <alignment horizontal="center" vertical="center"/>
    </xf>
    <xf numFmtId="0" fontId="41" fillId="0" borderId="1" xfId="8" applyFont="1" applyAlignment="1">
      <alignment horizontal="left" vertical="center"/>
    </xf>
    <xf numFmtId="0" fontId="39" fillId="0" borderId="1" xfId="8" applyFont="1" applyAlignment="1">
      <alignment horizontal="left" vertical="center"/>
    </xf>
    <xf numFmtId="0" fontId="4" fillId="0" borderId="1" xfId="8" applyFont="1" applyAlignment="1">
      <alignment horizontal="center"/>
    </xf>
    <xf numFmtId="2" fontId="18" fillId="0" borderId="15" xfId="0" applyNumberFormat="1" applyFont="1" applyBorder="1" applyAlignment="1" applyProtection="1">
      <alignment horizontal="center" vertical="center"/>
      <protection locked="0"/>
    </xf>
    <xf numFmtId="2" fontId="18" fillId="0" borderId="16" xfId="0" applyNumberFormat="1" applyFont="1" applyBorder="1" applyAlignment="1" applyProtection="1">
      <alignment horizontal="center" vertical="center"/>
      <protection locked="0"/>
    </xf>
    <xf numFmtId="2" fontId="18" fillId="2" borderId="17" xfId="0" applyNumberFormat="1" applyFont="1" applyFill="1" applyBorder="1" applyAlignment="1" applyProtection="1">
      <alignment horizontal="center" vertical="center"/>
      <protection locked="0"/>
    </xf>
    <xf numFmtId="2" fontId="18" fillId="2" borderId="7" xfId="0" applyNumberFormat="1" applyFont="1" applyFill="1" applyBorder="1" applyAlignment="1" applyProtection="1">
      <alignment horizontal="center" vertical="center"/>
      <protection locked="0"/>
    </xf>
    <xf numFmtId="2" fontId="18" fillId="0" borderId="17" xfId="0" applyNumberFormat="1" applyFont="1" applyBorder="1" applyAlignment="1" applyProtection="1">
      <alignment horizontal="center" vertical="center"/>
      <protection locked="0"/>
    </xf>
    <xf numFmtId="2" fontId="18" fillId="0" borderId="7" xfId="0" applyNumberFormat="1" applyFont="1" applyBorder="1" applyAlignment="1" applyProtection="1">
      <alignment horizontal="center" vertical="center"/>
      <protection locked="0"/>
    </xf>
  </cellXfs>
  <cellStyles count="10">
    <cellStyle name="Comma" xfId="1" builtinId="3"/>
    <cellStyle name="Comma 2" xfId="9"/>
    <cellStyle name="Hyperlink" xfId="3" builtinId="8"/>
    <cellStyle name="Normal" xfId="0" builtinId="0"/>
    <cellStyle name="Normal 2" xfId="2"/>
    <cellStyle name="Normal 2 2" xfId="6"/>
    <cellStyle name="Normal 2 3" xfId="7"/>
    <cellStyle name="Normal 3" xfId="8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47625</xdr:colOff>
      <xdr:row>2</xdr:row>
      <xdr:rowOff>55562</xdr:rowOff>
    </xdr:from>
    <xdr:to>
      <xdr:col>26</xdr:col>
      <xdr:colOff>358738</xdr:colOff>
      <xdr:row>27</xdr:row>
      <xdr:rowOff>23813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1500" y="690562"/>
          <a:ext cx="3359113" cy="4730751"/>
        </a:xfrm>
        <a:prstGeom prst="rect">
          <a:avLst/>
        </a:prstGeom>
      </xdr:spPr>
    </xdr:pic>
    <xdr:clientData/>
  </xdr:twoCellAnchor>
  <xdr:twoCellAnchor editAs="oneCell">
    <xdr:from>
      <xdr:col>27</xdr:col>
      <xdr:colOff>39689</xdr:colOff>
      <xdr:row>2</xdr:row>
      <xdr:rowOff>63500</xdr:rowOff>
    </xdr:from>
    <xdr:to>
      <xdr:col>35</xdr:col>
      <xdr:colOff>349407</xdr:colOff>
      <xdr:row>27</xdr:row>
      <xdr:rowOff>29786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2564" y="698500"/>
          <a:ext cx="3357718" cy="4728786"/>
        </a:xfrm>
        <a:prstGeom prst="rect">
          <a:avLst/>
        </a:prstGeom>
      </xdr:spPr>
    </xdr:pic>
    <xdr:clientData/>
  </xdr:twoCellAnchor>
  <xdr:twoCellAnchor editAs="oneCell">
    <xdr:from>
      <xdr:col>18</xdr:col>
      <xdr:colOff>39688</xdr:colOff>
      <xdr:row>27</xdr:row>
      <xdr:rowOff>72585</xdr:rowOff>
    </xdr:from>
    <xdr:to>
      <xdr:col>26</xdr:col>
      <xdr:colOff>309563</xdr:colOff>
      <xdr:row>51</xdr:row>
      <xdr:rowOff>157384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13563" y="5470085"/>
          <a:ext cx="3317875" cy="4672674"/>
        </a:xfrm>
        <a:prstGeom prst="rect">
          <a:avLst/>
        </a:prstGeom>
      </xdr:spPr>
    </xdr:pic>
    <xdr:clientData/>
  </xdr:twoCellAnchor>
  <xdr:twoCellAnchor editAs="oneCell">
    <xdr:from>
      <xdr:col>27</xdr:col>
      <xdr:colOff>55564</xdr:colOff>
      <xdr:row>27</xdr:row>
      <xdr:rowOff>70580</xdr:rowOff>
    </xdr:from>
    <xdr:to>
      <xdr:col>35</xdr:col>
      <xdr:colOff>349408</xdr:colOff>
      <xdr:row>51</xdr:row>
      <xdr:rowOff>189135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8439" y="5468080"/>
          <a:ext cx="3341844" cy="4706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16328" y="2480028"/>
          <a:ext cx="1394530" cy="743303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=""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="" xmlns:a16="http://schemas.microsoft.com/office/drawing/2014/main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=""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35378" y="809978"/>
          <a:ext cx="1394530" cy="743303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=""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=""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="" xmlns:a16="http://schemas.microsoft.com/office/drawing/2014/main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046105" y="1012472"/>
          <a:ext cx="587729" cy="271639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=""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=""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="" xmlns:a16="http://schemas.microsoft.com/office/drawing/2014/main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055630" y="2682522"/>
          <a:ext cx="587729" cy="271639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=""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=""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="" xmlns:a16="http://schemas.microsoft.com/office/drawing/2014/main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036580" y="4304947"/>
          <a:ext cx="587729" cy="278695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=""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=""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="" xmlns:a16="http://schemas.microsoft.com/office/drawing/2014/main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081383" y="5974996"/>
          <a:ext cx="621563" cy="289328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=""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=""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15</xdr:col>
      <xdr:colOff>185821</xdr:colOff>
      <xdr:row>3</xdr:row>
      <xdr:rowOff>176389</xdr:rowOff>
    </xdr:from>
    <xdr:to>
      <xdr:col>20</xdr:col>
      <xdr:colOff>14109</xdr:colOff>
      <xdr:row>8</xdr:row>
      <xdr:rowOff>178153</xdr:rowOff>
    </xdr:to>
    <xdr:grpSp>
      <xdr:nvGrpSpPr>
        <xdr:cNvPr id="3" name="Group 2"/>
        <xdr:cNvGrpSpPr/>
      </xdr:nvGrpSpPr>
      <xdr:grpSpPr>
        <a:xfrm>
          <a:off x="8835932" y="726722"/>
          <a:ext cx="1733288" cy="918987"/>
          <a:chOff x="8423370" y="831650"/>
          <a:chExt cx="1594476" cy="781024"/>
        </a:xfrm>
      </xdr:grpSpPr>
      <xdr:sp macro="" textlink="">
        <xdr:nvSpPr>
          <xdr:cNvPr id="80" name="Line 440">
            <a:extLst>
              <a:ext uri="{FF2B5EF4-FFF2-40B4-BE49-F238E27FC236}">
                <a16:creationId xmlns="" xmlns:a16="http://schemas.microsoft.com/office/drawing/2014/main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602923" y="845170"/>
            <a:ext cx="105795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="" xmlns:a16="http://schemas.microsoft.com/office/drawing/2014/main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23370" y="1350594"/>
            <a:ext cx="1225325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804126" y="1046985"/>
            <a:ext cx="121372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674"/>
            <a:ext cx="107481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="" xmlns:a16="http://schemas.microsoft.com/office/drawing/2014/main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31650"/>
            <a:ext cx="1056547" cy="77807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289280</xdr:colOff>
      <xdr:row>13</xdr:row>
      <xdr:rowOff>35278</xdr:rowOff>
    </xdr:from>
    <xdr:to>
      <xdr:col>20</xdr:col>
      <xdr:colOff>217843</xdr:colOff>
      <xdr:row>19</xdr:row>
      <xdr:rowOff>64330</xdr:rowOff>
    </xdr:to>
    <xdr:grpSp>
      <xdr:nvGrpSpPr>
        <xdr:cNvPr id="54" name="Group 437"/>
        <xdr:cNvGrpSpPr>
          <a:grpSpLocks/>
        </xdr:cNvGrpSpPr>
      </xdr:nvGrpSpPr>
      <xdr:grpSpPr bwMode="auto">
        <a:xfrm>
          <a:off x="8558391" y="2420056"/>
          <a:ext cx="2214563" cy="1129718"/>
          <a:chOff x="2016" y="1488"/>
          <a:chExt cx="2784" cy="1502"/>
        </a:xfrm>
      </xdr:grpSpPr>
      <xdr:sp macro="" textlink="">
        <xdr:nvSpPr>
          <xdr:cNvPr id="55" name="Line 438"/>
          <xdr:cNvSpPr>
            <a:spLocks noChangeShapeType="1"/>
          </xdr:cNvSpPr>
        </xdr:nvSpPr>
        <xdr:spPr bwMode="auto">
          <a:xfrm>
            <a:off x="2498" y="1488"/>
            <a:ext cx="84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6" name="Line 439"/>
          <xdr:cNvSpPr>
            <a:spLocks noChangeShapeType="1"/>
          </xdr:cNvSpPr>
        </xdr:nvSpPr>
        <xdr:spPr bwMode="auto">
          <a:xfrm>
            <a:off x="2292" y="1980"/>
            <a:ext cx="84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7" name="Line 440"/>
          <xdr:cNvSpPr>
            <a:spLocks noChangeShapeType="1"/>
          </xdr:cNvSpPr>
        </xdr:nvSpPr>
        <xdr:spPr bwMode="auto">
          <a:xfrm flipV="1">
            <a:off x="2016" y="2976"/>
            <a:ext cx="72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8" name="Line 441"/>
          <xdr:cNvSpPr>
            <a:spLocks noChangeShapeType="1"/>
          </xdr:cNvSpPr>
        </xdr:nvSpPr>
        <xdr:spPr bwMode="auto">
          <a:xfrm flipH="1">
            <a:off x="2736" y="1488"/>
            <a:ext cx="585" cy="148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9" name="Line 442"/>
          <xdr:cNvSpPr>
            <a:spLocks noChangeShapeType="1"/>
          </xdr:cNvSpPr>
        </xdr:nvSpPr>
        <xdr:spPr bwMode="auto">
          <a:xfrm>
            <a:off x="3340" y="1488"/>
            <a:ext cx="599" cy="147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0" name="Line 443"/>
          <xdr:cNvSpPr>
            <a:spLocks noChangeShapeType="1"/>
          </xdr:cNvSpPr>
        </xdr:nvSpPr>
        <xdr:spPr bwMode="auto">
          <a:xfrm>
            <a:off x="3546" y="1980"/>
            <a:ext cx="8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1" name="Line 444"/>
          <xdr:cNvSpPr>
            <a:spLocks noChangeShapeType="1"/>
          </xdr:cNvSpPr>
        </xdr:nvSpPr>
        <xdr:spPr bwMode="auto">
          <a:xfrm>
            <a:off x="3742" y="2472"/>
            <a:ext cx="852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445"/>
          <xdr:cNvSpPr>
            <a:spLocks noChangeShapeType="1"/>
          </xdr:cNvSpPr>
        </xdr:nvSpPr>
        <xdr:spPr bwMode="auto">
          <a:xfrm>
            <a:off x="3936" y="2964"/>
            <a:ext cx="86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3" name="Oval 446"/>
          <xdr:cNvSpPr>
            <a:spLocks noChangeArrowheads="1"/>
          </xdr:cNvSpPr>
        </xdr:nvSpPr>
        <xdr:spPr bwMode="auto">
          <a:xfrm>
            <a:off x="3097" y="2034"/>
            <a:ext cx="486" cy="492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4" name="Rectangle 447"/>
          <xdr:cNvSpPr>
            <a:spLocks noChangeArrowheads="1"/>
          </xdr:cNvSpPr>
        </xdr:nvSpPr>
        <xdr:spPr bwMode="auto">
          <a:xfrm>
            <a:off x="2910" y="2574"/>
            <a:ext cx="842" cy="416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25400</xdr:colOff>
      <xdr:row>3</xdr:row>
      <xdr:rowOff>171450</xdr:rowOff>
    </xdr:from>
    <xdr:to>
      <xdr:col>24</xdr:col>
      <xdr:colOff>334772</xdr:colOff>
      <xdr:row>18</xdr:row>
      <xdr:rowOff>149680</xdr:rowOff>
    </xdr:to>
    <xdr:grpSp>
      <xdr:nvGrpSpPr>
        <xdr:cNvPr id="2" name="Group 1"/>
        <xdr:cNvGrpSpPr/>
      </xdr:nvGrpSpPr>
      <xdr:grpSpPr>
        <a:xfrm>
          <a:off x="10388600" y="723900"/>
          <a:ext cx="4576572" cy="2740480"/>
          <a:chOff x="7454900" y="7073900"/>
          <a:chExt cx="4576572" cy="2740480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454900" y="7073900"/>
            <a:ext cx="4576572" cy="2724150"/>
          </a:xfrm>
          <a:prstGeom prst="rect">
            <a:avLst/>
          </a:prstGeom>
        </xdr:spPr>
      </xdr:pic>
      <xdr:sp macro="" textlink="$N$26">
        <xdr:nvSpPr>
          <xdr:cNvPr id="4" name="TextBox 3"/>
          <xdr:cNvSpPr txBox="1"/>
        </xdr:nvSpPr>
        <xdr:spPr>
          <a:xfrm>
            <a:off x="9474200" y="956945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681733E0-4706-4723-9202-8BA7218C40FD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7,480 </a:t>
            </a:fld>
            <a:endParaRPr lang="en-GB" sz="1100"/>
          </a:p>
        </xdr:txBody>
      </xdr:sp>
      <xdr:sp macro="" textlink="$N$21">
        <xdr:nvSpPr>
          <xdr:cNvPr id="5" name="TextBox 4"/>
          <xdr:cNvSpPr txBox="1"/>
        </xdr:nvSpPr>
        <xdr:spPr>
          <a:xfrm>
            <a:off x="8870950" y="873125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1F2CB18E-D040-4090-B736-4177376554A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4,081 </a:t>
            </a:fld>
            <a:endParaRPr lang="en-GB" sz="1100"/>
          </a:p>
        </xdr:txBody>
      </xdr:sp>
      <xdr:sp macro="" textlink="$N$10">
        <xdr:nvSpPr>
          <xdr:cNvPr id="6" name="TextBox 5"/>
          <xdr:cNvSpPr txBox="1"/>
        </xdr:nvSpPr>
        <xdr:spPr>
          <a:xfrm>
            <a:off x="9817100" y="874395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D70F14A2-3931-46B3-8298-1FD22E30A80A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3,399 </a:t>
            </a:fld>
            <a:endParaRPr lang="en-GB" sz="1100"/>
          </a:p>
        </xdr:txBody>
      </xdr:sp>
      <xdr:sp macro="" textlink="$N$30">
        <xdr:nvSpPr>
          <xdr:cNvPr id="7" name="TextBox 6"/>
          <xdr:cNvSpPr txBox="1"/>
        </xdr:nvSpPr>
        <xdr:spPr>
          <a:xfrm>
            <a:off x="10972800" y="932180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E4449E75-F964-4042-BE3A-428B7B6F0AC2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6,304 </a:t>
            </a:fld>
            <a:endParaRPr lang="en-GB" sz="1100"/>
          </a:p>
        </xdr:txBody>
      </xdr:sp>
      <xdr:sp macro="" textlink="$N$19">
        <xdr:nvSpPr>
          <xdr:cNvPr id="8" name="TextBox 7"/>
          <xdr:cNvSpPr txBox="1"/>
        </xdr:nvSpPr>
        <xdr:spPr>
          <a:xfrm>
            <a:off x="7543800" y="803910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7CF77538-0AB3-4C80-936C-F02E133F05A1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1,094 </a:t>
            </a:fld>
            <a:endParaRPr lang="en-GB" sz="1100"/>
          </a:p>
        </xdr:txBody>
      </xdr:sp>
      <xdr:sp macro="" textlink="$N$18">
        <xdr:nvSpPr>
          <xdr:cNvPr id="9" name="TextBox 8"/>
          <xdr:cNvSpPr txBox="1"/>
        </xdr:nvSpPr>
        <xdr:spPr>
          <a:xfrm>
            <a:off x="8966200" y="756285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7D02E856-228F-4725-9E2B-518A000A7386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3,694 </a:t>
            </a:fld>
            <a:endParaRPr lang="en-GB" sz="1100"/>
          </a:p>
        </xdr:txBody>
      </xdr:sp>
      <xdr:sp macro="" textlink="$N$9">
        <xdr:nvSpPr>
          <xdr:cNvPr id="10" name="TextBox 9"/>
          <xdr:cNvSpPr txBox="1"/>
        </xdr:nvSpPr>
        <xdr:spPr>
          <a:xfrm>
            <a:off x="10077450" y="8140700"/>
            <a:ext cx="501650" cy="24493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DB399B09-1D31-4BBF-A917-8905E583F43B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2,600 </a:t>
            </a:fld>
            <a:endParaRPr lang="en-GB" sz="1100"/>
          </a:p>
        </xdr:txBody>
      </xdr:sp>
      <xdr:sp macro="" textlink="$N$6">
        <xdr:nvSpPr>
          <xdr:cNvPr id="11" name="TextBox 10"/>
          <xdr:cNvSpPr txBox="1"/>
        </xdr:nvSpPr>
        <xdr:spPr>
          <a:xfrm>
            <a:off x="11195050" y="8553450"/>
            <a:ext cx="260350" cy="24130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8BA77094-B0E2-4C74-B23D-EDD6FAD55F7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15 </a:t>
            </a:fld>
            <a:endParaRPr lang="en-GB" sz="1100"/>
          </a:p>
        </xdr:txBody>
      </xdr:sp>
    </xdr:grpSp>
    <xdr:clientData/>
  </xdr:twoCellAnchor>
  <xdr:twoCellAnchor>
    <xdr:from>
      <xdr:col>17</xdr:col>
      <xdr:colOff>25401</xdr:colOff>
      <xdr:row>20</xdr:row>
      <xdr:rowOff>19051</xdr:rowOff>
    </xdr:from>
    <xdr:to>
      <xdr:col>23</xdr:col>
      <xdr:colOff>495300</xdr:colOff>
      <xdr:row>35</xdr:row>
      <xdr:rowOff>3819</xdr:rowOff>
    </xdr:to>
    <xdr:grpSp>
      <xdr:nvGrpSpPr>
        <xdr:cNvPr id="12" name="Group 11"/>
        <xdr:cNvGrpSpPr/>
      </xdr:nvGrpSpPr>
      <xdr:grpSpPr>
        <a:xfrm>
          <a:off x="10388601" y="3702051"/>
          <a:ext cx="4127499" cy="2747018"/>
          <a:chOff x="3841751" y="5689601"/>
          <a:chExt cx="4127499" cy="2747018"/>
        </a:xfrm>
      </xdr:grpSpPr>
      <xdr:grpSp>
        <xdr:nvGrpSpPr>
          <xdr:cNvPr id="13" name="Group 12"/>
          <xdr:cNvGrpSpPr/>
        </xdr:nvGrpSpPr>
        <xdr:grpSpPr>
          <a:xfrm>
            <a:off x="3841751" y="5689601"/>
            <a:ext cx="4127499" cy="2747018"/>
            <a:chOff x="11620501" y="7181851"/>
            <a:chExt cx="4127499" cy="2747018"/>
          </a:xfrm>
        </xdr:grpSpPr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620501" y="7181851"/>
              <a:ext cx="4127499" cy="2747018"/>
            </a:xfrm>
            <a:prstGeom prst="rect">
              <a:avLst/>
            </a:prstGeom>
          </xdr:spPr>
        </xdr:pic>
        <xdr:sp macro="" textlink="$N$13">
          <xdr:nvSpPr>
            <xdr:cNvPr id="16" name="TextBox 15"/>
            <xdr:cNvSpPr txBox="1"/>
          </xdr:nvSpPr>
          <xdr:spPr>
            <a:xfrm>
              <a:off x="12820650" y="8802460"/>
              <a:ext cx="501650" cy="24493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fld id="{AFB7302D-6BCB-483E-837B-BD26CB0A61CC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13,200 </a:t>
              </a:fld>
              <a:endParaRPr lang="en-GB" sz="1100"/>
            </a:p>
          </xdr:txBody>
        </xdr:sp>
        <xdr:sp macro="" textlink="$N$18">
          <xdr:nvSpPr>
            <xdr:cNvPr id="17" name="TextBox 16"/>
            <xdr:cNvSpPr txBox="1"/>
          </xdr:nvSpPr>
          <xdr:spPr>
            <a:xfrm>
              <a:off x="15049500" y="7581900"/>
              <a:ext cx="450850" cy="228600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fld id="{C88D5663-8188-4B99-941D-4507D5DEE51F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3,694 </a:t>
              </a:fld>
              <a:endParaRPr lang="en-GB" sz="1100"/>
            </a:p>
          </xdr:txBody>
        </xdr:sp>
        <xdr:sp macro="" textlink="$N$28">
          <xdr:nvSpPr>
            <xdr:cNvPr id="18" name="TextBox 17"/>
            <xdr:cNvSpPr txBox="1"/>
          </xdr:nvSpPr>
          <xdr:spPr>
            <a:xfrm>
              <a:off x="12547600" y="7283450"/>
              <a:ext cx="431800" cy="2413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9FEB2057-90B6-41BC-8669-38E324C99503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3,400 </a:t>
              </a:fld>
              <a:endParaRPr lang="en-GB" sz="1100"/>
            </a:p>
          </xdr:txBody>
        </xdr:sp>
        <xdr:sp macro="" textlink="$N$29">
          <xdr:nvSpPr>
            <xdr:cNvPr id="19" name="TextBox 18"/>
            <xdr:cNvSpPr txBox="1"/>
          </xdr:nvSpPr>
          <xdr:spPr>
            <a:xfrm>
              <a:off x="14287500" y="7239000"/>
              <a:ext cx="431800" cy="2413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B6886628-F3F4-40E9-88D5-06A2B9FED749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4,400 </a:t>
              </a:fld>
              <a:endParaRPr lang="en-GB" sz="1100"/>
            </a:p>
          </xdr:txBody>
        </xdr:sp>
        <xdr:sp macro="" textlink="$N$9">
          <xdr:nvSpPr>
            <xdr:cNvPr id="20" name="TextBox 19"/>
            <xdr:cNvSpPr txBox="1"/>
          </xdr:nvSpPr>
          <xdr:spPr>
            <a:xfrm>
              <a:off x="15106651" y="8362951"/>
              <a:ext cx="431800" cy="2413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35B927CF-DAA5-489B-AD10-CC8D7BBF32C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2,600 </a:t>
              </a:fld>
              <a:endParaRPr lang="en-GB" sz="1100"/>
            </a:p>
          </xdr:txBody>
        </xdr:sp>
        <xdr:sp macro="" textlink="$N$5">
          <xdr:nvSpPr>
            <xdr:cNvPr id="21" name="TextBox 20"/>
            <xdr:cNvSpPr txBox="1"/>
          </xdr:nvSpPr>
          <xdr:spPr>
            <a:xfrm>
              <a:off x="13843000" y="8382000"/>
              <a:ext cx="336550" cy="2349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5B0AE147-4F65-4F10-BA0F-05A51AD6F261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40 </a:t>
              </a:fld>
              <a:endParaRPr lang="en-GB" sz="1100"/>
            </a:p>
          </xdr:txBody>
        </xdr:sp>
        <xdr:sp macro="" textlink="$N$26">
          <xdr:nvSpPr>
            <xdr:cNvPr id="22" name="TextBox 21"/>
            <xdr:cNvSpPr txBox="1"/>
          </xdr:nvSpPr>
          <xdr:spPr>
            <a:xfrm>
              <a:off x="13525500" y="9283700"/>
              <a:ext cx="476250" cy="2413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57DDFE47-41B4-4E3C-9991-8AFF1CBF5B1B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7,480 </a:t>
              </a:fld>
              <a:endParaRPr lang="en-GB" sz="1100"/>
            </a:p>
          </xdr:txBody>
        </xdr:sp>
        <xdr:sp macro="" textlink="$N$30">
          <xdr:nvSpPr>
            <xdr:cNvPr id="23" name="TextBox 22"/>
            <xdr:cNvSpPr txBox="1"/>
          </xdr:nvSpPr>
          <xdr:spPr>
            <a:xfrm>
              <a:off x="15024100" y="9480550"/>
              <a:ext cx="501650" cy="24765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/>
            <a:lstStyle/>
            <a:p>
              <a:pPr algn="ctr"/>
              <a:fld id="{2388AD57-83E1-41C0-9AAA-D9C0893308C8}" type="TxLink">
                <a:rPr lang="en-US" sz="1100" b="0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 algn="ctr"/>
                <a:t> 6,304 </a:t>
              </a:fld>
              <a:endParaRPr lang="en-GB" sz="1100"/>
            </a:p>
          </xdr:txBody>
        </xdr:sp>
      </xdr:grpSp>
      <xdr:sp macro="" textlink="$N$27">
        <xdr:nvSpPr>
          <xdr:cNvPr id="14" name="TextBox 13"/>
          <xdr:cNvSpPr txBox="1"/>
        </xdr:nvSpPr>
        <xdr:spPr>
          <a:xfrm>
            <a:off x="5137150" y="6451600"/>
            <a:ext cx="260350" cy="24130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noAutofit/>
          </a:bodyPr>
          <a:lstStyle/>
          <a:p>
            <a:pPr algn="ctr"/>
            <a:fld id="{0797A9BE-63BC-4CC9-8F41-DC4F807713BF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 20 </a:t>
            </a:fld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hecksix-f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"/>
  <sheetViews>
    <sheetView tabSelected="1" showRuler="0" zoomScale="80" zoomScaleNormal="80" zoomScaleSheetLayoutView="70" zoomScalePageLayoutView="60" workbookViewId="0">
      <selection activeCell="AT38" sqref="AT38"/>
    </sheetView>
  </sheetViews>
  <sheetFormatPr defaultColWidth="5.453125" defaultRowHeight="15" customHeight="1" x14ac:dyDescent="0.3"/>
  <cols>
    <col min="1" max="16" width="5.453125" style="57"/>
    <col min="17" max="17" width="5.7265625" style="57" bestFit="1" customWidth="1"/>
    <col min="18" max="16384" width="5.453125" style="57"/>
  </cols>
  <sheetData>
    <row r="1" spans="1:36" ht="35.25" customHeight="1" x14ac:dyDescent="0.3">
      <c r="A1" s="302" t="s">
        <v>416</v>
      </c>
      <c r="B1" s="302"/>
      <c r="C1" s="302"/>
      <c r="D1" s="302"/>
      <c r="E1" s="302"/>
      <c r="F1" s="302"/>
      <c r="G1" s="303" t="s">
        <v>0</v>
      </c>
      <c r="H1" s="303"/>
      <c r="I1" s="303"/>
      <c r="J1" s="303"/>
      <c r="K1" s="303"/>
      <c r="L1" s="303"/>
      <c r="M1" s="304" t="s">
        <v>254</v>
      </c>
      <c r="N1" s="304"/>
      <c r="O1" s="304"/>
      <c r="P1" s="304"/>
      <c r="Q1" s="304"/>
      <c r="R1" s="304"/>
      <c r="S1" s="370" t="str">
        <f>$A$1</f>
        <v>TRG1101</v>
      </c>
      <c r="T1" s="371"/>
      <c r="U1" s="371"/>
      <c r="V1" s="371"/>
      <c r="W1" s="371"/>
      <c r="X1" s="372"/>
      <c r="Y1" s="373" t="str">
        <f>$G$1</f>
        <v>MISSION DATA CARD</v>
      </c>
      <c r="Z1" s="374"/>
      <c r="AA1" s="374"/>
      <c r="AB1" s="374"/>
      <c r="AC1" s="374"/>
      <c r="AD1" s="375"/>
      <c r="AE1" s="376" t="str">
        <f>$M$1</f>
        <v>SHOOTER 1</v>
      </c>
      <c r="AF1" s="377"/>
      <c r="AG1" s="377"/>
      <c r="AH1" s="377"/>
      <c r="AI1" s="377"/>
      <c r="AJ1" s="378"/>
    </row>
    <row r="2" spans="1:36" ht="15" customHeight="1" x14ac:dyDescent="0.3">
      <c r="A2" s="242" t="s">
        <v>21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54"/>
      <c r="S2" s="242" t="s">
        <v>17</v>
      </c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54"/>
    </row>
    <row r="3" spans="1:36" ht="15" customHeight="1" x14ac:dyDescent="0.3">
      <c r="A3" s="245" t="s">
        <v>22</v>
      </c>
      <c r="B3" s="246"/>
      <c r="C3" s="246"/>
      <c r="D3" s="260"/>
      <c r="E3" s="245" t="s">
        <v>23</v>
      </c>
      <c r="F3" s="246"/>
      <c r="G3" s="246"/>
      <c r="H3" s="260"/>
      <c r="I3" s="256" t="s">
        <v>412</v>
      </c>
      <c r="J3" s="256"/>
      <c r="K3" s="256" t="s">
        <v>310</v>
      </c>
      <c r="L3" s="256"/>
      <c r="M3" s="256" t="s">
        <v>311</v>
      </c>
      <c r="N3" s="256"/>
      <c r="O3" s="245" t="s">
        <v>24</v>
      </c>
      <c r="P3" s="246"/>
      <c r="Q3" s="246"/>
      <c r="R3" s="260"/>
      <c r="S3" s="233" t="s">
        <v>374</v>
      </c>
      <c r="T3" s="234"/>
      <c r="U3" s="234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235"/>
    </row>
    <row r="4" spans="1:36" ht="15" customHeight="1" x14ac:dyDescent="0.3">
      <c r="A4" s="312" t="s">
        <v>417</v>
      </c>
      <c r="B4" s="313"/>
      <c r="C4" s="313"/>
      <c r="D4" s="314"/>
      <c r="E4" s="312" t="s">
        <v>206</v>
      </c>
      <c r="F4" s="313"/>
      <c r="G4" s="313"/>
      <c r="H4" s="314"/>
      <c r="I4" s="327" t="s">
        <v>418</v>
      </c>
      <c r="J4" s="327"/>
      <c r="K4" s="327" t="s">
        <v>421</v>
      </c>
      <c r="L4" s="327"/>
      <c r="M4" s="361" t="s">
        <v>420</v>
      </c>
      <c r="N4" s="361"/>
      <c r="O4" s="332" t="s">
        <v>6</v>
      </c>
      <c r="P4" s="333"/>
      <c r="Q4" s="321">
        <f>Fuel!$C$22</f>
        <v>9000</v>
      </c>
      <c r="R4" s="322"/>
      <c r="S4" s="236"/>
      <c r="T4" s="237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7"/>
      <c r="AH4" s="237"/>
      <c r="AI4" s="237"/>
      <c r="AJ4" s="238"/>
    </row>
    <row r="5" spans="1:36" ht="15" customHeight="1" x14ac:dyDescent="0.3">
      <c r="A5" s="315"/>
      <c r="B5" s="316"/>
      <c r="C5" s="316"/>
      <c r="D5" s="317"/>
      <c r="E5" s="315"/>
      <c r="F5" s="316"/>
      <c r="G5" s="316"/>
      <c r="H5" s="317"/>
      <c r="I5" s="328"/>
      <c r="J5" s="328"/>
      <c r="K5" s="328"/>
      <c r="L5" s="328"/>
      <c r="M5" s="362"/>
      <c r="N5" s="362"/>
      <c r="O5" s="334" t="s">
        <v>3</v>
      </c>
      <c r="P5" s="335"/>
      <c r="Q5" s="323">
        <f>Fuel!$C$16</f>
        <v>3200</v>
      </c>
      <c r="R5" s="324"/>
      <c r="S5" s="236"/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8"/>
    </row>
    <row r="6" spans="1:36" ht="15" customHeight="1" x14ac:dyDescent="0.3">
      <c r="A6" s="315"/>
      <c r="B6" s="316"/>
      <c r="C6" s="316"/>
      <c r="D6" s="317"/>
      <c r="E6" s="315"/>
      <c r="F6" s="316"/>
      <c r="G6" s="316"/>
      <c r="H6" s="317"/>
      <c r="I6" s="328"/>
      <c r="J6" s="328"/>
      <c r="K6" s="328"/>
      <c r="L6" s="328"/>
      <c r="M6" s="362"/>
      <c r="N6" s="362"/>
      <c r="O6" s="336" t="s">
        <v>4</v>
      </c>
      <c r="P6" s="337"/>
      <c r="Q6" s="325">
        <f>Fuel!$C$17</f>
        <v>2500</v>
      </c>
      <c r="R6" s="326"/>
      <c r="S6" s="236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8"/>
    </row>
    <row r="7" spans="1:36" ht="15" customHeight="1" x14ac:dyDescent="0.3">
      <c r="A7" s="318"/>
      <c r="B7" s="319"/>
      <c r="C7" s="319"/>
      <c r="D7" s="320"/>
      <c r="E7" s="318"/>
      <c r="F7" s="319"/>
      <c r="G7" s="319"/>
      <c r="H7" s="320"/>
      <c r="I7" s="329"/>
      <c r="J7" s="329"/>
      <c r="K7" s="329"/>
      <c r="L7" s="329"/>
      <c r="M7" s="363"/>
      <c r="N7" s="363"/>
      <c r="O7" s="330" t="s">
        <v>5</v>
      </c>
      <c r="P7" s="331"/>
      <c r="Q7" s="310">
        <f>Fuel!$C$18</f>
        <v>2000</v>
      </c>
      <c r="R7" s="311"/>
      <c r="S7" s="236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8"/>
    </row>
    <row r="8" spans="1:36" ht="15" customHeight="1" x14ac:dyDescent="0.3">
      <c r="A8" s="256" t="s">
        <v>110</v>
      </c>
      <c r="B8" s="256"/>
      <c r="C8" s="256" t="s">
        <v>111</v>
      </c>
      <c r="D8" s="256"/>
      <c r="E8" s="256"/>
      <c r="F8" s="245" t="s">
        <v>34</v>
      </c>
      <c r="G8" s="260"/>
      <c r="H8" s="87" t="s">
        <v>213</v>
      </c>
      <c r="I8" s="245" t="s">
        <v>35</v>
      </c>
      <c r="J8" s="246"/>
      <c r="K8" s="246"/>
      <c r="L8" s="246"/>
      <c r="M8" s="246"/>
      <c r="N8" s="246"/>
      <c r="O8" s="246"/>
      <c r="P8" s="260"/>
      <c r="Q8" s="198" t="s">
        <v>409</v>
      </c>
      <c r="R8" s="87" t="s">
        <v>114</v>
      </c>
      <c r="S8" s="236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8"/>
    </row>
    <row r="9" spans="1:36" ht="15" customHeight="1" x14ac:dyDescent="0.3">
      <c r="A9" s="305"/>
      <c r="B9" s="305"/>
      <c r="C9" s="253" t="s">
        <v>255</v>
      </c>
      <c r="D9" s="253"/>
      <c r="E9" s="253"/>
      <c r="F9" s="306"/>
      <c r="G9" s="307"/>
      <c r="H9" s="78" t="s">
        <v>287</v>
      </c>
      <c r="I9" s="247" t="s">
        <v>533</v>
      </c>
      <c r="J9" s="338"/>
      <c r="K9" s="338"/>
      <c r="L9" s="338"/>
      <c r="M9" s="338"/>
      <c r="N9" s="338"/>
      <c r="O9" s="338"/>
      <c r="P9" s="248"/>
      <c r="Q9" s="199" t="s">
        <v>410</v>
      </c>
      <c r="R9" s="53" t="s">
        <v>299</v>
      </c>
      <c r="S9" s="236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8"/>
    </row>
    <row r="10" spans="1:36" ht="15" customHeight="1" x14ac:dyDescent="0.3">
      <c r="A10" s="244"/>
      <c r="B10" s="244"/>
      <c r="C10" s="244" t="s">
        <v>257</v>
      </c>
      <c r="D10" s="244"/>
      <c r="E10" s="244"/>
      <c r="F10" s="308"/>
      <c r="G10" s="309"/>
      <c r="H10" s="77" t="s">
        <v>288</v>
      </c>
      <c r="I10" s="249" t="s">
        <v>533</v>
      </c>
      <c r="J10" s="258"/>
      <c r="K10" s="258"/>
      <c r="L10" s="258"/>
      <c r="M10" s="258"/>
      <c r="N10" s="258"/>
      <c r="O10" s="258"/>
      <c r="P10" s="250"/>
      <c r="Q10" s="197" t="s">
        <v>411</v>
      </c>
      <c r="R10" s="51" t="s">
        <v>300</v>
      </c>
      <c r="S10" s="236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8"/>
    </row>
    <row r="11" spans="1:36" ht="15" customHeight="1" x14ac:dyDescent="0.3">
      <c r="A11" s="289"/>
      <c r="B11" s="289"/>
      <c r="C11" s="289" t="s">
        <v>256</v>
      </c>
      <c r="D11" s="289"/>
      <c r="E11" s="289"/>
      <c r="F11" s="285"/>
      <c r="G11" s="286"/>
      <c r="H11" s="79" t="s">
        <v>289</v>
      </c>
      <c r="I11" s="296" t="s">
        <v>533</v>
      </c>
      <c r="J11" s="297"/>
      <c r="K11" s="297"/>
      <c r="L11" s="297"/>
      <c r="M11" s="297"/>
      <c r="N11" s="297"/>
      <c r="O11" s="297"/>
      <c r="P11" s="298"/>
      <c r="Q11" s="200">
        <v>5513</v>
      </c>
      <c r="R11" s="52" t="s">
        <v>299</v>
      </c>
      <c r="S11" s="236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8"/>
    </row>
    <row r="12" spans="1:36" ht="15" customHeight="1" x14ac:dyDescent="0.3">
      <c r="A12" s="292"/>
      <c r="B12" s="292"/>
      <c r="C12" s="292" t="s">
        <v>258</v>
      </c>
      <c r="D12" s="292"/>
      <c r="E12" s="292"/>
      <c r="F12" s="287"/>
      <c r="G12" s="288"/>
      <c r="H12" s="80" t="s">
        <v>290</v>
      </c>
      <c r="I12" s="299" t="s">
        <v>533</v>
      </c>
      <c r="J12" s="300"/>
      <c r="K12" s="300"/>
      <c r="L12" s="300"/>
      <c r="M12" s="300"/>
      <c r="N12" s="300"/>
      <c r="O12" s="300"/>
      <c r="P12" s="301"/>
      <c r="Q12" s="201">
        <v>5514</v>
      </c>
      <c r="R12" s="54" t="s">
        <v>300</v>
      </c>
      <c r="S12" s="236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8"/>
    </row>
    <row r="13" spans="1:36" ht="15" customHeight="1" x14ac:dyDescent="0.3">
      <c r="A13" s="242" t="s">
        <v>1</v>
      </c>
      <c r="B13" s="243"/>
      <c r="C13" s="243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54"/>
      <c r="S13" s="236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8"/>
    </row>
    <row r="14" spans="1:36" ht="15" customHeight="1" x14ac:dyDescent="0.3">
      <c r="A14" s="282" t="s">
        <v>27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4"/>
      <c r="M14" s="256" t="s">
        <v>25</v>
      </c>
      <c r="N14" s="256"/>
      <c r="O14" s="256"/>
      <c r="P14" s="256"/>
      <c r="Q14" s="256"/>
      <c r="R14" s="87" t="s">
        <v>26</v>
      </c>
      <c r="S14" s="236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8"/>
    </row>
    <row r="15" spans="1:36" ht="15" customHeight="1" x14ac:dyDescent="0.3">
      <c r="A15" s="273" t="s">
        <v>548</v>
      </c>
      <c r="B15" s="274"/>
      <c r="C15" s="274"/>
      <c r="D15" s="274"/>
      <c r="E15" s="274"/>
      <c r="F15" s="274"/>
      <c r="G15" s="274"/>
      <c r="H15" s="274"/>
      <c r="I15" s="274"/>
      <c r="J15" s="274"/>
      <c r="K15" s="274"/>
      <c r="L15" s="275"/>
      <c r="M15" s="293" t="s">
        <v>292</v>
      </c>
      <c r="N15" s="294"/>
      <c r="O15" s="294"/>
      <c r="P15" s="294"/>
      <c r="Q15" s="295"/>
      <c r="R15" s="56"/>
      <c r="S15" s="236"/>
      <c r="T15" s="237"/>
      <c r="U15" s="237"/>
      <c r="V15" s="237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8"/>
    </row>
    <row r="16" spans="1:36" ht="15" customHeight="1" x14ac:dyDescent="0.3">
      <c r="A16" s="276"/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8"/>
      <c r="M16" s="249" t="s">
        <v>285</v>
      </c>
      <c r="N16" s="258"/>
      <c r="O16" s="258"/>
      <c r="P16" s="258"/>
      <c r="Q16" s="250"/>
      <c r="R16" s="51"/>
      <c r="S16" s="236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8"/>
    </row>
    <row r="17" spans="1:36" ht="15" customHeight="1" x14ac:dyDescent="0.3">
      <c r="A17" s="276"/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8"/>
      <c r="M17" s="270" t="s">
        <v>286</v>
      </c>
      <c r="N17" s="271"/>
      <c r="O17" s="271"/>
      <c r="P17" s="271"/>
      <c r="Q17" s="272"/>
      <c r="R17" s="55"/>
      <c r="S17" s="236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8"/>
    </row>
    <row r="18" spans="1:36" ht="15" customHeight="1" x14ac:dyDescent="0.3">
      <c r="A18" s="276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8"/>
      <c r="M18" s="249" t="s">
        <v>293</v>
      </c>
      <c r="N18" s="258"/>
      <c r="O18" s="258"/>
      <c r="P18" s="258"/>
      <c r="Q18" s="250"/>
      <c r="R18" s="51"/>
      <c r="S18" s="236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8"/>
    </row>
    <row r="19" spans="1:36" ht="15" customHeight="1" x14ac:dyDescent="0.3">
      <c r="A19" s="276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8"/>
      <c r="M19" s="279" t="s">
        <v>294</v>
      </c>
      <c r="N19" s="280"/>
      <c r="O19" s="280"/>
      <c r="P19" s="280"/>
      <c r="Q19" s="281"/>
      <c r="R19" s="177"/>
      <c r="S19" s="236"/>
      <c r="T19" s="237"/>
      <c r="U19" s="237"/>
      <c r="V19" s="237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8"/>
    </row>
    <row r="20" spans="1:36" ht="15" customHeight="1" x14ac:dyDescent="0.3">
      <c r="A20" s="290" t="s">
        <v>28</v>
      </c>
      <c r="B20" s="291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49" t="s">
        <v>295</v>
      </c>
      <c r="N20" s="258"/>
      <c r="O20" s="258"/>
      <c r="P20" s="258"/>
      <c r="Q20" s="250"/>
      <c r="R20" s="174"/>
      <c r="S20" s="236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8"/>
    </row>
    <row r="21" spans="1:36" ht="15" customHeight="1" x14ac:dyDescent="0.3">
      <c r="A21" s="261" t="s">
        <v>549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3"/>
      <c r="M21" s="270"/>
      <c r="N21" s="271"/>
      <c r="O21" s="271"/>
      <c r="P21" s="271"/>
      <c r="Q21" s="272"/>
      <c r="R21" s="175"/>
      <c r="S21" s="236"/>
      <c r="T21" s="237"/>
      <c r="U21" s="237"/>
      <c r="V21" s="237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8"/>
    </row>
    <row r="22" spans="1:36" ht="15" customHeight="1" x14ac:dyDescent="0.3">
      <c r="A22" s="264"/>
      <c r="B22" s="265"/>
      <c r="C22" s="265"/>
      <c r="D22" s="265"/>
      <c r="E22" s="265"/>
      <c r="F22" s="265"/>
      <c r="G22" s="265"/>
      <c r="H22" s="265"/>
      <c r="I22" s="265"/>
      <c r="J22" s="265"/>
      <c r="K22" s="265"/>
      <c r="L22" s="266"/>
      <c r="M22" s="249"/>
      <c r="N22" s="258"/>
      <c r="O22" s="258"/>
      <c r="P22" s="258"/>
      <c r="Q22" s="250"/>
      <c r="R22" s="174"/>
      <c r="S22" s="236"/>
      <c r="T22" s="237"/>
      <c r="U22" s="237"/>
      <c r="V22" s="237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8"/>
    </row>
    <row r="23" spans="1:36" ht="15" customHeight="1" x14ac:dyDescent="0.3">
      <c r="A23" s="264"/>
      <c r="B23" s="265"/>
      <c r="C23" s="265"/>
      <c r="D23" s="265"/>
      <c r="E23" s="265"/>
      <c r="F23" s="265"/>
      <c r="G23" s="265"/>
      <c r="H23" s="265"/>
      <c r="I23" s="265"/>
      <c r="J23" s="265"/>
      <c r="K23" s="265"/>
      <c r="L23" s="266"/>
      <c r="M23" s="270"/>
      <c r="N23" s="271"/>
      <c r="O23" s="271"/>
      <c r="P23" s="271"/>
      <c r="Q23" s="272"/>
      <c r="R23" s="175"/>
      <c r="S23" s="236"/>
      <c r="T23" s="237"/>
      <c r="U23" s="237"/>
      <c r="V23" s="237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8"/>
    </row>
    <row r="24" spans="1:36" ht="15" customHeight="1" x14ac:dyDescent="0.3">
      <c r="A24" s="264"/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6"/>
      <c r="M24" s="249"/>
      <c r="N24" s="258"/>
      <c r="O24" s="258"/>
      <c r="P24" s="258"/>
      <c r="Q24" s="250"/>
      <c r="R24" s="174"/>
      <c r="S24" s="236"/>
      <c r="T24" s="237"/>
      <c r="U24" s="237"/>
      <c r="V24" s="237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8"/>
    </row>
    <row r="25" spans="1:36" ht="15" customHeight="1" x14ac:dyDescent="0.3">
      <c r="A25" s="264"/>
      <c r="B25" s="265"/>
      <c r="C25" s="265"/>
      <c r="D25" s="265"/>
      <c r="E25" s="265"/>
      <c r="F25" s="265"/>
      <c r="G25" s="265"/>
      <c r="H25" s="265"/>
      <c r="I25" s="265"/>
      <c r="J25" s="265"/>
      <c r="K25" s="265"/>
      <c r="L25" s="266"/>
      <c r="M25" s="270"/>
      <c r="N25" s="271"/>
      <c r="O25" s="271"/>
      <c r="P25" s="271"/>
      <c r="Q25" s="272"/>
      <c r="R25" s="175"/>
      <c r="S25" s="236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8"/>
    </row>
    <row r="26" spans="1:36" ht="15" customHeight="1" x14ac:dyDescent="0.3">
      <c r="A26" s="267"/>
      <c r="B26" s="268"/>
      <c r="C26" s="268"/>
      <c r="D26" s="268"/>
      <c r="E26" s="268"/>
      <c r="F26" s="268"/>
      <c r="G26" s="268"/>
      <c r="H26" s="268"/>
      <c r="I26" s="268"/>
      <c r="J26" s="268"/>
      <c r="K26" s="268"/>
      <c r="L26" s="269"/>
      <c r="M26" s="249"/>
      <c r="N26" s="258"/>
      <c r="O26" s="258"/>
      <c r="P26" s="258"/>
      <c r="Q26" s="250"/>
      <c r="R26" s="174"/>
      <c r="S26" s="236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8"/>
    </row>
    <row r="27" spans="1:36" ht="15" customHeight="1" x14ac:dyDescent="0.3">
      <c r="A27" s="242" t="s">
        <v>20</v>
      </c>
      <c r="B27" s="243"/>
      <c r="C27" s="243"/>
      <c r="D27" s="243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243"/>
      <c r="Q27" s="243"/>
      <c r="R27" s="254"/>
      <c r="S27" s="236"/>
      <c r="T27" s="237"/>
      <c r="U27" s="237"/>
      <c r="V27" s="237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8"/>
    </row>
    <row r="28" spans="1:36" ht="15" customHeight="1" x14ac:dyDescent="0.3">
      <c r="A28" s="245" t="s">
        <v>277</v>
      </c>
      <c r="B28" s="260"/>
      <c r="C28" s="256" t="s">
        <v>111</v>
      </c>
      <c r="D28" s="256"/>
      <c r="E28" s="256"/>
      <c r="F28" s="256" t="s">
        <v>30</v>
      </c>
      <c r="G28" s="256"/>
      <c r="H28" s="88" t="s">
        <v>106</v>
      </c>
      <c r="I28" s="245" t="s">
        <v>31</v>
      </c>
      <c r="J28" s="246"/>
      <c r="K28" s="246"/>
      <c r="L28" s="260"/>
      <c r="M28" s="245" t="s">
        <v>28</v>
      </c>
      <c r="N28" s="246"/>
      <c r="O28" s="246"/>
      <c r="P28" s="246"/>
      <c r="Q28" s="246"/>
      <c r="R28" s="260"/>
      <c r="S28" s="236"/>
      <c r="T28" s="237"/>
      <c r="U28" s="237"/>
      <c r="V28" s="237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8"/>
    </row>
    <row r="29" spans="1:36" ht="15" customHeight="1" x14ac:dyDescent="0.3">
      <c r="A29" s="253" t="s">
        <v>282</v>
      </c>
      <c r="B29" s="253"/>
      <c r="C29" s="253" t="s">
        <v>254</v>
      </c>
      <c r="D29" s="253"/>
      <c r="E29" s="253"/>
      <c r="F29" s="253" t="s">
        <v>307</v>
      </c>
      <c r="G29" s="253"/>
      <c r="H29" s="53" t="s">
        <v>284</v>
      </c>
      <c r="I29" s="253"/>
      <c r="J29" s="253"/>
      <c r="K29" s="253"/>
      <c r="L29" s="253"/>
      <c r="M29" s="253"/>
      <c r="N29" s="253"/>
      <c r="O29" s="253"/>
      <c r="P29" s="253"/>
      <c r="Q29" s="253"/>
      <c r="R29" s="253"/>
      <c r="S29" s="236"/>
      <c r="T29" s="237"/>
      <c r="U29" s="237"/>
      <c r="V29" s="237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8"/>
    </row>
    <row r="30" spans="1:36" ht="15" customHeight="1" x14ac:dyDescent="0.3">
      <c r="A30" s="244"/>
      <c r="B30" s="244"/>
      <c r="C30" s="244"/>
      <c r="D30" s="244"/>
      <c r="E30" s="244"/>
      <c r="F30" s="244"/>
      <c r="G30" s="244"/>
      <c r="H30" s="51"/>
      <c r="I30" s="249"/>
      <c r="J30" s="258"/>
      <c r="K30" s="258"/>
      <c r="L30" s="250"/>
      <c r="M30" s="258"/>
      <c r="N30" s="258"/>
      <c r="O30" s="258"/>
      <c r="P30" s="258"/>
      <c r="Q30" s="258"/>
      <c r="R30" s="250"/>
      <c r="S30" s="236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8"/>
    </row>
    <row r="31" spans="1:36" ht="15" customHeight="1" x14ac:dyDescent="0.3">
      <c r="A31" s="289"/>
      <c r="B31" s="289"/>
      <c r="C31" s="289"/>
      <c r="D31" s="289"/>
      <c r="E31" s="289"/>
      <c r="F31" s="289"/>
      <c r="G31" s="289"/>
      <c r="H31" s="55"/>
      <c r="I31" s="339"/>
      <c r="J31" s="339"/>
      <c r="K31" s="339"/>
      <c r="L31" s="339"/>
      <c r="M31" s="259"/>
      <c r="N31" s="259"/>
      <c r="O31" s="259"/>
      <c r="P31" s="259"/>
      <c r="Q31" s="259"/>
      <c r="R31" s="259"/>
      <c r="S31" s="236"/>
      <c r="T31" s="237"/>
      <c r="U31" s="237"/>
      <c r="V31" s="237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8"/>
    </row>
    <row r="32" spans="1:36" ht="15" customHeight="1" x14ac:dyDescent="0.3">
      <c r="A32" s="244"/>
      <c r="B32" s="244"/>
      <c r="C32" s="244"/>
      <c r="D32" s="244"/>
      <c r="E32" s="244"/>
      <c r="F32" s="244"/>
      <c r="G32" s="244"/>
      <c r="H32" s="51"/>
      <c r="I32" s="244"/>
      <c r="J32" s="244"/>
      <c r="K32" s="244"/>
      <c r="L32" s="244"/>
      <c r="M32" s="244"/>
      <c r="N32" s="244"/>
      <c r="O32" s="244"/>
      <c r="P32" s="244"/>
      <c r="Q32" s="244"/>
      <c r="R32" s="244"/>
      <c r="S32" s="236"/>
      <c r="T32" s="237"/>
      <c r="U32" s="237"/>
      <c r="V32" s="237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8"/>
    </row>
    <row r="33" spans="1:36" ht="15" customHeight="1" x14ac:dyDescent="0.3">
      <c r="A33" s="289"/>
      <c r="B33" s="289"/>
      <c r="C33" s="289"/>
      <c r="D33" s="289"/>
      <c r="E33" s="289"/>
      <c r="F33" s="289"/>
      <c r="G33" s="289"/>
      <c r="H33" s="55"/>
      <c r="I33" s="259"/>
      <c r="J33" s="259"/>
      <c r="K33" s="259"/>
      <c r="L33" s="259"/>
      <c r="M33" s="259"/>
      <c r="N33" s="259"/>
      <c r="O33" s="259"/>
      <c r="P33" s="259"/>
      <c r="Q33" s="259"/>
      <c r="R33" s="259"/>
      <c r="S33" s="236"/>
      <c r="T33" s="237"/>
      <c r="U33" s="237"/>
      <c r="V33" s="237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8"/>
    </row>
    <row r="34" spans="1:36" ht="15" customHeight="1" x14ac:dyDescent="0.3">
      <c r="A34" s="244"/>
      <c r="B34" s="244"/>
      <c r="C34" s="244"/>
      <c r="D34" s="244"/>
      <c r="E34" s="244"/>
      <c r="F34" s="244"/>
      <c r="G34" s="244"/>
      <c r="H34" s="51"/>
      <c r="I34" s="244"/>
      <c r="J34" s="244"/>
      <c r="K34" s="244"/>
      <c r="L34" s="244"/>
      <c r="M34" s="244"/>
      <c r="N34" s="244"/>
      <c r="O34" s="244"/>
      <c r="P34" s="244"/>
      <c r="Q34" s="244"/>
      <c r="R34" s="244"/>
      <c r="S34" s="236"/>
      <c r="T34" s="237"/>
      <c r="U34" s="237"/>
      <c r="V34" s="237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8"/>
    </row>
    <row r="35" spans="1:36" ht="15" customHeight="1" x14ac:dyDescent="0.3">
      <c r="A35" s="242" t="s">
        <v>109</v>
      </c>
      <c r="B35" s="243"/>
      <c r="C35" s="243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54"/>
      <c r="S35" s="236"/>
      <c r="T35" s="237"/>
      <c r="U35" s="237"/>
      <c r="V35" s="237"/>
      <c r="W35" s="237"/>
      <c r="X35" s="237"/>
      <c r="Y35" s="237"/>
      <c r="Z35" s="237"/>
      <c r="AA35" s="237"/>
      <c r="AB35" s="237"/>
      <c r="AC35" s="237"/>
      <c r="AD35" s="237"/>
      <c r="AE35" s="237"/>
      <c r="AF35" s="237"/>
      <c r="AG35" s="237"/>
      <c r="AH35" s="237"/>
      <c r="AI35" s="237"/>
      <c r="AJ35" s="238"/>
    </row>
    <row r="36" spans="1:36" ht="15" customHeight="1" x14ac:dyDescent="0.3">
      <c r="A36" s="245" t="s">
        <v>29</v>
      </c>
      <c r="B36" s="260"/>
      <c r="C36" s="245" t="s">
        <v>111</v>
      </c>
      <c r="D36" s="246"/>
      <c r="E36" s="246"/>
      <c r="F36" s="246" t="s">
        <v>30</v>
      </c>
      <c r="G36" s="260"/>
      <c r="H36" s="137" t="s">
        <v>106</v>
      </c>
      <c r="I36" s="245" t="s">
        <v>28</v>
      </c>
      <c r="J36" s="246"/>
      <c r="K36" s="246"/>
      <c r="L36" s="260"/>
      <c r="M36" s="245" t="s">
        <v>32</v>
      </c>
      <c r="N36" s="246"/>
      <c r="O36" s="246"/>
      <c r="P36" s="246"/>
      <c r="Q36" s="246"/>
      <c r="R36" s="260"/>
      <c r="S36" s="236"/>
      <c r="T36" s="237"/>
      <c r="U36" s="237"/>
      <c r="V36" s="237"/>
      <c r="W36" s="237"/>
      <c r="X36" s="237"/>
      <c r="Y36" s="237"/>
      <c r="Z36" s="237"/>
      <c r="AA36" s="237"/>
      <c r="AB36" s="237"/>
      <c r="AC36" s="237"/>
      <c r="AD36" s="237"/>
      <c r="AE36" s="237"/>
      <c r="AF36" s="237"/>
      <c r="AG36" s="237"/>
      <c r="AH36" s="237"/>
      <c r="AI36" s="237"/>
      <c r="AJ36" s="238"/>
    </row>
    <row r="37" spans="1:36" ht="15" customHeight="1" x14ac:dyDescent="0.3">
      <c r="A37" s="247" t="s">
        <v>304</v>
      </c>
      <c r="B37" s="248"/>
      <c r="C37" s="247" t="s">
        <v>305</v>
      </c>
      <c r="D37" s="338"/>
      <c r="E37" s="248"/>
      <c r="F37" s="417">
        <v>355</v>
      </c>
      <c r="G37" s="418"/>
      <c r="H37" s="139" t="s">
        <v>306</v>
      </c>
      <c r="I37" s="247"/>
      <c r="J37" s="338"/>
      <c r="K37" s="338"/>
      <c r="L37" s="248"/>
      <c r="M37" s="364" t="s">
        <v>223</v>
      </c>
      <c r="N37" s="365"/>
      <c r="O37" s="366"/>
      <c r="P37" s="367"/>
      <c r="Q37" s="368"/>
      <c r="R37" s="369"/>
      <c r="S37" s="236"/>
      <c r="T37" s="237"/>
      <c r="U37" s="237"/>
      <c r="V37" s="237"/>
      <c r="W37" s="237"/>
      <c r="X37" s="237"/>
      <c r="Y37" s="237"/>
      <c r="Z37" s="237"/>
      <c r="AA37" s="237"/>
      <c r="AB37" s="237"/>
      <c r="AC37" s="237"/>
      <c r="AD37" s="237"/>
      <c r="AE37" s="237"/>
      <c r="AF37" s="237"/>
      <c r="AG37" s="237"/>
      <c r="AH37" s="237"/>
      <c r="AI37" s="237"/>
      <c r="AJ37" s="238"/>
    </row>
    <row r="38" spans="1:36" ht="15" customHeight="1" x14ac:dyDescent="0.3">
      <c r="A38" s="249" t="s">
        <v>272</v>
      </c>
      <c r="B38" s="250"/>
      <c r="C38" s="249" t="s">
        <v>278</v>
      </c>
      <c r="D38" s="258"/>
      <c r="E38" s="250"/>
      <c r="F38" s="419">
        <v>251.5</v>
      </c>
      <c r="G38" s="420"/>
      <c r="H38" s="140" t="s">
        <v>296</v>
      </c>
      <c r="I38" s="249"/>
      <c r="J38" s="258"/>
      <c r="K38" s="258"/>
      <c r="L38" s="250"/>
      <c r="M38" s="340" t="s">
        <v>222</v>
      </c>
      <c r="N38" s="341"/>
      <c r="O38" s="342"/>
      <c r="P38" s="346"/>
      <c r="Q38" s="347"/>
      <c r="R38" s="348"/>
      <c r="S38" s="236"/>
      <c r="T38" s="237"/>
      <c r="U38" s="237"/>
      <c r="V38" s="237"/>
      <c r="W38" s="237"/>
      <c r="X38" s="237"/>
      <c r="Y38" s="237"/>
      <c r="Z38" s="237"/>
      <c r="AA38" s="237"/>
      <c r="AB38" s="237"/>
      <c r="AC38" s="237"/>
      <c r="AD38" s="237"/>
      <c r="AE38" s="237"/>
      <c r="AF38" s="237"/>
      <c r="AG38" s="237"/>
      <c r="AH38" s="237"/>
      <c r="AI38" s="237"/>
      <c r="AJ38" s="238"/>
    </row>
    <row r="39" spans="1:36" ht="15" customHeight="1" x14ac:dyDescent="0.3">
      <c r="A39" s="270" t="s">
        <v>273</v>
      </c>
      <c r="B39" s="272"/>
      <c r="C39" s="296" t="s">
        <v>278</v>
      </c>
      <c r="D39" s="297"/>
      <c r="E39" s="298"/>
      <c r="F39" s="421">
        <v>251</v>
      </c>
      <c r="G39" s="422"/>
      <c r="H39" s="138" t="s">
        <v>297</v>
      </c>
      <c r="I39" s="270"/>
      <c r="J39" s="271"/>
      <c r="K39" s="271"/>
      <c r="L39" s="272"/>
      <c r="M39" s="349" t="s">
        <v>224</v>
      </c>
      <c r="N39" s="350"/>
      <c r="O39" s="351"/>
      <c r="P39" s="343"/>
      <c r="Q39" s="344"/>
      <c r="R39" s="345"/>
      <c r="S39" s="236"/>
      <c r="T39" s="237"/>
      <c r="U39" s="237"/>
      <c r="V39" s="237"/>
      <c r="W39" s="237"/>
      <c r="X39" s="237"/>
      <c r="Y39" s="237"/>
      <c r="Z39" s="237"/>
      <c r="AA39" s="237"/>
      <c r="AB39" s="237"/>
      <c r="AC39" s="237"/>
      <c r="AD39" s="237"/>
      <c r="AE39" s="237"/>
      <c r="AF39" s="237"/>
      <c r="AG39" s="237"/>
      <c r="AH39" s="237"/>
      <c r="AI39" s="237"/>
      <c r="AJ39" s="238"/>
    </row>
    <row r="40" spans="1:36" ht="15" customHeight="1" x14ac:dyDescent="0.3">
      <c r="A40" s="249" t="s">
        <v>419</v>
      </c>
      <c r="B40" s="250"/>
      <c r="C40" s="249" t="s">
        <v>546</v>
      </c>
      <c r="D40" s="258"/>
      <c r="E40" s="250"/>
      <c r="F40" s="419">
        <v>250</v>
      </c>
      <c r="G40" s="420"/>
      <c r="H40" s="140" t="s">
        <v>547</v>
      </c>
      <c r="I40" s="249"/>
      <c r="J40" s="258"/>
      <c r="K40" s="258"/>
      <c r="L40" s="250"/>
      <c r="M40" s="340" t="s">
        <v>119</v>
      </c>
      <c r="N40" s="341"/>
      <c r="O40" s="342"/>
      <c r="P40" s="346"/>
      <c r="Q40" s="347"/>
      <c r="R40" s="348"/>
      <c r="S40" s="236"/>
      <c r="T40" s="237"/>
      <c r="U40" s="237"/>
      <c r="V40" s="237"/>
      <c r="W40" s="237"/>
      <c r="X40" s="237"/>
      <c r="Y40" s="237"/>
      <c r="Z40" s="237"/>
      <c r="AA40" s="237"/>
      <c r="AB40" s="237"/>
      <c r="AC40" s="237"/>
      <c r="AD40" s="237"/>
      <c r="AE40" s="237"/>
      <c r="AF40" s="237"/>
      <c r="AG40" s="237"/>
      <c r="AH40" s="237"/>
      <c r="AI40" s="237"/>
      <c r="AJ40" s="238"/>
    </row>
    <row r="41" spans="1:36" ht="15" customHeight="1" x14ac:dyDescent="0.3">
      <c r="A41" s="270"/>
      <c r="B41" s="272"/>
      <c r="C41" s="296"/>
      <c r="D41" s="297"/>
      <c r="E41" s="298"/>
      <c r="F41" s="421"/>
      <c r="G41" s="422"/>
      <c r="H41" s="138"/>
      <c r="I41" s="270"/>
      <c r="J41" s="271"/>
      <c r="K41" s="271"/>
      <c r="L41" s="272"/>
      <c r="M41" s="358" t="s">
        <v>225</v>
      </c>
      <c r="N41" s="359"/>
      <c r="O41" s="360"/>
      <c r="P41" s="343"/>
      <c r="Q41" s="344"/>
      <c r="R41" s="345"/>
      <c r="S41" s="236"/>
      <c r="T41" s="237"/>
      <c r="U41" s="237"/>
      <c r="V41" s="237"/>
      <c r="W41" s="237"/>
      <c r="X41" s="237"/>
      <c r="Y41" s="237"/>
      <c r="Z41" s="237"/>
      <c r="AA41" s="237"/>
      <c r="AB41" s="237"/>
      <c r="AC41" s="237"/>
      <c r="AD41" s="237"/>
      <c r="AE41" s="237"/>
      <c r="AF41" s="237"/>
      <c r="AG41" s="237"/>
      <c r="AH41" s="237"/>
      <c r="AI41" s="237"/>
      <c r="AJ41" s="238"/>
    </row>
    <row r="42" spans="1:36" ht="15" customHeight="1" x14ac:dyDescent="0.3">
      <c r="A42" s="244"/>
      <c r="B42" s="244"/>
      <c r="C42" s="249"/>
      <c r="D42" s="258"/>
      <c r="E42" s="250"/>
      <c r="F42" s="419"/>
      <c r="G42" s="420"/>
      <c r="H42" s="140"/>
      <c r="I42" s="249"/>
      <c r="J42" s="258"/>
      <c r="K42" s="258"/>
      <c r="L42" s="250"/>
      <c r="M42" s="340" t="s">
        <v>226</v>
      </c>
      <c r="N42" s="341"/>
      <c r="O42" s="342"/>
      <c r="P42" s="356"/>
      <c r="Q42" s="356"/>
      <c r="R42" s="356"/>
      <c r="S42" s="236"/>
      <c r="T42" s="237"/>
      <c r="U42" s="237"/>
      <c r="V42" s="237"/>
      <c r="W42" s="237"/>
      <c r="X42" s="237"/>
      <c r="Y42" s="237"/>
      <c r="Z42" s="237"/>
      <c r="AA42" s="237"/>
      <c r="AB42" s="237"/>
      <c r="AC42" s="237"/>
      <c r="AD42" s="237"/>
      <c r="AE42" s="237"/>
      <c r="AF42" s="237"/>
      <c r="AG42" s="237"/>
      <c r="AH42" s="237"/>
      <c r="AI42" s="237"/>
      <c r="AJ42" s="238"/>
    </row>
    <row r="43" spans="1:36" ht="15" customHeight="1" x14ac:dyDescent="0.3">
      <c r="A43" s="270"/>
      <c r="B43" s="272"/>
      <c r="C43" s="296"/>
      <c r="D43" s="297"/>
      <c r="E43" s="298"/>
      <c r="F43" s="421"/>
      <c r="G43" s="422"/>
      <c r="H43" s="138"/>
      <c r="I43" s="270"/>
      <c r="J43" s="271"/>
      <c r="K43" s="271"/>
      <c r="L43" s="272"/>
      <c r="M43" s="358" t="s">
        <v>227</v>
      </c>
      <c r="N43" s="359"/>
      <c r="O43" s="360"/>
      <c r="P43" s="357"/>
      <c r="Q43" s="357"/>
      <c r="R43" s="357"/>
      <c r="S43" s="236"/>
      <c r="T43" s="237"/>
      <c r="U43" s="237"/>
      <c r="V43" s="237"/>
      <c r="W43" s="237"/>
      <c r="X43" s="237"/>
      <c r="Y43" s="237"/>
      <c r="Z43" s="237"/>
      <c r="AA43" s="237"/>
      <c r="AB43" s="237"/>
      <c r="AC43" s="237"/>
      <c r="AD43" s="237"/>
      <c r="AE43" s="237"/>
      <c r="AF43" s="237"/>
      <c r="AG43" s="237"/>
      <c r="AH43" s="237"/>
      <c r="AI43" s="237"/>
      <c r="AJ43" s="238"/>
    </row>
    <row r="44" spans="1:36" ht="15" customHeight="1" x14ac:dyDescent="0.3">
      <c r="A44" s="244"/>
      <c r="B44" s="244"/>
      <c r="C44" s="249"/>
      <c r="D44" s="258"/>
      <c r="E44" s="250"/>
      <c r="F44" s="419"/>
      <c r="G44" s="420"/>
      <c r="H44" s="140"/>
      <c r="I44" s="249"/>
      <c r="J44" s="258"/>
      <c r="K44" s="258"/>
      <c r="L44" s="250"/>
      <c r="M44" s="340"/>
      <c r="N44" s="341"/>
      <c r="O44" s="342"/>
      <c r="P44" s="356"/>
      <c r="Q44" s="356"/>
      <c r="R44" s="356"/>
      <c r="S44" s="236"/>
      <c r="T44" s="237"/>
      <c r="U44" s="237"/>
      <c r="V44" s="237"/>
      <c r="W44" s="237"/>
      <c r="X44" s="237"/>
      <c r="Y44" s="237"/>
      <c r="Z44" s="237"/>
      <c r="AA44" s="237"/>
      <c r="AB44" s="237"/>
      <c r="AC44" s="237"/>
      <c r="AD44" s="237"/>
      <c r="AE44" s="237"/>
      <c r="AF44" s="237"/>
      <c r="AG44" s="237"/>
      <c r="AH44" s="237"/>
      <c r="AI44" s="237"/>
      <c r="AJ44" s="238"/>
    </row>
    <row r="45" spans="1:36" ht="15" customHeight="1" x14ac:dyDescent="0.3">
      <c r="A45" s="270"/>
      <c r="B45" s="272"/>
      <c r="C45" s="296"/>
      <c r="D45" s="297"/>
      <c r="E45" s="298"/>
      <c r="F45" s="421"/>
      <c r="G45" s="422"/>
      <c r="H45" s="138"/>
      <c r="I45" s="270"/>
      <c r="J45" s="271"/>
      <c r="K45" s="271"/>
      <c r="L45" s="272"/>
      <c r="M45" s="358"/>
      <c r="N45" s="359"/>
      <c r="O45" s="360"/>
      <c r="P45" s="357"/>
      <c r="Q45" s="357"/>
      <c r="R45" s="357"/>
      <c r="S45" s="236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37"/>
      <c r="AH45" s="237"/>
      <c r="AI45" s="237"/>
      <c r="AJ45" s="238"/>
    </row>
    <row r="46" spans="1:36" ht="15" customHeight="1" x14ac:dyDescent="0.3">
      <c r="A46" s="242" t="s">
        <v>37</v>
      </c>
      <c r="B46" s="243"/>
      <c r="C46" s="243"/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54"/>
      <c r="S46" s="236"/>
      <c r="T46" s="237"/>
      <c r="U46" s="237"/>
      <c r="V46" s="237"/>
      <c r="W46" s="237"/>
      <c r="X46" s="237"/>
      <c r="Y46" s="237"/>
      <c r="Z46" s="237"/>
      <c r="AA46" s="237"/>
      <c r="AB46" s="237"/>
      <c r="AC46" s="237"/>
      <c r="AD46" s="237"/>
      <c r="AE46" s="237"/>
      <c r="AF46" s="237"/>
      <c r="AG46" s="237"/>
      <c r="AH46" s="237"/>
      <c r="AI46" s="237"/>
      <c r="AJ46" s="238"/>
    </row>
    <row r="47" spans="1:36" ht="15" customHeight="1" x14ac:dyDescent="0.3">
      <c r="A47" s="245" t="s">
        <v>29</v>
      </c>
      <c r="B47" s="260"/>
      <c r="C47" s="256" t="s">
        <v>111</v>
      </c>
      <c r="D47" s="256"/>
      <c r="E47" s="256"/>
      <c r="F47" s="256" t="s">
        <v>30</v>
      </c>
      <c r="G47" s="256"/>
      <c r="H47" s="88" t="s">
        <v>106</v>
      </c>
      <c r="I47" s="245" t="s">
        <v>114</v>
      </c>
      <c r="J47" s="260"/>
      <c r="K47" s="245" t="s">
        <v>31</v>
      </c>
      <c r="L47" s="260"/>
      <c r="M47" s="245" t="s">
        <v>28</v>
      </c>
      <c r="N47" s="246"/>
      <c r="O47" s="246"/>
      <c r="P47" s="246"/>
      <c r="Q47" s="246"/>
      <c r="R47" s="260"/>
      <c r="S47" s="236"/>
      <c r="T47" s="237"/>
      <c r="U47" s="237"/>
      <c r="V47" s="237"/>
      <c r="W47" s="237"/>
      <c r="X47" s="237"/>
      <c r="Y47" s="237"/>
      <c r="Z47" s="237"/>
      <c r="AA47" s="237"/>
      <c r="AB47" s="237"/>
      <c r="AC47" s="237"/>
      <c r="AD47" s="237"/>
      <c r="AE47" s="237"/>
      <c r="AF47" s="237"/>
      <c r="AG47" s="237"/>
      <c r="AH47" s="237"/>
      <c r="AI47" s="237"/>
      <c r="AJ47" s="238"/>
    </row>
    <row r="48" spans="1:36" ht="15" customHeight="1" x14ac:dyDescent="0.3">
      <c r="A48" s="327" t="s">
        <v>131</v>
      </c>
      <c r="B48" s="327"/>
      <c r="C48" s="327"/>
      <c r="D48" s="327"/>
      <c r="E48" s="327"/>
      <c r="F48" s="327"/>
      <c r="G48" s="327"/>
      <c r="H48" s="180"/>
      <c r="I48" s="312"/>
      <c r="J48" s="314"/>
      <c r="K48" s="312"/>
      <c r="L48" s="314"/>
      <c r="M48" s="312"/>
      <c r="N48" s="313"/>
      <c r="O48" s="313"/>
      <c r="P48" s="313"/>
      <c r="Q48" s="313"/>
      <c r="R48" s="314"/>
      <c r="S48" s="236"/>
      <c r="T48" s="237"/>
      <c r="U48" s="237"/>
      <c r="V48" s="237"/>
      <c r="W48" s="237"/>
      <c r="X48" s="237"/>
      <c r="Y48" s="237"/>
      <c r="Z48" s="237"/>
      <c r="AA48" s="237"/>
      <c r="AB48" s="237"/>
      <c r="AC48" s="237"/>
      <c r="AD48" s="237"/>
      <c r="AE48" s="237"/>
      <c r="AF48" s="237"/>
      <c r="AG48" s="237"/>
      <c r="AH48" s="237"/>
      <c r="AI48" s="237"/>
      <c r="AJ48" s="238"/>
    </row>
    <row r="49" spans="1:36" ht="15" customHeight="1" x14ac:dyDescent="0.3">
      <c r="A49" s="244" t="s">
        <v>291</v>
      </c>
      <c r="B49" s="244"/>
      <c r="C49" s="244"/>
      <c r="D49" s="244"/>
      <c r="E49" s="244"/>
      <c r="F49" s="244"/>
      <c r="G49" s="244"/>
      <c r="H49" s="178"/>
      <c r="I49" s="249"/>
      <c r="J49" s="250"/>
      <c r="K49" s="249"/>
      <c r="L49" s="250"/>
      <c r="M49" s="249"/>
      <c r="N49" s="258"/>
      <c r="O49" s="258"/>
      <c r="P49" s="258"/>
      <c r="Q49" s="258"/>
      <c r="R49" s="250"/>
      <c r="S49" s="236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37"/>
      <c r="AG49" s="237"/>
      <c r="AH49" s="237"/>
      <c r="AI49" s="237"/>
      <c r="AJ49" s="238"/>
    </row>
    <row r="50" spans="1:36" ht="15" customHeight="1" x14ac:dyDescent="0.3">
      <c r="A50" s="355" t="s">
        <v>102</v>
      </c>
      <c r="B50" s="355"/>
      <c r="C50" s="352"/>
      <c r="D50" s="353"/>
      <c r="E50" s="354"/>
      <c r="F50" s="355"/>
      <c r="G50" s="355"/>
      <c r="H50" s="181"/>
      <c r="I50" s="352"/>
      <c r="J50" s="354"/>
      <c r="K50" s="352"/>
      <c r="L50" s="354"/>
      <c r="M50" s="352"/>
      <c r="N50" s="353"/>
      <c r="O50" s="353"/>
      <c r="P50" s="353"/>
      <c r="Q50" s="353"/>
      <c r="R50" s="354"/>
      <c r="S50" s="236"/>
      <c r="T50" s="237"/>
      <c r="U50" s="237"/>
      <c r="V50" s="237"/>
      <c r="W50" s="237"/>
      <c r="X50" s="237"/>
      <c r="Y50" s="237"/>
      <c r="Z50" s="237"/>
      <c r="AA50" s="237"/>
      <c r="AB50" s="237"/>
      <c r="AC50" s="237"/>
      <c r="AD50" s="237"/>
      <c r="AE50" s="237"/>
      <c r="AF50" s="237"/>
      <c r="AG50" s="237"/>
      <c r="AH50" s="237"/>
      <c r="AI50" s="237"/>
      <c r="AJ50" s="238"/>
    </row>
    <row r="51" spans="1:36" ht="16" customHeight="1" x14ac:dyDescent="0.3">
      <c r="A51" s="249"/>
      <c r="B51" s="250"/>
      <c r="C51" s="249"/>
      <c r="D51" s="258"/>
      <c r="E51" s="250"/>
      <c r="F51" s="249"/>
      <c r="G51" s="250"/>
      <c r="H51" s="178"/>
      <c r="I51" s="249"/>
      <c r="J51" s="250"/>
      <c r="K51" s="249"/>
      <c r="L51" s="250"/>
      <c r="M51" s="249"/>
      <c r="N51" s="258"/>
      <c r="O51" s="258"/>
      <c r="P51" s="258"/>
      <c r="Q51" s="258"/>
      <c r="R51" s="250"/>
      <c r="S51" s="236"/>
      <c r="T51" s="237"/>
      <c r="U51" s="237"/>
      <c r="V51" s="237"/>
      <c r="W51" s="237"/>
      <c r="X51" s="237"/>
      <c r="Y51" s="237"/>
      <c r="Z51" s="237"/>
      <c r="AA51" s="237"/>
      <c r="AB51" s="237"/>
      <c r="AC51" s="237"/>
      <c r="AD51" s="237"/>
      <c r="AE51" s="237"/>
      <c r="AF51" s="237"/>
      <c r="AG51" s="237"/>
      <c r="AH51" s="237"/>
      <c r="AI51" s="237"/>
      <c r="AJ51" s="238"/>
    </row>
    <row r="52" spans="1:36" ht="16" customHeight="1" x14ac:dyDescent="0.3">
      <c r="A52" s="255"/>
      <c r="B52" s="255"/>
      <c r="C52" s="251"/>
      <c r="D52" s="257"/>
      <c r="E52" s="252"/>
      <c r="F52" s="255"/>
      <c r="G52" s="255"/>
      <c r="H52" s="179"/>
      <c r="I52" s="251"/>
      <c r="J52" s="252"/>
      <c r="K52" s="251"/>
      <c r="L52" s="252"/>
      <c r="M52" s="251"/>
      <c r="N52" s="257"/>
      <c r="O52" s="257"/>
      <c r="P52" s="257"/>
      <c r="Q52" s="257"/>
      <c r="R52" s="252"/>
      <c r="S52" s="239"/>
      <c r="T52" s="240"/>
      <c r="U52" s="240"/>
      <c r="V52" s="240"/>
      <c r="W52" s="240"/>
      <c r="X52" s="240"/>
      <c r="Y52" s="240"/>
      <c r="Z52" s="240"/>
      <c r="AA52" s="240"/>
      <c r="AB52" s="240"/>
      <c r="AC52" s="240"/>
      <c r="AD52" s="240"/>
      <c r="AE52" s="240"/>
      <c r="AF52" s="240"/>
      <c r="AG52" s="240"/>
      <c r="AH52" s="240"/>
      <c r="AI52" s="240"/>
      <c r="AJ52" s="241"/>
    </row>
    <row r="53" spans="1:36" ht="16" customHeight="1" x14ac:dyDescent="0.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</row>
  </sheetData>
  <sheetProtection formatCells="0" formatColumns="0" formatRows="0" insertColumns="0" insertRows="0" insertHyperlinks="0" deleteColumns="0" deleteRows="0" sort="0"/>
  <mergeCells count="199">
    <mergeCell ref="S1:X1"/>
    <mergeCell ref="Y1:AD1"/>
    <mergeCell ref="AE1:AJ1"/>
    <mergeCell ref="S2:AJ2"/>
    <mergeCell ref="S3:AJ52"/>
    <mergeCell ref="M42:O42"/>
    <mergeCell ref="M43:O43"/>
    <mergeCell ref="P43:R43"/>
    <mergeCell ref="P41:R41"/>
    <mergeCell ref="M41:O41"/>
    <mergeCell ref="M36:R36"/>
    <mergeCell ref="M40:O40"/>
    <mergeCell ref="P37:R37"/>
    <mergeCell ref="P38:R38"/>
    <mergeCell ref="A36:B36"/>
    <mergeCell ref="C37:E37"/>
    <mergeCell ref="C38:E38"/>
    <mergeCell ref="C41:E41"/>
    <mergeCell ref="F37:G37"/>
    <mergeCell ref="F38:G38"/>
    <mergeCell ref="I40:L40"/>
    <mergeCell ref="I44:L44"/>
    <mergeCell ref="I45:L45"/>
    <mergeCell ref="A35:R35"/>
    <mergeCell ref="M37:O37"/>
    <mergeCell ref="I41:L41"/>
    <mergeCell ref="A38:B38"/>
    <mergeCell ref="C39:E39"/>
    <mergeCell ref="F39:G39"/>
    <mergeCell ref="A41:B41"/>
    <mergeCell ref="A40:B40"/>
    <mergeCell ref="A39:B39"/>
    <mergeCell ref="A37:B37"/>
    <mergeCell ref="C33:E33"/>
    <mergeCell ref="K4:L7"/>
    <mergeCell ref="M4:N7"/>
    <mergeCell ref="C47:E47"/>
    <mergeCell ref="P42:R42"/>
    <mergeCell ref="I42:L42"/>
    <mergeCell ref="I43:L43"/>
    <mergeCell ref="F48:G48"/>
    <mergeCell ref="M48:R48"/>
    <mergeCell ref="A48:B48"/>
    <mergeCell ref="C45:E45"/>
    <mergeCell ref="F44:G44"/>
    <mergeCell ref="P45:R45"/>
    <mergeCell ref="M44:O44"/>
    <mergeCell ref="M45:O45"/>
    <mergeCell ref="A45:B45"/>
    <mergeCell ref="C44:E44"/>
    <mergeCell ref="I47:J47"/>
    <mergeCell ref="I48:J48"/>
    <mergeCell ref="K47:L47"/>
    <mergeCell ref="K48:L48"/>
    <mergeCell ref="A44:B44"/>
    <mergeCell ref="F45:G45"/>
    <mergeCell ref="P44:R44"/>
    <mergeCell ref="C49:E49"/>
    <mergeCell ref="A51:B51"/>
    <mergeCell ref="A52:B52"/>
    <mergeCell ref="M49:R49"/>
    <mergeCell ref="M50:R50"/>
    <mergeCell ref="M51:R51"/>
    <mergeCell ref="M52:R52"/>
    <mergeCell ref="A49:B49"/>
    <mergeCell ref="A50:B50"/>
    <mergeCell ref="F50:G50"/>
    <mergeCell ref="F52:G52"/>
    <mergeCell ref="C50:E50"/>
    <mergeCell ref="C51:E51"/>
    <mergeCell ref="C52:E52"/>
    <mergeCell ref="F49:G49"/>
    <mergeCell ref="F51:G51"/>
    <mergeCell ref="I52:J52"/>
    <mergeCell ref="K52:L52"/>
    <mergeCell ref="I50:J50"/>
    <mergeCell ref="I51:J51"/>
    <mergeCell ref="K49:L49"/>
    <mergeCell ref="K50:L50"/>
    <mergeCell ref="K51:L51"/>
    <mergeCell ref="I49:J49"/>
    <mergeCell ref="C42:E42"/>
    <mergeCell ref="F42:G42"/>
    <mergeCell ref="C43:E43"/>
    <mergeCell ref="F43:G43"/>
    <mergeCell ref="F41:G41"/>
    <mergeCell ref="F36:G36"/>
    <mergeCell ref="I36:L36"/>
    <mergeCell ref="P39:R39"/>
    <mergeCell ref="P40:R40"/>
    <mergeCell ref="M39:O39"/>
    <mergeCell ref="C36:E36"/>
    <mergeCell ref="C40:E40"/>
    <mergeCell ref="F40:G40"/>
    <mergeCell ref="C48:E48"/>
    <mergeCell ref="M47:R47"/>
    <mergeCell ref="A46:R46"/>
    <mergeCell ref="A47:B47"/>
    <mergeCell ref="F47:G47"/>
    <mergeCell ref="A43:B43"/>
    <mergeCell ref="A42:B42"/>
    <mergeCell ref="F34:G34"/>
    <mergeCell ref="M33:R33"/>
    <mergeCell ref="M34:R34"/>
    <mergeCell ref="A34:B34"/>
    <mergeCell ref="I34:L34"/>
    <mergeCell ref="I37:L37"/>
    <mergeCell ref="I38:L38"/>
    <mergeCell ref="I39:L39"/>
    <mergeCell ref="I33:L33"/>
    <mergeCell ref="A33:B33"/>
    <mergeCell ref="M38:O38"/>
    <mergeCell ref="F33:G33"/>
    <mergeCell ref="C34:E34"/>
    <mergeCell ref="C8:E8"/>
    <mergeCell ref="C10:E10"/>
    <mergeCell ref="A11:B11"/>
    <mergeCell ref="A12:B12"/>
    <mergeCell ref="A13:R13"/>
    <mergeCell ref="M30:R30"/>
    <mergeCell ref="A32:B32"/>
    <mergeCell ref="I32:L32"/>
    <mergeCell ref="A27:R27"/>
    <mergeCell ref="A28:B28"/>
    <mergeCell ref="A29:B29"/>
    <mergeCell ref="C30:E30"/>
    <mergeCell ref="F30:G30"/>
    <mergeCell ref="C31:E31"/>
    <mergeCell ref="A30:B30"/>
    <mergeCell ref="A31:B31"/>
    <mergeCell ref="M32:R32"/>
    <mergeCell ref="C32:E32"/>
    <mergeCell ref="F32:G32"/>
    <mergeCell ref="I31:L31"/>
    <mergeCell ref="F31:G31"/>
    <mergeCell ref="F29:G29"/>
    <mergeCell ref="C29:E29"/>
    <mergeCell ref="C28:E28"/>
    <mergeCell ref="O4:P4"/>
    <mergeCell ref="O5:P5"/>
    <mergeCell ref="O6:P6"/>
    <mergeCell ref="I9:P9"/>
    <mergeCell ref="I10:P10"/>
    <mergeCell ref="A4:D7"/>
    <mergeCell ref="E4:H7"/>
    <mergeCell ref="A2:R2"/>
    <mergeCell ref="Q4:R4"/>
    <mergeCell ref="Q5:R5"/>
    <mergeCell ref="Q6:R6"/>
    <mergeCell ref="O3:R3"/>
    <mergeCell ref="I3:J3"/>
    <mergeCell ref="M3:N3"/>
    <mergeCell ref="K3:L3"/>
    <mergeCell ref="I4:J7"/>
    <mergeCell ref="O7:P7"/>
    <mergeCell ref="A1:F1"/>
    <mergeCell ref="G1:L1"/>
    <mergeCell ref="M1:R1"/>
    <mergeCell ref="A8:B8"/>
    <mergeCell ref="A9:B9"/>
    <mergeCell ref="A10:B10"/>
    <mergeCell ref="F8:G8"/>
    <mergeCell ref="F9:G9"/>
    <mergeCell ref="F10:G10"/>
    <mergeCell ref="Q7:R7"/>
    <mergeCell ref="C9:E9"/>
    <mergeCell ref="I8:P8"/>
    <mergeCell ref="A3:D3"/>
    <mergeCell ref="E3:H3"/>
    <mergeCell ref="A15:L19"/>
    <mergeCell ref="M19:Q19"/>
    <mergeCell ref="A14:L14"/>
    <mergeCell ref="F11:G11"/>
    <mergeCell ref="F12:G12"/>
    <mergeCell ref="M28:R28"/>
    <mergeCell ref="M29:R29"/>
    <mergeCell ref="F28:G28"/>
    <mergeCell ref="M20:Q20"/>
    <mergeCell ref="M21:Q21"/>
    <mergeCell ref="C11:E11"/>
    <mergeCell ref="A20:L20"/>
    <mergeCell ref="C12:E12"/>
    <mergeCell ref="M14:Q14"/>
    <mergeCell ref="M15:Q15"/>
    <mergeCell ref="M16:Q16"/>
    <mergeCell ref="M17:Q17"/>
    <mergeCell ref="M18:Q18"/>
    <mergeCell ref="I11:P11"/>
    <mergeCell ref="I12:P12"/>
    <mergeCell ref="M31:R31"/>
    <mergeCell ref="I28:L28"/>
    <mergeCell ref="I29:L29"/>
    <mergeCell ref="I30:L30"/>
    <mergeCell ref="A21:L26"/>
    <mergeCell ref="M24:Q24"/>
    <mergeCell ref="M23:Q23"/>
    <mergeCell ref="M22:Q22"/>
    <mergeCell ref="M26:Q26"/>
    <mergeCell ref="M25:Q25"/>
  </mergeCells>
  <printOptions horizont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G16" sqref="G16"/>
    </sheetView>
  </sheetViews>
  <sheetFormatPr defaultRowHeight="14.5" x14ac:dyDescent="0.35"/>
  <cols>
    <col min="1" max="1" width="12" bestFit="1" customWidth="1"/>
    <col min="3" max="3" width="11.1796875" bestFit="1" customWidth="1"/>
    <col min="5" max="5" width="18.81640625" bestFit="1" customWidth="1"/>
    <col min="6" max="6" width="15" bestFit="1" customWidth="1"/>
    <col min="7" max="7" width="10" bestFit="1" customWidth="1"/>
    <col min="8" max="8" width="14.81640625" bestFit="1" customWidth="1"/>
  </cols>
  <sheetData>
    <row r="1" spans="1:8" x14ac:dyDescent="0.35">
      <c r="A1" s="70" t="s">
        <v>147</v>
      </c>
      <c r="B1" s="70" t="s">
        <v>148</v>
      </c>
      <c r="C1" s="8" t="s">
        <v>157</v>
      </c>
      <c r="D1" s="70" t="s">
        <v>162</v>
      </c>
      <c r="E1" s="70" t="s">
        <v>194</v>
      </c>
      <c r="F1" s="70" t="s">
        <v>177</v>
      </c>
      <c r="G1" s="70" t="s">
        <v>181</v>
      </c>
      <c r="H1" s="70" t="s">
        <v>185</v>
      </c>
    </row>
    <row r="2" spans="1:8" x14ac:dyDescent="0.35">
      <c r="A2" s="41" t="s">
        <v>150</v>
      </c>
      <c r="B2" s="71">
        <v>355</v>
      </c>
      <c r="C2" s="41" t="s">
        <v>255</v>
      </c>
      <c r="D2" s="72" t="s">
        <v>165</v>
      </c>
      <c r="E2" s="41" t="s">
        <v>175</v>
      </c>
      <c r="F2" s="39" t="s">
        <v>122</v>
      </c>
      <c r="G2" s="41" t="s">
        <v>102</v>
      </c>
      <c r="H2" s="41" t="s">
        <v>102</v>
      </c>
    </row>
    <row r="3" spans="1:8" x14ac:dyDescent="0.35">
      <c r="A3" s="41" t="s">
        <v>127</v>
      </c>
      <c r="B3" s="72">
        <v>550</v>
      </c>
      <c r="C3" s="41" t="s">
        <v>257</v>
      </c>
      <c r="D3" s="72" t="s">
        <v>163</v>
      </c>
      <c r="E3" s="41" t="s">
        <v>176</v>
      </c>
      <c r="F3" s="39" t="s">
        <v>178</v>
      </c>
      <c r="G3" s="41" t="s">
        <v>131</v>
      </c>
      <c r="H3" s="41" t="s">
        <v>208</v>
      </c>
    </row>
    <row r="4" spans="1:8" x14ac:dyDescent="0.35">
      <c r="A4" s="41" t="s">
        <v>151</v>
      </c>
      <c r="B4" s="71">
        <v>52</v>
      </c>
      <c r="C4" s="41" t="s">
        <v>256</v>
      </c>
      <c r="D4" s="72" t="s">
        <v>123</v>
      </c>
      <c r="E4" s="41" t="s">
        <v>129</v>
      </c>
      <c r="F4" s="39" t="s">
        <v>180</v>
      </c>
      <c r="G4" s="41" t="s">
        <v>202</v>
      </c>
      <c r="H4" s="41" t="s">
        <v>250</v>
      </c>
    </row>
    <row r="5" spans="1:8" x14ac:dyDescent="0.35">
      <c r="A5" s="41" t="s">
        <v>155</v>
      </c>
      <c r="B5" s="6">
        <v>53</v>
      </c>
      <c r="C5" s="41" t="s">
        <v>258</v>
      </c>
      <c r="D5" s="72" t="s">
        <v>164</v>
      </c>
      <c r="E5" s="41" t="s">
        <v>238</v>
      </c>
      <c r="F5" s="39" t="s">
        <v>179</v>
      </c>
      <c r="G5" s="41" t="s">
        <v>136</v>
      </c>
      <c r="H5" s="41" t="s">
        <v>187</v>
      </c>
    </row>
    <row r="6" spans="1:8" x14ac:dyDescent="0.35">
      <c r="A6" s="41" t="s">
        <v>152</v>
      </c>
      <c r="B6" s="71">
        <v>54</v>
      </c>
      <c r="C6" s="41" t="s">
        <v>261</v>
      </c>
      <c r="D6" s="6"/>
      <c r="E6" s="41" t="s">
        <v>193</v>
      </c>
      <c r="G6" s="41" t="s">
        <v>183</v>
      </c>
      <c r="H6" s="41" t="s">
        <v>190</v>
      </c>
    </row>
    <row r="7" spans="1:8" x14ac:dyDescent="0.35">
      <c r="A7" s="41" t="s">
        <v>156</v>
      </c>
      <c r="B7" s="6">
        <v>55</v>
      </c>
      <c r="C7" s="41" t="s">
        <v>260</v>
      </c>
      <c r="D7" s="6"/>
      <c r="E7" s="41" t="s">
        <v>192</v>
      </c>
      <c r="G7" s="41" t="s">
        <v>184</v>
      </c>
      <c r="H7" s="41" t="s">
        <v>186</v>
      </c>
    </row>
    <row r="8" spans="1:8" x14ac:dyDescent="0.35">
      <c r="A8" s="41" t="s">
        <v>128</v>
      </c>
      <c r="B8" s="71">
        <v>56</v>
      </c>
      <c r="C8" s="41" t="s">
        <v>262</v>
      </c>
      <c r="D8" s="6"/>
      <c r="E8" s="41" t="s">
        <v>214</v>
      </c>
      <c r="G8" s="41" t="s">
        <v>138</v>
      </c>
      <c r="H8" s="41" t="s">
        <v>163</v>
      </c>
    </row>
    <row r="9" spans="1:8" x14ac:dyDescent="0.35">
      <c r="A9" s="41" t="s">
        <v>154</v>
      </c>
      <c r="B9" s="6">
        <v>57</v>
      </c>
      <c r="C9" s="41" t="s">
        <v>263</v>
      </c>
      <c r="D9" s="6"/>
      <c r="E9" s="41" t="s">
        <v>215</v>
      </c>
      <c r="G9" s="41" t="s">
        <v>143</v>
      </c>
      <c r="H9" s="41" t="s">
        <v>188</v>
      </c>
    </row>
    <row r="10" spans="1:8" x14ac:dyDescent="0.35">
      <c r="A10" s="41" t="s">
        <v>153</v>
      </c>
      <c r="B10" s="6">
        <v>58</v>
      </c>
      <c r="C10" s="41" t="s">
        <v>259</v>
      </c>
      <c r="D10" s="6"/>
      <c r="E10" s="41" t="s">
        <v>220</v>
      </c>
      <c r="G10" s="41" t="s">
        <v>237</v>
      </c>
      <c r="H10" s="41" t="s">
        <v>141</v>
      </c>
    </row>
    <row r="11" spans="1:8" x14ac:dyDescent="0.35">
      <c r="A11" s="41" t="s">
        <v>158</v>
      </c>
      <c r="B11" s="6">
        <v>59</v>
      </c>
      <c r="C11" s="41" t="s">
        <v>264</v>
      </c>
      <c r="D11" s="6"/>
      <c r="E11" s="41" t="s">
        <v>249</v>
      </c>
      <c r="G11" s="41" t="s">
        <v>134</v>
      </c>
      <c r="H11" s="41" t="s">
        <v>221</v>
      </c>
    </row>
    <row r="12" spans="1:8" x14ac:dyDescent="0.35">
      <c r="A12" s="41" t="s">
        <v>149</v>
      </c>
      <c r="B12" s="71">
        <v>60</v>
      </c>
      <c r="C12" s="41" t="s">
        <v>265</v>
      </c>
      <c r="D12" s="6"/>
      <c r="E12" s="41" t="s">
        <v>137</v>
      </c>
      <c r="G12" s="41" t="s">
        <v>251</v>
      </c>
      <c r="H12" s="41" t="s">
        <v>142</v>
      </c>
    </row>
    <row r="13" spans="1:8" x14ac:dyDescent="0.35">
      <c r="A13" s="41" t="s">
        <v>159</v>
      </c>
      <c r="B13" s="6">
        <v>61</v>
      </c>
      <c r="C13" s="41" t="s">
        <v>266</v>
      </c>
      <c r="D13" s="6"/>
      <c r="E13" s="41" t="s">
        <v>240</v>
      </c>
      <c r="G13" s="41" t="s">
        <v>272</v>
      </c>
      <c r="H13" s="41" t="s">
        <v>189</v>
      </c>
    </row>
    <row r="14" spans="1:8" x14ac:dyDescent="0.35">
      <c r="A14" s="41" t="s">
        <v>160</v>
      </c>
      <c r="B14" s="6">
        <v>62</v>
      </c>
      <c r="C14" s="41" t="s">
        <v>267</v>
      </c>
      <c r="D14" s="6"/>
      <c r="E14" s="41" t="s">
        <v>254</v>
      </c>
      <c r="G14" s="41" t="s">
        <v>273</v>
      </c>
      <c r="H14" s="41" t="s">
        <v>191</v>
      </c>
    </row>
    <row r="15" spans="1:8" x14ac:dyDescent="0.35">
      <c r="A15" s="41" t="s">
        <v>161</v>
      </c>
      <c r="B15" s="6">
        <v>63</v>
      </c>
      <c r="C15" s="41" t="s">
        <v>268</v>
      </c>
      <c r="D15" s="6"/>
      <c r="E15" s="41" t="s">
        <v>271</v>
      </c>
      <c r="G15" s="41" t="s">
        <v>274</v>
      </c>
      <c r="H15" s="41" t="s">
        <v>123</v>
      </c>
    </row>
    <row r="16" spans="1:8" x14ac:dyDescent="0.35">
      <c r="B16" s="6"/>
      <c r="C16" s="41" t="s">
        <v>269</v>
      </c>
      <c r="D16" s="6"/>
      <c r="E16" s="41" t="s">
        <v>170</v>
      </c>
      <c r="G16" s="41" t="s">
        <v>182</v>
      </c>
      <c r="H16" s="41" t="s">
        <v>138</v>
      </c>
    </row>
    <row r="17" spans="2:8" x14ac:dyDescent="0.35">
      <c r="B17" s="6"/>
      <c r="C17" s="41" t="s">
        <v>270</v>
      </c>
      <c r="D17" s="6"/>
      <c r="E17" s="41" t="s">
        <v>216</v>
      </c>
      <c r="H17" s="41" t="s">
        <v>132</v>
      </c>
    </row>
    <row r="18" spans="2:8" x14ac:dyDescent="0.35">
      <c r="E18" s="41" t="s">
        <v>217</v>
      </c>
      <c r="H18" s="41" t="s">
        <v>164</v>
      </c>
    </row>
    <row r="19" spans="2:8" x14ac:dyDescent="0.35">
      <c r="E19" s="41" t="s">
        <v>209</v>
      </c>
    </row>
    <row r="20" spans="2:8" x14ac:dyDescent="0.35">
      <c r="E20" s="41" t="s">
        <v>207</v>
      </c>
    </row>
    <row r="21" spans="2:8" x14ac:dyDescent="0.35">
      <c r="E21" s="41" t="s">
        <v>166</v>
      </c>
    </row>
    <row r="22" spans="2:8" x14ac:dyDescent="0.35">
      <c r="E22" s="41" t="s">
        <v>167</v>
      </c>
    </row>
    <row r="23" spans="2:8" x14ac:dyDescent="0.35">
      <c r="E23" s="41" t="s">
        <v>171</v>
      </c>
    </row>
    <row r="24" spans="2:8" x14ac:dyDescent="0.35">
      <c r="E24" s="41" t="s">
        <v>174</v>
      </c>
    </row>
    <row r="25" spans="2:8" x14ac:dyDescent="0.35">
      <c r="E25" s="41" t="s">
        <v>239</v>
      </c>
    </row>
    <row r="26" spans="2:8" x14ac:dyDescent="0.35">
      <c r="E26" s="41" t="s">
        <v>135</v>
      </c>
    </row>
    <row r="27" spans="2:8" x14ac:dyDescent="0.35">
      <c r="E27" s="41" t="s">
        <v>140</v>
      </c>
    </row>
    <row r="28" spans="2:8" x14ac:dyDescent="0.35">
      <c r="E28" s="41" t="s">
        <v>139</v>
      </c>
    </row>
    <row r="29" spans="2:8" x14ac:dyDescent="0.35">
      <c r="E29" s="41" t="s">
        <v>168</v>
      </c>
    </row>
    <row r="30" spans="2:8" x14ac:dyDescent="0.35">
      <c r="E30" s="41" t="s">
        <v>169</v>
      </c>
    </row>
    <row r="31" spans="2:8" x14ac:dyDescent="0.35">
      <c r="E31" s="41" t="s">
        <v>218</v>
      </c>
    </row>
    <row r="32" spans="2:8" x14ac:dyDescent="0.35">
      <c r="E32" s="41" t="s">
        <v>219</v>
      </c>
    </row>
    <row r="33" spans="5:5" x14ac:dyDescent="0.35">
      <c r="E33" s="41" t="s">
        <v>172</v>
      </c>
    </row>
    <row r="34" spans="5:5" x14ac:dyDescent="0.35">
      <c r="E34" s="41" t="s">
        <v>173</v>
      </c>
    </row>
    <row r="35" spans="5:5" x14ac:dyDescent="0.35">
      <c r="E35" s="41" t="s">
        <v>130</v>
      </c>
    </row>
    <row r="36" spans="5:5" x14ac:dyDescent="0.35">
      <c r="E36" s="41" t="s">
        <v>133</v>
      </c>
    </row>
    <row r="37" spans="5:5" x14ac:dyDescent="0.35">
      <c r="E37" s="41" t="s">
        <v>118</v>
      </c>
    </row>
  </sheetData>
  <sortState ref="E2:E37">
    <sortCondition ref="E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zoomScale="80" zoomScaleNormal="80" workbookViewId="0">
      <selection activeCell="J7" sqref="J7:J9"/>
    </sheetView>
  </sheetViews>
  <sheetFormatPr defaultColWidth="9.1796875" defaultRowHeight="18" x14ac:dyDescent="0.4"/>
  <cols>
    <col min="1" max="1" width="4.81640625" style="61" bestFit="1" customWidth="1"/>
    <col min="2" max="2" width="13.1796875" style="61" customWidth="1"/>
    <col min="3" max="3" width="28" style="61" customWidth="1"/>
    <col min="4" max="4" width="9.81640625" style="61" customWidth="1"/>
    <col min="5" max="5" width="9.81640625" style="61" bestFit="1" customWidth="1"/>
    <col min="6" max="6" width="10.7265625" style="61" customWidth="1"/>
    <col min="7" max="7" width="13" style="61" bestFit="1" customWidth="1"/>
    <col min="8" max="8" width="10.453125" style="61" bestFit="1" customWidth="1"/>
    <col min="9" max="9" width="11.54296875" style="61" bestFit="1" customWidth="1"/>
    <col min="10" max="10" width="12.7265625" style="61" bestFit="1" customWidth="1"/>
    <col min="11" max="11" width="10.453125" style="61" customWidth="1"/>
    <col min="12" max="12" width="9.26953125" style="61" customWidth="1"/>
    <col min="13" max="14" width="13.1796875" style="61" customWidth="1"/>
    <col min="15" max="15" width="14.453125" style="61" customWidth="1"/>
    <col min="16" max="17" width="13.1796875" style="61" customWidth="1"/>
    <col min="18" max="18" width="10.26953125" style="61" bestFit="1" customWidth="1"/>
    <col min="19" max="19" width="9.1796875" style="62"/>
    <col min="20" max="20" width="15.7265625" style="62" bestFit="1" customWidth="1"/>
    <col min="21" max="16384" width="9.1796875" style="62"/>
  </cols>
  <sheetData>
    <row r="1" spans="1:20" s="120" customFormat="1" ht="39" customHeight="1" x14ac:dyDescent="0.35">
      <c r="A1" s="123" t="s">
        <v>408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spans="1:20" s="120" customFormat="1" ht="22.5" x14ac:dyDescent="0.35">
      <c r="A2" s="122" t="s">
        <v>247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</row>
    <row r="3" spans="1:20" s="121" customFormat="1" ht="25" x14ac:dyDescent="0.35">
      <c r="A3" s="115" t="s">
        <v>248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</row>
    <row r="4" spans="1:20" x14ac:dyDescent="0.4">
      <c r="A4" s="60" t="s">
        <v>2</v>
      </c>
      <c r="B4" s="60" t="s">
        <v>33</v>
      </c>
      <c r="C4" s="60" t="s">
        <v>212</v>
      </c>
      <c r="D4" s="60" t="s">
        <v>407</v>
      </c>
      <c r="E4" s="60" t="s">
        <v>120</v>
      </c>
      <c r="F4" s="60" t="s">
        <v>36</v>
      </c>
      <c r="G4" s="60" t="s">
        <v>308</v>
      </c>
      <c r="H4" s="60" t="s">
        <v>146</v>
      </c>
      <c r="I4" s="60" t="s">
        <v>241</v>
      </c>
      <c r="J4" s="60" t="s">
        <v>145</v>
      </c>
      <c r="K4" s="60" t="s">
        <v>242</v>
      </c>
      <c r="L4" s="60" t="s">
        <v>121</v>
      </c>
      <c r="M4" s="60" t="s">
        <v>200</v>
      </c>
      <c r="N4" s="60" t="s">
        <v>243</v>
      </c>
      <c r="O4" s="60" t="s">
        <v>115</v>
      </c>
      <c r="P4" s="60" t="s">
        <v>195</v>
      </c>
      <c r="Q4" s="60" t="s">
        <v>116</v>
      </c>
    </row>
    <row r="5" spans="1:20" s="107" customFormat="1" x14ac:dyDescent="0.4">
      <c r="A5" s="112">
        <v>0</v>
      </c>
      <c r="B5" s="124">
        <v>0</v>
      </c>
      <c r="C5" s="125" t="s">
        <v>252</v>
      </c>
      <c r="D5" s="125">
        <v>0</v>
      </c>
      <c r="E5" s="125">
        <v>0</v>
      </c>
      <c r="F5" s="125"/>
      <c r="G5" s="112">
        <v>0</v>
      </c>
      <c r="H5" s="113">
        <v>0.33333333333333331</v>
      </c>
      <c r="I5" s="126">
        <v>6.9444444444444441E-3</v>
      </c>
      <c r="J5" s="98">
        <v>0</v>
      </c>
      <c r="K5" s="96">
        <f>IF(H5&lt;&gt;"",H5+I5,"")</f>
        <v>0.34027777777777773</v>
      </c>
      <c r="L5" s="116">
        <v>0</v>
      </c>
      <c r="M5" s="102">
        <v>0</v>
      </c>
      <c r="N5" s="103">
        <f>IF(I5&lt;&gt;"",(I5*1440)*25,"")</f>
        <v>250</v>
      </c>
      <c r="O5" s="104">
        <f>IF(E5&lt;&gt;"",((N28-P25)-(M5+(IF(N5&lt;&gt;"",N5,0)))+P5),"")</f>
        <v>5050</v>
      </c>
      <c r="P5" s="116"/>
      <c r="Q5" s="102">
        <f>IF(E5&lt;&gt;"",Fuel!C22-(M5+(IF(N5&lt;&gt;"",N5,0)))+P5,"")</f>
        <v>8750</v>
      </c>
      <c r="R5" s="93"/>
    </row>
    <row r="6" spans="1:20" x14ac:dyDescent="0.4">
      <c r="A6" s="127">
        <v>1</v>
      </c>
      <c r="B6" s="128" t="s">
        <v>119</v>
      </c>
      <c r="C6" s="129" t="s">
        <v>550</v>
      </c>
      <c r="D6" s="129" t="s">
        <v>551</v>
      </c>
      <c r="E6" s="129">
        <v>37</v>
      </c>
      <c r="F6" s="129" t="s">
        <v>552</v>
      </c>
      <c r="G6" s="127">
        <v>281</v>
      </c>
      <c r="H6" s="130">
        <v>0.34465277777777775</v>
      </c>
      <c r="I6" s="131"/>
      <c r="J6" s="99">
        <f t="shared" ref="J6:J13" si="0">IF(H6&lt;&gt;"",H6-K5,"")</f>
        <v>4.3750000000000178E-3</v>
      </c>
      <c r="K6" s="97">
        <f t="shared" ref="K6:K25" si="1">IF(H6&lt;&gt;"",H6+I6,"")</f>
        <v>0.34465277777777775</v>
      </c>
      <c r="L6" s="101">
        <v>5700</v>
      </c>
      <c r="M6" s="104">
        <f>IF(E6&lt;&gt;"",ROUNDUP(((J6*24)*L6)+Fuel!G9+Fuel!G10+Fuel!C11,-1),"")</f>
        <v>2450</v>
      </c>
      <c r="N6" s="105" t="str">
        <f t="shared" ref="N6:N24" si="2">IF(I6&lt;&gt;"",(I6*1440)*75,"")</f>
        <v/>
      </c>
      <c r="O6" s="104">
        <f t="shared" ref="O6:O25" si="3">IF(E6&lt;&gt;"",((O5-P26)-(M6+(IF(N6&lt;&gt;"",N6,0)))+P6),"")</f>
        <v>2600</v>
      </c>
      <c r="P6" s="101"/>
      <c r="Q6" s="104">
        <f t="shared" ref="Q6:Q25" si="4">IF(E6&lt;&gt;"",Q5-(M6+(IF(N6&lt;&gt;"",N6,0)))+P6,"")</f>
        <v>6300</v>
      </c>
      <c r="R6" s="67" t="s">
        <v>245</v>
      </c>
      <c r="T6" s="76"/>
    </row>
    <row r="7" spans="1:20" x14ac:dyDescent="0.4">
      <c r="A7" s="127">
        <v>2</v>
      </c>
      <c r="B7" s="128">
        <v>2</v>
      </c>
      <c r="C7" s="129" t="s">
        <v>553</v>
      </c>
      <c r="D7" s="129" t="s">
        <v>554</v>
      </c>
      <c r="E7" s="129">
        <v>13</v>
      </c>
      <c r="F7" s="129" t="s">
        <v>555</v>
      </c>
      <c r="G7" s="127">
        <v>291</v>
      </c>
      <c r="H7" s="130">
        <v>0.34651620370370373</v>
      </c>
      <c r="I7" s="131"/>
      <c r="J7" s="99">
        <f t="shared" si="0"/>
        <v>1.8634259259259767E-3</v>
      </c>
      <c r="K7" s="97">
        <f t="shared" si="1"/>
        <v>0.34651620370370373</v>
      </c>
      <c r="L7" s="101">
        <v>5700</v>
      </c>
      <c r="M7" s="104">
        <f t="shared" ref="M7:M25" si="5">IF(E7&lt;&gt;"",ROUNDUP(((J7*24))*L7,-1),"")</f>
        <v>260</v>
      </c>
      <c r="N7" s="105" t="str">
        <f t="shared" si="2"/>
        <v/>
      </c>
      <c r="O7" s="104">
        <f t="shared" si="3"/>
        <v>2340</v>
      </c>
      <c r="P7" s="101"/>
      <c r="Q7" s="104">
        <f t="shared" si="4"/>
        <v>6040</v>
      </c>
      <c r="T7" s="76"/>
    </row>
    <row r="8" spans="1:20" x14ac:dyDescent="0.4">
      <c r="A8" s="127">
        <v>3</v>
      </c>
      <c r="B8" s="128" t="s">
        <v>8</v>
      </c>
      <c r="C8" s="129" t="s">
        <v>556</v>
      </c>
      <c r="D8" s="129" t="s">
        <v>557</v>
      </c>
      <c r="E8" s="129">
        <v>5</v>
      </c>
      <c r="F8" s="129" t="s">
        <v>555</v>
      </c>
      <c r="G8" s="127">
        <v>408</v>
      </c>
      <c r="H8" s="130">
        <v>0.34704861111111113</v>
      </c>
      <c r="I8" s="131"/>
      <c r="J8" s="99">
        <f t="shared" si="0"/>
        <v>5.3240740740739811E-4</v>
      </c>
      <c r="K8" s="97">
        <f t="shared" si="1"/>
        <v>0.34704861111111113</v>
      </c>
      <c r="L8" s="101">
        <v>5700</v>
      </c>
      <c r="M8" s="104">
        <f t="shared" si="5"/>
        <v>80</v>
      </c>
      <c r="N8" s="105" t="str">
        <f t="shared" si="2"/>
        <v/>
      </c>
      <c r="O8" s="104">
        <f t="shared" si="3"/>
        <v>2260</v>
      </c>
      <c r="P8" s="101"/>
      <c r="Q8" s="104">
        <f t="shared" si="4"/>
        <v>5960</v>
      </c>
      <c r="T8" s="76"/>
    </row>
    <row r="9" spans="1:20" x14ac:dyDescent="0.4">
      <c r="A9" s="127">
        <v>4</v>
      </c>
      <c r="B9" s="128" t="s">
        <v>298</v>
      </c>
      <c r="C9" s="129" t="s">
        <v>558</v>
      </c>
      <c r="D9" s="129" t="s">
        <v>559</v>
      </c>
      <c r="E9" s="129">
        <v>10</v>
      </c>
      <c r="F9" s="129" t="s">
        <v>560</v>
      </c>
      <c r="G9" s="127">
        <v>0.75</v>
      </c>
      <c r="H9" s="130">
        <v>0.34788194444444448</v>
      </c>
      <c r="I9" s="131"/>
      <c r="J9" s="99">
        <f t="shared" si="0"/>
        <v>8.3333333333335258E-4</v>
      </c>
      <c r="K9" s="97">
        <f t="shared" si="1"/>
        <v>0.34788194444444448</v>
      </c>
      <c r="L9" s="101">
        <v>9000</v>
      </c>
      <c r="M9" s="104">
        <f t="shared" si="5"/>
        <v>190</v>
      </c>
      <c r="N9" s="105" t="str">
        <f t="shared" si="2"/>
        <v/>
      </c>
      <c r="O9" s="104">
        <f t="shared" si="3"/>
        <v>2070</v>
      </c>
      <c r="P9" s="101"/>
      <c r="Q9" s="104">
        <f t="shared" si="4"/>
        <v>5770</v>
      </c>
      <c r="T9" s="76"/>
    </row>
    <row r="10" spans="1:20" x14ac:dyDescent="0.4">
      <c r="A10" s="127">
        <v>5</v>
      </c>
      <c r="B10" s="128">
        <v>4</v>
      </c>
      <c r="C10" s="129" t="s">
        <v>252</v>
      </c>
      <c r="D10" s="129" t="s">
        <v>561</v>
      </c>
      <c r="E10" s="129">
        <v>45</v>
      </c>
      <c r="F10" s="129" t="s">
        <v>406</v>
      </c>
      <c r="G10" s="127">
        <v>291</v>
      </c>
      <c r="H10" s="130">
        <v>0.35418981481481482</v>
      </c>
      <c r="I10" s="131"/>
      <c r="J10" s="99">
        <f t="shared" si="0"/>
        <v>6.3078703703703387E-3</v>
      </c>
      <c r="K10" s="97">
        <f t="shared" si="1"/>
        <v>0.35418981481481482</v>
      </c>
      <c r="L10" s="101">
        <v>5700</v>
      </c>
      <c r="M10" s="104">
        <f t="shared" si="5"/>
        <v>870</v>
      </c>
      <c r="N10" s="105" t="str">
        <f t="shared" si="2"/>
        <v/>
      </c>
      <c r="O10" s="104">
        <f t="shared" si="3"/>
        <v>1200</v>
      </c>
      <c r="P10" s="101"/>
      <c r="Q10" s="104">
        <f t="shared" si="4"/>
        <v>4900</v>
      </c>
      <c r="T10" s="76"/>
    </row>
    <row r="11" spans="1:20" x14ac:dyDescent="0.4">
      <c r="A11" s="127">
        <v>6</v>
      </c>
      <c r="B11" s="128"/>
      <c r="C11" s="129"/>
      <c r="D11" s="129"/>
      <c r="E11" s="129"/>
      <c r="F11" s="129"/>
      <c r="G11" s="127"/>
      <c r="H11" s="127"/>
      <c r="I11" s="131"/>
      <c r="J11" s="99" t="str">
        <f t="shared" si="0"/>
        <v/>
      </c>
      <c r="K11" s="97" t="str">
        <f t="shared" si="1"/>
        <v/>
      </c>
      <c r="L11" s="101">
        <v>5700</v>
      </c>
      <c r="M11" s="104" t="str">
        <f t="shared" si="5"/>
        <v/>
      </c>
      <c r="N11" s="105" t="str">
        <f t="shared" si="2"/>
        <v/>
      </c>
      <c r="O11" s="104" t="str">
        <f t="shared" si="3"/>
        <v/>
      </c>
      <c r="P11" s="101"/>
      <c r="Q11" s="104" t="str">
        <f t="shared" si="4"/>
        <v/>
      </c>
      <c r="T11" s="76"/>
    </row>
    <row r="12" spans="1:20" x14ac:dyDescent="0.4">
      <c r="A12" s="127">
        <v>7</v>
      </c>
      <c r="B12" s="128"/>
      <c r="C12" s="129"/>
      <c r="D12" s="129"/>
      <c r="E12" s="129"/>
      <c r="F12" s="129"/>
      <c r="G12" s="127"/>
      <c r="H12" s="127"/>
      <c r="I12" s="131"/>
      <c r="J12" s="99" t="str">
        <f t="shared" si="0"/>
        <v/>
      </c>
      <c r="K12" s="97" t="str">
        <f t="shared" si="1"/>
        <v/>
      </c>
      <c r="L12" s="101">
        <v>5700</v>
      </c>
      <c r="M12" s="104" t="str">
        <f t="shared" si="5"/>
        <v/>
      </c>
      <c r="N12" s="105" t="str">
        <f t="shared" si="2"/>
        <v/>
      </c>
      <c r="O12" s="104" t="str">
        <f t="shared" si="3"/>
        <v/>
      </c>
      <c r="P12" s="101"/>
      <c r="Q12" s="104" t="str">
        <f t="shared" si="4"/>
        <v/>
      </c>
      <c r="T12" s="76"/>
    </row>
    <row r="13" spans="1:20" x14ac:dyDescent="0.4">
      <c r="A13" s="127">
        <v>8</v>
      </c>
      <c r="B13" s="128"/>
      <c r="C13" s="129"/>
      <c r="D13" s="129"/>
      <c r="E13" s="129"/>
      <c r="F13" s="129"/>
      <c r="G13" s="127"/>
      <c r="H13" s="127"/>
      <c r="I13" s="131"/>
      <c r="J13" s="99" t="str">
        <f t="shared" si="0"/>
        <v/>
      </c>
      <c r="K13" s="97" t="str">
        <f t="shared" si="1"/>
        <v/>
      </c>
      <c r="L13" s="101">
        <v>6000</v>
      </c>
      <c r="M13" s="104" t="str">
        <f t="shared" si="5"/>
        <v/>
      </c>
      <c r="N13" s="105" t="str">
        <f t="shared" si="2"/>
        <v/>
      </c>
      <c r="O13" s="104" t="str">
        <f t="shared" si="3"/>
        <v/>
      </c>
      <c r="P13" s="117"/>
      <c r="Q13" s="104" t="str">
        <f t="shared" si="4"/>
        <v/>
      </c>
      <c r="T13" s="76"/>
    </row>
    <row r="14" spans="1:20" x14ac:dyDescent="0.4">
      <c r="A14" s="127">
        <v>9</v>
      </c>
      <c r="B14" s="128"/>
      <c r="C14" s="129"/>
      <c r="D14" s="129"/>
      <c r="E14" s="129"/>
      <c r="F14" s="129"/>
      <c r="G14" s="127"/>
      <c r="H14" s="127"/>
      <c r="I14" s="131"/>
      <c r="J14" s="100" t="str">
        <f t="shared" ref="J14:J25" si="6">IF(E14&lt;&gt;"",(E14/G14)/24,"")</f>
        <v/>
      </c>
      <c r="K14" s="97" t="str">
        <f t="shared" si="1"/>
        <v/>
      </c>
      <c r="L14" s="101">
        <v>6000</v>
      </c>
      <c r="M14" s="104" t="str">
        <f t="shared" si="5"/>
        <v/>
      </c>
      <c r="N14" s="105" t="str">
        <f t="shared" si="2"/>
        <v/>
      </c>
      <c r="O14" s="104" t="str">
        <f t="shared" si="3"/>
        <v/>
      </c>
      <c r="P14" s="117"/>
      <c r="Q14" s="104" t="str">
        <f t="shared" si="4"/>
        <v/>
      </c>
      <c r="T14" s="76"/>
    </row>
    <row r="15" spans="1:20" x14ac:dyDescent="0.4">
      <c r="A15" s="127">
        <v>10</v>
      </c>
      <c r="B15" s="128"/>
      <c r="C15" s="129"/>
      <c r="D15" s="129"/>
      <c r="E15" s="129"/>
      <c r="F15" s="129"/>
      <c r="G15" s="127"/>
      <c r="H15" s="127"/>
      <c r="I15" s="131"/>
      <c r="J15" s="100" t="str">
        <f t="shared" si="6"/>
        <v/>
      </c>
      <c r="K15" s="97" t="str">
        <f t="shared" si="1"/>
        <v/>
      </c>
      <c r="L15" s="101">
        <v>6000</v>
      </c>
      <c r="M15" s="104" t="str">
        <f t="shared" si="5"/>
        <v/>
      </c>
      <c r="N15" s="105" t="str">
        <f t="shared" si="2"/>
        <v/>
      </c>
      <c r="O15" s="104" t="str">
        <f t="shared" si="3"/>
        <v/>
      </c>
      <c r="P15" s="117"/>
      <c r="Q15" s="104" t="str">
        <f t="shared" si="4"/>
        <v/>
      </c>
      <c r="T15" s="76"/>
    </row>
    <row r="16" spans="1:20" x14ac:dyDescent="0.4">
      <c r="A16" s="127">
        <v>11</v>
      </c>
      <c r="B16" s="128"/>
      <c r="C16" s="129"/>
      <c r="D16" s="129"/>
      <c r="E16" s="129"/>
      <c r="F16" s="129"/>
      <c r="G16" s="127"/>
      <c r="H16" s="127"/>
      <c r="I16" s="131"/>
      <c r="J16" s="100" t="str">
        <f t="shared" si="6"/>
        <v/>
      </c>
      <c r="K16" s="97" t="str">
        <f t="shared" si="1"/>
        <v/>
      </c>
      <c r="L16" s="101">
        <v>6000</v>
      </c>
      <c r="M16" s="104" t="str">
        <f t="shared" si="5"/>
        <v/>
      </c>
      <c r="N16" s="105" t="str">
        <f t="shared" si="2"/>
        <v/>
      </c>
      <c r="O16" s="104" t="str">
        <f t="shared" si="3"/>
        <v/>
      </c>
      <c r="P16" s="117"/>
      <c r="Q16" s="104" t="str">
        <f t="shared" si="4"/>
        <v/>
      </c>
      <c r="T16" s="76"/>
    </row>
    <row r="17" spans="1:20" x14ac:dyDescent="0.4">
      <c r="A17" s="127">
        <v>12</v>
      </c>
      <c r="B17" s="128"/>
      <c r="C17" s="129"/>
      <c r="D17" s="129"/>
      <c r="E17" s="129"/>
      <c r="F17" s="129"/>
      <c r="G17" s="127"/>
      <c r="H17" s="127"/>
      <c r="I17" s="131"/>
      <c r="J17" s="100" t="str">
        <f t="shared" si="6"/>
        <v/>
      </c>
      <c r="K17" s="97" t="str">
        <f t="shared" si="1"/>
        <v/>
      </c>
      <c r="L17" s="101">
        <v>6000</v>
      </c>
      <c r="M17" s="104" t="str">
        <f t="shared" si="5"/>
        <v/>
      </c>
      <c r="N17" s="105" t="str">
        <f t="shared" si="2"/>
        <v/>
      </c>
      <c r="O17" s="104" t="str">
        <f t="shared" si="3"/>
        <v/>
      </c>
      <c r="P17" s="117"/>
      <c r="Q17" s="104" t="str">
        <f t="shared" si="4"/>
        <v/>
      </c>
      <c r="T17" s="76"/>
    </row>
    <row r="18" spans="1:20" x14ac:dyDescent="0.4">
      <c r="A18" s="127">
        <v>13</v>
      </c>
      <c r="B18" s="128"/>
      <c r="C18" s="129"/>
      <c r="D18" s="129"/>
      <c r="E18" s="129"/>
      <c r="F18" s="129"/>
      <c r="G18" s="127"/>
      <c r="H18" s="127"/>
      <c r="I18" s="131"/>
      <c r="J18" s="100" t="str">
        <f t="shared" si="6"/>
        <v/>
      </c>
      <c r="K18" s="97" t="str">
        <f t="shared" si="1"/>
        <v/>
      </c>
      <c r="L18" s="101">
        <v>6000</v>
      </c>
      <c r="M18" s="104" t="str">
        <f t="shared" si="5"/>
        <v/>
      </c>
      <c r="N18" s="105" t="str">
        <f t="shared" si="2"/>
        <v/>
      </c>
      <c r="O18" s="104" t="str">
        <f t="shared" si="3"/>
        <v/>
      </c>
      <c r="P18" s="117"/>
      <c r="Q18" s="104" t="str">
        <f t="shared" si="4"/>
        <v/>
      </c>
      <c r="T18" s="76"/>
    </row>
    <row r="19" spans="1:20" x14ac:dyDescent="0.4">
      <c r="A19" s="127">
        <v>14</v>
      </c>
      <c r="B19" s="128"/>
      <c r="C19" s="129"/>
      <c r="D19" s="129"/>
      <c r="E19" s="129"/>
      <c r="F19" s="129"/>
      <c r="G19" s="127"/>
      <c r="H19" s="127"/>
      <c r="I19" s="131"/>
      <c r="J19" s="100" t="str">
        <f t="shared" si="6"/>
        <v/>
      </c>
      <c r="K19" s="97" t="str">
        <f t="shared" si="1"/>
        <v/>
      </c>
      <c r="L19" s="101">
        <v>6000</v>
      </c>
      <c r="M19" s="104" t="str">
        <f t="shared" si="5"/>
        <v/>
      </c>
      <c r="N19" s="105" t="str">
        <f t="shared" si="2"/>
        <v/>
      </c>
      <c r="O19" s="104" t="str">
        <f t="shared" si="3"/>
        <v/>
      </c>
      <c r="P19" s="117"/>
      <c r="Q19" s="104" t="str">
        <f t="shared" si="4"/>
        <v/>
      </c>
      <c r="T19" s="76"/>
    </row>
    <row r="20" spans="1:20" x14ac:dyDescent="0.4">
      <c r="A20" s="127">
        <v>15</v>
      </c>
      <c r="B20" s="128"/>
      <c r="C20" s="129"/>
      <c r="D20" s="129"/>
      <c r="E20" s="129"/>
      <c r="F20" s="129"/>
      <c r="G20" s="127"/>
      <c r="H20" s="127"/>
      <c r="I20" s="131"/>
      <c r="J20" s="100" t="str">
        <f t="shared" si="6"/>
        <v/>
      </c>
      <c r="K20" s="97" t="str">
        <f t="shared" si="1"/>
        <v/>
      </c>
      <c r="L20" s="101">
        <v>6000</v>
      </c>
      <c r="M20" s="104" t="str">
        <f t="shared" si="5"/>
        <v/>
      </c>
      <c r="N20" s="105" t="str">
        <f t="shared" si="2"/>
        <v/>
      </c>
      <c r="O20" s="104" t="str">
        <f t="shared" si="3"/>
        <v/>
      </c>
      <c r="P20" s="117"/>
      <c r="Q20" s="104" t="str">
        <f t="shared" si="4"/>
        <v/>
      </c>
      <c r="T20" s="76"/>
    </row>
    <row r="21" spans="1:20" x14ac:dyDescent="0.4">
      <c r="A21" s="127">
        <v>16</v>
      </c>
      <c r="B21" s="128"/>
      <c r="C21" s="129"/>
      <c r="D21" s="129"/>
      <c r="E21" s="129"/>
      <c r="F21" s="129"/>
      <c r="G21" s="127"/>
      <c r="H21" s="127"/>
      <c r="I21" s="131"/>
      <c r="J21" s="100" t="str">
        <f t="shared" si="6"/>
        <v/>
      </c>
      <c r="K21" s="97" t="str">
        <f t="shared" si="1"/>
        <v/>
      </c>
      <c r="L21" s="101">
        <v>6000</v>
      </c>
      <c r="M21" s="104" t="str">
        <f t="shared" si="5"/>
        <v/>
      </c>
      <c r="N21" s="105" t="str">
        <f t="shared" si="2"/>
        <v/>
      </c>
      <c r="O21" s="104" t="str">
        <f t="shared" si="3"/>
        <v/>
      </c>
      <c r="P21" s="117"/>
      <c r="Q21" s="104" t="str">
        <f t="shared" si="4"/>
        <v/>
      </c>
      <c r="T21" s="76"/>
    </row>
    <row r="22" spans="1:20" x14ac:dyDescent="0.4">
      <c r="A22" s="127">
        <v>17</v>
      </c>
      <c r="B22" s="128"/>
      <c r="C22" s="129"/>
      <c r="D22" s="129"/>
      <c r="E22" s="129"/>
      <c r="F22" s="129"/>
      <c r="G22" s="127"/>
      <c r="H22" s="127"/>
      <c r="I22" s="131"/>
      <c r="J22" s="100" t="str">
        <f t="shared" si="6"/>
        <v/>
      </c>
      <c r="K22" s="97" t="str">
        <f t="shared" si="1"/>
        <v/>
      </c>
      <c r="L22" s="101">
        <v>6000</v>
      </c>
      <c r="M22" s="104" t="str">
        <f t="shared" si="5"/>
        <v/>
      </c>
      <c r="N22" s="105" t="str">
        <f t="shared" si="2"/>
        <v/>
      </c>
      <c r="O22" s="104" t="str">
        <f t="shared" si="3"/>
        <v/>
      </c>
      <c r="P22" s="117"/>
      <c r="Q22" s="104" t="str">
        <f t="shared" si="4"/>
        <v/>
      </c>
      <c r="T22" s="76"/>
    </row>
    <row r="23" spans="1:20" x14ac:dyDescent="0.4">
      <c r="A23" s="127">
        <v>18</v>
      </c>
      <c r="B23" s="128"/>
      <c r="C23" s="129"/>
      <c r="D23" s="129"/>
      <c r="E23" s="129"/>
      <c r="F23" s="129"/>
      <c r="G23" s="127"/>
      <c r="H23" s="127"/>
      <c r="I23" s="131"/>
      <c r="J23" s="100" t="str">
        <f t="shared" si="6"/>
        <v/>
      </c>
      <c r="K23" s="97" t="str">
        <f t="shared" si="1"/>
        <v/>
      </c>
      <c r="L23" s="101">
        <v>6000</v>
      </c>
      <c r="M23" s="104" t="str">
        <f t="shared" si="5"/>
        <v/>
      </c>
      <c r="N23" s="105" t="str">
        <f t="shared" si="2"/>
        <v/>
      </c>
      <c r="O23" s="104" t="str">
        <f t="shared" si="3"/>
        <v/>
      </c>
      <c r="P23" s="117"/>
      <c r="Q23" s="104" t="str">
        <f t="shared" si="4"/>
        <v/>
      </c>
      <c r="T23" s="76"/>
    </row>
    <row r="24" spans="1:20" x14ac:dyDescent="0.4">
      <c r="A24" s="127">
        <v>19</v>
      </c>
      <c r="B24" s="128"/>
      <c r="C24" s="129"/>
      <c r="D24" s="129"/>
      <c r="E24" s="129"/>
      <c r="F24" s="129"/>
      <c r="G24" s="127"/>
      <c r="H24" s="127"/>
      <c r="I24" s="131"/>
      <c r="J24" s="100" t="str">
        <f t="shared" si="6"/>
        <v/>
      </c>
      <c r="K24" s="97" t="str">
        <f t="shared" si="1"/>
        <v/>
      </c>
      <c r="L24" s="101">
        <v>6000</v>
      </c>
      <c r="M24" s="104" t="str">
        <f t="shared" si="5"/>
        <v/>
      </c>
      <c r="N24" s="105" t="str">
        <f t="shared" si="2"/>
        <v/>
      </c>
      <c r="O24" s="104" t="str">
        <f t="shared" si="3"/>
        <v/>
      </c>
      <c r="P24" s="117"/>
      <c r="Q24" s="104" t="str">
        <f t="shared" si="4"/>
        <v/>
      </c>
      <c r="T24" s="76"/>
    </row>
    <row r="25" spans="1:20" x14ac:dyDescent="0.4">
      <c r="A25" s="132">
        <v>20</v>
      </c>
      <c r="B25" s="133"/>
      <c r="C25" s="134"/>
      <c r="D25" s="129"/>
      <c r="E25" s="134"/>
      <c r="F25" s="134"/>
      <c r="G25" s="132"/>
      <c r="H25" s="132"/>
      <c r="I25" s="135"/>
      <c r="J25" s="111" t="str">
        <f t="shared" si="6"/>
        <v/>
      </c>
      <c r="K25" s="109" t="str">
        <f t="shared" si="1"/>
        <v/>
      </c>
      <c r="L25" s="176">
        <v>6000</v>
      </c>
      <c r="M25" s="104" t="str">
        <f t="shared" si="5"/>
        <v/>
      </c>
      <c r="N25" s="106" t="str">
        <f>IF(I25&lt;&gt;"",(I25*1440)*L25,"")</f>
        <v/>
      </c>
      <c r="O25" s="172" t="str">
        <f t="shared" si="3"/>
        <v/>
      </c>
      <c r="P25" s="118"/>
      <c r="Q25" s="104" t="str">
        <f t="shared" si="4"/>
        <v/>
      </c>
      <c r="T25" s="76"/>
    </row>
    <row r="26" spans="1:20" x14ac:dyDescent="0.4">
      <c r="C26" s="64" t="s">
        <v>57</v>
      </c>
      <c r="D26" s="64"/>
      <c r="E26" s="63">
        <f>SUM(E6:E24)</f>
        <v>110</v>
      </c>
      <c r="G26" s="64"/>
      <c r="H26" s="65" t="s">
        <v>301</v>
      </c>
      <c r="I26" s="108">
        <f>SUM(I6:I24)</f>
        <v>0</v>
      </c>
      <c r="J26" s="108">
        <f>SUM(J6:J24)</f>
        <v>1.3912037037037084E-2</v>
      </c>
      <c r="K26" s="65"/>
      <c r="L26" s="64" t="s">
        <v>57</v>
      </c>
      <c r="M26" s="63">
        <f>SUM(M6:M25)</f>
        <v>3850</v>
      </c>
      <c r="N26" s="94">
        <f>SUM(N5:N25)</f>
        <v>250</v>
      </c>
      <c r="O26" s="173" t="s">
        <v>57</v>
      </c>
      <c r="P26" s="63">
        <f>SUM(P6:P24)</f>
        <v>0</v>
      </c>
      <c r="Q26" s="75"/>
    </row>
    <row r="27" spans="1:20" x14ac:dyDescent="0.4">
      <c r="B27" s="67" t="s">
        <v>124</v>
      </c>
      <c r="N27" s="75" t="str">
        <f>IF(I27&lt;&gt;"",(I27*1440)*L27,"")</f>
        <v/>
      </c>
    </row>
    <row r="28" spans="1:20" x14ac:dyDescent="0.4">
      <c r="B28" s="67" t="s">
        <v>125</v>
      </c>
      <c r="I28" s="64" t="s">
        <v>246</v>
      </c>
      <c r="J28" s="108">
        <f>J26+I26</f>
        <v>1.3912037037037084E-2</v>
      </c>
      <c r="M28" s="110" t="s">
        <v>203</v>
      </c>
      <c r="N28" s="95">
        <f>M26+N26+Fuel!C6</f>
        <v>5300</v>
      </c>
      <c r="R28" s="66"/>
    </row>
    <row r="29" spans="1:20" x14ac:dyDescent="0.4">
      <c r="B29" s="67" t="s">
        <v>375</v>
      </c>
    </row>
    <row r="30" spans="1:20" x14ac:dyDescent="0.4">
      <c r="H30" s="136"/>
    </row>
    <row r="33" spans="13:14" x14ac:dyDescent="0.4">
      <c r="M33" s="68"/>
      <c r="N33" s="68"/>
    </row>
    <row r="36" spans="13:14" x14ac:dyDescent="0.4">
      <c r="M36" s="68"/>
      <c r="N36" s="68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4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F8" sqref="F8"/>
    </sheetView>
  </sheetViews>
  <sheetFormatPr defaultRowHeight="14.5" x14ac:dyDescent="0.35"/>
  <cols>
    <col min="1" max="1" width="9.1796875" style="2"/>
    <col min="2" max="2" width="9.7265625" customWidth="1"/>
    <col min="3" max="3" width="11.26953125" bestFit="1" customWidth="1"/>
    <col min="4" max="4" width="9.7265625" customWidth="1"/>
    <col min="5" max="5" width="9.1796875" style="2"/>
    <col min="6" max="6" width="7.1796875" style="6" customWidth="1"/>
    <col min="7" max="7" width="9.1796875" style="4"/>
    <col min="8" max="8" width="11.54296875" bestFit="1" customWidth="1"/>
  </cols>
  <sheetData>
    <row r="1" spans="1:10" ht="15" thickBot="1" x14ac:dyDescent="0.4"/>
    <row r="2" spans="1:10" ht="15.5" thickTop="1" thickBot="1" x14ac:dyDescent="0.4">
      <c r="B2" s="379" t="s">
        <v>100</v>
      </c>
      <c r="C2" s="380"/>
      <c r="D2" s="381"/>
    </row>
    <row r="3" spans="1:10" ht="23.25" customHeight="1" thickTop="1" x14ac:dyDescent="0.35">
      <c r="B3" s="8"/>
    </row>
    <row r="4" spans="1:10" x14ac:dyDescent="0.35">
      <c r="A4"/>
      <c r="B4" s="2" t="s">
        <v>39</v>
      </c>
      <c r="C4" s="58">
        <v>50</v>
      </c>
      <c r="D4" s="5" t="s">
        <v>280</v>
      </c>
      <c r="E4"/>
      <c r="F4"/>
      <c r="G4"/>
    </row>
    <row r="5" spans="1:10" x14ac:dyDescent="0.35">
      <c r="A5"/>
      <c r="B5" s="2" t="s">
        <v>41</v>
      </c>
      <c r="C5" s="59">
        <v>150</v>
      </c>
      <c r="D5" s="5" t="s">
        <v>105</v>
      </c>
      <c r="E5" s="3"/>
      <c r="F5"/>
      <c r="G5"/>
    </row>
    <row r="6" spans="1:10" x14ac:dyDescent="0.35">
      <c r="A6"/>
      <c r="B6" s="2" t="s">
        <v>38</v>
      </c>
      <c r="C6" s="59">
        <v>1200</v>
      </c>
      <c r="D6" s="5" t="s">
        <v>253</v>
      </c>
      <c r="E6"/>
      <c r="F6"/>
      <c r="G6"/>
    </row>
    <row r="7" spans="1:10" x14ac:dyDescent="0.35">
      <c r="A7"/>
      <c r="B7" s="7" t="s">
        <v>42</v>
      </c>
      <c r="C7" s="59">
        <v>500</v>
      </c>
      <c r="D7" s="5" t="s">
        <v>40</v>
      </c>
      <c r="E7"/>
      <c r="F7"/>
      <c r="G7"/>
    </row>
    <row r="8" spans="1:10" x14ac:dyDescent="0.35">
      <c r="A8"/>
      <c r="B8" s="7" t="s">
        <v>113</v>
      </c>
      <c r="C8" s="59">
        <v>4</v>
      </c>
      <c r="D8" s="5" t="s">
        <v>101</v>
      </c>
      <c r="E8" s="59">
        <v>9600</v>
      </c>
      <c r="F8" t="s">
        <v>275</v>
      </c>
      <c r="G8" s="89">
        <f>E8*(C8/60)</f>
        <v>640</v>
      </c>
      <c r="H8" t="s">
        <v>40</v>
      </c>
      <c r="I8" t="s">
        <v>283</v>
      </c>
    </row>
    <row r="9" spans="1:10" x14ac:dyDescent="0.35">
      <c r="A9"/>
      <c r="B9" s="7" t="s">
        <v>198</v>
      </c>
      <c r="C9" s="85">
        <v>5</v>
      </c>
      <c r="D9" s="5" t="s">
        <v>101</v>
      </c>
      <c r="E9" s="59">
        <v>9600</v>
      </c>
      <c r="F9" t="s">
        <v>275</v>
      </c>
      <c r="G9" s="89">
        <f>E9*(C9/60)</f>
        <v>800</v>
      </c>
      <c r="H9" t="s">
        <v>40</v>
      </c>
    </row>
    <row r="10" spans="1:10" x14ac:dyDescent="0.35">
      <c r="A10"/>
      <c r="B10" s="7" t="s">
        <v>199</v>
      </c>
      <c r="C10" s="59">
        <v>5</v>
      </c>
      <c r="D10" s="73" t="s">
        <v>101</v>
      </c>
      <c r="E10" s="59">
        <v>6500</v>
      </c>
      <c r="F10" t="s">
        <v>275</v>
      </c>
      <c r="G10" s="89">
        <f>E10*(C10/60)</f>
        <v>541.66666666666663</v>
      </c>
      <c r="H10" t="s">
        <v>40</v>
      </c>
    </row>
    <row r="11" spans="1:10" x14ac:dyDescent="0.35">
      <c r="A11"/>
      <c r="B11" s="7" t="s">
        <v>276</v>
      </c>
      <c r="C11" s="59">
        <v>500</v>
      </c>
      <c r="D11" s="5"/>
      <c r="E11" s="74"/>
      <c r="F11"/>
      <c r="G11"/>
    </row>
    <row r="12" spans="1:10" ht="15" thickBot="1" x14ac:dyDescent="0.4"/>
    <row r="13" spans="1:10" ht="15.5" thickTop="1" thickBot="1" x14ac:dyDescent="0.4">
      <c r="B13" s="379" t="s">
        <v>43</v>
      </c>
      <c r="C13" s="380"/>
      <c r="D13" s="381"/>
    </row>
    <row r="14" spans="1:10" ht="23.25" customHeight="1" thickTop="1" x14ac:dyDescent="0.35">
      <c r="J14" s="41"/>
    </row>
    <row r="15" spans="1:10" x14ac:dyDescent="0.35">
      <c r="B15" s="50" t="s">
        <v>115</v>
      </c>
      <c r="C15" s="89">
        <f>ROUTE!N28</f>
        <v>5300</v>
      </c>
      <c r="D15" s="41" t="s">
        <v>126</v>
      </c>
      <c r="H15" s="142"/>
      <c r="I15" s="143"/>
      <c r="J15" s="82"/>
    </row>
    <row r="16" spans="1:10" x14ac:dyDescent="0.35">
      <c r="B16" s="50" t="s">
        <v>3</v>
      </c>
      <c r="C16" s="90">
        <f>ROUNDUP(C17+G8,-2)</f>
        <v>3200</v>
      </c>
      <c r="D16" t="s">
        <v>40</v>
      </c>
      <c r="H16" s="142"/>
      <c r="I16" s="144"/>
      <c r="J16" s="82"/>
    </row>
    <row r="17" spans="2:10" x14ac:dyDescent="0.35">
      <c r="B17" s="50" t="s">
        <v>4</v>
      </c>
      <c r="C17" s="91">
        <f>ROUNDUP(C18+C7,-2)</f>
        <v>2500</v>
      </c>
      <c r="D17" t="s">
        <v>40</v>
      </c>
      <c r="H17" s="142"/>
      <c r="I17" s="145"/>
      <c r="J17" s="82"/>
    </row>
    <row r="18" spans="2:10" x14ac:dyDescent="0.35">
      <c r="B18" s="50" t="s">
        <v>5</v>
      </c>
      <c r="C18" s="91">
        <f>ROUNDUP(((C4*(C5/10))+C6),-2)</f>
        <v>2000</v>
      </c>
      <c r="D18" s="41" t="s">
        <v>40</v>
      </c>
      <c r="E18" s="49"/>
      <c r="H18" s="142"/>
      <c r="I18" s="145"/>
      <c r="J18" s="83"/>
    </row>
    <row r="20" spans="2:10" x14ac:dyDescent="0.35">
      <c r="B20" s="36" t="s">
        <v>196</v>
      </c>
      <c r="C20" s="92">
        <f>IF((C15-C22)&lt;0,0,C15-C22)</f>
        <v>0</v>
      </c>
      <c r="D20" t="s">
        <v>40</v>
      </c>
    </row>
    <row r="22" spans="2:10" x14ac:dyDescent="0.35">
      <c r="B22" s="50" t="s">
        <v>107</v>
      </c>
      <c r="C22" s="86">
        <v>9000</v>
      </c>
      <c r="D22" t="s">
        <v>112</v>
      </c>
      <c r="F22" s="48"/>
      <c r="G22" s="81"/>
    </row>
    <row r="23" spans="2:10" x14ac:dyDescent="0.35">
      <c r="B23" s="50" t="s">
        <v>197</v>
      </c>
      <c r="C23" s="86">
        <v>0</v>
      </c>
      <c r="F23" s="48"/>
      <c r="G23" s="5"/>
    </row>
    <row r="24" spans="2:10" x14ac:dyDescent="0.35">
      <c r="B24" s="7" t="s">
        <v>108</v>
      </c>
      <c r="C24" s="89">
        <f>(C22+C23)-C15</f>
        <v>3700</v>
      </c>
      <c r="D24" t="s">
        <v>40</v>
      </c>
    </row>
    <row r="25" spans="2:10" x14ac:dyDescent="0.35">
      <c r="B25" s="36" t="s">
        <v>244</v>
      </c>
      <c r="C25" s="89">
        <f>(C24/E10)*60</f>
        <v>34.153846153846153</v>
      </c>
      <c r="D25" s="41" t="s">
        <v>233</v>
      </c>
      <c r="E25" s="141"/>
      <c r="I25" s="42"/>
      <c r="J25" s="42"/>
    </row>
    <row r="27" spans="2:10" x14ac:dyDescent="0.35">
      <c r="B27" s="2" t="s">
        <v>103</v>
      </c>
      <c r="C27" s="37">
        <f>13977+C22</f>
        <v>22977</v>
      </c>
    </row>
    <row r="37" spans="7:7" x14ac:dyDescent="0.35">
      <c r="G37" s="46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I20" sqref="I20"/>
    </sheetView>
  </sheetViews>
  <sheetFormatPr defaultColWidth="11.453125" defaultRowHeight="14.5" x14ac:dyDescent="0.35"/>
  <cols>
    <col min="1" max="1" width="53.54296875" style="9" bestFit="1" customWidth="1"/>
    <col min="2" max="3" width="11.453125" style="9"/>
    <col min="4" max="4" width="11.81640625" style="9" bestFit="1" customWidth="1"/>
    <col min="5" max="7" width="11.453125" style="9"/>
    <col min="8" max="8" width="20.453125" style="9" bestFit="1" customWidth="1"/>
    <col min="9" max="9" width="24.54296875" style="9" bestFit="1" customWidth="1"/>
    <col min="10" max="10" width="18.81640625" style="9" bestFit="1" customWidth="1"/>
    <col min="11" max="11" width="28.453125" style="9" bestFit="1" customWidth="1"/>
    <col min="12" max="12" width="34.81640625" style="9" bestFit="1" customWidth="1"/>
    <col min="13" max="16384" width="11.453125" style="9"/>
  </cols>
  <sheetData>
    <row r="1" spans="1:18" ht="18.5" x14ac:dyDescent="0.35">
      <c r="A1" s="9" t="s">
        <v>44</v>
      </c>
      <c r="E1" s="10" t="s">
        <v>45</v>
      </c>
      <c r="F1" s="11"/>
      <c r="G1" s="11"/>
      <c r="H1" s="11"/>
      <c r="I1" s="11"/>
    </row>
    <row r="2" spans="1:18" ht="15.5" x14ac:dyDescent="0.35">
      <c r="A2" s="12" t="s">
        <v>46</v>
      </c>
      <c r="D2" s="382" t="s">
        <v>47</v>
      </c>
      <c r="E2" s="382"/>
      <c r="F2" s="382"/>
      <c r="G2" s="382"/>
      <c r="H2" s="382"/>
      <c r="I2" s="382"/>
      <c r="J2" s="382"/>
      <c r="K2" s="382"/>
      <c r="L2" s="13"/>
      <c r="M2" s="13"/>
      <c r="N2" s="13"/>
      <c r="O2" s="13"/>
      <c r="P2" s="13"/>
      <c r="Q2" s="13"/>
      <c r="R2" s="13"/>
    </row>
    <row r="4" spans="1:18" ht="15" thickBot="1" x14ac:dyDescent="0.4">
      <c r="B4" s="14" t="s">
        <v>48</v>
      </c>
      <c r="C4" s="14" t="s">
        <v>49</v>
      </c>
      <c r="D4" s="14" t="s">
        <v>50</v>
      </c>
      <c r="E4" s="14" t="s">
        <v>51</v>
      </c>
      <c r="F4" s="14" t="s">
        <v>52</v>
      </c>
      <c r="G4" s="14"/>
    </row>
    <row r="5" spans="1:18" ht="19" thickBot="1" x14ac:dyDescent="0.4">
      <c r="A5" s="15" t="s">
        <v>53</v>
      </c>
      <c r="B5" s="9">
        <v>13977</v>
      </c>
      <c r="C5" s="9">
        <v>1.4</v>
      </c>
      <c r="D5" s="16" t="s">
        <v>54</v>
      </c>
      <c r="H5" s="35" t="s">
        <v>55</v>
      </c>
      <c r="I5" s="35" t="s">
        <v>104</v>
      </c>
      <c r="J5" s="31"/>
      <c r="K5" s="31"/>
      <c r="L5" s="31"/>
    </row>
    <row r="6" spans="1:18" ht="19" thickBot="1" x14ac:dyDescent="0.5">
      <c r="H6" s="45">
        <f>SUM(B5,E9,E13,E20,E27,E38,E52,E62)</f>
        <v>21735</v>
      </c>
      <c r="I6" s="40">
        <v>31086</v>
      </c>
      <c r="J6" s="32"/>
      <c r="K6" s="32"/>
      <c r="L6" s="33"/>
    </row>
    <row r="7" spans="1:18" x14ac:dyDescent="0.35">
      <c r="A7" s="15" t="s">
        <v>56</v>
      </c>
      <c r="B7" s="9">
        <v>1</v>
      </c>
      <c r="D7" s="17">
        <v>7758</v>
      </c>
      <c r="E7" s="47">
        <f t="shared" ref="E7:E61" si="0">D7*B7</f>
        <v>7758</v>
      </c>
      <c r="I7" s="24"/>
      <c r="J7" s="24"/>
      <c r="K7" s="24"/>
      <c r="L7" s="24"/>
    </row>
    <row r="8" spans="1:18" x14ac:dyDescent="0.35">
      <c r="A8" s="15" t="s">
        <v>281</v>
      </c>
      <c r="B8" s="9">
        <v>1</v>
      </c>
      <c r="D8" s="44"/>
      <c r="E8" s="18">
        <f t="shared" si="0"/>
        <v>0</v>
      </c>
      <c r="I8" s="38"/>
      <c r="J8" s="24"/>
      <c r="K8" s="24"/>
      <c r="L8" s="24"/>
    </row>
    <row r="9" spans="1:18" x14ac:dyDescent="0.35">
      <c r="A9" s="19" t="s">
        <v>57</v>
      </c>
      <c r="B9" s="20"/>
      <c r="C9" s="20"/>
      <c r="D9" s="84"/>
      <c r="E9" s="19">
        <f>SUM(E7:E8)</f>
        <v>7758</v>
      </c>
      <c r="G9" s="21"/>
      <c r="I9" s="24">
        <f>I6-H6</f>
        <v>9351</v>
      </c>
      <c r="J9" s="24"/>
      <c r="K9" s="24"/>
      <c r="L9" s="24"/>
    </row>
    <row r="10" spans="1:18" x14ac:dyDescent="0.35">
      <c r="A10" s="22"/>
      <c r="B10" s="23"/>
      <c r="C10" s="23"/>
      <c r="D10" s="23"/>
      <c r="E10" s="22"/>
      <c r="F10" s="22"/>
      <c r="I10" s="24"/>
      <c r="J10" s="24"/>
      <c r="K10" s="24"/>
      <c r="L10" s="24"/>
    </row>
    <row r="11" spans="1:18" x14ac:dyDescent="0.35">
      <c r="A11" s="15" t="s">
        <v>58</v>
      </c>
      <c r="I11" s="24"/>
      <c r="J11" s="24"/>
      <c r="K11" s="24"/>
      <c r="L11" s="24"/>
    </row>
    <row r="12" spans="1:18" x14ac:dyDescent="0.35">
      <c r="A12" s="9" t="s">
        <v>59</v>
      </c>
      <c r="B12" s="9">
        <v>207</v>
      </c>
      <c r="C12" s="9">
        <v>7.75</v>
      </c>
      <c r="D12" s="17"/>
      <c r="E12" s="18">
        <f t="shared" si="0"/>
        <v>0</v>
      </c>
      <c r="F12" s="9">
        <f>C12*D12</f>
        <v>0</v>
      </c>
      <c r="I12" s="24">
        <f>7758+4006</f>
        <v>11764</v>
      </c>
      <c r="J12" s="24"/>
      <c r="K12" s="24"/>
      <c r="L12" s="24"/>
    </row>
    <row r="13" spans="1:18" x14ac:dyDescent="0.35">
      <c r="A13" s="19" t="s">
        <v>57</v>
      </c>
      <c r="B13" s="20"/>
      <c r="C13" s="20"/>
      <c r="D13" s="20"/>
      <c r="E13" s="19">
        <f>E12</f>
        <v>0</v>
      </c>
      <c r="F13" s="19">
        <f>F12</f>
        <v>0</v>
      </c>
      <c r="I13" s="24"/>
      <c r="J13" s="24"/>
      <c r="K13" s="24"/>
      <c r="L13" s="24"/>
    </row>
    <row r="14" spans="1:18" s="23" customFormat="1" x14ac:dyDescent="0.35">
      <c r="A14" s="22"/>
      <c r="E14" s="22"/>
      <c r="F14" s="22"/>
      <c r="I14" s="24"/>
      <c r="J14" s="24"/>
      <c r="K14" s="25"/>
      <c r="L14" s="24"/>
    </row>
    <row r="15" spans="1:18" x14ac:dyDescent="0.35">
      <c r="A15" s="15" t="s">
        <v>60</v>
      </c>
      <c r="I15" s="383"/>
      <c r="J15" s="25"/>
      <c r="K15" s="25"/>
      <c r="L15" s="25"/>
      <c r="M15" s="25"/>
      <c r="N15" s="25"/>
      <c r="O15" s="26"/>
    </row>
    <row r="16" spans="1:18" ht="15.75" customHeight="1" x14ac:dyDescent="0.35">
      <c r="A16" s="9" t="s">
        <v>61</v>
      </c>
      <c r="B16" s="9">
        <v>133</v>
      </c>
      <c r="D16" s="17"/>
      <c r="E16" s="9">
        <f t="shared" si="0"/>
        <v>0</v>
      </c>
      <c r="F16" s="9">
        <f>C16*D16</f>
        <v>0</v>
      </c>
      <c r="I16" s="383"/>
      <c r="J16" s="24"/>
      <c r="K16" s="384"/>
      <c r="L16" s="34"/>
      <c r="M16" s="27"/>
      <c r="N16" s="27"/>
    </row>
    <row r="17" spans="1:12" x14ac:dyDescent="0.35">
      <c r="A17" s="9" t="s">
        <v>62</v>
      </c>
      <c r="B17" s="9">
        <v>144</v>
      </c>
      <c r="D17" s="44"/>
      <c r="E17" s="9">
        <f t="shared" si="0"/>
        <v>0</v>
      </c>
      <c r="F17" s="9">
        <f>C17*D17</f>
        <v>0</v>
      </c>
      <c r="I17" s="24"/>
      <c r="J17" s="34"/>
      <c r="K17" s="384"/>
      <c r="L17" s="24"/>
    </row>
    <row r="18" spans="1:12" x14ac:dyDescent="0.35">
      <c r="A18" s="9" t="s">
        <v>63</v>
      </c>
      <c r="B18" s="9">
        <v>33</v>
      </c>
      <c r="D18" s="17"/>
      <c r="E18" s="9">
        <f t="shared" si="0"/>
        <v>0</v>
      </c>
      <c r="F18" s="9">
        <f>C18*D18</f>
        <v>0</v>
      </c>
      <c r="I18" s="24"/>
      <c r="J18" s="34"/>
      <c r="K18" s="384"/>
      <c r="L18" s="24"/>
    </row>
    <row r="19" spans="1:12" x14ac:dyDescent="0.35">
      <c r="A19" s="9" t="s">
        <v>64</v>
      </c>
      <c r="B19" s="9">
        <v>135</v>
      </c>
      <c r="D19" s="17"/>
      <c r="E19" s="18">
        <f t="shared" si="0"/>
        <v>0</v>
      </c>
      <c r="F19" s="9">
        <f>C19*D19</f>
        <v>0</v>
      </c>
      <c r="I19" s="24"/>
      <c r="J19" s="24"/>
      <c r="K19" s="384"/>
      <c r="L19" s="24"/>
    </row>
    <row r="20" spans="1:12" x14ac:dyDescent="0.35">
      <c r="A20" s="19" t="s">
        <v>57</v>
      </c>
      <c r="B20" s="20"/>
      <c r="C20" s="20"/>
      <c r="D20" s="20"/>
      <c r="E20" s="19">
        <f>SUM(E16:E19)</f>
        <v>0</v>
      </c>
      <c r="F20" s="19">
        <f>SUM(F16:F19)</f>
        <v>0</v>
      </c>
    </row>
    <row r="21" spans="1:12" s="23" customFormat="1" x14ac:dyDescent="0.35">
      <c r="A21" s="22"/>
      <c r="E21" s="22"/>
      <c r="F21" s="22"/>
      <c r="I21" s="29"/>
      <c r="J21" s="29"/>
    </row>
    <row r="22" spans="1:12" x14ac:dyDescent="0.35">
      <c r="A22" s="15" t="s">
        <v>65</v>
      </c>
      <c r="I22" s="29"/>
      <c r="J22" s="29"/>
    </row>
    <row r="23" spans="1:12" x14ac:dyDescent="0.35">
      <c r="A23" s="9" t="s">
        <v>66</v>
      </c>
      <c r="B23" s="9">
        <v>661</v>
      </c>
      <c r="D23" s="17"/>
      <c r="E23" s="9">
        <f t="shared" si="0"/>
        <v>0</v>
      </c>
      <c r="F23" s="9">
        <f>C23*D23</f>
        <v>0</v>
      </c>
      <c r="I23" s="29"/>
      <c r="J23" s="29"/>
    </row>
    <row r="24" spans="1:12" ht="15" customHeight="1" x14ac:dyDescent="0.35">
      <c r="A24" s="9" t="s">
        <v>67</v>
      </c>
      <c r="B24" s="9">
        <v>317</v>
      </c>
      <c r="D24" s="17"/>
      <c r="E24" s="9">
        <f t="shared" si="0"/>
        <v>0</v>
      </c>
      <c r="F24" s="9">
        <f>C24*D24</f>
        <v>0</v>
      </c>
    </row>
    <row r="25" spans="1:12" x14ac:dyDescent="0.35">
      <c r="A25" s="9" t="s">
        <v>68</v>
      </c>
      <c r="B25" s="9">
        <v>1314</v>
      </c>
      <c r="D25" s="44"/>
      <c r="E25" s="9">
        <f t="shared" si="0"/>
        <v>0</v>
      </c>
      <c r="F25" s="9">
        <f>C25*D25</f>
        <v>0</v>
      </c>
      <c r="H25" s="26"/>
      <c r="I25" s="385"/>
      <c r="J25" s="385"/>
      <c r="K25" s="26"/>
    </row>
    <row r="26" spans="1:12" x14ac:dyDescent="0.35">
      <c r="A26" s="9" t="s">
        <v>69</v>
      </c>
      <c r="B26" s="9">
        <v>139</v>
      </c>
      <c r="D26" s="17"/>
      <c r="E26" s="18">
        <f t="shared" si="0"/>
        <v>0</v>
      </c>
      <c r="F26" s="9">
        <f>C26*D26</f>
        <v>0</v>
      </c>
      <c r="H26" s="30"/>
      <c r="I26" s="30"/>
      <c r="J26" s="30"/>
      <c r="K26" s="30"/>
    </row>
    <row r="27" spans="1:12" x14ac:dyDescent="0.35">
      <c r="A27" s="19" t="s">
        <v>57</v>
      </c>
      <c r="B27" s="20"/>
      <c r="C27" s="20"/>
      <c r="D27" s="20"/>
      <c r="E27" s="19">
        <f>SUM(E23:E26)</f>
        <v>0</v>
      </c>
      <c r="F27" s="19">
        <f>SUM(F23:F26)</f>
        <v>0</v>
      </c>
    </row>
    <row r="28" spans="1:12" s="23" customFormat="1" x14ac:dyDescent="0.35">
      <c r="A28" s="22"/>
      <c r="E28" s="22"/>
      <c r="F28" s="22"/>
    </row>
    <row r="29" spans="1:12" x14ac:dyDescent="0.35">
      <c r="A29" s="15" t="s">
        <v>70</v>
      </c>
    </row>
    <row r="30" spans="1:12" x14ac:dyDescent="0.35">
      <c r="A30" s="9" t="s">
        <v>71</v>
      </c>
      <c r="B30" s="9">
        <v>24</v>
      </c>
      <c r="D30" s="17"/>
      <c r="E30" s="9">
        <f t="shared" si="0"/>
        <v>0</v>
      </c>
      <c r="F30" s="9">
        <f t="shared" ref="F30:F37" si="1">C30*D30</f>
        <v>0</v>
      </c>
    </row>
    <row r="31" spans="1:12" x14ac:dyDescent="0.35">
      <c r="A31" s="9" t="s">
        <v>72</v>
      </c>
      <c r="B31" s="9">
        <v>260</v>
      </c>
      <c r="D31" s="17"/>
      <c r="E31" s="9">
        <f t="shared" si="0"/>
        <v>0</v>
      </c>
      <c r="F31" s="9">
        <f t="shared" si="1"/>
        <v>0</v>
      </c>
    </row>
    <row r="32" spans="1:12" x14ac:dyDescent="0.35">
      <c r="A32" s="9" t="s">
        <v>73</v>
      </c>
      <c r="B32" s="9">
        <v>489</v>
      </c>
      <c r="D32" s="17"/>
      <c r="E32" s="9">
        <f t="shared" si="0"/>
        <v>0</v>
      </c>
      <c r="F32" s="9">
        <f t="shared" si="1"/>
        <v>0</v>
      </c>
    </row>
    <row r="33" spans="1:6" x14ac:dyDescent="0.35">
      <c r="A33" s="9" t="s">
        <v>74</v>
      </c>
      <c r="B33" s="9">
        <v>531</v>
      </c>
      <c r="D33" s="17"/>
      <c r="E33" s="9">
        <f t="shared" si="0"/>
        <v>0</v>
      </c>
      <c r="F33" s="9">
        <f t="shared" si="1"/>
        <v>0</v>
      </c>
    </row>
    <row r="34" spans="1:6" x14ac:dyDescent="0.35">
      <c r="A34" s="9" t="s">
        <v>75</v>
      </c>
      <c r="B34" s="9">
        <v>511</v>
      </c>
      <c r="D34" s="17"/>
      <c r="E34" s="9">
        <f t="shared" si="0"/>
        <v>0</v>
      </c>
      <c r="F34" s="9">
        <f t="shared" si="1"/>
        <v>0</v>
      </c>
    </row>
    <row r="35" spans="1:6" x14ac:dyDescent="0.35">
      <c r="A35" s="9" t="s">
        <v>76</v>
      </c>
      <c r="B35" s="9">
        <v>798</v>
      </c>
      <c r="D35" s="44"/>
      <c r="E35" s="9">
        <f t="shared" si="0"/>
        <v>0</v>
      </c>
      <c r="F35" s="9">
        <f t="shared" si="1"/>
        <v>0</v>
      </c>
    </row>
    <row r="36" spans="1:6" x14ac:dyDescent="0.35">
      <c r="A36" s="9" t="s">
        <v>77</v>
      </c>
      <c r="B36" s="9">
        <v>985</v>
      </c>
      <c r="D36" s="17"/>
      <c r="E36" s="9">
        <f t="shared" si="0"/>
        <v>0</v>
      </c>
      <c r="F36" s="9">
        <f t="shared" si="1"/>
        <v>0</v>
      </c>
    </row>
    <row r="37" spans="1:6" x14ac:dyDescent="0.35">
      <c r="A37" s="9" t="s">
        <v>78</v>
      </c>
      <c r="B37" s="9">
        <v>1243</v>
      </c>
      <c r="D37" s="17"/>
      <c r="E37" s="18">
        <f t="shared" si="0"/>
        <v>0</v>
      </c>
      <c r="F37" s="9">
        <f t="shared" si="1"/>
        <v>0</v>
      </c>
    </row>
    <row r="38" spans="1:6" x14ac:dyDescent="0.35">
      <c r="A38" s="19" t="s">
        <v>57</v>
      </c>
      <c r="B38" s="20"/>
      <c r="C38" s="20"/>
      <c r="D38" s="20"/>
      <c r="E38" s="19">
        <f>SUM(E30:E37)</f>
        <v>0</v>
      </c>
      <c r="F38" s="19">
        <f>SUM(F30:F37)</f>
        <v>0</v>
      </c>
    </row>
    <row r="39" spans="1:6" s="23" customFormat="1" x14ac:dyDescent="0.35">
      <c r="A39" s="22"/>
      <c r="E39" s="22"/>
      <c r="F39" s="22"/>
    </row>
    <row r="40" spans="1:6" x14ac:dyDescent="0.35">
      <c r="A40" s="15" t="s">
        <v>79</v>
      </c>
    </row>
    <row r="41" spans="1:6" x14ac:dyDescent="0.35">
      <c r="A41" s="9" t="s">
        <v>80</v>
      </c>
      <c r="B41" s="9">
        <v>287</v>
      </c>
      <c r="D41" s="17"/>
      <c r="E41" s="9">
        <f t="shared" si="0"/>
        <v>0</v>
      </c>
      <c r="F41" s="9">
        <f t="shared" ref="F41:F51" si="2">C41*D41</f>
        <v>0</v>
      </c>
    </row>
    <row r="42" spans="1:6" x14ac:dyDescent="0.35">
      <c r="A42" s="9" t="s">
        <v>81</v>
      </c>
      <c r="B42" s="9">
        <v>970</v>
      </c>
      <c r="D42" s="17"/>
      <c r="E42" s="9">
        <f t="shared" si="0"/>
        <v>0</v>
      </c>
      <c r="F42" s="9">
        <f t="shared" si="2"/>
        <v>0</v>
      </c>
    </row>
    <row r="43" spans="1:6" x14ac:dyDescent="0.35">
      <c r="A43" s="9" t="s">
        <v>82</v>
      </c>
      <c r="B43" s="9">
        <v>690</v>
      </c>
      <c r="D43" s="17"/>
      <c r="E43" s="9">
        <f t="shared" si="0"/>
        <v>0</v>
      </c>
      <c r="F43" s="9">
        <f t="shared" si="2"/>
        <v>0</v>
      </c>
    </row>
    <row r="44" spans="1:6" x14ac:dyDescent="0.35">
      <c r="A44" s="9" t="s">
        <v>83</v>
      </c>
      <c r="B44" s="9">
        <v>628</v>
      </c>
      <c r="D44" s="17"/>
      <c r="E44" s="9">
        <f t="shared" si="0"/>
        <v>0</v>
      </c>
      <c r="F44" s="9">
        <f t="shared" si="2"/>
        <v>0</v>
      </c>
    </row>
    <row r="45" spans="1:6" x14ac:dyDescent="0.35">
      <c r="A45" s="9" t="s">
        <v>84</v>
      </c>
      <c r="B45" s="9">
        <v>631</v>
      </c>
      <c r="D45" s="17"/>
      <c r="E45" s="9">
        <f t="shared" si="0"/>
        <v>0</v>
      </c>
      <c r="F45" s="9">
        <f t="shared" si="2"/>
        <v>0</v>
      </c>
    </row>
    <row r="46" spans="1:6" x14ac:dyDescent="0.35">
      <c r="A46" s="9" t="s">
        <v>85</v>
      </c>
      <c r="B46" s="9">
        <v>220</v>
      </c>
      <c r="D46" s="17"/>
      <c r="E46" s="9">
        <f t="shared" si="0"/>
        <v>0</v>
      </c>
      <c r="F46" s="9">
        <f t="shared" si="2"/>
        <v>0</v>
      </c>
    </row>
    <row r="47" spans="1:6" x14ac:dyDescent="0.35">
      <c r="A47" s="9" t="s">
        <v>86</v>
      </c>
      <c r="B47" s="9">
        <v>220</v>
      </c>
      <c r="D47" s="17"/>
      <c r="E47" s="9">
        <f t="shared" si="0"/>
        <v>0</v>
      </c>
      <c r="F47" s="9">
        <f t="shared" si="2"/>
        <v>0</v>
      </c>
    </row>
    <row r="48" spans="1:6" x14ac:dyDescent="0.35">
      <c r="A48" s="9" t="s">
        <v>87</v>
      </c>
      <c r="B48" s="9">
        <v>220</v>
      </c>
      <c r="D48" s="17"/>
      <c r="E48" s="9">
        <f t="shared" si="0"/>
        <v>0</v>
      </c>
      <c r="F48" s="9">
        <f t="shared" si="2"/>
        <v>0</v>
      </c>
    </row>
    <row r="49" spans="1:6" x14ac:dyDescent="0.35">
      <c r="A49" s="9" t="s">
        <v>88</v>
      </c>
      <c r="B49" s="9">
        <v>282</v>
      </c>
      <c r="D49" s="17"/>
      <c r="E49" s="9">
        <f t="shared" si="0"/>
        <v>0</v>
      </c>
      <c r="F49" s="9">
        <f t="shared" si="2"/>
        <v>0</v>
      </c>
    </row>
    <row r="50" spans="1:6" x14ac:dyDescent="0.35">
      <c r="A50" s="9" t="s">
        <v>89</v>
      </c>
      <c r="B50" s="9">
        <v>260</v>
      </c>
      <c r="D50" s="17"/>
      <c r="E50" s="9">
        <f t="shared" si="0"/>
        <v>0</v>
      </c>
      <c r="F50" s="9">
        <f t="shared" si="2"/>
        <v>0</v>
      </c>
    </row>
    <row r="51" spans="1:6" x14ac:dyDescent="0.35">
      <c r="A51" s="9" t="s">
        <v>90</v>
      </c>
      <c r="B51" s="9">
        <v>262</v>
      </c>
      <c r="D51" s="17"/>
      <c r="E51" s="18">
        <f t="shared" si="0"/>
        <v>0</v>
      </c>
      <c r="F51" s="9">
        <f t="shared" si="2"/>
        <v>0</v>
      </c>
    </row>
    <row r="52" spans="1:6" x14ac:dyDescent="0.35">
      <c r="A52" s="19" t="s">
        <v>57</v>
      </c>
      <c r="B52" s="20"/>
      <c r="C52" s="20"/>
      <c r="D52" s="20"/>
      <c r="E52" s="19">
        <f>SUM(E41:E51)</f>
        <v>0</v>
      </c>
      <c r="F52" s="19">
        <f>SUM(F41:F51)</f>
        <v>0</v>
      </c>
    </row>
    <row r="53" spans="1:6" s="23" customFormat="1" x14ac:dyDescent="0.35">
      <c r="A53" s="22"/>
      <c r="E53" s="22"/>
      <c r="F53" s="22"/>
    </row>
    <row r="54" spans="1:6" x14ac:dyDescent="0.35">
      <c r="A54" s="28" t="s">
        <v>91</v>
      </c>
    </row>
    <row r="55" spans="1:6" x14ac:dyDescent="0.35">
      <c r="A55" s="9" t="s">
        <v>92</v>
      </c>
      <c r="B55" s="9">
        <v>192</v>
      </c>
      <c r="D55" s="17"/>
      <c r="E55" s="9">
        <f t="shared" si="0"/>
        <v>0</v>
      </c>
      <c r="F55" s="9">
        <f>C55*D55</f>
        <v>0</v>
      </c>
    </row>
    <row r="56" spans="1:6" x14ac:dyDescent="0.35">
      <c r="A56" s="9" t="s">
        <v>93</v>
      </c>
      <c r="B56" s="9">
        <v>203</v>
      </c>
      <c r="D56" s="44"/>
      <c r="E56" s="9">
        <f t="shared" si="0"/>
        <v>0</v>
      </c>
      <c r="F56" s="9">
        <f t="shared" ref="F56:F61" si="3">C56*D56</f>
        <v>0</v>
      </c>
    </row>
    <row r="57" spans="1:6" x14ac:dyDescent="0.35">
      <c r="A57" s="9" t="s">
        <v>94</v>
      </c>
      <c r="B57" s="9">
        <v>485</v>
      </c>
      <c r="D57" s="17"/>
      <c r="E57" s="9">
        <f t="shared" si="0"/>
        <v>0</v>
      </c>
      <c r="F57" s="9">
        <f t="shared" si="3"/>
        <v>0</v>
      </c>
    </row>
    <row r="58" spans="1:6" x14ac:dyDescent="0.35">
      <c r="A58" s="9" t="s">
        <v>95</v>
      </c>
      <c r="B58" s="9">
        <v>465</v>
      </c>
      <c r="D58" s="17"/>
      <c r="E58" s="9">
        <f t="shared" si="0"/>
        <v>0</v>
      </c>
      <c r="F58" s="9">
        <f t="shared" si="3"/>
        <v>0</v>
      </c>
    </row>
    <row r="59" spans="1:6" x14ac:dyDescent="0.35">
      <c r="A59" s="9" t="s">
        <v>96</v>
      </c>
      <c r="B59" s="9">
        <v>645</v>
      </c>
      <c r="D59" s="17"/>
      <c r="E59" s="9">
        <f t="shared" si="0"/>
        <v>0</v>
      </c>
      <c r="F59" s="9">
        <f t="shared" si="3"/>
        <v>0</v>
      </c>
    </row>
    <row r="60" spans="1:6" x14ac:dyDescent="0.35">
      <c r="A60" s="9" t="s">
        <v>97</v>
      </c>
      <c r="B60" s="9">
        <v>675</v>
      </c>
      <c r="D60" s="17"/>
      <c r="E60" s="9">
        <f t="shared" si="0"/>
        <v>0</v>
      </c>
      <c r="F60" s="9">
        <f t="shared" si="3"/>
        <v>0</v>
      </c>
    </row>
    <row r="61" spans="1:6" x14ac:dyDescent="0.35">
      <c r="A61" s="9" t="s">
        <v>98</v>
      </c>
      <c r="B61" s="9">
        <v>675</v>
      </c>
      <c r="D61" s="17"/>
      <c r="E61" s="18">
        <f t="shared" si="0"/>
        <v>0</v>
      </c>
      <c r="F61" s="9">
        <f t="shared" si="3"/>
        <v>0</v>
      </c>
    </row>
    <row r="62" spans="1:6" x14ac:dyDescent="0.35">
      <c r="A62" s="19" t="s">
        <v>57</v>
      </c>
      <c r="B62" s="20"/>
      <c r="C62" s="20"/>
      <c r="D62" s="20"/>
      <c r="E62" s="19">
        <f>SUM(E55:E61)</f>
        <v>0</v>
      </c>
      <c r="F62" s="19">
        <f>SUM(F55:F61)</f>
        <v>0</v>
      </c>
    </row>
    <row r="65" spans="2:7" ht="15" thickBot="1" x14ac:dyDescent="0.4"/>
    <row r="66" spans="2:7" ht="15.75" customHeight="1" x14ac:dyDescent="0.35">
      <c r="B66" s="386" t="s">
        <v>99</v>
      </c>
      <c r="C66" s="387"/>
      <c r="D66" s="387"/>
      <c r="E66" s="388"/>
      <c r="F66" s="29"/>
      <c r="G66" s="29"/>
    </row>
    <row r="67" spans="2:7" ht="15" thickBot="1" x14ac:dyDescent="0.4">
      <c r="B67" s="389"/>
      <c r="C67" s="390"/>
      <c r="D67" s="390"/>
      <c r="E67" s="391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57" sqref="B57"/>
    </sheetView>
  </sheetViews>
  <sheetFormatPr defaultColWidth="9.1796875" defaultRowHeight="14.5" x14ac:dyDescent="0.35"/>
  <cols>
    <col min="1" max="1" width="5.26953125" style="148" customWidth="1"/>
    <col min="2" max="2" width="8.81640625" style="148" customWidth="1"/>
    <col min="3" max="3" width="14" style="148" bestFit="1" customWidth="1"/>
    <col min="4" max="4" width="12" style="148" customWidth="1"/>
    <col min="5" max="5" width="5.26953125" style="148" customWidth="1"/>
    <col min="6" max="6" width="8.81640625" style="148" customWidth="1"/>
    <col min="7" max="7" width="14" style="149" bestFit="1" customWidth="1"/>
    <col min="8" max="8" width="11.81640625" style="148" customWidth="1"/>
    <col min="9" max="9" width="9.1796875" style="146" customWidth="1"/>
    <col min="10" max="16384" width="9.1796875" style="146"/>
  </cols>
  <sheetData>
    <row r="1" spans="1:8" ht="31.5" customHeight="1" x14ac:dyDescent="0.35">
      <c r="A1" s="392" t="s">
        <v>279</v>
      </c>
      <c r="B1" s="392"/>
      <c r="C1" s="392"/>
      <c r="D1" s="392"/>
      <c r="E1" s="392"/>
      <c r="F1" s="392"/>
      <c r="G1" s="392"/>
      <c r="H1" s="392"/>
    </row>
    <row r="2" spans="1:8" s="147" customFormat="1" ht="21" customHeight="1" x14ac:dyDescent="0.35">
      <c r="A2" s="150" t="s">
        <v>228</v>
      </c>
      <c r="B2" s="151" t="s">
        <v>229</v>
      </c>
      <c r="C2" s="151" t="s">
        <v>230</v>
      </c>
      <c r="D2" s="151" t="s">
        <v>231</v>
      </c>
      <c r="E2" s="151" t="s">
        <v>228</v>
      </c>
      <c r="F2" s="151" t="s">
        <v>229</v>
      </c>
      <c r="G2" s="151" t="s">
        <v>230</v>
      </c>
      <c r="H2" s="152" t="s">
        <v>231</v>
      </c>
    </row>
    <row r="3" spans="1:8" s="147" customFormat="1" ht="21" customHeight="1" x14ac:dyDescent="0.35">
      <c r="A3" s="153">
        <v>1</v>
      </c>
      <c r="B3" s="154">
        <v>355</v>
      </c>
      <c r="C3" s="155" t="s">
        <v>304</v>
      </c>
      <c r="D3" s="155" t="s">
        <v>313</v>
      </c>
      <c r="E3" s="156">
        <v>1</v>
      </c>
      <c r="F3" s="154">
        <v>137.94999999999999</v>
      </c>
      <c r="G3" s="155" t="s">
        <v>282</v>
      </c>
      <c r="H3" s="155" t="s">
        <v>314</v>
      </c>
    </row>
    <row r="4" spans="1:8" s="147" customFormat="1" ht="21" customHeight="1" x14ac:dyDescent="0.35">
      <c r="A4" s="153">
        <v>2</v>
      </c>
      <c r="B4" s="157">
        <v>251.5</v>
      </c>
      <c r="C4" s="158" t="s">
        <v>315</v>
      </c>
      <c r="D4" s="158" t="s">
        <v>313</v>
      </c>
      <c r="E4" s="156">
        <v>2</v>
      </c>
      <c r="F4" s="157">
        <v>137.97499999999999</v>
      </c>
      <c r="G4" s="158" t="s">
        <v>282</v>
      </c>
      <c r="H4" s="158" t="s">
        <v>316</v>
      </c>
    </row>
    <row r="5" spans="1:8" s="147" customFormat="1" ht="21" customHeight="1" x14ac:dyDescent="0.35">
      <c r="A5" s="153">
        <v>3</v>
      </c>
      <c r="B5" s="159">
        <v>251</v>
      </c>
      <c r="C5" s="160" t="s">
        <v>317</v>
      </c>
      <c r="D5" s="160" t="s">
        <v>313</v>
      </c>
      <c r="E5" s="156">
        <v>3</v>
      </c>
      <c r="F5" s="159">
        <v>125.45</v>
      </c>
      <c r="G5" s="160" t="s">
        <v>282</v>
      </c>
      <c r="H5" s="160" t="s">
        <v>318</v>
      </c>
    </row>
    <row r="6" spans="1:8" s="147" customFormat="1" ht="21" customHeight="1" x14ac:dyDescent="0.35">
      <c r="A6" s="153">
        <v>4</v>
      </c>
      <c r="B6" s="157">
        <v>319.55</v>
      </c>
      <c r="C6" s="158" t="s">
        <v>319</v>
      </c>
      <c r="D6" s="158" t="s">
        <v>313</v>
      </c>
      <c r="E6" s="156">
        <v>4</v>
      </c>
      <c r="F6" s="157">
        <v>132.30000000000001</v>
      </c>
      <c r="G6" s="158" t="s">
        <v>282</v>
      </c>
      <c r="H6" s="158" t="s">
        <v>320</v>
      </c>
    </row>
    <row r="7" spans="1:8" s="147" customFormat="1" ht="21" customHeight="1" x14ac:dyDescent="0.35">
      <c r="A7" s="153">
        <v>5</v>
      </c>
      <c r="B7" s="159">
        <v>250</v>
      </c>
      <c r="C7" s="160" t="s">
        <v>321</v>
      </c>
      <c r="D7" s="160" t="s">
        <v>313</v>
      </c>
      <c r="E7" s="156">
        <v>5</v>
      </c>
      <c r="F7" s="159">
        <v>127.8</v>
      </c>
      <c r="G7" s="160" t="s">
        <v>282</v>
      </c>
      <c r="H7" s="160" t="s">
        <v>322</v>
      </c>
    </row>
    <row r="8" spans="1:8" s="147" customFormat="1" ht="21" customHeight="1" x14ac:dyDescent="0.35">
      <c r="A8" s="153">
        <v>6</v>
      </c>
      <c r="B8" s="157">
        <v>317.64999999999998</v>
      </c>
      <c r="C8" s="158" t="s">
        <v>323</v>
      </c>
      <c r="D8" s="158" t="s">
        <v>313</v>
      </c>
      <c r="E8" s="156">
        <v>6</v>
      </c>
      <c r="F8" s="157">
        <v>139.1</v>
      </c>
      <c r="G8" s="161" t="s">
        <v>324</v>
      </c>
      <c r="H8" s="158" t="s">
        <v>325</v>
      </c>
    </row>
    <row r="9" spans="1:8" s="147" customFormat="1" ht="21" customHeight="1" x14ac:dyDescent="0.35">
      <c r="A9" s="153">
        <v>7</v>
      </c>
      <c r="B9" s="159">
        <v>317.75</v>
      </c>
      <c r="C9" s="160" t="s">
        <v>326</v>
      </c>
      <c r="D9" s="160" t="s">
        <v>313</v>
      </c>
      <c r="E9" s="156">
        <v>7</v>
      </c>
      <c r="F9" s="159">
        <v>140.15</v>
      </c>
      <c r="G9" s="162" t="s">
        <v>324</v>
      </c>
      <c r="H9" s="160" t="s">
        <v>327</v>
      </c>
    </row>
    <row r="10" spans="1:8" s="147" customFormat="1" ht="21" customHeight="1" x14ac:dyDescent="0.35">
      <c r="A10" s="153">
        <v>8</v>
      </c>
      <c r="B10" s="157">
        <v>282.02499999999998</v>
      </c>
      <c r="C10" s="158" t="s">
        <v>134</v>
      </c>
      <c r="D10" s="158" t="s">
        <v>328</v>
      </c>
      <c r="E10" s="156">
        <v>8</v>
      </c>
      <c r="F10" s="157">
        <v>139.94999999999999</v>
      </c>
      <c r="G10" s="158" t="s">
        <v>329</v>
      </c>
      <c r="H10" s="158" t="s">
        <v>330</v>
      </c>
    </row>
    <row r="11" spans="1:8" s="147" customFormat="1" ht="21" customHeight="1" x14ac:dyDescent="0.35">
      <c r="A11" s="153">
        <v>9</v>
      </c>
      <c r="B11" s="159" t="s">
        <v>302</v>
      </c>
      <c r="C11" s="160" t="s">
        <v>331</v>
      </c>
      <c r="D11" s="160" t="s">
        <v>332</v>
      </c>
      <c r="E11" s="156">
        <v>9</v>
      </c>
      <c r="F11" s="159">
        <v>139.97499999999999</v>
      </c>
      <c r="G11" s="163" t="s">
        <v>329</v>
      </c>
      <c r="H11" s="160" t="s">
        <v>333</v>
      </c>
    </row>
    <row r="12" spans="1:8" s="147" customFormat="1" ht="21" customHeight="1" x14ac:dyDescent="0.35">
      <c r="A12" s="153">
        <v>10</v>
      </c>
      <c r="B12" s="157" t="s">
        <v>309</v>
      </c>
      <c r="C12" s="164" t="s">
        <v>334</v>
      </c>
      <c r="D12" s="164" t="s">
        <v>335</v>
      </c>
      <c r="E12" s="156">
        <v>10</v>
      </c>
      <c r="F12" s="157">
        <v>143.1</v>
      </c>
      <c r="G12" s="161" t="s">
        <v>336</v>
      </c>
      <c r="H12" s="164" t="s">
        <v>337</v>
      </c>
    </row>
    <row r="13" spans="1:8" s="147" customFormat="1" ht="21" customHeight="1" x14ac:dyDescent="0.35">
      <c r="A13" s="153">
        <v>11</v>
      </c>
      <c r="B13" s="159">
        <v>357.77499999999998</v>
      </c>
      <c r="C13" s="163" t="s">
        <v>303</v>
      </c>
      <c r="D13" s="163" t="s">
        <v>338</v>
      </c>
      <c r="E13" s="156">
        <v>11</v>
      </c>
      <c r="F13" s="159">
        <v>143.25</v>
      </c>
      <c r="G13" s="162" t="s">
        <v>336</v>
      </c>
      <c r="H13" s="163" t="s">
        <v>339</v>
      </c>
    </row>
    <row r="14" spans="1:8" s="147" customFormat="1" ht="21" customHeight="1" x14ac:dyDescent="0.35">
      <c r="A14" s="153">
        <v>12</v>
      </c>
      <c r="B14" s="165">
        <v>280.125</v>
      </c>
      <c r="C14" s="164" t="s">
        <v>340</v>
      </c>
      <c r="D14" s="164" t="s">
        <v>341</v>
      </c>
      <c r="E14" s="156">
        <v>12</v>
      </c>
      <c r="F14" s="165">
        <v>138.94999999999999</v>
      </c>
      <c r="G14" s="166" t="s">
        <v>182</v>
      </c>
      <c r="H14" s="164" t="s">
        <v>342</v>
      </c>
    </row>
    <row r="15" spans="1:8" s="147" customFormat="1" ht="21" customHeight="1" x14ac:dyDescent="0.35">
      <c r="A15" s="153">
        <v>13</v>
      </c>
      <c r="B15" s="159">
        <v>302.32499999999999</v>
      </c>
      <c r="C15" s="160" t="s">
        <v>343</v>
      </c>
      <c r="D15" s="160" t="s">
        <v>344</v>
      </c>
      <c r="E15" s="156">
        <v>13</v>
      </c>
      <c r="F15" s="159">
        <v>138.55000000000001</v>
      </c>
      <c r="G15" s="162" t="s">
        <v>182</v>
      </c>
      <c r="H15" s="160" t="s">
        <v>345</v>
      </c>
    </row>
    <row r="16" spans="1:8" s="147" customFormat="1" ht="21" customHeight="1" x14ac:dyDescent="0.35">
      <c r="A16" s="153">
        <v>14</v>
      </c>
      <c r="B16" s="157">
        <v>341.85</v>
      </c>
      <c r="C16" s="158" t="s">
        <v>346</v>
      </c>
      <c r="D16" s="158" t="s">
        <v>347</v>
      </c>
      <c r="E16" s="156">
        <v>14</v>
      </c>
      <c r="F16" s="157">
        <v>145.1</v>
      </c>
      <c r="G16" s="166" t="s">
        <v>348</v>
      </c>
      <c r="H16" s="158" t="s">
        <v>349</v>
      </c>
    </row>
    <row r="17" spans="1:8" s="147" customFormat="1" ht="21" customHeight="1" x14ac:dyDescent="0.35">
      <c r="A17" s="153">
        <v>15</v>
      </c>
      <c r="B17" s="159">
        <v>238.17500000000001</v>
      </c>
      <c r="C17" s="160" t="s">
        <v>350</v>
      </c>
      <c r="D17" s="160" t="s">
        <v>351</v>
      </c>
      <c r="E17" s="156">
        <v>15</v>
      </c>
      <c r="F17" s="159">
        <v>145.25</v>
      </c>
      <c r="G17" s="162" t="s">
        <v>348</v>
      </c>
      <c r="H17" s="160" t="s">
        <v>352</v>
      </c>
    </row>
    <row r="18" spans="1:8" s="147" customFormat="1" ht="21" customHeight="1" x14ac:dyDescent="0.35">
      <c r="A18" s="153">
        <v>16</v>
      </c>
      <c r="B18" s="157" t="s">
        <v>353</v>
      </c>
      <c r="C18" s="158" t="s">
        <v>354</v>
      </c>
      <c r="D18" s="158" t="s">
        <v>355</v>
      </c>
      <c r="E18" s="156">
        <v>16</v>
      </c>
      <c r="F18" s="157">
        <v>147.44999999999999</v>
      </c>
      <c r="G18" s="161" t="s">
        <v>356</v>
      </c>
      <c r="H18" s="158" t="s">
        <v>357</v>
      </c>
    </row>
    <row r="19" spans="1:8" s="147" customFormat="1" ht="21" customHeight="1" x14ac:dyDescent="0.35">
      <c r="A19" s="153">
        <v>17</v>
      </c>
      <c r="B19" s="159">
        <v>261.875</v>
      </c>
      <c r="C19" s="160" t="s">
        <v>132</v>
      </c>
      <c r="D19" s="160" t="s">
        <v>358</v>
      </c>
      <c r="E19" s="156">
        <v>17</v>
      </c>
      <c r="F19" s="159">
        <v>148.15</v>
      </c>
      <c r="G19" s="167" t="s">
        <v>356</v>
      </c>
      <c r="H19" s="160" t="s">
        <v>359</v>
      </c>
    </row>
    <row r="20" spans="1:8" s="147" customFormat="1" ht="21" customHeight="1" x14ac:dyDescent="0.35">
      <c r="A20" s="153">
        <v>18</v>
      </c>
      <c r="B20" s="157">
        <v>251</v>
      </c>
      <c r="C20" s="158" t="s">
        <v>360</v>
      </c>
      <c r="D20" s="158" t="s">
        <v>313</v>
      </c>
      <c r="E20" s="156">
        <v>18</v>
      </c>
      <c r="F20" s="157">
        <v>137.94999999999999</v>
      </c>
      <c r="G20" s="158" t="s">
        <v>282</v>
      </c>
      <c r="H20" s="158" t="s">
        <v>314</v>
      </c>
    </row>
    <row r="21" spans="1:8" s="147" customFormat="1" ht="21" customHeight="1" x14ac:dyDescent="0.35">
      <c r="A21" s="153">
        <v>19</v>
      </c>
      <c r="B21" s="159">
        <v>251</v>
      </c>
      <c r="C21" s="160" t="s">
        <v>360</v>
      </c>
      <c r="D21" s="160" t="s">
        <v>313</v>
      </c>
      <c r="E21" s="156">
        <v>19</v>
      </c>
      <c r="F21" s="159">
        <v>137.97499999999999</v>
      </c>
      <c r="G21" s="160" t="s">
        <v>282</v>
      </c>
      <c r="H21" s="160" t="s">
        <v>316</v>
      </c>
    </row>
    <row r="22" spans="1:8" s="147" customFormat="1" ht="21" customHeight="1" x14ac:dyDescent="0.35">
      <c r="A22" s="168">
        <v>20</v>
      </c>
      <c r="B22" s="169">
        <v>285.67500000000001</v>
      </c>
      <c r="C22" s="170" t="s">
        <v>361</v>
      </c>
      <c r="D22" s="170" t="s">
        <v>313</v>
      </c>
      <c r="E22" s="171">
        <v>20</v>
      </c>
      <c r="F22" s="169">
        <v>135.94999999999999</v>
      </c>
      <c r="G22" s="170" t="s">
        <v>362</v>
      </c>
      <c r="H22" s="170" t="s">
        <v>363</v>
      </c>
    </row>
  </sheetData>
  <mergeCells count="1">
    <mergeCell ref="A1:H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120" orientation="portrait" horizontalDpi="4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10" workbookViewId="0">
      <selection activeCell="B56" sqref="B56"/>
    </sheetView>
  </sheetViews>
  <sheetFormatPr defaultRowHeight="14.5" x14ac:dyDescent="0.35"/>
  <cols>
    <col min="1" max="1" width="6.81640625" style="416" customWidth="1"/>
    <col min="2" max="2" width="25.6328125" style="202" customWidth="1"/>
    <col min="3" max="3" width="56.81640625" style="202" customWidth="1"/>
    <col min="4" max="4" width="31.81640625" style="202" customWidth="1"/>
    <col min="5" max="16384" width="8.7265625" style="202"/>
  </cols>
  <sheetData>
    <row r="1" spans="1:4" ht="18.5" thickBot="1" x14ac:dyDescent="0.4">
      <c r="A1" s="408" t="s">
        <v>422</v>
      </c>
    </row>
    <row r="2" spans="1:4" ht="15.5" thickBot="1" x14ac:dyDescent="0.4">
      <c r="A2" s="409" t="s">
        <v>423</v>
      </c>
      <c r="B2" s="410" t="s">
        <v>424</v>
      </c>
      <c r="C2" s="410" t="s">
        <v>425</v>
      </c>
      <c r="D2" s="410" t="s">
        <v>426</v>
      </c>
    </row>
    <row r="3" spans="1:4" ht="16" thickBot="1" x14ac:dyDescent="0.4">
      <c r="A3" s="411">
        <v>501</v>
      </c>
      <c r="B3" s="412" t="s">
        <v>427</v>
      </c>
      <c r="C3" s="412" t="s">
        <v>428</v>
      </c>
      <c r="D3" s="412"/>
    </row>
    <row r="4" spans="1:4" ht="16" thickBot="1" x14ac:dyDescent="0.4">
      <c r="A4" s="411">
        <v>502</v>
      </c>
      <c r="B4" s="412" t="s">
        <v>429</v>
      </c>
      <c r="C4" s="412" t="s">
        <v>430</v>
      </c>
      <c r="D4" s="412"/>
    </row>
    <row r="5" spans="1:4" ht="16" thickBot="1" x14ac:dyDescent="0.4">
      <c r="A5" s="411">
        <v>503</v>
      </c>
      <c r="B5" s="412" t="s">
        <v>431</v>
      </c>
      <c r="C5" s="412" t="s">
        <v>432</v>
      </c>
      <c r="D5" s="412"/>
    </row>
    <row r="6" spans="1:4" ht="16" thickBot="1" x14ac:dyDescent="0.4">
      <c r="A6" s="411">
        <v>504</v>
      </c>
      <c r="B6" s="412" t="s">
        <v>433</v>
      </c>
      <c r="C6" s="412" t="s">
        <v>434</v>
      </c>
      <c r="D6" s="412"/>
    </row>
    <row r="7" spans="1:4" ht="16" thickBot="1" x14ac:dyDescent="0.4">
      <c r="A7" s="411">
        <v>549</v>
      </c>
      <c r="B7" s="412" t="s">
        <v>433</v>
      </c>
      <c r="C7" s="412" t="s">
        <v>435</v>
      </c>
      <c r="D7" s="412"/>
    </row>
    <row r="8" spans="1:4" ht="16" thickBot="1" x14ac:dyDescent="0.4">
      <c r="A8" s="411">
        <v>505</v>
      </c>
      <c r="B8" s="412" t="s">
        <v>436</v>
      </c>
      <c r="C8" s="412" t="s">
        <v>437</v>
      </c>
      <c r="D8" s="412"/>
    </row>
    <row r="9" spans="1:4" ht="16" thickBot="1" x14ac:dyDescent="0.4">
      <c r="A9" s="411">
        <v>506</v>
      </c>
      <c r="B9" s="412" t="s">
        <v>438</v>
      </c>
      <c r="C9" s="412" t="s">
        <v>439</v>
      </c>
      <c r="D9" s="412"/>
    </row>
    <row r="10" spans="1:4" ht="16" thickBot="1" x14ac:dyDescent="0.4">
      <c r="A10" s="411">
        <v>507</v>
      </c>
      <c r="B10" s="412" t="s">
        <v>440</v>
      </c>
      <c r="C10" s="412" t="s">
        <v>441</v>
      </c>
      <c r="D10" s="412"/>
    </row>
    <row r="11" spans="1:4" ht="16" thickBot="1" x14ac:dyDescent="0.4">
      <c r="A11" s="411">
        <v>508</v>
      </c>
      <c r="B11" s="412" t="s">
        <v>442</v>
      </c>
      <c r="C11" s="412" t="s">
        <v>443</v>
      </c>
      <c r="D11" s="412"/>
    </row>
    <row r="12" spans="1:4" ht="16" thickBot="1" x14ac:dyDescent="0.4">
      <c r="A12" s="411">
        <v>509</v>
      </c>
      <c r="B12" s="412" t="s">
        <v>444</v>
      </c>
      <c r="C12" s="412" t="s">
        <v>445</v>
      </c>
      <c r="D12" s="412"/>
    </row>
    <row r="13" spans="1:4" ht="16" thickBot="1" x14ac:dyDescent="0.4">
      <c r="A13" s="411">
        <v>510</v>
      </c>
      <c r="B13" s="412" t="s">
        <v>446</v>
      </c>
      <c r="C13" s="412" t="s">
        <v>447</v>
      </c>
      <c r="D13" s="412"/>
    </row>
    <row r="14" spans="1:4" ht="16" thickBot="1" x14ac:dyDescent="0.4">
      <c r="A14" s="411">
        <v>511</v>
      </c>
      <c r="B14" s="412" t="s">
        <v>448</v>
      </c>
      <c r="C14" s="412" t="s">
        <v>449</v>
      </c>
      <c r="D14" s="412"/>
    </row>
    <row r="15" spans="1:4" ht="16" thickBot="1" x14ac:dyDescent="0.4">
      <c r="A15" s="411">
        <v>512</v>
      </c>
      <c r="B15" s="412" t="s">
        <v>450</v>
      </c>
      <c r="C15" s="412" t="s">
        <v>451</v>
      </c>
      <c r="D15" s="412"/>
    </row>
    <row r="16" spans="1:4" ht="16" thickBot="1" x14ac:dyDescent="0.4">
      <c r="A16" s="411">
        <v>513</v>
      </c>
      <c r="B16" s="412" t="s">
        <v>452</v>
      </c>
      <c r="C16" s="412" t="s">
        <v>453</v>
      </c>
      <c r="D16" s="412"/>
    </row>
    <row r="17" spans="1:4" ht="16" thickBot="1" x14ac:dyDescent="0.4">
      <c r="A17" s="411">
        <v>514</v>
      </c>
      <c r="B17" s="412" t="s">
        <v>454</v>
      </c>
      <c r="C17" s="412" t="s">
        <v>455</v>
      </c>
      <c r="D17" s="412"/>
    </row>
    <row r="18" spans="1:4" ht="16" thickBot="1" x14ac:dyDescent="0.4">
      <c r="A18" s="411">
        <v>515</v>
      </c>
      <c r="B18" s="412" t="s">
        <v>456</v>
      </c>
      <c r="C18" s="412" t="s">
        <v>457</v>
      </c>
      <c r="D18" s="412"/>
    </row>
    <row r="19" spans="1:4" ht="16" thickBot="1" x14ac:dyDescent="0.4">
      <c r="A19" s="411">
        <v>516</v>
      </c>
      <c r="B19" s="412" t="s">
        <v>458</v>
      </c>
      <c r="C19" s="412" t="s">
        <v>459</v>
      </c>
      <c r="D19" s="412"/>
    </row>
    <row r="20" spans="1:4" ht="16" thickBot="1" x14ac:dyDescent="0.4">
      <c r="A20" s="411">
        <v>517</v>
      </c>
      <c r="B20" s="412" t="s">
        <v>460</v>
      </c>
      <c r="C20" s="412" t="s">
        <v>461</v>
      </c>
      <c r="D20" s="412"/>
    </row>
    <row r="21" spans="1:4" ht="16" thickBot="1" x14ac:dyDescent="0.4">
      <c r="A21" s="411">
        <v>518</v>
      </c>
      <c r="B21" s="412" t="s">
        <v>462</v>
      </c>
      <c r="C21" s="412" t="s">
        <v>463</v>
      </c>
      <c r="D21" s="412"/>
    </row>
    <row r="22" spans="1:4" ht="16" thickBot="1" x14ac:dyDescent="0.4">
      <c r="A22" s="411">
        <v>519</v>
      </c>
      <c r="B22" s="412" t="s">
        <v>464</v>
      </c>
      <c r="C22" s="412" t="s">
        <v>465</v>
      </c>
      <c r="D22" s="412"/>
    </row>
    <row r="23" spans="1:4" ht="16" thickBot="1" x14ac:dyDescent="0.4">
      <c r="A23" s="411">
        <v>520</v>
      </c>
      <c r="B23" s="412" t="s">
        <v>466</v>
      </c>
      <c r="C23" s="412" t="s">
        <v>467</v>
      </c>
      <c r="D23" s="412"/>
    </row>
    <row r="24" spans="1:4" ht="16" thickBot="1" x14ac:dyDescent="0.4">
      <c r="A24" s="411">
        <v>521</v>
      </c>
      <c r="B24" s="412" t="s">
        <v>468</v>
      </c>
      <c r="C24" s="412" t="s">
        <v>469</v>
      </c>
      <c r="D24" s="412"/>
    </row>
    <row r="25" spans="1:4" ht="16" thickBot="1" x14ac:dyDescent="0.4">
      <c r="A25" s="411">
        <v>522</v>
      </c>
      <c r="B25" s="412" t="s">
        <v>470</v>
      </c>
      <c r="C25" s="412" t="s">
        <v>471</v>
      </c>
      <c r="D25" s="412"/>
    </row>
    <row r="26" spans="1:4" ht="16" thickBot="1" x14ac:dyDescent="0.4">
      <c r="A26" s="411">
        <v>523</v>
      </c>
      <c r="B26" s="412" t="s">
        <v>472</v>
      </c>
      <c r="C26" s="412" t="s">
        <v>473</v>
      </c>
      <c r="D26" s="412"/>
    </row>
    <row r="27" spans="1:4" ht="16" thickBot="1" x14ac:dyDescent="0.4">
      <c r="A27" s="411">
        <v>524</v>
      </c>
      <c r="B27" s="412" t="s">
        <v>474</v>
      </c>
      <c r="C27" s="412" t="s">
        <v>475</v>
      </c>
      <c r="D27" s="412"/>
    </row>
    <row r="28" spans="1:4" ht="16" thickBot="1" x14ac:dyDescent="0.4">
      <c r="A28" s="411">
        <v>529</v>
      </c>
      <c r="B28" s="412" t="s">
        <v>476</v>
      </c>
      <c r="C28" s="412" t="s">
        <v>477</v>
      </c>
      <c r="D28" s="412"/>
    </row>
    <row r="29" spans="1:4" ht="16" thickBot="1" x14ac:dyDescent="0.4">
      <c r="A29" s="411">
        <v>530</v>
      </c>
      <c r="B29" s="412" t="s">
        <v>478</v>
      </c>
      <c r="C29" s="412" t="s">
        <v>479</v>
      </c>
      <c r="D29" s="412"/>
    </row>
    <row r="30" spans="1:4" ht="16" thickBot="1" x14ac:dyDescent="0.4">
      <c r="A30" s="411">
        <v>531</v>
      </c>
      <c r="B30" s="412" t="s">
        <v>480</v>
      </c>
      <c r="C30" s="412" t="s">
        <v>481</v>
      </c>
      <c r="D30" s="412"/>
    </row>
    <row r="31" spans="1:4" ht="16" thickBot="1" x14ac:dyDescent="0.4">
      <c r="A31" s="411">
        <v>532</v>
      </c>
      <c r="B31" s="412" t="s">
        <v>482</v>
      </c>
      <c r="C31" s="412" t="s">
        <v>483</v>
      </c>
      <c r="D31" s="412"/>
    </row>
    <row r="32" spans="1:4" ht="16" thickBot="1" x14ac:dyDescent="0.4">
      <c r="A32" s="411">
        <v>533</v>
      </c>
      <c r="B32" s="412" t="s">
        <v>484</v>
      </c>
      <c r="C32" s="412" t="s">
        <v>485</v>
      </c>
      <c r="D32" s="412"/>
    </row>
    <row r="33" spans="1:4" ht="16" thickBot="1" x14ac:dyDescent="0.4">
      <c r="A33" s="411">
        <v>534</v>
      </c>
      <c r="B33" s="412" t="s">
        <v>486</v>
      </c>
      <c r="C33" s="412" t="s">
        <v>487</v>
      </c>
      <c r="D33" s="412"/>
    </row>
    <row r="34" spans="1:4" ht="16" thickBot="1" x14ac:dyDescent="0.4">
      <c r="A34" s="411">
        <v>535</v>
      </c>
      <c r="B34" s="412" t="s">
        <v>488</v>
      </c>
      <c r="C34" s="412" t="s">
        <v>489</v>
      </c>
      <c r="D34" s="412"/>
    </row>
    <row r="35" spans="1:4" ht="16" thickBot="1" x14ac:dyDescent="0.4">
      <c r="A35" s="411">
        <v>536</v>
      </c>
      <c r="B35" s="412" t="s">
        <v>490</v>
      </c>
      <c r="C35" s="412" t="s">
        <v>491</v>
      </c>
      <c r="D35" s="412"/>
    </row>
    <row r="36" spans="1:4" ht="16" thickBot="1" x14ac:dyDescent="0.4">
      <c r="A36" s="411">
        <v>537</v>
      </c>
      <c r="B36" s="412" t="s">
        <v>492</v>
      </c>
      <c r="C36" s="412" t="s">
        <v>493</v>
      </c>
      <c r="D36" s="412"/>
    </row>
    <row r="37" spans="1:4" ht="16" thickBot="1" x14ac:dyDescent="0.4">
      <c r="A37" s="411">
        <v>538</v>
      </c>
      <c r="B37" s="412" t="s">
        <v>494</v>
      </c>
      <c r="C37" s="412" t="s">
        <v>495</v>
      </c>
      <c r="D37" s="412"/>
    </row>
    <row r="38" spans="1:4" ht="16" thickBot="1" x14ac:dyDescent="0.4">
      <c r="A38" s="411">
        <v>539</v>
      </c>
      <c r="B38" s="412" t="s">
        <v>496</v>
      </c>
      <c r="C38" s="412" t="s">
        <v>497</v>
      </c>
      <c r="D38" s="412"/>
    </row>
    <row r="39" spans="1:4" ht="16" thickBot="1" x14ac:dyDescent="0.4">
      <c r="A39" s="411">
        <v>540</v>
      </c>
      <c r="B39" s="412" t="s">
        <v>498</v>
      </c>
      <c r="C39" s="412" t="s">
        <v>499</v>
      </c>
      <c r="D39" s="412"/>
    </row>
    <row r="40" spans="1:4" ht="16" thickBot="1" x14ac:dyDescent="0.4">
      <c r="A40" s="411">
        <v>541</v>
      </c>
      <c r="B40" s="412" t="s">
        <v>500</v>
      </c>
      <c r="C40" s="412" t="s">
        <v>501</v>
      </c>
      <c r="D40" s="412"/>
    </row>
    <row r="41" spans="1:4" ht="16" thickBot="1" x14ac:dyDescent="0.4">
      <c r="A41" s="411">
        <v>542</v>
      </c>
      <c r="B41" s="412" t="s">
        <v>502</v>
      </c>
      <c r="C41" s="412" t="s">
        <v>503</v>
      </c>
      <c r="D41" s="412"/>
    </row>
    <row r="42" spans="1:4" ht="16" thickBot="1" x14ac:dyDescent="0.4">
      <c r="A42" s="411">
        <v>543</v>
      </c>
      <c r="B42" s="412" t="s">
        <v>504</v>
      </c>
      <c r="C42" s="412" t="s">
        <v>505</v>
      </c>
      <c r="D42" s="412"/>
    </row>
    <row r="43" spans="1:4" ht="16" thickBot="1" x14ac:dyDescent="0.4">
      <c r="A43" s="411">
        <v>544</v>
      </c>
      <c r="B43" s="412" t="s">
        <v>506</v>
      </c>
      <c r="C43" s="412" t="s">
        <v>507</v>
      </c>
      <c r="D43" s="412"/>
    </row>
    <row r="44" spans="1:4" ht="16" thickBot="1" x14ac:dyDescent="0.4">
      <c r="A44" s="411">
        <v>545</v>
      </c>
      <c r="B44" s="412" t="s">
        <v>508</v>
      </c>
      <c r="C44" s="412" t="s">
        <v>509</v>
      </c>
      <c r="D44" s="412"/>
    </row>
    <row r="45" spans="1:4" ht="16" thickBot="1" x14ac:dyDescent="0.4">
      <c r="A45" s="411">
        <v>546</v>
      </c>
      <c r="B45" s="412" t="s">
        <v>510</v>
      </c>
      <c r="C45" s="412" t="s">
        <v>511</v>
      </c>
      <c r="D45" s="412"/>
    </row>
    <row r="46" spans="1:4" ht="16" thickBot="1" x14ac:dyDescent="0.4">
      <c r="A46" s="411">
        <v>547</v>
      </c>
      <c r="B46" s="412" t="s">
        <v>512</v>
      </c>
      <c r="C46" s="412" t="s">
        <v>513</v>
      </c>
      <c r="D46" s="412"/>
    </row>
    <row r="47" spans="1:4" ht="16" thickBot="1" x14ac:dyDescent="0.4">
      <c r="A47" s="411">
        <v>548</v>
      </c>
      <c r="B47" s="412" t="s">
        <v>514</v>
      </c>
      <c r="C47" s="412" t="s">
        <v>515</v>
      </c>
      <c r="D47" s="412"/>
    </row>
    <row r="48" spans="1:4" ht="16" thickBot="1" x14ac:dyDescent="0.4">
      <c r="A48" s="411">
        <v>550</v>
      </c>
      <c r="B48" s="412" t="s">
        <v>516</v>
      </c>
      <c r="C48" s="412" t="s">
        <v>517</v>
      </c>
      <c r="D48" s="412"/>
    </row>
    <row r="49" spans="1:4" ht="16" thickBot="1" x14ac:dyDescent="0.4">
      <c r="A49" s="411">
        <v>560</v>
      </c>
      <c r="B49" s="412" t="s">
        <v>518</v>
      </c>
      <c r="C49" s="412" t="s">
        <v>519</v>
      </c>
      <c r="D49" s="412"/>
    </row>
    <row r="50" spans="1:4" ht="16" thickBot="1" x14ac:dyDescent="0.4">
      <c r="A50" s="411">
        <v>561</v>
      </c>
      <c r="B50" s="412" t="s">
        <v>520</v>
      </c>
      <c r="C50" s="412" t="s">
        <v>521</v>
      </c>
      <c r="D50" s="412"/>
    </row>
    <row r="51" spans="1:4" ht="16" thickBot="1" x14ac:dyDescent="0.4">
      <c r="A51" s="411">
        <v>562</v>
      </c>
      <c r="B51" s="412" t="s">
        <v>522</v>
      </c>
      <c r="C51" s="412" t="s">
        <v>523</v>
      </c>
      <c r="D51" s="412"/>
    </row>
    <row r="52" spans="1:4" ht="16" thickBot="1" x14ac:dyDescent="0.4">
      <c r="A52" s="411">
        <v>563</v>
      </c>
      <c r="B52" s="412" t="s">
        <v>524</v>
      </c>
      <c r="C52" s="412" t="s">
        <v>525</v>
      </c>
      <c r="D52" s="412"/>
    </row>
    <row r="53" spans="1:4" ht="16" thickBot="1" x14ac:dyDescent="0.4">
      <c r="A53" s="411">
        <v>564</v>
      </c>
      <c r="B53" s="412" t="s">
        <v>526</v>
      </c>
      <c r="C53" s="412" t="s">
        <v>527</v>
      </c>
      <c r="D53" s="412"/>
    </row>
    <row r="54" spans="1:4" ht="16" thickBot="1" x14ac:dyDescent="0.4">
      <c r="A54" s="411">
        <v>565</v>
      </c>
      <c r="B54" s="412" t="s">
        <v>528</v>
      </c>
      <c r="C54" s="412" t="s">
        <v>529</v>
      </c>
      <c r="D54" s="412"/>
    </row>
    <row r="55" spans="1:4" ht="16" thickBot="1" x14ac:dyDescent="0.4">
      <c r="A55" s="411">
        <v>900</v>
      </c>
      <c r="B55" s="412" t="s">
        <v>530</v>
      </c>
      <c r="C55" s="412" t="s">
        <v>531</v>
      </c>
      <c r="D55" s="412" t="s">
        <v>532</v>
      </c>
    </row>
    <row r="56" spans="1:4" ht="16" thickBot="1" x14ac:dyDescent="0.4">
      <c r="A56" s="411">
        <v>901</v>
      </c>
      <c r="B56" s="412" t="s">
        <v>533</v>
      </c>
      <c r="C56" s="412" t="s">
        <v>534</v>
      </c>
      <c r="D56" s="412" t="s">
        <v>535</v>
      </c>
    </row>
    <row r="57" spans="1:4" ht="16" thickBot="1" x14ac:dyDescent="0.4">
      <c r="A57" s="411">
        <v>902</v>
      </c>
      <c r="B57" s="412" t="s">
        <v>536</v>
      </c>
      <c r="C57" s="412" t="s">
        <v>537</v>
      </c>
      <c r="D57" s="412" t="s">
        <v>538</v>
      </c>
    </row>
    <row r="58" spans="1:4" ht="16" thickBot="1" x14ac:dyDescent="0.4">
      <c r="A58" s="411">
        <v>903</v>
      </c>
      <c r="B58" s="412" t="s">
        <v>440</v>
      </c>
      <c r="C58" s="412" t="s">
        <v>539</v>
      </c>
      <c r="D58" s="412" t="s">
        <v>540</v>
      </c>
    </row>
    <row r="59" spans="1:4" ht="16" thickBot="1" x14ac:dyDescent="0.4">
      <c r="A59" s="411">
        <v>904</v>
      </c>
      <c r="B59" s="412" t="s">
        <v>541</v>
      </c>
      <c r="C59" s="412" t="s">
        <v>542</v>
      </c>
      <c r="D59" s="412" t="s">
        <v>543</v>
      </c>
    </row>
    <row r="60" spans="1:4" ht="15.5" x14ac:dyDescent="0.35">
      <c r="A60" s="413"/>
    </row>
    <row r="61" spans="1:4" ht="15.5" x14ac:dyDescent="0.35">
      <c r="A61" s="414" t="s">
        <v>544</v>
      </c>
    </row>
    <row r="62" spans="1:4" ht="15.5" x14ac:dyDescent="0.35">
      <c r="A62" s="415" t="s">
        <v>545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7"/>
  <sheetViews>
    <sheetView zoomScale="90" zoomScaleNormal="90" workbookViewId="0">
      <selection activeCell="N22" sqref="N22"/>
    </sheetView>
  </sheetViews>
  <sheetFormatPr defaultRowHeight="14.5" x14ac:dyDescent="0.35"/>
  <cols>
    <col min="14" max="22" width="5.453125" customWidth="1"/>
  </cols>
  <sheetData>
    <row r="3" spans="2:22" x14ac:dyDescent="0.35">
      <c r="B3" s="405" t="s">
        <v>9</v>
      </c>
      <c r="C3" s="403"/>
      <c r="D3" s="404"/>
      <c r="E3" s="1"/>
      <c r="F3" s="402" t="s">
        <v>11</v>
      </c>
      <c r="G3" s="403"/>
      <c r="H3" s="404"/>
      <c r="I3" s="1"/>
      <c r="J3" s="402" t="s">
        <v>13</v>
      </c>
      <c r="K3" s="403"/>
      <c r="L3" s="404"/>
      <c r="N3" s="393" t="s">
        <v>12</v>
      </c>
      <c r="O3" s="394"/>
      <c r="P3" s="394"/>
      <c r="Q3" s="394"/>
      <c r="R3" s="394"/>
      <c r="S3" s="394"/>
      <c r="T3" s="394"/>
      <c r="U3" s="394"/>
      <c r="V3" s="395"/>
    </row>
    <row r="4" spans="2:22" x14ac:dyDescent="0.35">
      <c r="B4" s="396"/>
      <c r="C4" s="397"/>
      <c r="D4" s="398"/>
      <c r="E4" s="1"/>
      <c r="F4" s="396"/>
      <c r="G4" s="397"/>
      <c r="H4" s="398"/>
      <c r="I4" s="1"/>
      <c r="J4" s="396"/>
      <c r="K4" s="397"/>
      <c r="L4" s="398"/>
      <c r="N4" s="194"/>
      <c r="O4" s="189"/>
      <c r="P4" s="189"/>
      <c r="Q4" s="189"/>
      <c r="R4" s="189"/>
      <c r="S4" s="189"/>
      <c r="T4" s="189"/>
      <c r="U4" s="189"/>
      <c r="V4" s="190"/>
    </row>
    <row r="5" spans="2:22" x14ac:dyDescent="0.35">
      <c r="B5" s="396"/>
      <c r="C5" s="397"/>
      <c r="D5" s="398"/>
      <c r="E5" s="1"/>
      <c r="F5" s="396"/>
      <c r="G5" s="397"/>
      <c r="H5" s="398"/>
      <c r="I5" s="1"/>
      <c r="J5" s="396"/>
      <c r="K5" s="397"/>
      <c r="L5" s="398"/>
      <c r="N5" s="195"/>
      <c r="O5" s="188"/>
      <c r="P5" s="188"/>
      <c r="Q5" s="188"/>
      <c r="R5" s="188"/>
      <c r="S5" s="188"/>
      <c r="T5" s="188"/>
      <c r="U5" s="188"/>
      <c r="V5" s="191"/>
    </row>
    <row r="6" spans="2:22" x14ac:dyDescent="0.35">
      <c r="B6" s="396"/>
      <c r="C6" s="397"/>
      <c r="D6" s="398"/>
      <c r="E6" s="1"/>
      <c r="F6" s="396"/>
      <c r="G6" s="397"/>
      <c r="H6" s="398"/>
      <c r="I6" s="1"/>
      <c r="J6" s="396"/>
      <c r="K6" s="397"/>
      <c r="L6" s="398"/>
      <c r="N6" s="195"/>
      <c r="O6" s="188"/>
      <c r="P6" s="188"/>
      <c r="Q6" s="188"/>
      <c r="R6" s="188"/>
      <c r="S6" s="188"/>
      <c r="T6" s="188"/>
      <c r="U6" s="188"/>
      <c r="V6" s="191"/>
    </row>
    <row r="7" spans="2:22" x14ac:dyDescent="0.35">
      <c r="B7" s="396"/>
      <c r="C7" s="397"/>
      <c r="D7" s="398"/>
      <c r="E7" s="1"/>
      <c r="F7" s="396"/>
      <c r="G7" s="397"/>
      <c r="H7" s="398"/>
      <c r="I7" s="1"/>
      <c r="J7" s="396"/>
      <c r="K7" s="397"/>
      <c r="L7" s="398"/>
      <c r="N7" s="195"/>
      <c r="O7" s="188"/>
      <c r="P7" s="188"/>
      <c r="Q7" s="188"/>
      <c r="R7" s="188"/>
      <c r="S7" s="188"/>
      <c r="T7" s="188"/>
      <c r="U7" s="188"/>
      <c r="V7" s="191"/>
    </row>
    <row r="8" spans="2:22" x14ac:dyDescent="0.35">
      <c r="B8" s="396"/>
      <c r="C8" s="397"/>
      <c r="D8" s="398"/>
      <c r="E8" s="1"/>
      <c r="F8" s="396"/>
      <c r="G8" s="397"/>
      <c r="H8" s="398"/>
      <c r="I8" s="1"/>
      <c r="J8" s="396"/>
      <c r="K8" s="397"/>
      <c r="L8" s="398"/>
      <c r="N8" s="195"/>
      <c r="O8" s="188"/>
      <c r="P8" s="188"/>
      <c r="Q8" s="188"/>
      <c r="R8" s="188"/>
      <c r="S8" s="188"/>
      <c r="T8" s="188"/>
      <c r="U8" s="188"/>
      <c r="V8" s="191"/>
    </row>
    <row r="9" spans="2:22" x14ac:dyDescent="0.35">
      <c r="B9" s="396"/>
      <c r="C9" s="397"/>
      <c r="D9" s="398"/>
      <c r="E9" s="1"/>
      <c r="F9" s="396"/>
      <c r="G9" s="397"/>
      <c r="H9" s="398"/>
      <c r="I9" s="1"/>
      <c r="J9" s="396"/>
      <c r="K9" s="397"/>
      <c r="L9" s="398"/>
      <c r="N9" s="195"/>
      <c r="O9" s="188"/>
      <c r="P9" s="188"/>
      <c r="Q9" s="188"/>
      <c r="R9" s="188"/>
      <c r="S9" s="188"/>
      <c r="T9" s="188"/>
      <c r="U9" s="188"/>
      <c r="V9" s="191"/>
    </row>
    <row r="10" spans="2:22" x14ac:dyDescent="0.35">
      <c r="B10" s="399"/>
      <c r="C10" s="400"/>
      <c r="D10" s="401"/>
      <c r="E10" s="1"/>
      <c r="F10" s="399"/>
      <c r="G10" s="400"/>
      <c r="H10" s="401"/>
      <c r="I10" s="1"/>
      <c r="J10" s="399"/>
      <c r="K10" s="400"/>
      <c r="L10" s="401"/>
      <c r="N10" s="196"/>
      <c r="O10" s="192"/>
      <c r="P10" s="192"/>
      <c r="Q10" s="192"/>
      <c r="R10" s="192"/>
      <c r="S10" s="192"/>
      <c r="T10" s="192"/>
      <c r="U10" s="192"/>
      <c r="V10" s="193"/>
    </row>
    <row r="12" spans="2:22" x14ac:dyDescent="0.35">
      <c r="B12" s="405" t="s">
        <v>10</v>
      </c>
      <c r="C12" s="403"/>
      <c r="D12" s="404"/>
      <c r="E12" s="1"/>
      <c r="F12" s="402" t="s">
        <v>8</v>
      </c>
      <c r="G12" s="403"/>
      <c r="H12" s="404"/>
      <c r="I12" s="1"/>
      <c r="J12" s="402" t="s">
        <v>14</v>
      </c>
      <c r="K12" s="403"/>
      <c r="L12" s="404"/>
      <c r="N12" s="393" t="s">
        <v>201</v>
      </c>
      <c r="O12" s="394"/>
      <c r="P12" s="394"/>
      <c r="Q12" s="394"/>
      <c r="R12" s="394"/>
      <c r="S12" s="394"/>
      <c r="T12" s="394"/>
      <c r="U12" s="394"/>
      <c r="V12" s="395"/>
    </row>
    <row r="13" spans="2:22" x14ac:dyDescent="0.35">
      <c r="B13" s="396"/>
      <c r="C13" s="397"/>
      <c r="D13" s="398"/>
      <c r="E13" s="1"/>
      <c r="F13" s="396"/>
      <c r="G13" s="397"/>
      <c r="H13" s="398"/>
      <c r="I13" s="1"/>
      <c r="J13" s="396"/>
      <c r="K13" s="397"/>
      <c r="L13" s="398"/>
      <c r="N13" s="183"/>
      <c r="O13" s="184"/>
      <c r="P13" s="184"/>
      <c r="Q13" s="184"/>
      <c r="R13" s="184"/>
      <c r="S13" s="189"/>
      <c r="T13" s="189"/>
      <c r="U13" s="189"/>
      <c r="V13" s="190"/>
    </row>
    <row r="14" spans="2:22" x14ac:dyDescent="0.35">
      <c r="B14" s="396"/>
      <c r="C14" s="397"/>
      <c r="D14" s="398"/>
      <c r="E14" s="1"/>
      <c r="F14" s="396"/>
      <c r="G14" s="397"/>
      <c r="H14" s="398"/>
      <c r="I14" s="1"/>
      <c r="J14" s="396"/>
      <c r="K14" s="397"/>
      <c r="L14" s="398"/>
      <c r="N14" s="185"/>
      <c r="O14" s="82"/>
      <c r="P14" s="82"/>
      <c r="Q14" s="82"/>
      <c r="R14" s="82"/>
      <c r="S14" s="188"/>
      <c r="T14" s="188"/>
      <c r="U14" s="188"/>
      <c r="V14" s="191"/>
    </row>
    <row r="15" spans="2:22" x14ac:dyDescent="0.35">
      <c r="B15" s="396"/>
      <c r="C15" s="397"/>
      <c r="D15" s="398"/>
      <c r="E15" s="1"/>
      <c r="F15" s="396"/>
      <c r="G15" s="397"/>
      <c r="H15" s="398"/>
      <c r="I15" s="1"/>
      <c r="J15" s="396"/>
      <c r="K15" s="397"/>
      <c r="L15" s="398"/>
      <c r="N15" s="185"/>
      <c r="O15" s="82"/>
      <c r="P15" s="82"/>
      <c r="Q15" s="82"/>
      <c r="R15" s="82"/>
      <c r="S15" s="188"/>
      <c r="T15" s="188"/>
      <c r="U15" s="188"/>
      <c r="V15" s="191"/>
    </row>
    <row r="16" spans="2:22" x14ac:dyDescent="0.35">
      <c r="B16" s="396"/>
      <c r="C16" s="397"/>
      <c r="D16" s="398"/>
      <c r="E16" s="1"/>
      <c r="F16" s="396"/>
      <c r="G16" s="397"/>
      <c r="H16" s="398"/>
      <c r="I16" s="1"/>
      <c r="J16" s="396"/>
      <c r="K16" s="397"/>
      <c r="L16" s="398"/>
      <c r="N16" s="185"/>
      <c r="O16" s="82"/>
      <c r="P16" s="82"/>
      <c r="Q16" s="82"/>
      <c r="R16" s="82"/>
      <c r="S16" s="188"/>
      <c r="T16" s="188"/>
      <c r="U16" s="188"/>
      <c r="V16" s="191"/>
    </row>
    <row r="17" spans="2:22" x14ac:dyDescent="0.35">
      <c r="B17" s="396"/>
      <c r="C17" s="397"/>
      <c r="D17" s="398"/>
      <c r="E17" s="1"/>
      <c r="F17" s="396"/>
      <c r="G17" s="397"/>
      <c r="H17" s="398"/>
      <c r="I17" s="1"/>
      <c r="J17" s="396"/>
      <c r="K17" s="397"/>
      <c r="L17" s="398"/>
      <c r="N17" s="185"/>
      <c r="O17" s="82"/>
      <c r="P17" s="82"/>
      <c r="Q17" s="82"/>
      <c r="R17" s="82"/>
      <c r="S17" s="188"/>
      <c r="T17" s="188"/>
      <c r="U17" s="188"/>
      <c r="V17" s="191"/>
    </row>
    <row r="18" spans="2:22" x14ac:dyDescent="0.35">
      <c r="B18" s="396"/>
      <c r="C18" s="397"/>
      <c r="D18" s="398"/>
      <c r="E18" s="1"/>
      <c r="F18" s="396"/>
      <c r="G18" s="397"/>
      <c r="H18" s="398"/>
      <c r="I18" s="1"/>
      <c r="J18" s="396"/>
      <c r="K18" s="397"/>
      <c r="L18" s="398"/>
      <c r="N18" s="185"/>
      <c r="O18" s="82"/>
      <c r="P18" s="82"/>
      <c r="Q18" s="82"/>
      <c r="R18" s="82"/>
      <c r="S18" s="188"/>
      <c r="T18" s="188"/>
      <c r="U18" s="188"/>
      <c r="V18" s="191"/>
    </row>
    <row r="19" spans="2:22" x14ac:dyDescent="0.35">
      <c r="B19" s="399"/>
      <c r="C19" s="400"/>
      <c r="D19" s="401"/>
      <c r="E19" s="1"/>
      <c r="F19" s="399"/>
      <c r="G19" s="400"/>
      <c r="H19" s="401"/>
      <c r="I19" s="1"/>
      <c r="J19" s="399"/>
      <c r="K19" s="400"/>
      <c r="L19" s="401"/>
      <c r="N19" s="185"/>
      <c r="O19" s="82"/>
      <c r="P19" s="82"/>
      <c r="Q19" s="82"/>
      <c r="R19" s="82"/>
      <c r="S19" s="188"/>
      <c r="T19" s="188"/>
      <c r="U19" s="188"/>
      <c r="V19" s="191"/>
    </row>
    <row r="20" spans="2:22" x14ac:dyDescent="0.35">
      <c r="N20" s="186"/>
      <c r="O20" s="187"/>
      <c r="P20" s="187"/>
      <c r="Q20" s="187"/>
      <c r="R20" s="187"/>
      <c r="S20" s="192"/>
      <c r="T20" s="192"/>
      <c r="U20" s="192"/>
      <c r="V20" s="193"/>
    </row>
    <row r="21" spans="2:22" x14ac:dyDescent="0.35">
      <c r="B21" s="402" t="s">
        <v>19</v>
      </c>
      <c r="C21" s="403"/>
      <c r="D21" s="404"/>
      <c r="E21" s="1"/>
      <c r="F21" s="402" t="s">
        <v>7</v>
      </c>
      <c r="G21" s="403"/>
      <c r="H21" s="404"/>
      <c r="I21" s="1"/>
      <c r="J21" s="402" t="s">
        <v>15</v>
      </c>
      <c r="K21" s="403"/>
      <c r="L21" s="404"/>
      <c r="N21" s="82"/>
      <c r="O21" s="82"/>
      <c r="P21" s="82"/>
      <c r="Q21" s="82"/>
      <c r="R21" s="82"/>
      <c r="S21" s="188"/>
      <c r="T21" s="188"/>
      <c r="U21" s="188"/>
      <c r="V21" s="188"/>
    </row>
    <row r="22" spans="2:22" x14ac:dyDescent="0.35">
      <c r="B22" s="396"/>
      <c r="C22" s="397"/>
      <c r="D22" s="398"/>
      <c r="E22" s="1"/>
      <c r="F22" s="396"/>
      <c r="G22" s="397"/>
      <c r="H22" s="398"/>
      <c r="I22" s="1"/>
      <c r="J22" s="396"/>
      <c r="K22" s="397"/>
      <c r="L22" s="398"/>
      <c r="N22" s="82"/>
      <c r="O22" s="82"/>
      <c r="P22" s="82"/>
      <c r="Q22" s="82"/>
      <c r="R22" s="82"/>
    </row>
    <row r="23" spans="2:22" x14ac:dyDescent="0.35">
      <c r="B23" s="396"/>
      <c r="C23" s="397"/>
      <c r="D23" s="398"/>
      <c r="E23" s="1"/>
      <c r="F23" s="396"/>
      <c r="G23" s="397"/>
      <c r="H23" s="398"/>
      <c r="I23" s="1"/>
      <c r="J23" s="396"/>
      <c r="K23" s="397"/>
      <c r="L23" s="398"/>
      <c r="N23" s="82"/>
      <c r="O23" s="82"/>
      <c r="P23" s="82"/>
      <c r="Q23" s="82"/>
      <c r="R23" s="82"/>
    </row>
    <row r="24" spans="2:22" x14ac:dyDescent="0.35">
      <c r="B24" s="396"/>
      <c r="C24" s="397"/>
      <c r="D24" s="398"/>
      <c r="E24" s="1"/>
      <c r="F24" s="396"/>
      <c r="G24" s="397"/>
      <c r="H24" s="398"/>
      <c r="I24" s="1"/>
      <c r="J24" s="396"/>
      <c r="K24" s="397"/>
      <c r="L24" s="398"/>
    </row>
    <row r="25" spans="2:22" x14ac:dyDescent="0.35">
      <c r="B25" s="396"/>
      <c r="C25" s="397"/>
      <c r="D25" s="398"/>
      <c r="E25" s="1"/>
      <c r="F25" s="396"/>
      <c r="G25" s="397"/>
      <c r="H25" s="398"/>
      <c r="I25" s="1"/>
      <c r="J25" s="396"/>
      <c r="K25" s="397"/>
      <c r="L25" s="398"/>
    </row>
    <row r="26" spans="2:22" x14ac:dyDescent="0.35">
      <c r="B26" s="396"/>
      <c r="C26" s="397"/>
      <c r="D26" s="398"/>
      <c r="E26" s="1"/>
      <c r="F26" s="396"/>
      <c r="G26" s="397"/>
      <c r="H26" s="398"/>
      <c r="I26" s="1"/>
      <c r="J26" s="396"/>
      <c r="K26" s="397"/>
      <c r="L26" s="398"/>
    </row>
    <row r="27" spans="2:22" x14ac:dyDescent="0.35">
      <c r="B27" s="396"/>
      <c r="C27" s="397"/>
      <c r="D27" s="398"/>
      <c r="E27" s="1"/>
      <c r="F27" s="396"/>
      <c r="G27" s="397"/>
      <c r="H27" s="398"/>
      <c r="I27" s="1"/>
      <c r="J27" s="396"/>
      <c r="K27" s="397"/>
      <c r="L27" s="398"/>
      <c r="P27" s="41"/>
      <c r="S27" s="41"/>
    </row>
    <row r="28" spans="2:22" x14ac:dyDescent="0.35">
      <c r="B28" s="399"/>
      <c r="C28" s="400"/>
      <c r="D28" s="401"/>
      <c r="E28" s="1"/>
      <c r="F28" s="399"/>
      <c r="G28" s="400"/>
      <c r="H28" s="401"/>
      <c r="I28" s="1"/>
      <c r="J28" s="399"/>
      <c r="K28" s="400"/>
      <c r="L28" s="401"/>
      <c r="T28" s="41"/>
    </row>
    <row r="29" spans="2:22" x14ac:dyDescent="0.35">
      <c r="T29" s="41"/>
    </row>
    <row r="30" spans="2:22" x14ac:dyDescent="0.35">
      <c r="B30" s="402"/>
      <c r="C30" s="403"/>
      <c r="D30" s="404"/>
      <c r="E30" s="1"/>
      <c r="F30" s="402" t="s">
        <v>18</v>
      </c>
      <c r="G30" s="403"/>
      <c r="H30" s="404"/>
      <c r="I30" s="1"/>
      <c r="J30" s="402" t="s">
        <v>16</v>
      </c>
      <c r="K30" s="403"/>
      <c r="L30" s="404"/>
      <c r="S30" s="69"/>
      <c r="T30" s="41"/>
    </row>
    <row r="31" spans="2:22" x14ac:dyDescent="0.35">
      <c r="B31" s="396"/>
      <c r="C31" s="397"/>
      <c r="D31" s="398"/>
      <c r="E31" s="1"/>
      <c r="F31" s="396"/>
      <c r="G31" s="397"/>
      <c r="H31" s="398"/>
      <c r="I31" s="1"/>
      <c r="J31" s="396"/>
      <c r="K31" s="397"/>
      <c r="L31" s="398"/>
    </row>
    <row r="32" spans="2:22" x14ac:dyDescent="0.35">
      <c r="B32" s="396"/>
      <c r="C32" s="397"/>
      <c r="D32" s="398"/>
      <c r="E32" s="1"/>
      <c r="F32" s="396"/>
      <c r="G32" s="397"/>
      <c r="H32" s="398"/>
      <c r="I32" s="1"/>
      <c r="J32" s="396"/>
      <c r="K32" s="397"/>
      <c r="L32" s="398"/>
    </row>
    <row r="33" spans="2:12" x14ac:dyDescent="0.35">
      <c r="B33" s="396"/>
      <c r="C33" s="397"/>
      <c r="D33" s="398"/>
      <c r="E33" s="1"/>
      <c r="F33" s="396"/>
      <c r="G33" s="397"/>
      <c r="H33" s="398"/>
      <c r="I33" s="1"/>
      <c r="J33" s="396"/>
      <c r="K33" s="397"/>
      <c r="L33" s="398"/>
    </row>
    <row r="34" spans="2:12" x14ac:dyDescent="0.35">
      <c r="B34" s="396"/>
      <c r="C34" s="397"/>
      <c r="D34" s="398"/>
      <c r="E34" s="1"/>
      <c r="F34" s="396"/>
      <c r="G34" s="397"/>
      <c r="H34" s="398"/>
      <c r="I34" s="1"/>
      <c r="J34" s="396"/>
      <c r="K34" s="397"/>
      <c r="L34" s="398"/>
    </row>
    <row r="35" spans="2:12" x14ac:dyDescent="0.35">
      <c r="B35" s="396"/>
      <c r="C35" s="397"/>
      <c r="D35" s="398"/>
      <c r="E35" s="1"/>
      <c r="F35" s="396"/>
      <c r="G35" s="397"/>
      <c r="H35" s="398"/>
      <c r="I35" s="1"/>
      <c r="J35" s="396"/>
      <c r="K35" s="397"/>
      <c r="L35" s="398"/>
    </row>
    <row r="36" spans="2:12" x14ac:dyDescent="0.35">
      <c r="B36" s="396"/>
      <c r="C36" s="397"/>
      <c r="D36" s="398"/>
      <c r="E36" s="1"/>
      <c r="F36" s="396"/>
      <c r="G36" s="397"/>
      <c r="H36" s="398"/>
      <c r="I36" s="1"/>
      <c r="J36" s="396"/>
      <c r="K36" s="397"/>
      <c r="L36" s="398"/>
    </row>
    <row r="37" spans="2:12" x14ac:dyDescent="0.35">
      <c r="B37" s="399"/>
      <c r="C37" s="400"/>
      <c r="D37" s="401"/>
      <c r="E37" s="1"/>
      <c r="F37" s="399"/>
      <c r="G37" s="400"/>
      <c r="H37" s="401"/>
      <c r="I37" s="1"/>
      <c r="J37" s="399"/>
      <c r="K37" s="400"/>
      <c r="L37" s="401"/>
    </row>
  </sheetData>
  <sheetProtection selectLockedCells="1"/>
  <mergeCells count="26">
    <mergeCell ref="B13:D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N12:V12"/>
    <mergeCell ref="N3:V3"/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B30:D30"/>
    <mergeCell ref="F13:H19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65"/>
  <sheetViews>
    <sheetView topLeftCell="H1" workbookViewId="0">
      <selection activeCell="N10" sqref="N10"/>
    </sheetView>
  </sheetViews>
  <sheetFormatPr defaultRowHeight="14.5" x14ac:dyDescent="0.35"/>
  <cols>
    <col min="1" max="2" width="8.7265625" style="202"/>
    <col min="3" max="3" width="10.1796875" style="202" customWidth="1"/>
    <col min="4" max="5" width="8.7265625" style="202"/>
    <col min="6" max="6" width="10.54296875" style="202" customWidth="1"/>
    <col min="7" max="7" width="9.81640625" style="202" customWidth="1"/>
    <col min="8" max="8" width="8.7265625" style="202"/>
    <col min="9" max="9" width="10.453125" style="202" customWidth="1"/>
    <col min="10" max="12" width="8.7265625" style="202"/>
    <col min="13" max="13" width="10.08984375" style="202" bestFit="1" customWidth="1"/>
    <col min="14" max="14" width="10.453125" style="202" customWidth="1"/>
    <col min="15" max="15" width="4.1796875" style="202" customWidth="1"/>
    <col min="16" max="16" width="8.7265625" style="202"/>
    <col min="17" max="17" width="4.08984375" style="202" customWidth="1"/>
    <col min="18" max="16384" width="8.7265625" style="202"/>
  </cols>
  <sheetData>
    <row r="3" spans="3:14" x14ac:dyDescent="0.35">
      <c r="C3" s="406" t="s">
        <v>205</v>
      </c>
      <c r="D3" s="406"/>
      <c r="F3" s="407" t="s">
        <v>232</v>
      </c>
      <c r="G3" s="407"/>
      <c r="H3" s="407"/>
      <c r="M3" s="407" t="s">
        <v>206</v>
      </c>
      <c r="N3" s="407"/>
    </row>
    <row r="5" spans="3:14" x14ac:dyDescent="0.35">
      <c r="C5" s="203">
        <v>450</v>
      </c>
      <c r="D5" s="204" t="s">
        <v>144</v>
      </c>
      <c r="G5" s="205" t="s">
        <v>210</v>
      </c>
      <c r="I5" s="205" t="s">
        <v>211</v>
      </c>
      <c r="M5" s="228" t="s">
        <v>395</v>
      </c>
      <c r="N5" s="222">
        <v>40</v>
      </c>
    </row>
    <row r="6" spans="3:14" x14ac:dyDescent="0.35">
      <c r="C6" s="206" t="s">
        <v>117</v>
      </c>
      <c r="D6" s="206" t="s">
        <v>204</v>
      </c>
      <c r="F6" s="207" t="s">
        <v>413</v>
      </c>
      <c r="G6" s="208">
        <v>0.433</v>
      </c>
      <c r="H6" s="209">
        <f>G6*60</f>
        <v>25.98</v>
      </c>
      <c r="I6" s="208">
        <v>0.05</v>
      </c>
      <c r="J6" s="210">
        <f>I6*60</f>
        <v>3</v>
      </c>
      <c r="M6" s="228" t="s">
        <v>388</v>
      </c>
      <c r="N6" s="222">
        <v>15</v>
      </c>
    </row>
    <row r="7" spans="3:14" x14ac:dyDescent="0.35">
      <c r="C7" s="212">
        <f>(D7/$C$5)/24</f>
        <v>4.6296296296296294E-5</v>
      </c>
      <c r="D7" s="213">
        <v>0.5</v>
      </c>
      <c r="F7" s="207" t="s">
        <v>414</v>
      </c>
      <c r="G7" s="214">
        <v>9</v>
      </c>
      <c r="H7" s="215">
        <f>G7/60</f>
        <v>0.15</v>
      </c>
      <c r="I7" s="214">
        <v>49</v>
      </c>
      <c r="J7" s="216">
        <f>I7/60</f>
        <v>0.81666666666666665</v>
      </c>
      <c r="M7" s="229" t="s">
        <v>390</v>
      </c>
      <c r="N7" s="222">
        <v>500</v>
      </c>
    </row>
    <row r="8" spans="3:14" x14ac:dyDescent="0.35">
      <c r="C8" s="212">
        <f t="shared" ref="C8:C21" si="0">(D8/$C$5)/24</f>
        <v>9.2592592592592588E-5</v>
      </c>
      <c r="D8" s="213">
        <v>1</v>
      </c>
      <c r="F8" s="217"/>
      <c r="G8" s="211"/>
      <c r="M8" s="230" t="s">
        <v>393</v>
      </c>
      <c r="N8" s="222">
        <v>5</v>
      </c>
    </row>
    <row r="9" spans="3:14" x14ac:dyDescent="0.35">
      <c r="C9" s="212">
        <f t="shared" si="0"/>
        <v>4.6296296296296298E-4</v>
      </c>
      <c r="D9" s="213">
        <v>5</v>
      </c>
      <c r="M9" s="229" t="s">
        <v>404</v>
      </c>
      <c r="N9" s="222">
        <v>2600</v>
      </c>
    </row>
    <row r="10" spans="3:14" x14ac:dyDescent="0.35">
      <c r="C10" s="212">
        <f t="shared" si="0"/>
        <v>5.0925925925925932E-4</v>
      </c>
      <c r="D10" s="213">
        <v>5.5</v>
      </c>
      <c r="F10" s="406" t="s">
        <v>234</v>
      </c>
      <c r="G10" s="406"/>
      <c r="I10" s="218"/>
      <c r="M10" s="228" t="s">
        <v>397</v>
      </c>
      <c r="N10" s="222">
        <v>3399</v>
      </c>
    </row>
    <row r="11" spans="3:14" x14ac:dyDescent="0.35">
      <c r="C11" s="212">
        <f t="shared" si="0"/>
        <v>5.5555555555555556E-4</v>
      </c>
      <c r="D11" s="213">
        <v>6</v>
      </c>
      <c r="M11" s="227"/>
    </row>
    <row r="12" spans="3:14" x14ac:dyDescent="0.35">
      <c r="C12" s="212">
        <f t="shared" si="0"/>
        <v>6.0185185185185179E-4</v>
      </c>
      <c r="D12" s="213">
        <v>6.5</v>
      </c>
      <c r="F12" s="206" t="s">
        <v>235</v>
      </c>
      <c r="G12" s="206" t="s">
        <v>236</v>
      </c>
    </row>
    <row r="13" spans="3:14" x14ac:dyDescent="0.35">
      <c r="C13" s="212">
        <f t="shared" si="0"/>
        <v>6.4814814814814813E-4</v>
      </c>
      <c r="D13" s="213">
        <v>7</v>
      </c>
      <c r="F13" s="219">
        <v>55</v>
      </c>
      <c r="G13" s="220">
        <f>IF(F13&gt;63,F13-63,F13+63)</f>
        <v>118</v>
      </c>
      <c r="M13" s="231" t="s">
        <v>403</v>
      </c>
      <c r="N13" s="223">
        <f>(N29*60)/N27</f>
        <v>13200</v>
      </c>
    </row>
    <row r="14" spans="3:14" x14ac:dyDescent="0.35">
      <c r="C14" s="212">
        <f t="shared" si="0"/>
        <v>6.9444444444444447E-4</v>
      </c>
      <c r="D14" s="213">
        <v>7.5</v>
      </c>
    </row>
    <row r="15" spans="3:14" x14ac:dyDescent="0.35">
      <c r="C15" s="212">
        <f t="shared" si="0"/>
        <v>7.407407407407407E-4</v>
      </c>
      <c r="D15" s="213">
        <v>8</v>
      </c>
      <c r="M15" s="227" t="s">
        <v>399</v>
      </c>
      <c r="N15" s="223">
        <f>N27*2</f>
        <v>40</v>
      </c>
    </row>
    <row r="16" spans="3:14" x14ac:dyDescent="0.35">
      <c r="C16" s="212">
        <f t="shared" si="0"/>
        <v>7.8703703703703705E-4</v>
      </c>
      <c r="D16" s="213">
        <v>8.5</v>
      </c>
      <c r="H16" s="221"/>
    </row>
    <row r="17" spans="3:17" x14ac:dyDescent="0.35">
      <c r="C17" s="212">
        <f t="shared" si="0"/>
        <v>8.3333333333333339E-4</v>
      </c>
      <c r="D17" s="213">
        <v>9</v>
      </c>
      <c r="M17" s="231" t="s">
        <v>405</v>
      </c>
      <c r="N17" s="223">
        <f>((N7*1.69)^2)/(32.2*3.5)</f>
        <v>6335.6255545696531</v>
      </c>
    </row>
    <row r="18" spans="3:17" x14ac:dyDescent="0.35">
      <c r="C18" s="212">
        <f t="shared" si="0"/>
        <v>8.7962962962962962E-4</v>
      </c>
      <c r="D18" s="213">
        <v>9.5</v>
      </c>
      <c r="M18" s="227" t="s">
        <v>400</v>
      </c>
      <c r="N18" s="223">
        <f>N9+N19</f>
        <v>3693.5104655581499</v>
      </c>
    </row>
    <row r="19" spans="3:17" x14ac:dyDescent="0.35">
      <c r="C19" s="212"/>
      <c r="D19" s="213"/>
      <c r="M19" s="227" t="s">
        <v>398</v>
      </c>
      <c r="N19" s="223">
        <f>N7*SIN(RADIANS(N6))*1.69*N8</f>
        <v>1093.5104655581501</v>
      </c>
    </row>
    <row r="20" spans="3:17" x14ac:dyDescent="0.35">
      <c r="C20" s="212"/>
      <c r="D20" s="213"/>
      <c r="M20" s="231" t="s">
        <v>391</v>
      </c>
      <c r="N20" s="223">
        <f>N7*COS(RADIANS(N6))</f>
        <v>482.96291314453418</v>
      </c>
    </row>
    <row r="21" spans="3:17" x14ac:dyDescent="0.35">
      <c r="C21" s="212">
        <f t="shared" si="0"/>
        <v>9.2592592592592596E-4</v>
      </c>
      <c r="D21" s="213">
        <v>10</v>
      </c>
      <c r="M21" s="231" t="s">
        <v>394</v>
      </c>
      <c r="N21" s="223">
        <f>N20*1.69*N8</f>
        <v>4081.0366160713138</v>
      </c>
    </row>
    <row r="26" spans="3:17" x14ac:dyDescent="0.35">
      <c r="M26" s="227" t="s">
        <v>389</v>
      </c>
      <c r="N26" s="223">
        <f>ROUND(N21+N10,-1)</f>
        <v>7480</v>
      </c>
      <c r="O26" s="202" t="s">
        <v>415</v>
      </c>
      <c r="P26" s="232">
        <f>N26/6076</f>
        <v>1.2310730743910467</v>
      </c>
      <c r="Q26" s="202" t="s">
        <v>204</v>
      </c>
    </row>
    <row r="27" spans="3:17" x14ac:dyDescent="0.35">
      <c r="M27" s="227" t="s">
        <v>392</v>
      </c>
      <c r="N27" s="223">
        <f>IF(N6&lt;=15,N6+5,N6+10)</f>
        <v>20</v>
      </c>
    </row>
    <row r="28" spans="3:17" x14ac:dyDescent="0.35">
      <c r="M28" s="231" t="s">
        <v>402</v>
      </c>
      <c r="N28" s="223">
        <f>N29-(N27*50)</f>
        <v>3400</v>
      </c>
      <c r="O28" s="202" t="s">
        <v>415</v>
      </c>
    </row>
    <row r="29" spans="3:17" x14ac:dyDescent="0.35">
      <c r="M29" s="227" t="s">
        <v>401</v>
      </c>
      <c r="N29" s="223">
        <f>ROUND(N18+(N6*50),-2)</f>
        <v>4400</v>
      </c>
      <c r="O29" s="202" t="s">
        <v>415</v>
      </c>
    </row>
    <row r="30" spans="3:17" x14ac:dyDescent="0.35">
      <c r="M30" s="227" t="s">
        <v>396</v>
      </c>
      <c r="N30" s="223">
        <f>N9/TAN(RADIANS(N6))-N10</f>
        <v>6304.3320996790808</v>
      </c>
      <c r="O30" s="202" t="s">
        <v>415</v>
      </c>
      <c r="P30" s="232">
        <f>N30/6076</f>
        <v>1.0375793449109745</v>
      </c>
      <c r="Q30" s="202" t="s">
        <v>204</v>
      </c>
    </row>
    <row r="37" spans="6:7" x14ac:dyDescent="0.35">
      <c r="F37" s="226"/>
    </row>
    <row r="39" spans="6:7" x14ac:dyDescent="0.35">
      <c r="G39" s="226"/>
    </row>
    <row r="52" spans="6:9" x14ac:dyDescent="0.35">
      <c r="F52" s="211"/>
    </row>
    <row r="53" spans="6:9" x14ac:dyDescent="0.35">
      <c r="F53" s="211"/>
    </row>
    <row r="54" spans="6:9" x14ac:dyDescent="0.35">
      <c r="F54" s="211"/>
    </row>
    <row r="61" spans="6:9" x14ac:dyDescent="0.35">
      <c r="I61" s="224"/>
    </row>
    <row r="62" spans="6:9" x14ac:dyDescent="0.35">
      <c r="I62" s="224"/>
    </row>
    <row r="63" spans="6:9" x14ac:dyDescent="0.35">
      <c r="I63" s="225"/>
    </row>
    <row r="64" spans="6:9" x14ac:dyDescent="0.35">
      <c r="I64" s="225"/>
    </row>
    <row r="65" spans="7:9" x14ac:dyDescent="0.35">
      <c r="G65" s="224"/>
      <c r="I65" s="225"/>
    </row>
  </sheetData>
  <mergeCells count="4">
    <mergeCell ref="C3:D3"/>
    <mergeCell ref="F3:H3"/>
    <mergeCell ref="F10:G10"/>
    <mergeCell ref="M3:N3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E13" sqref="E13"/>
    </sheetView>
  </sheetViews>
  <sheetFormatPr defaultRowHeight="14.5" x14ac:dyDescent="0.35"/>
  <sheetData>
    <row r="2" spans="2:6" x14ac:dyDescent="0.35">
      <c r="B2" s="182" t="s">
        <v>365</v>
      </c>
      <c r="E2" s="182" t="s">
        <v>369</v>
      </c>
    </row>
    <row r="3" spans="2:6" x14ac:dyDescent="0.35">
      <c r="B3" t="s">
        <v>366</v>
      </c>
      <c r="E3" s="8" t="s">
        <v>370</v>
      </c>
      <c r="F3" t="s">
        <v>371</v>
      </c>
    </row>
    <row r="4" spans="2:6" x14ac:dyDescent="0.35">
      <c r="B4" t="s">
        <v>367</v>
      </c>
      <c r="E4" s="8" t="s">
        <v>372</v>
      </c>
      <c r="F4" t="s">
        <v>373</v>
      </c>
    </row>
    <row r="5" spans="2:6" x14ac:dyDescent="0.35">
      <c r="B5" t="s">
        <v>312</v>
      </c>
    </row>
    <row r="6" spans="2:6" x14ac:dyDescent="0.35">
      <c r="B6" t="s">
        <v>368</v>
      </c>
      <c r="E6" s="182" t="s">
        <v>364</v>
      </c>
    </row>
    <row r="7" spans="2:6" x14ac:dyDescent="0.35">
      <c r="E7" s="8" t="s">
        <v>376</v>
      </c>
      <c r="F7" s="41" t="s">
        <v>380</v>
      </c>
    </row>
    <row r="8" spans="2:6" x14ac:dyDescent="0.35">
      <c r="E8" s="8" t="s">
        <v>377</v>
      </c>
      <c r="F8" s="41" t="s">
        <v>381</v>
      </c>
    </row>
    <row r="9" spans="2:6" x14ac:dyDescent="0.35">
      <c r="E9" s="8" t="s">
        <v>378</v>
      </c>
      <c r="F9" s="41" t="s">
        <v>382</v>
      </c>
    </row>
    <row r="10" spans="2:6" x14ac:dyDescent="0.35">
      <c r="E10" s="8" t="s">
        <v>379</v>
      </c>
      <c r="F10" s="41" t="s">
        <v>383</v>
      </c>
    </row>
    <row r="11" spans="2:6" x14ac:dyDescent="0.35">
      <c r="E11" s="8" t="s">
        <v>384</v>
      </c>
      <c r="F11" s="41" t="s">
        <v>385</v>
      </c>
    </row>
    <row r="12" spans="2:6" x14ac:dyDescent="0.35">
      <c r="E12" s="8" t="s">
        <v>386</v>
      </c>
      <c r="F12" s="41" t="s">
        <v>387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MDC</vt:lpstr>
      <vt:lpstr>ROUTE</vt:lpstr>
      <vt:lpstr>Fuel</vt:lpstr>
      <vt:lpstr>Weight</vt:lpstr>
      <vt:lpstr>COMMS</vt:lpstr>
      <vt:lpstr>SCLs</vt:lpstr>
      <vt:lpstr>OBJECTS</vt:lpstr>
      <vt:lpstr>CALCULATORS</vt:lpstr>
      <vt:lpstr>REF</vt:lpstr>
      <vt:lpstr>DATA Validation</vt:lpstr>
      <vt:lpstr>COMMS!Print_Area</vt:lpstr>
      <vt:lpstr>MDC!Print_Area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2020-03-24T23:47:25Z</cp:lastPrinted>
  <dcterms:created xsi:type="dcterms:W3CDTF">2018-07-16T16:39:08Z</dcterms:created>
  <dcterms:modified xsi:type="dcterms:W3CDTF">2020-06-25T23:12:21Z</dcterms:modified>
</cp:coreProperties>
</file>