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ocuments\College of Charleston\Thesis\Lolliguncula brevis\Statistics\Lbrevis\Data\"/>
    </mc:Choice>
  </mc:AlternateContent>
  <xr:revisionPtr revIDLastSave="0" documentId="13_ncr:1_{EA30218D-BAAC-402E-974B-0C87EC7F8D74}" xr6:coauthVersionLast="46" xr6:coauthVersionMax="46" xr10:uidLastSave="{00000000-0000-0000-0000-000000000000}"/>
  <bookViews>
    <workbookView xWindow="-110" yWindow="-110" windowWidth="19420" windowHeight="10420" xr2:uid="{BD396B5B-B9CB-4FAB-9E6B-97D5AB15E8A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2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K153" i="1"/>
  <c r="K152" i="1"/>
  <c r="K124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M98" i="1"/>
  <c r="L98" i="1"/>
  <c r="K98" i="1"/>
  <c r="M97" i="1"/>
  <c r="L97" i="1"/>
  <c r="K97" i="1"/>
  <c r="M96" i="1"/>
  <c r="L96" i="1"/>
  <c r="K96" i="1"/>
  <c r="M95" i="1"/>
  <c r="L95" i="1"/>
  <c r="M94" i="1"/>
  <c r="M93" i="1"/>
  <c r="L93" i="1"/>
  <c r="K93" i="1"/>
  <c r="M92" i="1"/>
  <c r="L92" i="1"/>
  <c r="M91" i="1"/>
  <c r="L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M85" i="1"/>
  <c r="L85" i="1"/>
  <c r="K85" i="1"/>
  <c r="M84" i="1"/>
  <c r="L84" i="1"/>
  <c r="M83" i="1"/>
  <c r="L83" i="1"/>
  <c r="K83" i="1"/>
  <c r="M82" i="1"/>
  <c r="K82" i="1"/>
  <c r="M81" i="1"/>
  <c r="L81" i="1"/>
  <c r="K81" i="1"/>
  <c r="M79" i="1"/>
  <c r="L79" i="1"/>
  <c r="K79" i="1"/>
  <c r="M78" i="1"/>
  <c r="L78" i="1"/>
  <c r="K78" i="1"/>
  <c r="M77" i="1"/>
  <c r="L77" i="1"/>
  <c r="K77" i="1"/>
  <c r="M76" i="1"/>
  <c r="L76" i="1"/>
  <c r="K76" i="1"/>
  <c r="M74" i="1"/>
  <c r="L74" i="1"/>
  <c r="K74" i="1"/>
  <c r="M73" i="1"/>
  <c r="L73" i="1"/>
  <c r="K73" i="1"/>
</calcChain>
</file>

<file path=xl/sharedStrings.xml><?xml version="1.0" encoding="utf-8"?>
<sst xmlns="http://schemas.openxmlformats.org/spreadsheetml/2006/main" count="695" uniqueCount="199">
  <si>
    <t>TAG</t>
  </si>
  <si>
    <t>Date</t>
  </si>
  <si>
    <t xml:space="preserve">Station </t>
  </si>
  <si>
    <t>Squid</t>
  </si>
  <si>
    <t>Sex</t>
  </si>
  <si>
    <t>Age Count 1</t>
  </si>
  <si>
    <t>Age Count 2</t>
  </si>
  <si>
    <t>Age Count 3</t>
  </si>
  <si>
    <t>20200107-2-1</t>
  </si>
  <si>
    <t>Fort Johnson</t>
  </si>
  <si>
    <t>F</t>
  </si>
  <si>
    <t>20200107-2-2</t>
  </si>
  <si>
    <t>I</t>
  </si>
  <si>
    <t>20200107-2-3</t>
  </si>
  <si>
    <t>M</t>
  </si>
  <si>
    <t>20200107-2-4</t>
  </si>
  <si>
    <t>20200107-2-5</t>
  </si>
  <si>
    <t>20200619-1-1</t>
  </si>
  <si>
    <t>Anchorage</t>
  </si>
  <si>
    <t>20200619-1-2</t>
  </si>
  <si>
    <t>20200619-1-3</t>
  </si>
  <si>
    <t>20200619-1-4</t>
  </si>
  <si>
    <t>20200619-1-5</t>
  </si>
  <si>
    <t>20200619-1-6</t>
  </si>
  <si>
    <t>20200619-1-7</t>
  </si>
  <si>
    <t>20200619-1-8</t>
  </si>
  <si>
    <t>20200619-1-9</t>
  </si>
  <si>
    <t>20200619-1-10</t>
  </si>
  <si>
    <t>20200619-1-11</t>
  </si>
  <si>
    <t>20200619-1-12</t>
  </si>
  <si>
    <t>20200619-1-13</t>
  </si>
  <si>
    <t>20200619-1-14</t>
  </si>
  <si>
    <t>20200619-1-15</t>
  </si>
  <si>
    <t>20200619-1-16</t>
  </si>
  <si>
    <t>20200619-1-17</t>
  </si>
  <si>
    <t>20200619-1-18</t>
  </si>
  <si>
    <t>20200619-1-19</t>
  </si>
  <si>
    <t>20200619-1-20</t>
  </si>
  <si>
    <t>20200619-1-21</t>
  </si>
  <si>
    <t>20200619-1-22</t>
  </si>
  <si>
    <t>20200619-1-23</t>
  </si>
  <si>
    <t>20200619-1-24</t>
  </si>
  <si>
    <t>20200619-2-1</t>
  </si>
  <si>
    <t>20200619-2-2</t>
  </si>
  <si>
    <t>20200619-2-3</t>
  </si>
  <si>
    <t>20200619-2-4</t>
  </si>
  <si>
    <t>20200619-2-5</t>
  </si>
  <si>
    <t>20200619-2-6</t>
  </si>
  <si>
    <t>20200619-2-7</t>
  </si>
  <si>
    <t>20200619-2-8</t>
  </si>
  <si>
    <t>20200619-2-9</t>
  </si>
  <si>
    <t>20200619-2-10</t>
  </si>
  <si>
    <t>20200619-2-11</t>
  </si>
  <si>
    <t>20200619-2-12</t>
  </si>
  <si>
    <t>20200619-2-13</t>
  </si>
  <si>
    <t>20200619-2-14</t>
  </si>
  <si>
    <t>Month</t>
  </si>
  <si>
    <t>June</t>
  </si>
  <si>
    <t>August</t>
  </si>
  <si>
    <t>September</t>
  </si>
  <si>
    <t>October</t>
  </si>
  <si>
    <t>November</t>
  </si>
  <si>
    <t>December</t>
  </si>
  <si>
    <t>January</t>
  </si>
  <si>
    <t>20200814-2-1</t>
  </si>
  <si>
    <t>20200814-2-2</t>
  </si>
  <si>
    <t>20200814-2-3</t>
  </si>
  <si>
    <t>20200814-2-4</t>
  </si>
  <si>
    <t>20200814-2-5</t>
  </si>
  <si>
    <t>20200814-2-6</t>
  </si>
  <si>
    <t>20200814-2-7</t>
  </si>
  <si>
    <t>20200814-2-8</t>
  </si>
  <si>
    <t>20200814-2-9</t>
  </si>
  <si>
    <t>20200814-2-10</t>
  </si>
  <si>
    <t>20200814-2-11</t>
  </si>
  <si>
    <t>20200814-2-12</t>
  </si>
  <si>
    <t>20200814-2-13</t>
  </si>
  <si>
    <t>20200814-2-14</t>
  </si>
  <si>
    <t>20200814-2-15</t>
  </si>
  <si>
    <t>20200814-2-16</t>
  </si>
  <si>
    <t>20200814-2-17</t>
  </si>
  <si>
    <t>20200814-2-18</t>
  </si>
  <si>
    <t>20200814-2-19</t>
  </si>
  <si>
    <t>20200814-2-20</t>
  </si>
  <si>
    <t>20200814-2-21</t>
  </si>
  <si>
    <t>20200814-2-22</t>
  </si>
  <si>
    <t>20200814-3-1</t>
  </si>
  <si>
    <t>Lower Ashley</t>
  </si>
  <si>
    <t>20200814-3-2</t>
  </si>
  <si>
    <t>20200814-3-3</t>
  </si>
  <si>
    <t>20200814-3-4</t>
  </si>
  <si>
    <t>20200814-3-5</t>
  </si>
  <si>
    <t>20200814-3-6</t>
  </si>
  <si>
    <t>20200914-1-1</t>
  </si>
  <si>
    <t>20200914-1-2</t>
  </si>
  <si>
    <t>20200914-1-3</t>
  </si>
  <si>
    <t>20200914-1-4</t>
  </si>
  <si>
    <t>20200914-1-5</t>
  </si>
  <si>
    <t>20200914-1-6</t>
  </si>
  <si>
    <t>20200914-1-7</t>
  </si>
  <si>
    <t>20200914-1-8</t>
  </si>
  <si>
    <t>20200914-2-1</t>
  </si>
  <si>
    <t>NA</t>
  </si>
  <si>
    <t>20200914-2-2</t>
  </si>
  <si>
    <t>20200914-2-3</t>
  </si>
  <si>
    <t>20200914-2-4</t>
  </si>
  <si>
    <t>20200914-2-5</t>
  </si>
  <si>
    <t>20200914-2-6</t>
  </si>
  <si>
    <t>20200914-2-7</t>
  </si>
  <si>
    <t>20200914-2-8</t>
  </si>
  <si>
    <t>20200914-2-9</t>
  </si>
  <si>
    <t>20200914-2-10</t>
  </si>
  <si>
    <t>20200914-2-11</t>
  </si>
  <si>
    <t>20200914-2-12</t>
  </si>
  <si>
    <t>20200914-2-13</t>
  </si>
  <si>
    <t>20200914-2-14</t>
  </si>
  <si>
    <t>20200914-2-15</t>
  </si>
  <si>
    <t>20200914-2-16</t>
  </si>
  <si>
    <t>20200914-2-17</t>
  </si>
  <si>
    <t>20200914-2-18</t>
  </si>
  <si>
    <t>20200914-2-19</t>
  </si>
  <si>
    <t>20200914-2-20</t>
  </si>
  <si>
    <t>20200914-2-21</t>
  </si>
  <si>
    <t>20200914-2-22</t>
  </si>
  <si>
    <t>20200914-2-23</t>
  </si>
  <si>
    <t>20200914-2-24</t>
  </si>
  <si>
    <t>20200914-2-25</t>
  </si>
  <si>
    <t>20200914-2-26</t>
  </si>
  <si>
    <t>20200914-2-27</t>
  </si>
  <si>
    <t>20200914-2-28</t>
  </si>
  <si>
    <t>20200914-2-29</t>
  </si>
  <si>
    <t>20200914-2-30</t>
  </si>
  <si>
    <t>20200914-2-31</t>
  </si>
  <si>
    <t>20200914-2-32</t>
  </si>
  <si>
    <t>20200914-2-33</t>
  </si>
  <si>
    <t>20200914-2-34</t>
  </si>
  <si>
    <t>20200914-2-35</t>
  </si>
  <si>
    <t>20200914-2-36</t>
  </si>
  <si>
    <t>20200914-2-37</t>
  </si>
  <si>
    <t>20200914-2-38</t>
  </si>
  <si>
    <t>20200914-2-39</t>
  </si>
  <si>
    <t>20200914-2-40</t>
  </si>
  <si>
    <t>20200914-2-41</t>
  </si>
  <si>
    <t>20200914-2-42</t>
  </si>
  <si>
    <t>20201013-1-2</t>
  </si>
  <si>
    <t>20201013-1-3</t>
  </si>
  <si>
    <t>20201013-1-4</t>
  </si>
  <si>
    <t>20201013-1-5</t>
  </si>
  <si>
    <t>20201013-1-6</t>
  </si>
  <si>
    <t>20201013-1-7</t>
  </si>
  <si>
    <t>20201013-1-8</t>
  </si>
  <si>
    <t>20201013-1-9</t>
  </si>
  <si>
    <t>20201013-1-10</t>
  </si>
  <si>
    <t>20201013-1-11</t>
  </si>
  <si>
    <t>20201013-1-12</t>
  </si>
  <si>
    <t>20201013-1-13</t>
  </si>
  <si>
    <t>20201013-1-14</t>
  </si>
  <si>
    <t>20201013-1-15</t>
  </si>
  <si>
    <t>20201013-1-16</t>
  </si>
  <si>
    <t>20201013-1-17</t>
  </si>
  <si>
    <t>20201013-1-18</t>
  </si>
  <si>
    <t>20201013-1-19</t>
  </si>
  <si>
    <t>20201013-1-20</t>
  </si>
  <si>
    <t>20201013-1-21</t>
  </si>
  <si>
    <t>20201013-1-22</t>
  </si>
  <si>
    <t>20201013-1-23</t>
  </si>
  <si>
    <t>20201013-1-24</t>
  </si>
  <si>
    <t>20201013-1-25</t>
  </si>
  <si>
    <t>20201013-1-26</t>
  </si>
  <si>
    <t>20201013-1-27</t>
  </si>
  <si>
    <t>20201013-1-28</t>
  </si>
  <si>
    <t>20201013-1-29</t>
  </si>
  <si>
    <t>20201013-1-30</t>
  </si>
  <si>
    <t>20201013-2-1</t>
  </si>
  <si>
    <t>20201013-2-2</t>
  </si>
  <si>
    <t>20201013-2-3</t>
  </si>
  <si>
    <t>20201013-2-4</t>
  </si>
  <si>
    <t>20201013-2-5</t>
  </si>
  <si>
    <t>20201013-2-6</t>
  </si>
  <si>
    <t>20201013-3-1</t>
  </si>
  <si>
    <t>20201116-1-1</t>
  </si>
  <si>
    <t xml:space="preserve">Anchorage </t>
  </si>
  <si>
    <t>20201116-1-2</t>
  </si>
  <si>
    <t>20201116-1-3</t>
  </si>
  <si>
    <t>20201116-1-4</t>
  </si>
  <si>
    <t>20201116-1-5</t>
  </si>
  <si>
    <t>20201116-1-6</t>
  </si>
  <si>
    <t>20201116-2-1</t>
  </si>
  <si>
    <t>20201116-2-2</t>
  </si>
  <si>
    <t>20201116-2-3</t>
  </si>
  <si>
    <t>20201116-2-4</t>
  </si>
  <si>
    <t>20201211-1-1</t>
  </si>
  <si>
    <t>20201211-1-2</t>
  </si>
  <si>
    <t xml:space="preserve">Gladius length  </t>
  </si>
  <si>
    <t>Core to Dome</t>
  </si>
  <si>
    <t>Core to Rostrum</t>
  </si>
  <si>
    <t>Average Age Count</t>
  </si>
  <si>
    <t>Birthdate</t>
  </si>
  <si>
    <t>Gladius lengthmm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</si>
</sst>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2" borderId="0" xfId="0" applyFill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r/Documents/College%20of%20Charleston/Thesis/Lolliguncula%20brevis/Data/Lolliguncula/Lolliguncula%20Statolith%20Age%20Assessments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June"/>
      <sheetName val="August"/>
      <sheetName val="September"/>
      <sheetName val="October"/>
      <sheetName val="November"/>
      <sheetName val="December"/>
      <sheetName val="Everything"/>
      <sheetName val="Equations"/>
      <sheetName val="Birthdates"/>
      <sheetName val="Pre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P2">
            <v>43959.333333333336</v>
          </cell>
        </row>
        <row r="3">
          <cell r="P3">
            <v>43981.333333333336</v>
          </cell>
        </row>
        <row r="4">
          <cell r="P4">
            <v>44008.666666666664</v>
          </cell>
        </row>
        <row r="5">
          <cell r="P5">
            <v>43993.666666666664</v>
          </cell>
        </row>
        <row r="6">
          <cell r="P6">
            <v>43982</v>
          </cell>
        </row>
        <row r="7">
          <cell r="P7">
            <v>43998.333333333336</v>
          </cell>
        </row>
        <row r="8">
          <cell r="P8">
            <v>43991</v>
          </cell>
        </row>
        <row r="9">
          <cell r="P9">
            <v>44002.666666666664</v>
          </cell>
        </row>
        <row r="10">
          <cell r="P10">
            <v>43970.333333333336</v>
          </cell>
        </row>
        <row r="11">
          <cell r="P11">
            <v>44004</v>
          </cell>
        </row>
        <row r="12">
          <cell r="P12">
            <v>43975.666666666664</v>
          </cell>
        </row>
        <row r="13">
          <cell r="P13">
            <v>43993.333333333336</v>
          </cell>
        </row>
        <row r="14">
          <cell r="P14">
            <v>43973.666666666664</v>
          </cell>
        </row>
        <row r="15">
          <cell r="P15">
            <v>43994.666666666664</v>
          </cell>
        </row>
        <row r="16">
          <cell r="P16">
            <v>43981.666666666664</v>
          </cell>
        </row>
        <row r="17">
          <cell r="P17">
            <v>43976</v>
          </cell>
        </row>
        <row r="18">
          <cell r="P18">
            <v>44009.333333333336</v>
          </cell>
        </row>
        <row r="19">
          <cell r="P19">
            <v>43984.333333333336</v>
          </cell>
        </row>
        <row r="20">
          <cell r="P20">
            <v>44009</v>
          </cell>
        </row>
        <row r="21">
          <cell r="P21">
            <v>43991.666666666664</v>
          </cell>
        </row>
        <row r="22">
          <cell r="P22">
            <v>43997.333333333336</v>
          </cell>
        </row>
        <row r="23">
          <cell r="P23">
            <v>44009</v>
          </cell>
        </row>
        <row r="24">
          <cell r="P24">
            <v>44020</v>
          </cell>
        </row>
        <row r="25">
          <cell r="P25">
            <v>43991.333333333336</v>
          </cell>
        </row>
        <row r="26">
          <cell r="P26">
            <v>43981.333333333336</v>
          </cell>
        </row>
        <row r="27">
          <cell r="P27">
            <v>44000.333333333336</v>
          </cell>
        </row>
        <row r="28">
          <cell r="P28">
            <v>44005</v>
          </cell>
        </row>
        <row r="29">
          <cell r="P29">
            <v>44004</v>
          </cell>
        </row>
        <row r="30">
          <cell r="P30">
            <v>43992.666666666664</v>
          </cell>
        </row>
        <row r="31">
          <cell r="P31">
            <v>44013.333333333336</v>
          </cell>
        </row>
        <row r="32">
          <cell r="P32">
            <v>43995.666666666664</v>
          </cell>
        </row>
        <row r="33">
          <cell r="P33">
            <v>43995</v>
          </cell>
        </row>
        <row r="34">
          <cell r="P34">
            <v>44007.666666666664</v>
          </cell>
        </row>
        <row r="35">
          <cell r="P35">
            <v>44003</v>
          </cell>
        </row>
        <row r="36">
          <cell r="P36">
            <v>44005.666666666664</v>
          </cell>
        </row>
        <row r="37">
          <cell r="P37">
            <v>43994.333333333336</v>
          </cell>
        </row>
        <row r="38">
          <cell r="P38">
            <v>44007.666666666664</v>
          </cell>
        </row>
        <row r="39">
          <cell r="P39">
            <v>44008</v>
          </cell>
        </row>
        <row r="40">
          <cell r="P40">
            <v>43966.666666666664</v>
          </cell>
        </row>
        <row r="41">
          <cell r="P41">
            <v>43964.666666666664</v>
          </cell>
        </row>
        <row r="42">
          <cell r="P42">
            <v>43963.666666666664</v>
          </cell>
        </row>
        <row r="43">
          <cell r="P43">
            <v>43966.333333333336</v>
          </cell>
        </row>
        <row r="44">
          <cell r="P44">
            <v>43967.666666666664</v>
          </cell>
        </row>
        <row r="45">
          <cell r="P45">
            <v>43972</v>
          </cell>
        </row>
        <row r="46">
          <cell r="P46">
            <v>43967.666666666664</v>
          </cell>
        </row>
        <row r="47">
          <cell r="P47">
            <v>43971</v>
          </cell>
        </row>
        <row r="48">
          <cell r="P48">
            <v>43983</v>
          </cell>
        </row>
        <row r="49">
          <cell r="P49">
            <v>43981</v>
          </cell>
        </row>
        <row r="50">
          <cell r="P50">
            <v>43994.333333333336</v>
          </cell>
        </row>
        <row r="51">
          <cell r="P51">
            <v>43965.666666666664</v>
          </cell>
        </row>
        <row r="52">
          <cell r="P52">
            <v>44041</v>
          </cell>
        </row>
        <row r="53">
          <cell r="P53">
            <v>44061</v>
          </cell>
        </row>
        <row r="54">
          <cell r="P54">
            <v>44056.666666666664</v>
          </cell>
        </row>
        <row r="55">
          <cell r="P55">
            <v>44036</v>
          </cell>
        </row>
        <row r="56">
          <cell r="P56">
            <v>44034</v>
          </cell>
        </row>
        <row r="57">
          <cell r="P57">
            <v>44073.333333333336</v>
          </cell>
        </row>
        <row r="58">
          <cell r="P58">
            <v>44029.333333333336</v>
          </cell>
        </row>
        <row r="59">
          <cell r="P59">
            <v>44037.666666666664</v>
          </cell>
        </row>
        <row r="60">
          <cell r="P60">
            <v>44044.666666666664</v>
          </cell>
        </row>
        <row r="61">
          <cell r="P61">
            <v>44050.333333333336</v>
          </cell>
        </row>
        <row r="62">
          <cell r="P62">
            <v>44082</v>
          </cell>
        </row>
        <row r="63">
          <cell r="P63">
            <v>44090.666666666664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5D08F-8A9A-4896-8941-77ACB087FBA6}">
  <dimension ref="A1:O170"/>
  <sheetViews>
    <sheetView tabSelected="1" topLeftCell="B1" zoomScale="70" zoomScaleNormal="70" workbookViewId="0">
      <selection activeCell="I168" sqref="I168"/>
    </sheetView>
  </sheetViews>
  <sheetFormatPr defaultRowHeight="14.5" x14ac:dyDescent="0.35"/>
  <cols>
    <col min="1" max="1" width="13.1796875" bestFit="1" customWidth="1"/>
    <col min="2" max="2" width="13.1796875" customWidth="1"/>
    <col min="3" max="3" width="10.453125" customWidth="1"/>
    <col min="4" max="4" width="11.54296875" bestFit="1" customWidth="1"/>
    <col min="6" max="6" width="3.7265625" bestFit="1" customWidth="1"/>
    <col min="7" max="7" width="18" bestFit="1" customWidth="1"/>
    <col min="8" max="8" width="18" customWidth="1"/>
    <col min="9" max="9" width="23.08984375" bestFit="1" customWidth="1"/>
    <col min="10" max="10" width="19.36328125" bestFit="1" customWidth="1"/>
    <col min="11" max="13" width="10.90625" bestFit="1" customWidth="1"/>
    <col min="14" max="14" width="16.7265625" bestFit="1" customWidth="1"/>
  </cols>
  <sheetData>
    <row r="1" spans="1:15" x14ac:dyDescent="0.35">
      <c r="A1" s="1" t="s">
        <v>0</v>
      </c>
      <c r="B1" s="1" t="s">
        <v>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193</v>
      </c>
      <c r="H1" s="1" t="s">
        <v>198</v>
      </c>
      <c r="I1" s="1" t="s">
        <v>194</v>
      </c>
      <c r="J1" s="1" t="s">
        <v>195</v>
      </c>
      <c r="K1" s="1" t="s">
        <v>5</v>
      </c>
      <c r="L1" s="1" t="s">
        <v>6</v>
      </c>
      <c r="M1" s="1" t="s">
        <v>7</v>
      </c>
      <c r="N1" s="1" t="s">
        <v>196</v>
      </c>
      <c r="O1" s="1" t="s">
        <v>197</v>
      </c>
    </row>
    <row r="2" spans="1:15" x14ac:dyDescent="0.35">
      <c r="A2" t="s">
        <v>8</v>
      </c>
      <c r="B2" t="s">
        <v>63</v>
      </c>
      <c r="C2" s="2">
        <v>43837</v>
      </c>
      <c r="D2" t="s">
        <v>9</v>
      </c>
      <c r="E2">
        <v>1</v>
      </c>
      <c r="F2" t="s">
        <v>10</v>
      </c>
      <c r="G2">
        <v>5.7</v>
      </c>
      <c r="H2">
        <f>G2*10</f>
        <v>57</v>
      </c>
      <c r="I2">
        <v>428.21600000000001</v>
      </c>
      <c r="J2">
        <v>578.98</v>
      </c>
    </row>
    <row r="3" spans="1:15" x14ac:dyDescent="0.35">
      <c r="A3" t="s">
        <v>11</v>
      </c>
      <c r="B3" t="s">
        <v>63</v>
      </c>
      <c r="C3" s="2">
        <v>43837</v>
      </c>
      <c r="D3" t="s">
        <v>9</v>
      </c>
      <c r="E3">
        <v>2</v>
      </c>
      <c r="F3" t="s">
        <v>12</v>
      </c>
      <c r="G3">
        <v>2.9</v>
      </c>
      <c r="H3">
        <f t="shared" ref="H3:H66" si="0">G3*10</f>
        <v>29</v>
      </c>
      <c r="I3">
        <v>330.50299999999999</v>
      </c>
      <c r="J3">
        <v>497.47800000000001</v>
      </c>
    </row>
    <row r="4" spans="1:15" x14ac:dyDescent="0.35">
      <c r="A4" t="s">
        <v>13</v>
      </c>
      <c r="B4" t="s">
        <v>63</v>
      </c>
      <c r="C4" s="2">
        <v>43837</v>
      </c>
      <c r="D4" t="s">
        <v>9</v>
      </c>
      <c r="E4">
        <v>3</v>
      </c>
      <c r="F4" t="s">
        <v>14</v>
      </c>
      <c r="G4">
        <v>3</v>
      </c>
      <c r="H4">
        <f t="shared" si="0"/>
        <v>30</v>
      </c>
      <c r="I4">
        <v>327.05599999999998</v>
      </c>
      <c r="J4">
        <v>500.83</v>
      </c>
    </row>
    <row r="5" spans="1:15" x14ac:dyDescent="0.35">
      <c r="A5" t="s">
        <v>15</v>
      </c>
      <c r="B5" t="s">
        <v>63</v>
      </c>
      <c r="C5" s="2">
        <v>43837</v>
      </c>
      <c r="D5" t="s">
        <v>9</v>
      </c>
      <c r="E5">
        <v>4</v>
      </c>
      <c r="F5" t="s">
        <v>12</v>
      </c>
      <c r="G5">
        <v>2.6</v>
      </c>
      <c r="H5">
        <f t="shared" si="0"/>
        <v>26</v>
      </c>
      <c r="I5">
        <v>337.76299999999998</v>
      </c>
      <c r="J5">
        <v>488.01499999999999</v>
      </c>
    </row>
    <row r="6" spans="1:15" x14ac:dyDescent="0.35">
      <c r="A6" s="3" t="s">
        <v>16</v>
      </c>
      <c r="B6" t="s">
        <v>63</v>
      </c>
      <c r="C6" s="4">
        <v>43837</v>
      </c>
      <c r="D6" s="3" t="s">
        <v>9</v>
      </c>
      <c r="E6" s="3">
        <v>5</v>
      </c>
      <c r="F6" s="3" t="s">
        <v>12</v>
      </c>
      <c r="G6" s="3">
        <v>2.2999999999999998</v>
      </c>
      <c r="H6">
        <f t="shared" si="0"/>
        <v>23</v>
      </c>
      <c r="I6" s="3">
        <v>306.30599999999998</v>
      </c>
      <c r="J6" s="3">
        <v>413.81400000000002</v>
      </c>
      <c r="K6" s="3"/>
      <c r="L6" s="3"/>
      <c r="M6" s="3"/>
      <c r="N6" s="3"/>
      <c r="O6" s="3"/>
    </row>
    <row r="7" spans="1:15" x14ac:dyDescent="0.35">
      <c r="A7" t="s">
        <v>17</v>
      </c>
      <c r="B7" t="s">
        <v>57</v>
      </c>
      <c r="C7" s="2">
        <v>44001</v>
      </c>
      <c r="D7" t="s">
        <v>18</v>
      </c>
      <c r="E7">
        <v>1</v>
      </c>
      <c r="F7" t="s">
        <v>14</v>
      </c>
      <c r="G7">
        <v>3.5</v>
      </c>
      <c r="H7">
        <f t="shared" si="0"/>
        <v>35</v>
      </c>
      <c r="I7">
        <v>308.49599999999998</v>
      </c>
      <c r="J7">
        <v>510.858</v>
      </c>
    </row>
    <row r="8" spans="1:15" x14ac:dyDescent="0.35">
      <c r="A8" t="s">
        <v>19</v>
      </c>
      <c r="B8" t="s">
        <v>57</v>
      </c>
      <c r="C8" s="2">
        <v>44001</v>
      </c>
      <c r="D8" t="s">
        <v>18</v>
      </c>
      <c r="E8">
        <v>2</v>
      </c>
      <c r="F8" t="s">
        <v>14</v>
      </c>
      <c r="G8">
        <v>4.0999999999999996</v>
      </c>
      <c r="H8">
        <f t="shared" si="0"/>
        <v>41</v>
      </c>
      <c r="I8">
        <v>364.86799999999999</v>
      </c>
      <c r="J8">
        <v>555.86099999999999</v>
      </c>
    </row>
    <row r="9" spans="1:15" x14ac:dyDescent="0.35">
      <c r="A9" t="s">
        <v>20</v>
      </c>
      <c r="B9" t="s">
        <v>57</v>
      </c>
      <c r="C9" s="2">
        <v>44001</v>
      </c>
      <c r="D9" t="s">
        <v>18</v>
      </c>
      <c r="E9">
        <v>3</v>
      </c>
      <c r="F9" t="s">
        <v>10</v>
      </c>
      <c r="G9">
        <v>8.3000000000000007</v>
      </c>
      <c r="H9">
        <f t="shared" si="0"/>
        <v>83</v>
      </c>
      <c r="I9">
        <v>481.30799999999999</v>
      </c>
      <c r="J9">
        <v>718.32299999999998</v>
      </c>
    </row>
    <row r="10" spans="1:15" x14ac:dyDescent="0.35">
      <c r="A10" t="s">
        <v>21</v>
      </c>
      <c r="B10" t="s">
        <v>57</v>
      </c>
      <c r="C10" s="2">
        <v>44001</v>
      </c>
      <c r="D10" t="s">
        <v>18</v>
      </c>
      <c r="E10">
        <v>4</v>
      </c>
      <c r="F10" t="s">
        <v>14</v>
      </c>
      <c r="G10">
        <v>3.1</v>
      </c>
      <c r="H10">
        <f t="shared" si="0"/>
        <v>31</v>
      </c>
      <c r="I10">
        <v>304.32799999999997</v>
      </c>
      <c r="J10">
        <v>467.16300000000001</v>
      </c>
    </row>
    <row r="11" spans="1:15" x14ac:dyDescent="0.35">
      <c r="A11" t="s">
        <v>22</v>
      </c>
      <c r="B11" t="s">
        <v>57</v>
      </c>
      <c r="C11" s="2">
        <v>44001</v>
      </c>
      <c r="D11" t="s">
        <v>18</v>
      </c>
      <c r="E11">
        <v>5</v>
      </c>
      <c r="F11" t="s">
        <v>10</v>
      </c>
      <c r="G11">
        <v>5</v>
      </c>
      <c r="H11">
        <f t="shared" si="0"/>
        <v>50</v>
      </c>
      <c r="I11">
        <v>350.95</v>
      </c>
      <c r="J11">
        <v>541.66</v>
      </c>
    </row>
    <row r="12" spans="1:15" x14ac:dyDescent="0.35">
      <c r="A12" t="s">
        <v>23</v>
      </c>
      <c r="B12" t="s">
        <v>57</v>
      </c>
      <c r="C12" s="2">
        <v>44001</v>
      </c>
      <c r="D12" t="s">
        <v>18</v>
      </c>
      <c r="E12">
        <v>6</v>
      </c>
      <c r="F12" t="s">
        <v>10</v>
      </c>
      <c r="G12">
        <v>4.4000000000000004</v>
      </c>
      <c r="H12">
        <f t="shared" si="0"/>
        <v>44</v>
      </c>
      <c r="I12">
        <v>345.03500000000003</v>
      </c>
      <c r="J12">
        <v>526.52599999999995</v>
      </c>
    </row>
    <row r="13" spans="1:15" x14ac:dyDescent="0.35">
      <c r="A13" t="s">
        <v>24</v>
      </c>
      <c r="B13" t="s">
        <v>57</v>
      </c>
      <c r="C13" s="2">
        <v>44001</v>
      </c>
      <c r="D13" t="s">
        <v>18</v>
      </c>
      <c r="E13">
        <v>7</v>
      </c>
      <c r="F13" t="s">
        <v>12</v>
      </c>
      <c r="G13">
        <v>3.6</v>
      </c>
      <c r="H13">
        <f t="shared" si="0"/>
        <v>36</v>
      </c>
      <c r="I13">
        <v>314.38200000000001</v>
      </c>
      <c r="J13">
        <v>477.197</v>
      </c>
    </row>
    <row r="14" spans="1:15" x14ac:dyDescent="0.35">
      <c r="A14" t="s">
        <v>25</v>
      </c>
      <c r="B14" t="s">
        <v>57</v>
      </c>
      <c r="C14" s="2">
        <v>44001</v>
      </c>
      <c r="D14" t="s">
        <v>18</v>
      </c>
      <c r="E14">
        <v>8</v>
      </c>
      <c r="F14" t="s">
        <v>10</v>
      </c>
      <c r="G14">
        <v>5.7</v>
      </c>
      <c r="H14">
        <f t="shared" si="0"/>
        <v>57</v>
      </c>
      <c r="I14">
        <v>360.83600000000001</v>
      </c>
      <c r="J14">
        <v>551.59500000000003</v>
      </c>
    </row>
    <row r="15" spans="1:15" x14ac:dyDescent="0.35">
      <c r="A15" t="s">
        <v>26</v>
      </c>
      <c r="B15" t="s">
        <v>57</v>
      </c>
      <c r="C15" s="2">
        <v>44001</v>
      </c>
      <c r="D15" t="s">
        <v>18</v>
      </c>
      <c r="E15">
        <v>9</v>
      </c>
      <c r="F15" t="s">
        <v>10</v>
      </c>
      <c r="G15">
        <v>4.4000000000000004</v>
      </c>
      <c r="H15">
        <f t="shared" si="0"/>
        <v>44</v>
      </c>
      <c r="I15">
        <v>361.03500000000003</v>
      </c>
      <c r="J15">
        <v>534.41099999999994</v>
      </c>
    </row>
    <row r="16" spans="1:15" x14ac:dyDescent="0.35">
      <c r="A16" t="s">
        <v>27</v>
      </c>
      <c r="B16" t="s">
        <v>57</v>
      </c>
      <c r="C16" s="2">
        <v>44001</v>
      </c>
      <c r="D16" t="s">
        <v>18</v>
      </c>
      <c r="E16">
        <v>10</v>
      </c>
      <c r="F16" t="s">
        <v>14</v>
      </c>
      <c r="G16">
        <v>4.5</v>
      </c>
      <c r="H16">
        <f t="shared" si="0"/>
        <v>45</v>
      </c>
      <c r="I16">
        <v>349.41199999999998</v>
      </c>
      <c r="J16">
        <v>557.29</v>
      </c>
    </row>
    <row r="17" spans="1:15" x14ac:dyDescent="0.35">
      <c r="A17" t="s">
        <v>28</v>
      </c>
      <c r="B17" t="s">
        <v>57</v>
      </c>
      <c r="C17" s="2">
        <v>44001</v>
      </c>
      <c r="D17" t="s">
        <v>18</v>
      </c>
      <c r="E17">
        <v>11</v>
      </c>
      <c r="F17" t="s">
        <v>12</v>
      </c>
      <c r="G17">
        <v>3.4</v>
      </c>
      <c r="H17">
        <f t="shared" si="0"/>
        <v>34</v>
      </c>
      <c r="I17">
        <v>307.16699999999997</v>
      </c>
      <c r="J17">
        <v>494.36799999999999</v>
      </c>
    </row>
    <row r="18" spans="1:15" x14ac:dyDescent="0.35">
      <c r="A18" t="s">
        <v>29</v>
      </c>
      <c r="B18" t="s">
        <v>57</v>
      </c>
      <c r="C18" s="2">
        <v>44001</v>
      </c>
      <c r="D18" t="s">
        <v>18</v>
      </c>
      <c r="E18">
        <v>12</v>
      </c>
      <c r="F18" t="s">
        <v>14</v>
      </c>
      <c r="G18">
        <v>4</v>
      </c>
      <c r="H18">
        <f t="shared" si="0"/>
        <v>40</v>
      </c>
      <c r="I18">
        <v>317.27800000000002</v>
      </c>
      <c r="J18">
        <v>494.16</v>
      </c>
    </row>
    <row r="19" spans="1:15" x14ac:dyDescent="0.35">
      <c r="A19" t="s">
        <v>30</v>
      </c>
      <c r="B19" t="s">
        <v>57</v>
      </c>
      <c r="C19" s="2">
        <v>44001</v>
      </c>
      <c r="D19" t="s">
        <v>18</v>
      </c>
      <c r="E19">
        <v>13</v>
      </c>
      <c r="F19" t="s">
        <v>12</v>
      </c>
      <c r="G19">
        <v>3.3</v>
      </c>
      <c r="H19">
        <f t="shared" si="0"/>
        <v>33</v>
      </c>
      <c r="I19">
        <v>286.23099999999999</v>
      </c>
      <c r="J19">
        <v>455.73899999999998</v>
      </c>
    </row>
    <row r="20" spans="1:15" x14ac:dyDescent="0.35">
      <c r="A20" t="s">
        <v>31</v>
      </c>
      <c r="B20" t="s">
        <v>57</v>
      </c>
      <c r="C20" s="2">
        <v>44001</v>
      </c>
      <c r="D20" t="s">
        <v>18</v>
      </c>
      <c r="E20">
        <v>14</v>
      </c>
      <c r="F20" t="s">
        <v>12</v>
      </c>
      <c r="G20">
        <v>3.6</v>
      </c>
      <c r="H20">
        <f t="shared" si="0"/>
        <v>36</v>
      </c>
      <c r="I20">
        <v>330.07299999999998</v>
      </c>
      <c r="J20">
        <v>486.94600000000003</v>
      </c>
    </row>
    <row r="21" spans="1:15" x14ac:dyDescent="0.35">
      <c r="A21" t="s">
        <v>32</v>
      </c>
      <c r="B21" t="s">
        <v>57</v>
      </c>
      <c r="C21" s="2">
        <v>44001</v>
      </c>
      <c r="D21" t="s">
        <v>18</v>
      </c>
      <c r="E21">
        <v>15</v>
      </c>
      <c r="F21" t="s">
        <v>14</v>
      </c>
      <c r="G21">
        <v>4.5999999999999996</v>
      </c>
      <c r="H21">
        <f t="shared" si="0"/>
        <v>46</v>
      </c>
      <c r="I21">
        <v>342.57600000000002</v>
      </c>
      <c r="J21">
        <v>533.04200000000003</v>
      </c>
    </row>
    <row r="22" spans="1:15" x14ac:dyDescent="0.35">
      <c r="A22" t="s">
        <v>33</v>
      </c>
      <c r="B22" t="s">
        <v>57</v>
      </c>
      <c r="C22" s="2">
        <v>44001</v>
      </c>
      <c r="D22" t="s">
        <v>18</v>
      </c>
      <c r="E22">
        <v>16</v>
      </c>
      <c r="F22" t="s">
        <v>10</v>
      </c>
      <c r="G22">
        <v>4.9000000000000004</v>
      </c>
      <c r="H22">
        <f t="shared" si="0"/>
        <v>49</v>
      </c>
      <c r="I22">
        <v>350.24299999999999</v>
      </c>
      <c r="J22">
        <v>561.279</v>
      </c>
    </row>
    <row r="23" spans="1:15" x14ac:dyDescent="0.35">
      <c r="A23" t="s">
        <v>34</v>
      </c>
      <c r="B23" t="s">
        <v>57</v>
      </c>
      <c r="C23" s="2">
        <v>44001</v>
      </c>
      <c r="D23" t="s">
        <v>18</v>
      </c>
      <c r="E23">
        <v>17</v>
      </c>
      <c r="F23" t="s">
        <v>14</v>
      </c>
      <c r="G23">
        <v>3.5</v>
      </c>
      <c r="H23">
        <f t="shared" si="0"/>
        <v>35</v>
      </c>
      <c r="I23">
        <v>312.35000000000002</v>
      </c>
      <c r="J23">
        <v>512.81799999999998</v>
      </c>
    </row>
    <row r="24" spans="1:15" x14ac:dyDescent="0.35">
      <c r="A24" t="s">
        <v>35</v>
      </c>
      <c r="B24" t="s">
        <v>57</v>
      </c>
      <c r="C24" s="2">
        <v>44001</v>
      </c>
      <c r="D24" t="s">
        <v>18</v>
      </c>
      <c r="E24">
        <v>18</v>
      </c>
      <c r="F24" t="s">
        <v>14</v>
      </c>
      <c r="G24">
        <v>3.9</v>
      </c>
      <c r="H24">
        <f t="shared" si="0"/>
        <v>39</v>
      </c>
      <c r="I24">
        <v>306.666</v>
      </c>
      <c r="J24">
        <v>512.74599999999998</v>
      </c>
    </row>
    <row r="25" spans="1:15" x14ac:dyDescent="0.35">
      <c r="A25" t="s">
        <v>36</v>
      </c>
      <c r="B25" t="s">
        <v>57</v>
      </c>
      <c r="C25" s="2">
        <v>44001</v>
      </c>
      <c r="D25" t="s">
        <v>18</v>
      </c>
      <c r="E25">
        <v>19</v>
      </c>
      <c r="F25" t="s">
        <v>14</v>
      </c>
      <c r="G25">
        <v>3.9</v>
      </c>
      <c r="H25">
        <f t="shared" si="0"/>
        <v>39</v>
      </c>
      <c r="I25">
        <v>325.69499999999999</v>
      </c>
      <c r="J25">
        <v>518.947</v>
      </c>
    </row>
    <row r="26" spans="1:15" x14ac:dyDescent="0.35">
      <c r="A26" t="s">
        <v>37</v>
      </c>
      <c r="B26" t="s">
        <v>57</v>
      </c>
      <c r="C26" s="2">
        <v>44001</v>
      </c>
      <c r="D26" t="s">
        <v>18</v>
      </c>
      <c r="E26">
        <v>20</v>
      </c>
      <c r="F26" t="s">
        <v>12</v>
      </c>
      <c r="G26">
        <v>3.1</v>
      </c>
      <c r="H26">
        <f t="shared" si="0"/>
        <v>31</v>
      </c>
      <c r="I26">
        <v>324.79599999999999</v>
      </c>
      <c r="J26">
        <v>466.28899999999999</v>
      </c>
    </row>
    <row r="27" spans="1:15" x14ac:dyDescent="0.35">
      <c r="A27" t="s">
        <v>38</v>
      </c>
      <c r="B27" t="s">
        <v>57</v>
      </c>
      <c r="C27" s="2">
        <v>44001</v>
      </c>
      <c r="D27" t="s">
        <v>18</v>
      </c>
      <c r="E27">
        <v>21</v>
      </c>
      <c r="F27" t="s">
        <v>12</v>
      </c>
      <c r="G27">
        <v>3.1</v>
      </c>
      <c r="H27">
        <f t="shared" si="0"/>
        <v>31</v>
      </c>
      <c r="I27">
        <v>314.02699999999999</v>
      </c>
      <c r="J27">
        <v>468.24099999999999</v>
      </c>
    </row>
    <row r="28" spans="1:15" x14ac:dyDescent="0.35">
      <c r="A28" t="s">
        <v>39</v>
      </c>
      <c r="B28" t="s">
        <v>57</v>
      </c>
      <c r="C28" s="2">
        <v>44001</v>
      </c>
      <c r="D28" t="s">
        <v>18</v>
      </c>
      <c r="E28">
        <v>22</v>
      </c>
      <c r="F28" t="s">
        <v>14</v>
      </c>
      <c r="G28">
        <v>3.5</v>
      </c>
      <c r="H28">
        <f t="shared" si="0"/>
        <v>35</v>
      </c>
      <c r="I28">
        <v>317.58699999999999</v>
      </c>
      <c r="J28">
        <v>509.77600000000001</v>
      </c>
    </row>
    <row r="29" spans="1:15" x14ac:dyDescent="0.35">
      <c r="A29" t="s">
        <v>40</v>
      </c>
      <c r="B29" t="s">
        <v>57</v>
      </c>
      <c r="C29" s="2">
        <v>44001</v>
      </c>
      <c r="D29" t="s">
        <v>18</v>
      </c>
      <c r="E29">
        <v>23</v>
      </c>
      <c r="F29" t="s">
        <v>12</v>
      </c>
      <c r="G29">
        <v>3.3</v>
      </c>
      <c r="H29">
        <f t="shared" si="0"/>
        <v>33</v>
      </c>
      <c r="I29">
        <v>300.851</v>
      </c>
      <c r="J29">
        <v>498.22199999999998</v>
      </c>
    </row>
    <row r="30" spans="1:15" x14ac:dyDescent="0.35">
      <c r="A30" s="3" t="s">
        <v>41</v>
      </c>
      <c r="B30" t="s">
        <v>57</v>
      </c>
      <c r="C30" s="4">
        <v>44001</v>
      </c>
      <c r="D30" s="3" t="s">
        <v>18</v>
      </c>
      <c r="E30" s="3">
        <v>24</v>
      </c>
      <c r="F30" s="3" t="s">
        <v>12</v>
      </c>
      <c r="G30" s="3">
        <v>3.6</v>
      </c>
      <c r="H30">
        <f t="shared" si="0"/>
        <v>36</v>
      </c>
      <c r="I30" s="3">
        <v>302.13600000000002</v>
      </c>
      <c r="J30" s="3">
        <v>475.33600000000001</v>
      </c>
      <c r="K30" s="3"/>
      <c r="L30" s="3"/>
      <c r="M30" s="3"/>
      <c r="N30" s="3"/>
      <c r="O30" s="3"/>
    </row>
    <row r="31" spans="1:15" x14ac:dyDescent="0.35">
      <c r="A31" t="s">
        <v>42</v>
      </c>
      <c r="B31" t="s">
        <v>57</v>
      </c>
      <c r="C31" s="2">
        <v>44001</v>
      </c>
      <c r="D31" t="s">
        <v>9</v>
      </c>
      <c r="E31">
        <v>1</v>
      </c>
      <c r="F31" s="5" t="s">
        <v>14</v>
      </c>
      <c r="G31" s="5">
        <v>3.3</v>
      </c>
      <c r="H31">
        <f t="shared" si="0"/>
        <v>33</v>
      </c>
      <c r="I31">
        <v>312.39699999999999</v>
      </c>
      <c r="J31">
        <v>465.89100000000002</v>
      </c>
    </row>
    <row r="32" spans="1:15" x14ac:dyDescent="0.35">
      <c r="A32" t="s">
        <v>43</v>
      </c>
      <c r="B32" t="s">
        <v>57</v>
      </c>
      <c r="C32" s="2">
        <v>44001</v>
      </c>
      <c r="D32" t="s">
        <v>9</v>
      </c>
      <c r="E32">
        <v>2</v>
      </c>
      <c r="F32" t="s">
        <v>14</v>
      </c>
      <c r="G32">
        <v>3.3</v>
      </c>
      <c r="H32">
        <f t="shared" si="0"/>
        <v>33</v>
      </c>
      <c r="I32">
        <v>322.08199999999999</v>
      </c>
      <c r="J32">
        <v>482.66199999999998</v>
      </c>
    </row>
    <row r="33" spans="1:15" x14ac:dyDescent="0.35">
      <c r="A33" t="s">
        <v>44</v>
      </c>
      <c r="B33" t="s">
        <v>57</v>
      </c>
      <c r="C33" s="2">
        <v>44001</v>
      </c>
      <c r="D33" t="s">
        <v>9</v>
      </c>
      <c r="E33">
        <v>3</v>
      </c>
      <c r="F33" t="s">
        <v>10</v>
      </c>
      <c r="G33">
        <v>5.0999999999999996</v>
      </c>
      <c r="H33">
        <f t="shared" si="0"/>
        <v>51</v>
      </c>
      <c r="I33">
        <v>368.97199999999998</v>
      </c>
      <c r="J33">
        <v>466.39</v>
      </c>
    </row>
    <row r="34" spans="1:15" x14ac:dyDescent="0.35">
      <c r="A34" t="s">
        <v>45</v>
      </c>
      <c r="B34" t="s">
        <v>57</v>
      </c>
      <c r="C34" s="2">
        <v>44001</v>
      </c>
      <c r="D34" t="s">
        <v>9</v>
      </c>
      <c r="E34">
        <v>4</v>
      </c>
      <c r="F34" t="s">
        <v>12</v>
      </c>
      <c r="G34">
        <v>3.2</v>
      </c>
      <c r="H34">
        <f t="shared" si="0"/>
        <v>32</v>
      </c>
      <c r="I34">
        <v>307.613</v>
      </c>
      <c r="J34">
        <v>461.76600000000002</v>
      </c>
    </row>
    <row r="35" spans="1:15" x14ac:dyDescent="0.35">
      <c r="A35" t="s">
        <v>46</v>
      </c>
      <c r="B35" t="s">
        <v>57</v>
      </c>
      <c r="C35" s="2">
        <v>44001</v>
      </c>
      <c r="D35" t="s">
        <v>9</v>
      </c>
      <c r="E35">
        <v>5</v>
      </c>
      <c r="F35" t="s">
        <v>14</v>
      </c>
      <c r="G35">
        <v>4.5</v>
      </c>
      <c r="H35">
        <f t="shared" si="0"/>
        <v>45</v>
      </c>
      <c r="I35">
        <v>357.61799999999999</v>
      </c>
      <c r="J35">
        <v>519.14300000000003</v>
      </c>
    </row>
    <row r="36" spans="1:15" x14ac:dyDescent="0.35">
      <c r="A36" t="s">
        <v>47</v>
      </c>
      <c r="B36" t="s">
        <v>57</v>
      </c>
      <c r="C36" s="2">
        <v>44001</v>
      </c>
      <c r="D36" t="s">
        <v>9</v>
      </c>
      <c r="E36">
        <v>6</v>
      </c>
      <c r="F36" t="s">
        <v>12</v>
      </c>
      <c r="G36">
        <v>3.3</v>
      </c>
      <c r="H36">
        <f t="shared" si="0"/>
        <v>33</v>
      </c>
      <c r="I36">
        <v>315.072</v>
      </c>
      <c r="J36">
        <v>477.74</v>
      </c>
    </row>
    <row r="37" spans="1:15" x14ac:dyDescent="0.35">
      <c r="A37" t="s">
        <v>48</v>
      </c>
      <c r="B37" t="s">
        <v>57</v>
      </c>
      <c r="C37" s="2">
        <v>44001</v>
      </c>
      <c r="D37" t="s">
        <v>9</v>
      </c>
      <c r="E37">
        <v>7</v>
      </c>
      <c r="F37" t="s">
        <v>12</v>
      </c>
      <c r="G37">
        <v>2.2000000000000002</v>
      </c>
      <c r="H37">
        <f t="shared" si="0"/>
        <v>22</v>
      </c>
      <c r="I37">
        <v>277.94400000000002</v>
      </c>
      <c r="J37">
        <v>398.58100000000002</v>
      </c>
    </row>
    <row r="38" spans="1:15" x14ac:dyDescent="0.35">
      <c r="A38" t="s">
        <v>49</v>
      </c>
      <c r="B38" t="s">
        <v>57</v>
      </c>
      <c r="C38" s="2">
        <v>44001</v>
      </c>
      <c r="D38" t="s">
        <v>9</v>
      </c>
      <c r="E38">
        <v>8</v>
      </c>
      <c r="F38" t="s">
        <v>10</v>
      </c>
      <c r="G38">
        <v>5</v>
      </c>
      <c r="H38">
        <f t="shared" si="0"/>
        <v>50</v>
      </c>
      <c r="I38">
        <v>360.68900000000002</v>
      </c>
      <c r="J38">
        <v>559.37800000000004</v>
      </c>
    </row>
    <row r="39" spans="1:15" x14ac:dyDescent="0.35">
      <c r="A39" t="s">
        <v>50</v>
      </c>
      <c r="B39" t="s">
        <v>57</v>
      </c>
      <c r="C39" s="2">
        <v>44001</v>
      </c>
      <c r="D39" t="s">
        <v>9</v>
      </c>
      <c r="E39">
        <v>9</v>
      </c>
      <c r="F39" t="s">
        <v>12</v>
      </c>
      <c r="G39">
        <v>2.2000000000000002</v>
      </c>
      <c r="H39">
        <f t="shared" si="0"/>
        <v>22</v>
      </c>
      <c r="I39">
        <v>256.85500000000002</v>
      </c>
      <c r="J39">
        <v>414.24799999999999</v>
      </c>
    </row>
    <row r="40" spans="1:15" x14ac:dyDescent="0.35">
      <c r="A40" t="s">
        <v>51</v>
      </c>
      <c r="B40" t="s">
        <v>57</v>
      </c>
      <c r="C40" s="2">
        <v>44001</v>
      </c>
      <c r="D40" t="s">
        <v>9</v>
      </c>
      <c r="E40">
        <v>10</v>
      </c>
      <c r="F40" t="s">
        <v>12</v>
      </c>
      <c r="G40">
        <v>2.4</v>
      </c>
      <c r="H40">
        <f t="shared" si="0"/>
        <v>24</v>
      </c>
      <c r="I40">
        <v>280.90899999999999</v>
      </c>
      <c r="J40">
        <v>437.06099999999998</v>
      </c>
    </row>
    <row r="41" spans="1:15" x14ac:dyDescent="0.35">
      <c r="A41" t="s">
        <v>52</v>
      </c>
      <c r="B41" t="s">
        <v>57</v>
      </c>
      <c r="C41" s="2">
        <v>44001</v>
      </c>
      <c r="D41" t="s">
        <v>9</v>
      </c>
      <c r="E41">
        <v>11</v>
      </c>
      <c r="F41" t="s">
        <v>12</v>
      </c>
      <c r="G41">
        <v>2.8</v>
      </c>
      <c r="H41">
        <f t="shared" si="0"/>
        <v>28</v>
      </c>
      <c r="I41">
        <v>296.82299999999998</v>
      </c>
      <c r="J41">
        <v>417.45100000000002</v>
      </c>
    </row>
    <row r="42" spans="1:15" x14ac:dyDescent="0.35">
      <c r="A42" t="s">
        <v>53</v>
      </c>
      <c r="B42" t="s">
        <v>57</v>
      </c>
      <c r="C42" s="2">
        <v>44001</v>
      </c>
      <c r="D42" t="s">
        <v>9</v>
      </c>
      <c r="E42">
        <v>12</v>
      </c>
      <c r="F42" t="s">
        <v>14</v>
      </c>
      <c r="G42">
        <v>4.5999999999999996</v>
      </c>
      <c r="H42">
        <f t="shared" si="0"/>
        <v>46</v>
      </c>
      <c r="I42">
        <v>356.49099999999999</v>
      </c>
      <c r="J42">
        <v>553.69399999999996</v>
      </c>
    </row>
    <row r="43" spans="1:15" x14ac:dyDescent="0.35">
      <c r="A43" t="s">
        <v>54</v>
      </c>
      <c r="B43" t="s">
        <v>57</v>
      </c>
      <c r="C43" s="2">
        <v>44001</v>
      </c>
      <c r="D43" t="s">
        <v>9</v>
      </c>
      <c r="E43">
        <v>13</v>
      </c>
      <c r="F43" t="s">
        <v>12</v>
      </c>
      <c r="G43">
        <v>2.8</v>
      </c>
      <c r="H43">
        <f t="shared" si="0"/>
        <v>28</v>
      </c>
      <c r="I43">
        <v>293.72800000000001</v>
      </c>
      <c r="J43">
        <v>446.524</v>
      </c>
    </row>
    <row r="44" spans="1:15" x14ac:dyDescent="0.35">
      <c r="A44" s="3" t="s">
        <v>55</v>
      </c>
      <c r="B44" t="s">
        <v>57</v>
      </c>
      <c r="C44" s="4">
        <v>44001</v>
      </c>
      <c r="D44" s="3" t="s">
        <v>9</v>
      </c>
      <c r="E44" s="3">
        <v>14</v>
      </c>
      <c r="F44" s="3" t="s">
        <v>12</v>
      </c>
      <c r="G44" s="3">
        <v>2.8</v>
      </c>
      <c r="H44">
        <f t="shared" si="0"/>
        <v>28</v>
      </c>
      <c r="I44" s="3">
        <v>307.89400000000001</v>
      </c>
      <c r="J44" s="3">
        <v>467.23200000000003</v>
      </c>
      <c r="K44" s="3"/>
      <c r="L44" s="3"/>
      <c r="M44" s="3"/>
      <c r="N44" s="3"/>
      <c r="O44" s="3"/>
    </row>
    <row r="45" spans="1:15" x14ac:dyDescent="0.35">
      <c r="A45" t="s">
        <v>64</v>
      </c>
      <c r="B45" t="s">
        <v>58</v>
      </c>
      <c r="C45" s="2">
        <v>44057</v>
      </c>
      <c r="D45" t="s">
        <v>9</v>
      </c>
      <c r="E45">
        <v>1</v>
      </c>
      <c r="F45" t="s">
        <v>10</v>
      </c>
      <c r="G45">
        <v>5.9</v>
      </c>
      <c r="H45">
        <f t="shared" si="0"/>
        <v>59</v>
      </c>
      <c r="I45">
        <v>379.76</v>
      </c>
      <c r="J45">
        <v>564.70600000000002</v>
      </c>
    </row>
    <row r="46" spans="1:15" x14ac:dyDescent="0.35">
      <c r="A46" t="s">
        <v>65</v>
      </c>
      <c r="B46" t="s">
        <v>58</v>
      </c>
      <c r="C46" s="2">
        <v>44057</v>
      </c>
      <c r="D46" t="s">
        <v>9</v>
      </c>
      <c r="E46">
        <v>2</v>
      </c>
      <c r="F46" t="s">
        <v>14</v>
      </c>
      <c r="G46">
        <v>3.4</v>
      </c>
      <c r="H46">
        <f t="shared" si="0"/>
        <v>34</v>
      </c>
      <c r="I46">
        <v>318.33999999999997</v>
      </c>
      <c r="J46">
        <v>472.52</v>
      </c>
    </row>
    <row r="47" spans="1:15" x14ac:dyDescent="0.35">
      <c r="A47" t="s">
        <v>66</v>
      </c>
      <c r="B47" t="s">
        <v>58</v>
      </c>
      <c r="C47" s="2">
        <v>44057</v>
      </c>
      <c r="D47" t="s">
        <v>9</v>
      </c>
      <c r="E47">
        <v>3</v>
      </c>
      <c r="F47" t="s">
        <v>10</v>
      </c>
      <c r="G47">
        <v>4.0999999999999996</v>
      </c>
      <c r="H47">
        <f t="shared" si="0"/>
        <v>41</v>
      </c>
      <c r="I47">
        <v>349.66300000000001</v>
      </c>
      <c r="J47">
        <v>477.29300000000001</v>
      </c>
    </row>
    <row r="48" spans="1:15" x14ac:dyDescent="0.35">
      <c r="A48" t="s">
        <v>67</v>
      </c>
      <c r="B48" t="s">
        <v>58</v>
      </c>
      <c r="C48" s="2">
        <v>44057</v>
      </c>
      <c r="D48" t="s">
        <v>9</v>
      </c>
      <c r="E48">
        <v>4</v>
      </c>
      <c r="F48" t="s">
        <v>12</v>
      </c>
      <c r="G48">
        <v>2.7</v>
      </c>
      <c r="H48">
        <f t="shared" si="0"/>
        <v>27</v>
      </c>
      <c r="I48">
        <v>300.81700000000001</v>
      </c>
      <c r="J48">
        <v>423.197</v>
      </c>
    </row>
    <row r="49" spans="1:10" x14ac:dyDescent="0.35">
      <c r="A49" t="s">
        <v>68</v>
      </c>
      <c r="B49" t="s">
        <v>58</v>
      </c>
      <c r="C49" s="2">
        <v>44057</v>
      </c>
      <c r="D49" t="s">
        <v>9</v>
      </c>
      <c r="E49">
        <v>5</v>
      </c>
      <c r="F49" t="s">
        <v>12</v>
      </c>
      <c r="G49">
        <v>2.6</v>
      </c>
      <c r="H49">
        <f t="shared" si="0"/>
        <v>26</v>
      </c>
      <c r="I49">
        <v>302.71199999999999</v>
      </c>
      <c r="J49">
        <v>420.69499999999999</v>
      </c>
    </row>
    <row r="50" spans="1:10" x14ac:dyDescent="0.35">
      <c r="A50" t="s">
        <v>69</v>
      </c>
      <c r="B50" t="s">
        <v>58</v>
      </c>
      <c r="C50" s="2">
        <v>44057</v>
      </c>
      <c r="D50" t="s">
        <v>9</v>
      </c>
      <c r="E50">
        <v>6</v>
      </c>
      <c r="F50" t="s">
        <v>10</v>
      </c>
      <c r="G50">
        <v>5.4</v>
      </c>
      <c r="H50">
        <f t="shared" si="0"/>
        <v>54</v>
      </c>
      <c r="I50">
        <v>371.83300000000003</v>
      </c>
      <c r="J50">
        <v>540.06899999999996</v>
      </c>
    </row>
    <row r="51" spans="1:10" x14ac:dyDescent="0.35">
      <c r="A51" t="s">
        <v>70</v>
      </c>
      <c r="B51" t="s">
        <v>58</v>
      </c>
      <c r="C51" s="2">
        <v>44057</v>
      </c>
      <c r="D51" t="s">
        <v>9</v>
      </c>
      <c r="E51">
        <v>7</v>
      </c>
      <c r="F51" t="s">
        <v>10</v>
      </c>
      <c r="G51">
        <v>4.4000000000000004</v>
      </c>
      <c r="H51">
        <f t="shared" si="0"/>
        <v>44</v>
      </c>
      <c r="I51">
        <v>313.21100000000001</v>
      </c>
      <c r="J51">
        <v>514.06899999999996</v>
      </c>
    </row>
    <row r="52" spans="1:10" x14ac:dyDescent="0.35">
      <c r="A52" t="s">
        <v>71</v>
      </c>
      <c r="B52" t="s">
        <v>58</v>
      </c>
      <c r="C52" s="2">
        <v>44057</v>
      </c>
      <c r="D52" t="s">
        <v>9</v>
      </c>
      <c r="E52">
        <v>8</v>
      </c>
      <c r="F52" t="s">
        <v>10</v>
      </c>
      <c r="G52">
        <v>4.4000000000000004</v>
      </c>
      <c r="H52">
        <f t="shared" si="0"/>
        <v>44</v>
      </c>
      <c r="I52">
        <v>342.05200000000002</v>
      </c>
      <c r="J52">
        <v>502.209</v>
      </c>
    </row>
    <row r="53" spans="1:10" x14ac:dyDescent="0.35">
      <c r="A53" t="s">
        <v>72</v>
      </c>
      <c r="B53" t="s">
        <v>58</v>
      </c>
      <c r="C53" s="2">
        <v>44057</v>
      </c>
      <c r="D53" t="s">
        <v>9</v>
      </c>
      <c r="E53">
        <v>9</v>
      </c>
      <c r="F53" t="s">
        <v>14</v>
      </c>
      <c r="G53">
        <v>3.7</v>
      </c>
      <c r="H53">
        <f t="shared" si="0"/>
        <v>37</v>
      </c>
      <c r="I53">
        <v>330.60399999999998</v>
      </c>
      <c r="J53">
        <v>485.05500000000001</v>
      </c>
    </row>
    <row r="54" spans="1:10" x14ac:dyDescent="0.35">
      <c r="A54" t="s">
        <v>73</v>
      </c>
      <c r="B54" t="s">
        <v>58</v>
      </c>
      <c r="C54" s="2">
        <v>44057</v>
      </c>
      <c r="D54" t="s">
        <v>9</v>
      </c>
      <c r="E54">
        <v>10</v>
      </c>
      <c r="F54" t="s">
        <v>12</v>
      </c>
      <c r="G54">
        <v>2.7</v>
      </c>
      <c r="H54">
        <f t="shared" si="0"/>
        <v>27</v>
      </c>
      <c r="I54">
        <v>286.565</v>
      </c>
      <c r="J54">
        <v>444.58600000000001</v>
      </c>
    </row>
    <row r="55" spans="1:10" x14ac:dyDescent="0.35">
      <c r="A55" t="s">
        <v>74</v>
      </c>
      <c r="B55" t="s">
        <v>58</v>
      </c>
      <c r="C55" s="2">
        <v>44057</v>
      </c>
      <c r="D55" t="s">
        <v>9</v>
      </c>
      <c r="E55">
        <v>11</v>
      </c>
      <c r="F55" t="s">
        <v>14</v>
      </c>
      <c r="G55">
        <v>3.9</v>
      </c>
      <c r="H55">
        <f t="shared" si="0"/>
        <v>39</v>
      </c>
      <c r="I55">
        <v>329.9</v>
      </c>
      <c r="J55">
        <v>490.58199999999999</v>
      </c>
    </row>
    <row r="56" spans="1:10" x14ac:dyDescent="0.35">
      <c r="A56" t="s">
        <v>75</v>
      </c>
      <c r="B56" t="s">
        <v>58</v>
      </c>
      <c r="C56" s="2">
        <v>44057</v>
      </c>
      <c r="D56" t="s">
        <v>9</v>
      </c>
      <c r="E56">
        <v>12</v>
      </c>
      <c r="F56" t="s">
        <v>12</v>
      </c>
      <c r="G56">
        <v>2.8</v>
      </c>
      <c r="H56">
        <f t="shared" si="0"/>
        <v>28</v>
      </c>
      <c r="I56">
        <v>290.02999999999997</v>
      </c>
      <c r="J56">
        <v>454.02800000000002</v>
      </c>
    </row>
    <row r="57" spans="1:10" x14ac:dyDescent="0.35">
      <c r="A57" t="s">
        <v>76</v>
      </c>
      <c r="B57" t="s">
        <v>58</v>
      </c>
      <c r="C57" s="2">
        <v>44057</v>
      </c>
      <c r="D57" t="s">
        <v>9</v>
      </c>
      <c r="E57">
        <v>13</v>
      </c>
      <c r="F57" t="s">
        <v>12</v>
      </c>
      <c r="G57">
        <v>3</v>
      </c>
      <c r="H57">
        <f t="shared" si="0"/>
        <v>30</v>
      </c>
      <c r="I57">
        <v>307.14299999999997</v>
      </c>
      <c r="J57">
        <v>448.577</v>
      </c>
    </row>
    <row r="58" spans="1:10" x14ac:dyDescent="0.35">
      <c r="A58" t="s">
        <v>77</v>
      </c>
      <c r="B58" t="s">
        <v>58</v>
      </c>
      <c r="C58" s="2">
        <v>44057</v>
      </c>
      <c r="D58" t="s">
        <v>9</v>
      </c>
      <c r="E58">
        <v>14</v>
      </c>
      <c r="F58" t="s">
        <v>10</v>
      </c>
      <c r="G58">
        <v>3.7</v>
      </c>
      <c r="H58">
        <f t="shared" si="0"/>
        <v>37</v>
      </c>
      <c r="I58">
        <v>331.18400000000003</v>
      </c>
      <c r="J58">
        <v>510.68200000000002</v>
      </c>
    </row>
    <row r="59" spans="1:10" x14ac:dyDescent="0.35">
      <c r="A59" t="s">
        <v>78</v>
      </c>
      <c r="B59" t="s">
        <v>58</v>
      </c>
      <c r="C59" s="2">
        <v>44057</v>
      </c>
      <c r="D59" t="s">
        <v>9</v>
      </c>
      <c r="E59">
        <v>15</v>
      </c>
      <c r="F59" t="s">
        <v>12</v>
      </c>
      <c r="G59">
        <v>2.8</v>
      </c>
      <c r="H59">
        <f t="shared" si="0"/>
        <v>28</v>
      </c>
      <c r="I59">
        <v>284.74599999999998</v>
      </c>
      <c r="J59">
        <v>432.2</v>
      </c>
    </row>
    <row r="60" spans="1:10" x14ac:dyDescent="0.35">
      <c r="A60" t="s">
        <v>79</v>
      </c>
      <c r="B60" t="s">
        <v>58</v>
      </c>
      <c r="C60" s="2">
        <v>44057</v>
      </c>
      <c r="D60" t="s">
        <v>9</v>
      </c>
      <c r="E60">
        <v>16</v>
      </c>
      <c r="F60" t="s">
        <v>12</v>
      </c>
      <c r="G60">
        <v>2.8</v>
      </c>
      <c r="H60">
        <f t="shared" si="0"/>
        <v>28</v>
      </c>
      <c r="I60">
        <v>283.75</v>
      </c>
      <c r="J60">
        <v>477.75700000000001</v>
      </c>
    </row>
    <row r="61" spans="1:10" x14ac:dyDescent="0.35">
      <c r="A61" t="s">
        <v>80</v>
      </c>
      <c r="B61" t="s">
        <v>58</v>
      </c>
      <c r="C61" s="2">
        <v>44057</v>
      </c>
      <c r="D61" t="s">
        <v>9</v>
      </c>
      <c r="E61">
        <v>17</v>
      </c>
      <c r="F61" t="s">
        <v>12</v>
      </c>
      <c r="G61">
        <v>2.5</v>
      </c>
      <c r="H61">
        <f t="shared" si="0"/>
        <v>25</v>
      </c>
      <c r="I61">
        <v>287.15499999999997</v>
      </c>
      <c r="J61">
        <v>448.05799999999999</v>
      </c>
    </row>
    <row r="62" spans="1:10" x14ac:dyDescent="0.35">
      <c r="A62" t="s">
        <v>81</v>
      </c>
      <c r="B62" t="s">
        <v>58</v>
      </c>
      <c r="C62" s="2">
        <v>44057</v>
      </c>
      <c r="D62" t="s">
        <v>9</v>
      </c>
      <c r="E62">
        <v>18</v>
      </c>
      <c r="F62" t="s">
        <v>10</v>
      </c>
      <c r="G62">
        <v>2.9</v>
      </c>
      <c r="H62">
        <f t="shared" si="0"/>
        <v>29</v>
      </c>
      <c r="I62">
        <v>293.74900000000002</v>
      </c>
      <c r="J62">
        <v>438.721</v>
      </c>
    </row>
    <row r="63" spans="1:10" x14ac:dyDescent="0.35">
      <c r="A63" t="s">
        <v>82</v>
      </c>
      <c r="B63" t="s">
        <v>58</v>
      </c>
      <c r="C63" s="2">
        <v>44057</v>
      </c>
      <c r="D63" t="s">
        <v>9</v>
      </c>
      <c r="E63">
        <v>19</v>
      </c>
      <c r="F63" t="s">
        <v>10</v>
      </c>
      <c r="G63">
        <v>5.3</v>
      </c>
      <c r="H63">
        <f t="shared" si="0"/>
        <v>53</v>
      </c>
      <c r="I63">
        <v>343.88600000000002</v>
      </c>
      <c r="J63">
        <v>555.89300000000003</v>
      </c>
    </row>
    <row r="64" spans="1:10" x14ac:dyDescent="0.35">
      <c r="A64" t="s">
        <v>83</v>
      </c>
      <c r="B64" t="s">
        <v>58</v>
      </c>
      <c r="C64" s="2">
        <v>44057</v>
      </c>
      <c r="D64" t="s">
        <v>9</v>
      </c>
      <c r="E64">
        <v>20</v>
      </c>
      <c r="F64" t="s">
        <v>12</v>
      </c>
      <c r="G64">
        <v>2.5</v>
      </c>
      <c r="H64">
        <f t="shared" si="0"/>
        <v>25</v>
      </c>
      <c r="I64">
        <v>272.66300000000001</v>
      </c>
      <c r="J64">
        <v>434.58100000000002</v>
      </c>
    </row>
    <row r="65" spans="1:15" x14ac:dyDescent="0.35">
      <c r="A65" t="s">
        <v>84</v>
      </c>
      <c r="B65" t="s">
        <v>58</v>
      </c>
      <c r="C65" s="2">
        <v>44057</v>
      </c>
      <c r="D65" t="s">
        <v>9</v>
      </c>
      <c r="E65">
        <v>21</v>
      </c>
      <c r="F65" t="s">
        <v>12</v>
      </c>
      <c r="G65">
        <v>2.4</v>
      </c>
      <c r="H65">
        <f t="shared" si="0"/>
        <v>24</v>
      </c>
      <c r="I65">
        <v>262.29899999999998</v>
      </c>
      <c r="J65">
        <v>434.38799999999998</v>
      </c>
    </row>
    <row r="66" spans="1:15" x14ac:dyDescent="0.35">
      <c r="A66" s="3" t="s">
        <v>85</v>
      </c>
      <c r="B66" t="s">
        <v>58</v>
      </c>
      <c r="C66" s="4">
        <v>44057</v>
      </c>
      <c r="D66" s="3" t="s">
        <v>9</v>
      </c>
      <c r="E66" s="3">
        <v>22</v>
      </c>
      <c r="F66" s="3" t="s">
        <v>12</v>
      </c>
      <c r="G66" s="3">
        <v>1.9</v>
      </c>
      <c r="H66">
        <f t="shared" si="0"/>
        <v>19</v>
      </c>
      <c r="I66" s="3">
        <v>261.404</v>
      </c>
      <c r="J66" s="3">
        <v>388.08699999999999</v>
      </c>
      <c r="K66" s="3"/>
      <c r="L66" s="3"/>
      <c r="M66" s="3"/>
      <c r="N66" s="3"/>
      <c r="O66" s="3"/>
    </row>
    <row r="67" spans="1:15" x14ac:dyDescent="0.35">
      <c r="A67" t="s">
        <v>86</v>
      </c>
      <c r="B67" t="s">
        <v>58</v>
      </c>
      <c r="C67" s="2">
        <v>44057</v>
      </c>
      <c r="D67" t="s">
        <v>87</v>
      </c>
      <c r="E67">
        <v>1</v>
      </c>
      <c r="F67" t="s">
        <v>14</v>
      </c>
      <c r="G67">
        <v>3.9</v>
      </c>
      <c r="H67">
        <f t="shared" ref="H67:H130" si="1">G67*10</f>
        <v>39</v>
      </c>
      <c r="I67">
        <v>322.26799999999997</v>
      </c>
      <c r="J67">
        <v>419.37599999999998</v>
      </c>
    </row>
    <row r="68" spans="1:15" x14ac:dyDescent="0.35">
      <c r="A68" t="s">
        <v>88</v>
      </c>
      <c r="B68" t="s">
        <v>58</v>
      </c>
      <c r="C68" s="2">
        <v>44057</v>
      </c>
      <c r="D68" t="s">
        <v>87</v>
      </c>
      <c r="E68">
        <v>2</v>
      </c>
      <c r="F68" t="s">
        <v>12</v>
      </c>
      <c r="G68">
        <v>2.9</v>
      </c>
      <c r="H68">
        <f t="shared" si="1"/>
        <v>29</v>
      </c>
      <c r="I68">
        <v>275.02699999999999</v>
      </c>
      <c r="J68">
        <v>451.47199999999998</v>
      </c>
    </row>
    <row r="69" spans="1:15" x14ac:dyDescent="0.35">
      <c r="A69" t="s">
        <v>89</v>
      </c>
      <c r="B69" t="s">
        <v>58</v>
      </c>
      <c r="C69" s="2">
        <v>44057</v>
      </c>
      <c r="D69" t="s">
        <v>87</v>
      </c>
      <c r="E69">
        <v>3</v>
      </c>
      <c r="F69" t="s">
        <v>10</v>
      </c>
      <c r="G69">
        <v>6.1</v>
      </c>
      <c r="H69">
        <f t="shared" si="1"/>
        <v>61</v>
      </c>
      <c r="I69">
        <v>396.84399999999999</v>
      </c>
      <c r="J69">
        <v>562.15899999999999</v>
      </c>
    </row>
    <row r="70" spans="1:15" x14ac:dyDescent="0.35">
      <c r="A70" t="s">
        <v>90</v>
      </c>
      <c r="B70" t="s">
        <v>58</v>
      </c>
      <c r="C70" s="2">
        <v>44057</v>
      </c>
      <c r="D70" t="s">
        <v>87</v>
      </c>
      <c r="E70">
        <v>4</v>
      </c>
      <c r="F70" t="s">
        <v>12</v>
      </c>
      <c r="G70">
        <v>3.3</v>
      </c>
      <c r="H70">
        <f t="shared" si="1"/>
        <v>33</v>
      </c>
      <c r="I70">
        <v>311.96800000000002</v>
      </c>
      <c r="J70">
        <v>475.87099999999998</v>
      </c>
    </row>
    <row r="71" spans="1:15" x14ac:dyDescent="0.35">
      <c r="A71" t="s">
        <v>91</v>
      </c>
      <c r="B71" t="s">
        <v>58</v>
      </c>
      <c r="C71" s="2">
        <v>44057</v>
      </c>
      <c r="D71" t="s">
        <v>87</v>
      </c>
      <c r="E71">
        <v>5</v>
      </c>
      <c r="F71" t="s">
        <v>10</v>
      </c>
      <c r="G71">
        <v>3.5</v>
      </c>
      <c r="H71">
        <f t="shared" si="1"/>
        <v>35</v>
      </c>
      <c r="I71">
        <v>312.61399999999998</v>
      </c>
      <c r="J71">
        <v>473.71800000000002</v>
      </c>
    </row>
    <row r="72" spans="1:15" x14ac:dyDescent="0.35">
      <c r="A72" s="3" t="s">
        <v>92</v>
      </c>
      <c r="B72" t="s">
        <v>58</v>
      </c>
      <c r="C72" s="4">
        <v>44057</v>
      </c>
      <c r="D72" s="3" t="s">
        <v>87</v>
      </c>
      <c r="E72" s="3">
        <v>6</v>
      </c>
      <c r="F72" s="3" t="s">
        <v>10</v>
      </c>
      <c r="G72" s="3">
        <v>6</v>
      </c>
      <c r="H72">
        <f t="shared" si="1"/>
        <v>60</v>
      </c>
      <c r="I72" s="3">
        <v>370.19799999999998</v>
      </c>
      <c r="J72" s="3">
        <v>589.298</v>
      </c>
      <c r="K72" s="3"/>
      <c r="L72" s="3"/>
      <c r="M72" s="3"/>
      <c r="N72" s="3"/>
      <c r="O72" s="3"/>
    </row>
    <row r="73" spans="1:15" x14ac:dyDescent="0.35">
      <c r="A73" t="s">
        <v>93</v>
      </c>
      <c r="B73" t="s">
        <v>59</v>
      </c>
      <c r="C73" s="6">
        <v>44088</v>
      </c>
      <c r="D73" s="7" t="s">
        <v>18</v>
      </c>
      <c r="E73" s="7">
        <v>1</v>
      </c>
      <c r="F73" s="8" t="s">
        <v>10</v>
      </c>
      <c r="G73" s="9">
        <v>8.4</v>
      </c>
      <c r="H73">
        <f t="shared" si="1"/>
        <v>84</v>
      </c>
      <c r="I73">
        <v>459.51600000000002</v>
      </c>
      <c r="J73">
        <v>629.23099999999999</v>
      </c>
      <c r="K73">
        <f>74+48</f>
        <v>122</v>
      </c>
      <c r="L73">
        <f>86+47</f>
        <v>133</v>
      </c>
      <c r="M73">
        <f>65+66</f>
        <v>131</v>
      </c>
      <c r="N73">
        <v>128.66666666666666</v>
      </c>
      <c r="O73" s="2">
        <f>[1]Everything!P2</f>
        <v>43959.333333333336</v>
      </c>
    </row>
    <row r="74" spans="1:15" x14ac:dyDescent="0.35">
      <c r="A74" t="s">
        <v>94</v>
      </c>
      <c r="B74" t="s">
        <v>59</v>
      </c>
      <c r="C74" s="6">
        <v>44088</v>
      </c>
      <c r="D74" s="7" t="s">
        <v>18</v>
      </c>
      <c r="E74" s="7">
        <v>2</v>
      </c>
      <c r="F74" s="8" t="s">
        <v>14</v>
      </c>
      <c r="G74" s="9">
        <v>4.0999999999999996</v>
      </c>
      <c r="H74">
        <f t="shared" si="1"/>
        <v>41</v>
      </c>
      <c r="I74">
        <v>353.38799999999998</v>
      </c>
      <c r="J74">
        <v>518.49599999999998</v>
      </c>
      <c r="K74">
        <f>60+49</f>
        <v>109</v>
      </c>
      <c r="L74">
        <f>60+43</f>
        <v>103</v>
      </c>
      <c r="M74">
        <f>63+45</f>
        <v>108</v>
      </c>
      <c r="N74">
        <v>106.66666666666667</v>
      </c>
      <c r="O74" s="2">
        <f>[1]Everything!P3</f>
        <v>43981.333333333336</v>
      </c>
    </row>
    <row r="75" spans="1:15" x14ac:dyDescent="0.35">
      <c r="A75" t="s">
        <v>95</v>
      </c>
      <c r="B75" t="s">
        <v>59</v>
      </c>
      <c r="C75" s="6">
        <v>44088</v>
      </c>
      <c r="D75" s="7" t="s">
        <v>18</v>
      </c>
      <c r="E75" s="7">
        <v>3</v>
      </c>
      <c r="F75" s="8" t="s">
        <v>12</v>
      </c>
      <c r="G75" s="9">
        <v>2.8</v>
      </c>
      <c r="H75">
        <f t="shared" si="1"/>
        <v>28</v>
      </c>
      <c r="I75">
        <v>313.93700000000001</v>
      </c>
      <c r="J75">
        <v>435.99</v>
      </c>
      <c r="K75">
        <v>78</v>
      </c>
      <c r="L75">
        <v>80</v>
      </c>
      <c r="M75">
        <v>80</v>
      </c>
      <c r="N75">
        <v>79.333333333333329</v>
      </c>
      <c r="O75" s="2">
        <f>[1]Everything!P4</f>
        <v>44008.666666666664</v>
      </c>
    </row>
    <row r="76" spans="1:15" x14ac:dyDescent="0.35">
      <c r="A76" t="s">
        <v>96</v>
      </c>
      <c r="B76" t="s">
        <v>59</v>
      </c>
      <c r="C76" s="6">
        <v>44088</v>
      </c>
      <c r="D76" s="7" t="s">
        <v>18</v>
      </c>
      <c r="E76" s="7">
        <v>4</v>
      </c>
      <c r="F76" s="8" t="s">
        <v>10</v>
      </c>
      <c r="G76" s="9">
        <v>3.6</v>
      </c>
      <c r="H76">
        <f t="shared" si="1"/>
        <v>36</v>
      </c>
      <c r="I76">
        <v>332.637</v>
      </c>
      <c r="J76">
        <v>507.45499999999998</v>
      </c>
      <c r="K76">
        <f>57+39</f>
        <v>96</v>
      </c>
      <c r="L76">
        <f>51+34</f>
        <v>85</v>
      </c>
      <c r="M76">
        <f>56+46</f>
        <v>102</v>
      </c>
      <c r="N76">
        <v>94.333333333333329</v>
      </c>
      <c r="O76" s="2">
        <f>[1]Everything!P5</f>
        <v>43993.666666666664</v>
      </c>
    </row>
    <row r="77" spans="1:15" x14ac:dyDescent="0.35">
      <c r="A77" t="s">
        <v>97</v>
      </c>
      <c r="B77" t="s">
        <v>59</v>
      </c>
      <c r="C77" s="6">
        <v>44088</v>
      </c>
      <c r="D77" s="7" t="s">
        <v>18</v>
      </c>
      <c r="E77" s="7">
        <v>5</v>
      </c>
      <c r="F77" s="8" t="s">
        <v>14</v>
      </c>
      <c r="G77" s="9">
        <v>4.0999999999999996</v>
      </c>
      <c r="H77">
        <f t="shared" si="1"/>
        <v>41</v>
      </c>
      <c r="I77">
        <v>360.58</v>
      </c>
      <c r="J77">
        <v>481.34699999999998</v>
      </c>
      <c r="K77">
        <f>61+42</f>
        <v>103</v>
      </c>
      <c r="L77">
        <f>71+33</f>
        <v>104</v>
      </c>
      <c r="M77">
        <f>68+43</f>
        <v>111</v>
      </c>
      <c r="N77">
        <v>106</v>
      </c>
      <c r="O77" s="2">
        <f>[1]Everything!P6</f>
        <v>43982</v>
      </c>
    </row>
    <row r="78" spans="1:15" x14ac:dyDescent="0.35">
      <c r="A78" t="s">
        <v>98</v>
      </c>
      <c r="B78" t="s">
        <v>59</v>
      </c>
      <c r="C78" s="6">
        <v>44088</v>
      </c>
      <c r="D78" s="7" t="s">
        <v>18</v>
      </c>
      <c r="E78" s="7">
        <v>6</v>
      </c>
      <c r="F78" s="8" t="s">
        <v>12</v>
      </c>
      <c r="G78" s="9">
        <v>3.3</v>
      </c>
      <c r="H78">
        <f t="shared" si="1"/>
        <v>33</v>
      </c>
      <c r="I78" s="10">
        <v>318.73700000000002</v>
      </c>
      <c r="J78" s="10">
        <v>467.23599999999999</v>
      </c>
      <c r="K78">
        <f>45+45</f>
        <v>90</v>
      </c>
      <c r="L78">
        <f>41+47</f>
        <v>88</v>
      </c>
      <c r="M78">
        <f>46+45</f>
        <v>91</v>
      </c>
      <c r="N78">
        <v>89.666666666666671</v>
      </c>
      <c r="O78" s="2">
        <f>[1]Everything!P7</f>
        <v>43998.333333333336</v>
      </c>
    </row>
    <row r="79" spans="1:15" x14ac:dyDescent="0.35">
      <c r="A79" t="s">
        <v>99</v>
      </c>
      <c r="B79" t="s">
        <v>59</v>
      </c>
      <c r="C79" s="6">
        <v>44088</v>
      </c>
      <c r="D79" s="7" t="s">
        <v>18</v>
      </c>
      <c r="E79" s="7">
        <v>7</v>
      </c>
      <c r="F79" s="8" t="s">
        <v>12</v>
      </c>
      <c r="G79" s="9">
        <v>3.2</v>
      </c>
      <c r="H79">
        <f t="shared" si="1"/>
        <v>32</v>
      </c>
      <c r="I79" s="10">
        <v>318.26600000000002</v>
      </c>
      <c r="J79" s="10">
        <v>466.5</v>
      </c>
      <c r="K79">
        <f>51+54</f>
        <v>105</v>
      </c>
      <c r="L79">
        <f>48+46</f>
        <v>94</v>
      </c>
      <c r="M79">
        <f>47+45</f>
        <v>92</v>
      </c>
      <c r="N79">
        <v>97</v>
      </c>
      <c r="O79" s="2">
        <f>[1]Everything!P8</f>
        <v>43991</v>
      </c>
    </row>
    <row r="80" spans="1:15" x14ac:dyDescent="0.35">
      <c r="A80" s="3" t="s">
        <v>100</v>
      </c>
      <c r="B80" t="s">
        <v>59</v>
      </c>
      <c r="C80" s="11">
        <v>44088</v>
      </c>
      <c r="D80" s="12" t="s">
        <v>18</v>
      </c>
      <c r="E80" s="12">
        <v>8</v>
      </c>
      <c r="F80" s="13" t="s">
        <v>12</v>
      </c>
      <c r="G80" s="14">
        <v>3</v>
      </c>
      <c r="H80">
        <f t="shared" si="1"/>
        <v>30</v>
      </c>
      <c r="I80" s="3">
        <v>290.471</v>
      </c>
      <c r="J80" s="3">
        <v>461.08800000000002</v>
      </c>
      <c r="K80" s="3">
        <v>86</v>
      </c>
      <c r="L80" s="3">
        <v>86</v>
      </c>
      <c r="M80" s="3">
        <v>84</v>
      </c>
      <c r="N80">
        <v>85.333333333333329</v>
      </c>
      <c r="O80" s="2">
        <f>[1]Everything!P9</f>
        <v>44002.666666666664</v>
      </c>
    </row>
    <row r="81" spans="1:15" x14ac:dyDescent="0.35">
      <c r="A81" t="s">
        <v>101</v>
      </c>
      <c r="B81" t="s">
        <v>59</v>
      </c>
      <c r="C81" s="2">
        <v>44088</v>
      </c>
      <c r="D81" t="s">
        <v>9</v>
      </c>
      <c r="E81">
        <v>1</v>
      </c>
      <c r="F81" t="s">
        <v>10</v>
      </c>
      <c r="G81">
        <v>5.0999999999999996</v>
      </c>
      <c r="H81">
        <f t="shared" si="1"/>
        <v>51</v>
      </c>
      <c r="I81">
        <v>345.13400000000001</v>
      </c>
      <c r="J81" t="s">
        <v>102</v>
      </c>
      <c r="K81">
        <f>60+58</f>
        <v>118</v>
      </c>
      <c r="L81">
        <f>62+58</f>
        <v>120</v>
      </c>
      <c r="M81">
        <f>63+52</f>
        <v>115</v>
      </c>
      <c r="N81">
        <v>117.66666666666667</v>
      </c>
      <c r="O81" s="2">
        <f>[1]Everything!P10</f>
        <v>43970.333333333336</v>
      </c>
    </row>
    <row r="82" spans="1:15" x14ac:dyDescent="0.35">
      <c r="A82" t="s">
        <v>103</v>
      </c>
      <c r="B82" t="s">
        <v>59</v>
      </c>
      <c r="C82" s="2">
        <v>44088</v>
      </c>
      <c r="D82" t="s">
        <v>9</v>
      </c>
      <c r="E82">
        <v>2</v>
      </c>
      <c r="F82" t="s">
        <v>10</v>
      </c>
      <c r="G82">
        <v>3.1</v>
      </c>
      <c r="H82">
        <f t="shared" si="1"/>
        <v>31</v>
      </c>
      <c r="I82">
        <v>307.90499999999997</v>
      </c>
      <c r="J82">
        <v>468.94799999999998</v>
      </c>
      <c r="K82">
        <f>85</f>
        <v>85</v>
      </c>
      <c r="L82">
        <v>80</v>
      </c>
      <c r="M82">
        <f>87</f>
        <v>87</v>
      </c>
      <c r="N82">
        <v>84</v>
      </c>
      <c r="O82" s="2">
        <f>[1]Everything!P11</f>
        <v>44004</v>
      </c>
    </row>
    <row r="83" spans="1:15" x14ac:dyDescent="0.35">
      <c r="A83" t="s">
        <v>104</v>
      </c>
      <c r="B83" t="s">
        <v>59</v>
      </c>
      <c r="C83" s="2">
        <v>44088</v>
      </c>
      <c r="D83" t="s">
        <v>9</v>
      </c>
      <c r="E83">
        <v>3</v>
      </c>
      <c r="F83" t="s">
        <v>10</v>
      </c>
      <c r="G83">
        <v>4.5</v>
      </c>
      <c r="H83">
        <f t="shared" si="1"/>
        <v>45</v>
      </c>
      <c r="I83">
        <v>365.363</v>
      </c>
      <c r="J83">
        <v>521.83600000000001</v>
      </c>
      <c r="K83">
        <f>67+46</f>
        <v>113</v>
      </c>
      <c r="L83">
        <f>65+44</f>
        <v>109</v>
      </c>
      <c r="M83">
        <f>67+48</f>
        <v>115</v>
      </c>
      <c r="N83">
        <v>112.33333333333333</v>
      </c>
      <c r="O83" s="2">
        <f>[1]Everything!P12</f>
        <v>43975.666666666664</v>
      </c>
    </row>
    <row r="84" spans="1:15" x14ac:dyDescent="0.35">
      <c r="A84" t="s">
        <v>105</v>
      </c>
      <c r="B84" t="s">
        <v>59</v>
      </c>
      <c r="C84" s="2">
        <v>44088</v>
      </c>
      <c r="D84" t="s">
        <v>9</v>
      </c>
      <c r="E84">
        <v>4</v>
      </c>
      <c r="F84" t="s">
        <v>14</v>
      </c>
      <c r="G84">
        <v>3.5</v>
      </c>
      <c r="H84">
        <f t="shared" si="1"/>
        <v>35</v>
      </c>
      <c r="I84">
        <v>305.238</v>
      </c>
      <c r="J84">
        <v>477.47399999999999</v>
      </c>
      <c r="K84">
        <v>86</v>
      </c>
      <c r="L84">
        <f>104</f>
        <v>104</v>
      </c>
      <c r="M84">
        <f>94</f>
        <v>94</v>
      </c>
      <c r="N84">
        <v>94.666666666666671</v>
      </c>
      <c r="O84" s="2">
        <f>[1]Everything!P13</f>
        <v>43993.333333333336</v>
      </c>
    </row>
    <row r="85" spans="1:15" x14ac:dyDescent="0.35">
      <c r="A85" t="s">
        <v>106</v>
      </c>
      <c r="B85" t="s">
        <v>59</v>
      </c>
      <c r="C85" s="2">
        <v>44088</v>
      </c>
      <c r="D85" t="s">
        <v>9</v>
      </c>
      <c r="E85">
        <v>5</v>
      </c>
      <c r="F85" t="s">
        <v>10</v>
      </c>
      <c r="G85">
        <v>4.5999999999999996</v>
      </c>
      <c r="H85">
        <f t="shared" si="1"/>
        <v>46</v>
      </c>
      <c r="I85">
        <v>359.27300000000002</v>
      </c>
      <c r="J85">
        <v>505.851</v>
      </c>
      <c r="K85">
        <f>63+55</f>
        <v>118</v>
      </c>
      <c r="L85">
        <f>62+53</f>
        <v>115</v>
      </c>
      <c r="M85">
        <f>55+55</f>
        <v>110</v>
      </c>
      <c r="N85">
        <v>114.33333333333333</v>
      </c>
      <c r="O85" s="2">
        <f>[1]Everything!P14</f>
        <v>43973.666666666664</v>
      </c>
    </row>
    <row r="86" spans="1:15" x14ac:dyDescent="0.35">
      <c r="A86" t="s">
        <v>107</v>
      </c>
      <c r="B86" t="s">
        <v>59</v>
      </c>
      <c r="C86" s="2">
        <v>44088</v>
      </c>
      <c r="D86" t="s">
        <v>9</v>
      </c>
      <c r="E86">
        <v>6</v>
      </c>
      <c r="F86" t="s">
        <v>10</v>
      </c>
      <c r="G86">
        <v>3.5</v>
      </c>
      <c r="H86">
        <f t="shared" si="1"/>
        <v>35</v>
      </c>
      <c r="I86">
        <v>314.67099999999999</v>
      </c>
      <c r="J86">
        <v>493.51400000000001</v>
      </c>
      <c r="K86">
        <v>84</v>
      </c>
      <c r="L86">
        <f>97</f>
        <v>97</v>
      </c>
      <c r="M86">
        <f>99</f>
        <v>99</v>
      </c>
      <c r="N86">
        <v>93.333333333333329</v>
      </c>
      <c r="O86" s="2">
        <f>[1]Everything!P15</f>
        <v>43994.666666666664</v>
      </c>
    </row>
    <row r="87" spans="1:15" x14ac:dyDescent="0.35">
      <c r="A87" t="s">
        <v>108</v>
      </c>
      <c r="B87" t="s">
        <v>59</v>
      </c>
      <c r="C87" s="2">
        <v>44088</v>
      </c>
      <c r="D87" t="s">
        <v>9</v>
      </c>
      <c r="E87">
        <v>7</v>
      </c>
      <c r="F87" t="s">
        <v>10</v>
      </c>
      <c r="G87">
        <v>4.2</v>
      </c>
      <c r="H87">
        <f t="shared" si="1"/>
        <v>42</v>
      </c>
      <c r="I87">
        <v>323.11900000000003</v>
      </c>
      <c r="J87" t="s">
        <v>102</v>
      </c>
      <c r="K87">
        <f>52+49</f>
        <v>101</v>
      </c>
      <c r="L87">
        <f>57+53</f>
        <v>110</v>
      </c>
      <c r="M87">
        <f>52+56</f>
        <v>108</v>
      </c>
      <c r="N87">
        <v>106.33333333333333</v>
      </c>
      <c r="O87" s="2">
        <f>[1]Everything!P16</f>
        <v>43981.666666666664</v>
      </c>
    </row>
    <row r="88" spans="1:15" x14ac:dyDescent="0.35">
      <c r="A88" t="s">
        <v>109</v>
      </c>
      <c r="B88" t="s">
        <v>59</v>
      </c>
      <c r="C88" s="2">
        <v>44088</v>
      </c>
      <c r="D88" t="s">
        <v>9</v>
      </c>
      <c r="E88">
        <v>8</v>
      </c>
      <c r="F88" t="s">
        <v>10</v>
      </c>
      <c r="G88">
        <v>4.5</v>
      </c>
      <c r="H88">
        <f t="shared" si="1"/>
        <v>45</v>
      </c>
      <c r="I88">
        <v>331.16699999999997</v>
      </c>
      <c r="J88">
        <v>529.11199999999997</v>
      </c>
      <c r="K88">
        <f>77+27</f>
        <v>104</v>
      </c>
      <c r="L88">
        <f>82+35</f>
        <v>117</v>
      </c>
      <c r="M88">
        <f>82+33</f>
        <v>115</v>
      </c>
      <c r="N88">
        <v>112</v>
      </c>
      <c r="O88" s="2">
        <f>[1]Everything!P17</f>
        <v>43976</v>
      </c>
    </row>
    <row r="89" spans="1:15" x14ac:dyDescent="0.35">
      <c r="A89" t="s">
        <v>110</v>
      </c>
      <c r="B89" t="s">
        <v>59</v>
      </c>
      <c r="C89" s="2">
        <v>44088</v>
      </c>
      <c r="D89" t="s">
        <v>9</v>
      </c>
      <c r="E89">
        <v>9</v>
      </c>
      <c r="F89" t="s">
        <v>12</v>
      </c>
      <c r="G89">
        <v>2.6</v>
      </c>
      <c r="H89">
        <f t="shared" si="1"/>
        <v>26</v>
      </c>
      <c r="I89">
        <v>286.49700000000001</v>
      </c>
      <c r="J89">
        <v>401.92099999999999</v>
      </c>
      <c r="K89">
        <f>45+33</f>
        <v>78</v>
      </c>
      <c r="L89">
        <f>49+33</f>
        <v>82</v>
      </c>
      <c r="M89">
        <f>44+32</f>
        <v>76</v>
      </c>
      <c r="N89">
        <v>78.666666666666671</v>
      </c>
      <c r="O89" s="2">
        <f>[1]Everything!P18</f>
        <v>44009.333333333336</v>
      </c>
    </row>
    <row r="90" spans="1:15" x14ac:dyDescent="0.35">
      <c r="A90" t="s">
        <v>111</v>
      </c>
      <c r="B90" t="s">
        <v>59</v>
      </c>
      <c r="C90" s="2">
        <v>44088</v>
      </c>
      <c r="D90" t="s">
        <v>9</v>
      </c>
      <c r="E90">
        <v>10</v>
      </c>
      <c r="F90" t="s">
        <v>14</v>
      </c>
      <c r="G90">
        <v>3.9</v>
      </c>
      <c r="H90">
        <f t="shared" si="1"/>
        <v>39</v>
      </c>
      <c r="I90">
        <v>340.23500000000001</v>
      </c>
      <c r="J90">
        <v>507.96699999999998</v>
      </c>
      <c r="K90">
        <f>66+38</f>
        <v>104</v>
      </c>
      <c r="L90">
        <f>65+41</f>
        <v>106</v>
      </c>
      <c r="M90">
        <f>63+38</f>
        <v>101</v>
      </c>
      <c r="N90">
        <v>103.66666666666667</v>
      </c>
      <c r="O90" s="2">
        <f>[1]Everything!P19</f>
        <v>43984.333333333336</v>
      </c>
    </row>
    <row r="91" spans="1:15" x14ac:dyDescent="0.35">
      <c r="A91" t="s">
        <v>112</v>
      </c>
      <c r="B91" t="s">
        <v>59</v>
      </c>
      <c r="C91" s="2">
        <v>44088</v>
      </c>
      <c r="D91" t="s">
        <v>9</v>
      </c>
      <c r="E91">
        <v>11</v>
      </c>
      <c r="F91" t="s">
        <v>10</v>
      </c>
      <c r="G91">
        <v>2.8</v>
      </c>
      <c r="H91">
        <f t="shared" si="1"/>
        <v>28</v>
      </c>
      <c r="I91">
        <v>295.04599999999999</v>
      </c>
      <c r="J91">
        <v>449.79500000000002</v>
      </c>
      <c r="K91">
        <v>81</v>
      </c>
      <c r="L91">
        <f>80</f>
        <v>80</v>
      </c>
      <c r="M91">
        <f>76</f>
        <v>76</v>
      </c>
      <c r="N91">
        <v>79</v>
      </c>
      <c r="O91" s="2">
        <f>[1]Everything!P20</f>
        <v>44009</v>
      </c>
    </row>
    <row r="92" spans="1:15" x14ac:dyDescent="0.35">
      <c r="A92" t="s">
        <v>113</v>
      </c>
      <c r="B92" t="s">
        <v>59</v>
      </c>
      <c r="C92" s="2">
        <v>44088</v>
      </c>
      <c r="D92" t="s">
        <v>9</v>
      </c>
      <c r="E92">
        <v>12</v>
      </c>
      <c r="F92" t="s">
        <v>14</v>
      </c>
      <c r="G92">
        <v>3.5</v>
      </c>
      <c r="H92">
        <f t="shared" si="1"/>
        <v>35</v>
      </c>
      <c r="I92">
        <v>333.64</v>
      </c>
      <c r="J92">
        <v>458.88099999999997</v>
      </c>
      <c r="K92">
        <v>95</v>
      </c>
      <c r="L92">
        <f>95</f>
        <v>95</v>
      </c>
      <c r="M92">
        <f>99</f>
        <v>99</v>
      </c>
      <c r="N92">
        <v>96.333333333333329</v>
      </c>
      <c r="O92" s="2">
        <f>[1]Everything!P21</f>
        <v>43991.666666666664</v>
      </c>
    </row>
    <row r="93" spans="1:15" x14ac:dyDescent="0.35">
      <c r="A93" t="s">
        <v>114</v>
      </c>
      <c r="B93" t="s">
        <v>59</v>
      </c>
      <c r="C93" s="2">
        <v>44088</v>
      </c>
      <c r="D93" t="s">
        <v>9</v>
      </c>
      <c r="E93">
        <v>13</v>
      </c>
      <c r="F93" t="s">
        <v>10</v>
      </c>
      <c r="G93">
        <v>2.5</v>
      </c>
      <c r="H93">
        <f t="shared" si="1"/>
        <v>25</v>
      </c>
      <c r="I93">
        <v>320.42599999999999</v>
      </c>
      <c r="J93">
        <v>491.36500000000001</v>
      </c>
      <c r="K93">
        <f>48+39</f>
        <v>87</v>
      </c>
      <c r="L93">
        <f>53+35</f>
        <v>88</v>
      </c>
      <c r="M93">
        <f>59+38</f>
        <v>97</v>
      </c>
      <c r="N93">
        <v>90.666666666666671</v>
      </c>
      <c r="O93" s="2">
        <f>[1]Everything!P22</f>
        <v>43997.333333333336</v>
      </c>
    </row>
    <row r="94" spans="1:15" x14ac:dyDescent="0.35">
      <c r="A94" t="s">
        <v>115</v>
      </c>
      <c r="B94" t="s">
        <v>59</v>
      </c>
      <c r="C94" s="2">
        <v>44088</v>
      </c>
      <c r="D94" t="s">
        <v>9</v>
      </c>
      <c r="E94">
        <v>14</v>
      </c>
      <c r="F94" t="s">
        <v>12</v>
      </c>
      <c r="G94">
        <v>2.5</v>
      </c>
      <c r="H94">
        <f t="shared" si="1"/>
        <v>25</v>
      </c>
      <c r="I94">
        <v>300.87599999999998</v>
      </c>
      <c r="J94">
        <v>433.98200000000003</v>
      </c>
      <c r="K94">
        <v>80</v>
      </c>
      <c r="L94">
        <v>78</v>
      </c>
      <c r="M94">
        <f>79</f>
        <v>79</v>
      </c>
      <c r="N94">
        <v>79</v>
      </c>
      <c r="O94" s="2">
        <f>[1]Everything!P23</f>
        <v>44009</v>
      </c>
    </row>
    <row r="95" spans="1:15" x14ac:dyDescent="0.35">
      <c r="A95" t="s">
        <v>116</v>
      </c>
      <c r="B95" t="s">
        <v>59</v>
      </c>
      <c r="C95" s="2">
        <v>44088</v>
      </c>
      <c r="D95" t="s">
        <v>9</v>
      </c>
      <c r="E95">
        <v>15</v>
      </c>
      <c r="F95" t="s">
        <v>12</v>
      </c>
      <c r="G95">
        <v>2</v>
      </c>
      <c r="H95">
        <f t="shared" si="1"/>
        <v>20</v>
      </c>
      <c r="I95">
        <v>256.93200000000002</v>
      </c>
      <c r="J95">
        <v>385.899</v>
      </c>
      <c r="K95">
        <v>65</v>
      </c>
      <c r="L95">
        <f>72</f>
        <v>72</v>
      </c>
      <c r="M95">
        <f>67</f>
        <v>67</v>
      </c>
      <c r="N95">
        <v>68</v>
      </c>
      <c r="O95" s="2">
        <f>[1]Everything!P24</f>
        <v>44020</v>
      </c>
    </row>
    <row r="96" spans="1:15" x14ac:dyDescent="0.35">
      <c r="A96" t="s">
        <v>117</v>
      </c>
      <c r="B96" t="s">
        <v>59</v>
      </c>
      <c r="C96" s="2">
        <v>44088</v>
      </c>
      <c r="D96" t="s">
        <v>9</v>
      </c>
      <c r="E96">
        <v>16</v>
      </c>
      <c r="F96" t="s">
        <v>14</v>
      </c>
      <c r="G96">
        <v>3.8</v>
      </c>
      <c r="H96">
        <f t="shared" si="1"/>
        <v>38</v>
      </c>
      <c r="I96">
        <v>347.565</v>
      </c>
      <c r="J96">
        <v>510.99700000000001</v>
      </c>
      <c r="K96">
        <f>64+44</f>
        <v>108</v>
      </c>
      <c r="L96">
        <f>65+28</f>
        <v>93</v>
      </c>
      <c r="M96">
        <f>63+26</f>
        <v>89</v>
      </c>
      <c r="N96">
        <v>96.666666666666671</v>
      </c>
      <c r="O96" s="2">
        <f>[1]Everything!P25</f>
        <v>43991.333333333336</v>
      </c>
    </row>
    <row r="97" spans="1:15" x14ac:dyDescent="0.35">
      <c r="A97" t="s">
        <v>118</v>
      </c>
      <c r="B97" t="s">
        <v>59</v>
      </c>
      <c r="C97" s="2">
        <v>44088</v>
      </c>
      <c r="D97" t="s">
        <v>9</v>
      </c>
      <c r="E97">
        <v>17</v>
      </c>
      <c r="F97" t="s">
        <v>10</v>
      </c>
      <c r="G97">
        <v>4.0999999999999996</v>
      </c>
      <c r="H97">
        <f t="shared" si="1"/>
        <v>41</v>
      </c>
      <c r="I97">
        <v>338.09800000000001</v>
      </c>
      <c r="J97">
        <v>496.52699999999999</v>
      </c>
      <c r="K97">
        <f>50+55</f>
        <v>105</v>
      </c>
      <c r="L97">
        <f>47+62</f>
        <v>109</v>
      </c>
      <c r="M97">
        <f>46+60</f>
        <v>106</v>
      </c>
      <c r="N97">
        <v>106.66666666666667</v>
      </c>
      <c r="O97" s="2">
        <f>[1]Everything!P26</f>
        <v>43981.333333333336</v>
      </c>
    </row>
    <row r="98" spans="1:15" x14ac:dyDescent="0.35">
      <c r="A98" t="s">
        <v>119</v>
      </c>
      <c r="B98" t="s">
        <v>59</v>
      </c>
      <c r="C98" s="2">
        <v>44088</v>
      </c>
      <c r="D98" t="s">
        <v>9</v>
      </c>
      <c r="E98">
        <v>18</v>
      </c>
      <c r="F98" t="s">
        <v>14</v>
      </c>
      <c r="G98">
        <v>3.1</v>
      </c>
      <c r="H98">
        <f t="shared" si="1"/>
        <v>31</v>
      </c>
      <c r="I98">
        <v>317.89999999999998</v>
      </c>
      <c r="J98">
        <v>475.12900000000002</v>
      </c>
      <c r="K98">
        <f>92</f>
        <v>92</v>
      </c>
      <c r="L98">
        <f>83</f>
        <v>83</v>
      </c>
      <c r="M98">
        <f>88</f>
        <v>88</v>
      </c>
      <c r="N98">
        <v>87.666666666666671</v>
      </c>
      <c r="O98" s="2">
        <f>[1]Everything!P27</f>
        <v>44000.333333333336</v>
      </c>
    </row>
    <row r="99" spans="1:15" x14ac:dyDescent="0.35">
      <c r="A99" t="s">
        <v>120</v>
      </c>
      <c r="B99" t="s">
        <v>59</v>
      </c>
      <c r="C99" s="2">
        <v>44088</v>
      </c>
      <c r="D99" t="s">
        <v>9</v>
      </c>
      <c r="E99">
        <v>19</v>
      </c>
      <c r="F99" t="s">
        <v>12</v>
      </c>
      <c r="G99">
        <v>2.7</v>
      </c>
      <c r="H99">
        <f t="shared" si="1"/>
        <v>27</v>
      </c>
      <c r="I99">
        <v>282.20600000000002</v>
      </c>
      <c r="J99">
        <v>458.16</v>
      </c>
      <c r="K99">
        <v>88</v>
      </c>
      <c r="L99">
        <f>81</f>
        <v>81</v>
      </c>
      <c r="M99">
        <f>80</f>
        <v>80</v>
      </c>
      <c r="N99">
        <v>83</v>
      </c>
      <c r="O99" s="2">
        <f>[1]Everything!P28</f>
        <v>44005</v>
      </c>
    </row>
    <row r="100" spans="1:15" x14ac:dyDescent="0.35">
      <c r="A100" t="s">
        <v>121</v>
      </c>
      <c r="B100" t="s">
        <v>59</v>
      </c>
      <c r="C100" s="2">
        <v>44088</v>
      </c>
      <c r="D100" t="s">
        <v>9</v>
      </c>
      <c r="E100">
        <v>20</v>
      </c>
      <c r="F100" t="s">
        <v>10</v>
      </c>
      <c r="G100">
        <v>3.1</v>
      </c>
      <c r="H100">
        <f t="shared" si="1"/>
        <v>31</v>
      </c>
      <c r="I100">
        <v>332.827</v>
      </c>
      <c r="J100">
        <v>438.98200000000003</v>
      </c>
      <c r="K100">
        <f>61+23</f>
        <v>84</v>
      </c>
      <c r="L100">
        <f>67+24</f>
        <v>91</v>
      </c>
      <c r="M100">
        <f>54+23</f>
        <v>77</v>
      </c>
      <c r="N100">
        <v>84</v>
      </c>
      <c r="O100" s="2">
        <f>[1]Everything!P29</f>
        <v>44004</v>
      </c>
    </row>
    <row r="101" spans="1:15" x14ac:dyDescent="0.35">
      <c r="A101" t="s">
        <v>122</v>
      </c>
      <c r="B101" t="s">
        <v>59</v>
      </c>
      <c r="C101" s="2">
        <v>44088</v>
      </c>
      <c r="D101" t="s">
        <v>9</v>
      </c>
      <c r="E101">
        <v>21</v>
      </c>
      <c r="F101" t="s">
        <v>10</v>
      </c>
      <c r="G101">
        <v>3.6</v>
      </c>
      <c r="H101">
        <f t="shared" si="1"/>
        <v>36</v>
      </c>
      <c r="I101">
        <v>320.18700000000001</v>
      </c>
      <c r="J101">
        <v>487.18400000000003</v>
      </c>
      <c r="K101">
        <f>47+48</f>
        <v>95</v>
      </c>
      <c r="L101">
        <f>48+49</f>
        <v>97</v>
      </c>
      <c r="M101">
        <f>49+45</f>
        <v>94</v>
      </c>
      <c r="N101">
        <v>95.333333333333329</v>
      </c>
      <c r="O101" s="2">
        <f>[1]Everything!P30</f>
        <v>43992.666666666664</v>
      </c>
    </row>
    <row r="102" spans="1:15" x14ac:dyDescent="0.35">
      <c r="A102" t="s">
        <v>123</v>
      </c>
      <c r="B102" t="s">
        <v>59</v>
      </c>
      <c r="C102" s="2">
        <v>44088</v>
      </c>
      <c r="D102" t="s">
        <v>9</v>
      </c>
      <c r="E102">
        <v>22</v>
      </c>
      <c r="F102" t="s">
        <v>12</v>
      </c>
      <c r="G102">
        <v>2.2999999999999998</v>
      </c>
      <c r="H102">
        <f t="shared" si="1"/>
        <v>23</v>
      </c>
      <c r="I102">
        <v>291.601</v>
      </c>
      <c r="J102">
        <v>429.017</v>
      </c>
      <c r="K102">
        <f>73</f>
        <v>73</v>
      </c>
      <c r="L102">
        <f>75</f>
        <v>75</v>
      </c>
      <c r="M102">
        <f>76</f>
        <v>76</v>
      </c>
      <c r="N102">
        <v>74.666666666666671</v>
      </c>
      <c r="O102" s="2">
        <f>[1]Everything!P31</f>
        <v>44013.333333333336</v>
      </c>
    </row>
    <row r="103" spans="1:15" x14ac:dyDescent="0.35">
      <c r="A103" t="s">
        <v>124</v>
      </c>
      <c r="B103" t="s">
        <v>59</v>
      </c>
      <c r="C103" s="2">
        <v>44088</v>
      </c>
      <c r="D103" t="s">
        <v>9</v>
      </c>
      <c r="E103">
        <v>23</v>
      </c>
      <c r="F103" t="s">
        <v>14</v>
      </c>
      <c r="G103">
        <v>3.3</v>
      </c>
      <c r="H103">
        <f t="shared" si="1"/>
        <v>33</v>
      </c>
      <c r="I103">
        <v>307.63</v>
      </c>
      <c r="J103">
        <v>456.32299999999998</v>
      </c>
      <c r="K103">
        <f>50+46</f>
        <v>96</v>
      </c>
      <c r="L103">
        <f>46+46</f>
        <v>92</v>
      </c>
      <c r="M103">
        <f>42+47</f>
        <v>89</v>
      </c>
      <c r="N103">
        <v>92.333333333333329</v>
      </c>
      <c r="O103" s="2">
        <f>[1]Everything!P32</f>
        <v>43995.666666666664</v>
      </c>
    </row>
    <row r="104" spans="1:15" x14ac:dyDescent="0.35">
      <c r="A104" t="s">
        <v>125</v>
      </c>
      <c r="B104" t="s">
        <v>59</v>
      </c>
      <c r="C104" s="2">
        <v>44088</v>
      </c>
      <c r="D104" t="s">
        <v>9</v>
      </c>
      <c r="E104">
        <v>24</v>
      </c>
      <c r="F104" t="s">
        <v>10</v>
      </c>
      <c r="G104">
        <v>3.3</v>
      </c>
      <c r="H104">
        <f t="shared" si="1"/>
        <v>33</v>
      </c>
      <c r="I104">
        <v>307.95999999999998</v>
      </c>
      <c r="J104">
        <v>467.05599999999998</v>
      </c>
      <c r="K104">
        <f>53+40</f>
        <v>93</v>
      </c>
      <c r="L104">
        <v>95</v>
      </c>
      <c r="M104">
        <f>48+43</f>
        <v>91</v>
      </c>
      <c r="N104">
        <v>93</v>
      </c>
      <c r="O104" s="2">
        <f>[1]Everything!P33</f>
        <v>43995</v>
      </c>
    </row>
    <row r="105" spans="1:15" x14ac:dyDescent="0.35">
      <c r="A105" t="s">
        <v>126</v>
      </c>
      <c r="B105" t="s">
        <v>59</v>
      </c>
      <c r="C105" s="2">
        <v>44088</v>
      </c>
      <c r="D105" t="s">
        <v>9</v>
      </c>
      <c r="E105">
        <v>25</v>
      </c>
      <c r="F105" t="s">
        <v>10</v>
      </c>
      <c r="G105">
        <v>2.7</v>
      </c>
      <c r="H105">
        <f t="shared" si="1"/>
        <v>27</v>
      </c>
      <c r="I105">
        <v>308.87</v>
      </c>
      <c r="J105">
        <v>435.30399999999997</v>
      </c>
      <c r="K105">
        <f>39+38</f>
        <v>77</v>
      </c>
      <c r="L105">
        <f>43+38</f>
        <v>81</v>
      </c>
      <c r="M105">
        <f>39+44</f>
        <v>83</v>
      </c>
      <c r="N105">
        <v>80.333333333333329</v>
      </c>
      <c r="O105" s="2">
        <f>[1]Everything!P34</f>
        <v>44007.666666666664</v>
      </c>
    </row>
    <row r="106" spans="1:15" x14ac:dyDescent="0.35">
      <c r="A106" t="s">
        <v>127</v>
      </c>
      <c r="B106" t="s">
        <v>59</v>
      </c>
      <c r="C106" s="2">
        <v>44088</v>
      </c>
      <c r="D106" t="s">
        <v>9</v>
      </c>
      <c r="E106">
        <v>26</v>
      </c>
      <c r="F106" t="s">
        <v>12</v>
      </c>
      <c r="G106">
        <v>3.1</v>
      </c>
      <c r="H106">
        <f t="shared" si="1"/>
        <v>31</v>
      </c>
      <c r="I106">
        <v>330.98099999999999</v>
      </c>
      <c r="J106">
        <v>453.83499999999998</v>
      </c>
      <c r="K106">
        <f>51+33</f>
        <v>84</v>
      </c>
      <c r="L106">
        <f>49+34</f>
        <v>83</v>
      </c>
      <c r="M106">
        <f>48+40</f>
        <v>88</v>
      </c>
      <c r="N106">
        <v>85</v>
      </c>
      <c r="O106" s="2">
        <f>[1]Everything!P35</f>
        <v>44003</v>
      </c>
    </row>
    <row r="107" spans="1:15" x14ac:dyDescent="0.35">
      <c r="A107" t="s">
        <v>128</v>
      </c>
      <c r="B107" t="s">
        <v>59</v>
      </c>
      <c r="C107" s="2">
        <v>44088</v>
      </c>
      <c r="D107" t="s">
        <v>9</v>
      </c>
      <c r="E107">
        <v>27</v>
      </c>
      <c r="F107" t="s">
        <v>12</v>
      </c>
      <c r="G107">
        <v>2.7</v>
      </c>
      <c r="H107">
        <f t="shared" si="1"/>
        <v>27</v>
      </c>
      <c r="I107">
        <v>302.25900000000001</v>
      </c>
      <c r="J107">
        <v>463.459</v>
      </c>
      <c r="K107">
        <f>47+34</f>
        <v>81</v>
      </c>
      <c r="L107">
        <f>49+36</f>
        <v>85</v>
      </c>
      <c r="M107">
        <f>47+34</f>
        <v>81</v>
      </c>
      <c r="N107">
        <v>82.333333333333329</v>
      </c>
      <c r="O107" s="2">
        <f>[1]Everything!P36</f>
        <v>44005.666666666664</v>
      </c>
    </row>
    <row r="108" spans="1:15" x14ac:dyDescent="0.35">
      <c r="A108" t="s">
        <v>129</v>
      </c>
      <c r="B108" t="s">
        <v>59</v>
      </c>
      <c r="C108" s="2">
        <v>44088</v>
      </c>
      <c r="D108" t="s">
        <v>9</v>
      </c>
      <c r="E108">
        <v>28</v>
      </c>
      <c r="F108" t="s">
        <v>14</v>
      </c>
      <c r="G108">
        <v>3.3</v>
      </c>
      <c r="H108">
        <f t="shared" si="1"/>
        <v>33</v>
      </c>
      <c r="I108">
        <v>296.19799999999998</v>
      </c>
      <c r="J108">
        <v>466.35300000000001</v>
      </c>
      <c r="K108">
        <f>54+38</f>
        <v>92</v>
      </c>
      <c r="L108">
        <f>51+37</f>
        <v>88</v>
      </c>
      <c r="M108">
        <f>57+44</f>
        <v>101</v>
      </c>
      <c r="N108">
        <v>93.666666666666671</v>
      </c>
      <c r="O108" s="2">
        <f>[1]Everything!P37</f>
        <v>43994.333333333336</v>
      </c>
    </row>
    <row r="109" spans="1:15" x14ac:dyDescent="0.35">
      <c r="A109" t="s">
        <v>130</v>
      </c>
      <c r="B109" t="s">
        <v>59</v>
      </c>
      <c r="C109" s="2">
        <v>44088</v>
      </c>
      <c r="D109" t="s">
        <v>9</v>
      </c>
      <c r="E109">
        <v>29</v>
      </c>
      <c r="F109" t="s">
        <v>12</v>
      </c>
      <c r="G109">
        <v>2.5</v>
      </c>
      <c r="H109">
        <f t="shared" si="1"/>
        <v>25</v>
      </c>
      <c r="I109">
        <v>294.03399999999999</v>
      </c>
      <c r="J109">
        <v>435.04300000000001</v>
      </c>
      <c r="K109">
        <f>77</f>
        <v>77</v>
      </c>
      <c r="L109">
        <f>82</f>
        <v>82</v>
      </c>
      <c r="M109">
        <f>82</f>
        <v>82</v>
      </c>
      <c r="N109">
        <v>80.333333333333329</v>
      </c>
      <c r="O109" s="2">
        <f>[1]Everything!P38</f>
        <v>44007.666666666664</v>
      </c>
    </row>
    <row r="110" spans="1:15" x14ac:dyDescent="0.35">
      <c r="A110" t="s">
        <v>131</v>
      </c>
      <c r="B110" t="s">
        <v>59</v>
      </c>
      <c r="C110" s="2">
        <v>44088</v>
      </c>
      <c r="D110" t="s">
        <v>9</v>
      </c>
      <c r="E110">
        <v>30</v>
      </c>
      <c r="F110" t="s">
        <v>14</v>
      </c>
      <c r="G110">
        <v>3</v>
      </c>
      <c r="H110">
        <f t="shared" si="1"/>
        <v>30</v>
      </c>
      <c r="I110">
        <v>306.80200000000002</v>
      </c>
      <c r="J110">
        <v>436.24400000000003</v>
      </c>
      <c r="K110">
        <f>82</f>
        <v>82</v>
      </c>
      <c r="L110">
        <f>79</f>
        <v>79</v>
      </c>
      <c r="M110">
        <f>79</f>
        <v>79</v>
      </c>
      <c r="N110">
        <v>80</v>
      </c>
      <c r="O110" s="2">
        <f>[1]Everything!P39</f>
        <v>44008</v>
      </c>
    </row>
    <row r="111" spans="1:15" x14ac:dyDescent="0.35">
      <c r="A111" t="s">
        <v>132</v>
      </c>
      <c r="B111" t="s">
        <v>59</v>
      </c>
      <c r="C111" s="2">
        <v>44088</v>
      </c>
      <c r="D111" t="s">
        <v>9</v>
      </c>
      <c r="E111">
        <v>31</v>
      </c>
      <c r="F111" t="s">
        <v>10</v>
      </c>
      <c r="G111">
        <v>6.4</v>
      </c>
      <c r="H111">
        <f t="shared" si="1"/>
        <v>64</v>
      </c>
      <c r="I111">
        <v>386.88200000000001</v>
      </c>
      <c r="J111">
        <v>552.60500000000002</v>
      </c>
      <c r="K111">
        <f>77+44</f>
        <v>121</v>
      </c>
      <c r="L111">
        <f>77+48</f>
        <v>125</v>
      </c>
      <c r="M111">
        <f>76+42</f>
        <v>118</v>
      </c>
      <c r="N111">
        <v>121.33333333333333</v>
      </c>
      <c r="O111" s="2">
        <f>[1]Everything!P40</f>
        <v>43966.666666666664</v>
      </c>
    </row>
    <row r="112" spans="1:15" x14ac:dyDescent="0.35">
      <c r="A112" t="s">
        <v>133</v>
      </c>
      <c r="B112" t="s">
        <v>59</v>
      </c>
      <c r="C112" s="2">
        <v>44088</v>
      </c>
      <c r="D112" t="s">
        <v>9</v>
      </c>
      <c r="E112">
        <v>32</v>
      </c>
      <c r="F112" t="s">
        <v>10</v>
      </c>
      <c r="G112">
        <v>6.9</v>
      </c>
      <c r="H112">
        <f t="shared" si="1"/>
        <v>69</v>
      </c>
      <c r="I112" s="10">
        <v>382.262</v>
      </c>
      <c r="J112" s="10">
        <v>579.22900000000004</v>
      </c>
      <c r="K112">
        <f>68+61</f>
        <v>129</v>
      </c>
      <c r="L112">
        <f>63+58</f>
        <v>121</v>
      </c>
      <c r="M112">
        <f>65+55</f>
        <v>120</v>
      </c>
      <c r="N112">
        <v>123.33333333333333</v>
      </c>
      <c r="O112" s="2">
        <f>[1]Everything!P41</f>
        <v>43964.666666666664</v>
      </c>
    </row>
    <row r="113" spans="1:15" x14ac:dyDescent="0.35">
      <c r="A113" t="s">
        <v>134</v>
      </c>
      <c r="B113" t="s">
        <v>59</v>
      </c>
      <c r="C113" s="2">
        <v>44088</v>
      </c>
      <c r="D113" t="s">
        <v>9</v>
      </c>
      <c r="E113">
        <v>33</v>
      </c>
      <c r="F113" t="s">
        <v>10</v>
      </c>
      <c r="G113">
        <v>7</v>
      </c>
      <c r="H113">
        <f t="shared" si="1"/>
        <v>70</v>
      </c>
      <c r="I113" s="10">
        <v>384.72399999999999</v>
      </c>
      <c r="J113" s="10">
        <v>572.01800000000003</v>
      </c>
      <c r="K113">
        <f>65+57</f>
        <v>122</v>
      </c>
      <c r="L113">
        <f>69+56</f>
        <v>125</v>
      </c>
      <c r="M113">
        <f>73+53</f>
        <v>126</v>
      </c>
      <c r="N113">
        <v>124.33333333333333</v>
      </c>
      <c r="O113" s="2">
        <f>[1]Everything!P42</f>
        <v>43963.666666666664</v>
      </c>
    </row>
    <row r="114" spans="1:15" x14ac:dyDescent="0.35">
      <c r="A114" t="s">
        <v>135</v>
      </c>
      <c r="B114" t="s">
        <v>59</v>
      </c>
      <c r="C114" s="2">
        <v>44088</v>
      </c>
      <c r="D114" t="s">
        <v>9</v>
      </c>
      <c r="E114">
        <v>34</v>
      </c>
      <c r="F114" t="s">
        <v>10</v>
      </c>
      <c r="G114">
        <v>6.9</v>
      </c>
      <c r="H114">
        <f t="shared" si="1"/>
        <v>69</v>
      </c>
      <c r="I114">
        <v>411.93700000000001</v>
      </c>
      <c r="J114">
        <v>575.51099999999997</v>
      </c>
      <c r="K114">
        <f>82+43</f>
        <v>125</v>
      </c>
      <c r="L114">
        <f>74+49</f>
        <v>123</v>
      </c>
      <c r="M114">
        <f>71+46</f>
        <v>117</v>
      </c>
      <c r="N114">
        <v>121.66666666666667</v>
      </c>
      <c r="O114" s="2">
        <f>[1]Everything!P43</f>
        <v>43966.333333333336</v>
      </c>
    </row>
    <row r="115" spans="1:15" x14ac:dyDescent="0.35">
      <c r="A115" t="s">
        <v>136</v>
      </c>
      <c r="B115" t="s">
        <v>59</v>
      </c>
      <c r="C115" s="2">
        <v>44088</v>
      </c>
      <c r="D115" t="s">
        <v>9</v>
      </c>
      <c r="E115">
        <v>35</v>
      </c>
      <c r="F115" t="s">
        <v>10</v>
      </c>
      <c r="G115">
        <v>6.7</v>
      </c>
      <c r="H115">
        <f t="shared" si="1"/>
        <v>67</v>
      </c>
      <c r="I115">
        <v>392.19</v>
      </c>
      <c r="J115">
        <v>622.93600000000004</v>
      </c>
      <c r="K115">
        <f>76+45</f>
        <v>121</v>
      </c>
      <c r="L115">
        <f>73+41</f>
        <v>114</v>
      </c>
      <c r="M115">
        <f>80+46</f>
        <v>126</v>
      </c>
      <c r="N115">
        <v>120.33333333333333</v>
      </c>
      <c r="O115" s="2">
        <f>[1]Everything!P44</f>
        <v>43967.666666666664</v>
      </c>
    </row>
    <row r="116" spans="1:15" x14ac:dyDescent="0.35">
      <c r="A116" t="s">
        <v>137</v>
      </c>
      <c r="B116" t="s">
        <v>59</v>
      </c>
      <c r="C116" s="2">
        <v>44088</v>
      </c>
      <c r="D116" t="s">
        <v>9</v>
      </c>
      <c r="E116">
        <v>36</v>
      </c>
      <c r="F116" t="s">
        <v>10</v>
      </c>
      <c r="G116">
        <v>6</v>
      </c>
      <c r="H116">
        <f t="shared" si="1"/>
        <v>60</v>
      </c>
      <c r="I116">
        <v>371.79500000000002</v>
      </c>
      <c r="J116">
        <v>563.68299999999999</v>
      </c>
      <c r="K116">
        <f>76+38</f>
        <v>114</v>
      </c>
      <c r="L116">
        <f>79+31</f>
        <v>110</v>
      </c>
      <c r="M116">
        <f>80+44</f>
        <v>124</v>
      </c>
      <c r="N116">
        <v>116</v>
      </c>
      <c r="O116" s="2">
        <f>[1]Everything!P45</f>
        <v>43972</v>
      </c>
    </row>
    <row r="117" spans="1:15" x14ac:dyDescent="0.35">
      <c r="A117" t="s">
        <v>138</v>
      </c>
      <c r="B117" t="s">
        <v>59</v>
      </c>
      <c r="C117" s="2">
        <v>44088</v>
      </c>
      <c r="D117" t="s">
        <v>9</v>
      </c>
      <c r="E117">
        <v>37</v>
      </c>
      <c r="F117" t="s">
        <v>10</v>
      </c>
      <c r="G117">
        <v>6.6</v>
      </c>
      <c r="H117">
        <f t="shared" si="1"/>
        <v>66</v>
      </c>
      <c r="I117">
        <v>377.85899999999998</v>
      </c>
      <c r="J117">
        <v>550.51900000000001</v>
      </c>
      <c r="K117">
        <f>83+41</f>
        <v>124</v>
      </c>
      <c r="L117">
        <f>72+44</f>
        <v>116</v>
      </c>
      <c r="M117">
        <f>77+44</f>
        <v>121</v>
      </c>
      <c r="N117">
        <v>120.33333333333333</v>
      </c>
      <c r="O117" s="2">
        <f>[1]Everything!P46</f>
        <v>43967.666666666664</v>
      </c>
    </row>
    <row r="118" spans="1:15" x14ac:dyDescent="0.35">
      <c r="A118" t="s">
        <v>139</v>
      </c>
      <c r="B118" t="s">
        <v>59</v>
      </c>
      <c r="C118" s="2">
        <v>44088</v>
      </c>
      <c r="D118" t="s">
        <v>9</v>
      </c>
      <c r="E118">
        <v>38</v>
      </c>
      <c r="F118" t="s">
        <v>10</v>
      </c>
      <c r="G118">
        <v>4.7</v>
      </c>
      <c r="H118">
        <f t="shared" si="1"/>
        <v>47</v>
      </c>
      <c r="I118">
        <v>329.88900000000001</v>
      </c>
      <c r="J118">
        <v>543.31899999999996</v>
      </c>
      <c r="K118">
        <f>71+40</f>
        <v>111</v>
      </c>
      <c r="L118">
        <f>73+40</f>
        <v>113</v>
      </c>
      <c r="M118">
        <f>76+51</f>
        <v>127</v>
      </c>
      <c r="N118">
        <v>117</v>
      </c>
      <c r="O118" s="2">
        <f>[1]Everything!P47</f>
        <v>43971</v>
      </c>
    </row>
    <row r="119" spans="1:15" x14ac:dyDescent="0.35">
      <c r="A119" t="s">
        <v>140</v>
      </c>
      <c r="B119" t="s">
        <v>59</v>
      </c>
      <c r="C119" s="2">
        <v>44088</v>
      </c>
      <c r="D119" t="s">
        <v>9</v>
      </c>
      <c r="E119">
        <v>39</v>
      </c>
      <c r="F119" t="s">
        <v>10</v>
      </c>
      <c r="G119">
        <v>4.0999999999999996</v>
      </c>
      <c r="H119">
        <f t="shared" si="1"/>
        <v>41</v>
      </c>
      <c r="I119">
        <v>333.92599999999999</v>
      </c>
      <c r="J119">
        <v>498.00799999999998</v>
      </c>
      <c r="K119">
        <f>62+43</f>
        <v>105</v>
      </c>
      <c r="L119">
        <f>61+41</f>
        <v>102</v>
      </c>
      <c r="M119">
        <f>63+45</f>
        <v>108</v>
      </c>
      <c r="N119">
        <v>105</v>
      </c>
      <c r="O119" s="2">
        <f>[1]Everything!P48</f>
        <v>43983</v>
      </c>
    </row>
    <row r="120" spans="1:15" x14ac:dyDescent="0.35">
      <c r="A120" t="s">
        <v>141</v>
      </c>
      <c r="B120" t="s">
        <v>59</v>
      </c>
      <c r="C120" s="2">
        <v>44088</v>
      </c>
      <c r="D120" t="s">
        <v>9</v>
      </c>
      <c r="E120">
        <v>40</v>
      </c>
      <c r="F120" t="s">
        <v>10</v>
      </c>
      <c r="G120">
        <v>4.4000000000000004</v>
      </c>
      <c r="H120">
        <f t="shared" si="1"/>
        <v>44</v>
      </c>
      <c r="I120">
        <v>336.11</v>
      </c>
      <c r="J120">
        <v>484.32499999999999</v>
      </c>
      <c r="K120">
        <f>65+39</f>
        <v>104</v>
      </c>
      <c r="L120">
        <f>63+45</f>
        <v>108</v>
      </c>
      <c r="M120">
        <f>60+49</f>
        <v>109</v>
      </c>
      <c r="N120">
        <v>107</v>
      </c>
      <c r="O120" s="2">
        <f>[1]Everything!P49</f>
        <v>43981</v>
      </c>
    </row>
    <row r="121" spans="1:15" x14ac:dyDescent="0.35">
      <c r="A121" t="s">
        <v>142</v>
      </c>
      <c r="B121" t="s">
        <v>59</v>
      </c>
      <c r="C121" s="2">
        <v>44088</v>
      </c>
      <c r="D121" t="s">
        <v>9</v>
      </c>
      <c r="E121">
        <v>41</v>
      </c>
      <c r="F121" t="s">
        <v>10</v>
      </c>
      <c r="G121">
        <v>3.4</v>
      </c>
      <c r="H121">
        <f t="shared" si="1"/>
        <v>34</v>
      </c>
      <c r="I121">
        <v>321.09399999999999</v>
      </c>
      <c r="J121">
        <v>462.54399999999998</v>
      </c>
      <c r="K121">
        <f>54+39</f>
        <v>93</v>
      </c>
      <c r="L121">
        <f>44+47</f>
        <v>91</v>
      </c>
      <c r="M121">
        <f>49+48</f>
        <v>97</v>
      </c>
      <c r="N121">
        <v>93.666666666666671</v>
      </c>
      <c r="O121" s="2">
        <f>[1]Everything!P50</f>
        <v>43994.333333333336</v>
      </c>
    </row>
    <row r="122" spans="1:15" x14ac:dyDescent="0.35">
      <c r="A122" t="s">
        <v>143</v>
      </c>
      <c r="B122" t="s">
        <v>59</v>
      </c>
      <c r="C122" s="2">
        <v>44088</v>
      </c>
      <c r="D122" t="s">
        <v>9</v>
      </c>
      <c r="E122">
        <v>42</v>
      </c>
      <c r="F122" t="s">
        <v>10</v>
      </c>
      <c r="G122">
        <v>6.5</v>
      </c>
      <c r="H122">
        <f t="shared" si="1"/>
        <v>65</v>
      </c>
      <c r="I122">
        <v>378.03699999999998</v>
      </c>
      <c r="J122">
        <v>582.03899999999999</v>
      </c>
      <c r="K122">
        <f>73+49</f>
        <v>122</v>
      </c>
      <c r="L122">
        <f>70+51</f>
        <v>121</v>
      </c>
      <c r="M122">
        <f>72+52</f>
        <v>124</v>
      </c>
      <c r="N122">
        <v>122.33333333333333</v>
      </c>
      <c r="O122" s="2">
        <f>[1]Everything!P51</f>
        <v>43965.666666666664</v>
      </c>
    </row>
    <row r="123" spans="1:15" x14ac:dyDescent="0.35">
      <c r="A123" s="8" t="s">
        <v>144</v>
      </c>
      <c r="B123" s="8" t="s">
        <v>60</v>
      </c>
      <c r="C123" s="15">
        <v>44117</v>
      </c>
      <c r="D123" s="16" t="s">
        <v>18</v>
      </c>
      <c r="E123" s="7">
        <v>2</v>
      </c>
      <c r="F123" s="8" t="s">
        <v>10</v>
      </c>
      <c r="G123" s="9">
        <v>3.3</v>
      </c>
      <c r="H123">
        <f t="shared" si="1"/>
        <v>33</v>
      </c>
      <c r="I123" s="7">
        <v>348.745</v>
      </c>
      <c r="J123" s="7">
        <v>523.17899999999997</v>
      </c>
      <c r="K123" s="7">
        <f>59+38</f>
        <v>97</v>
      </c>
      <c r="L123" s="7"/>
      <c r="M123" s="7"/>
    </row>
    <row r="124" spans="1:15" x14ac:dyDescent="0.35">
      <c r="A124" s="8" t="s">
        <v>145</v>
      </c>
      <c r="B124" s="8" t="s">
        <v>60</v>
      </c>
      <c r="C124" s="15">
        <v>44117</v>
      </c>
      <c r="D124" s="16" t="s">
        <v>18</v>
      </c>
      <c r="E124" s="7">
        <v>3</v>
      </c>
      <c r="F124" s="8" t="s">
        <v>10</v>
      </c>
      <c r="G124" s="9">
        <v>4.7</v>
      </c>
      <c r="H124">
        <f t="shared" si="1"/>
        <v>47</v>
      </c>
      <c r="I124" s="7">
        <v>350.976</v>
      </c>
      <c r="J124" s="7">
        <v>542.86599999999999</v>
      </c>
      <c r="K124" s="7">
        <f>55+59</f>
        <v>114</v>
      </c>
      <c r="L124" s="7"/>
      <c r="M124" s="7"/>
    </row>
    <row r="125" spans="1:15" x14ac:dyDescent="0.35">
      <c r="A125" s="8" t="s">
        <v>146</v>
      </c>
      <c r="B125" s="8" t="s">
        <v>60</v>
      </c>
      <c r="C125" s="15">
        <v>44117</v>
      </c>
      <c r="D125" s="16" t="s">
        <v>18</v>
      </c>
      <c r="E125" s="7">
        <v>4</v>
      </c>
      <c r="F125" s="8" t="s">
        <v>10</v>
      </c>
      <c r="G125" s="9">
        <v>3.7</v>
      </c>
      <c r="H125">
        <f t="shared" si="1"/>
        <v>37</v>
      </c>
      <c r="I125" s="7">
        <v>337.24099999999999</v>
      </c>
      <c r="J125" s="7">
        <v>515.07000000000005</v>
      </c>
      <c r="K125" s="7"/>
      <c r="L125" s="7"/>
      <c r="M125" s="7"/>
    </row>
    <row r="126" spans="1:15" x14ac:dyDescent="0.35">
      <c r="A126" s="8" t="s">
        <v>147</v>
      </c>
      <c r="B126" s="8" t="s">
        <v>60</v>
      </c>
      <c r="C126" s="15">
        <v>44117</v>
      </c>
      <c r="D126" s="16" t="s">
        <v>18</v>
      </c>
      <c r="E126" s="7">
        <v>5</v>
      </c>
      <c r="F126" s="8" t="s">
        <v>10</v>
      </c>
      <c r="G126" s="9">
        <v>6.7</v>
      </c>
      <c r="H126">
        <f t="shared" si="1"/>
        <v>67</v>
      </c>
      <c r="I126" s="7">
        <v>404.44200000000001</v>
      </c>
      <c r="J126" s="7">
        <v>602.822</v>
      </c>
      <c r="K126" s="7"/>
      <c r="L126" s="7"/>
      <c r="M126" s="7"/>
    </row>
    <row r="127" spans="1:15" x14ac:dyDescent="0.35">
      <c r="A127" s="8" t="s">
        <v>148</v>
      </c>
      <c r="B127" s="8" t="s">
        <v>60</v>
      </c>
      <c r="C127" s="15">
        <v>44117</v>
      </c>
      <c r="D127" s="16" t="s">
        <v>18</v>
      </c>
      <c r="E127" s="7">
        <v>6</v>
      </c>
      <c r="F127" s="8" t="s">
        <v>10</v>
      </c>
      <c r="G127" s="9">
        <v>4.0999999999999996</v>
      </c>
      <c r="H127">
        <f t="shared" si="1"/>
        <v>41</v>
      </c>
      <c r="I127" s="7">
        <v>361.31599999999997</v>
      </c>
      <c r="J127" s="7" t="s">
        <v>102</v>
      </c>
      <c r="K127" s="7"/>
      <c r="L127" s="7"/>
      <c r="M127" s="7"/>
    </row>
    <row r="128" spans="1:15" x14ac:dyDescent="0.35">
      <c r="A128" s="8" t="s">
        <v>149</v>
      </c>
      <c r="B128" s="8" t="s">
        <v>60</v>
      </c>
      <c r="C128" s="15">
        <v>44117</v>
      </c>
      <c r="D128" s="16" t="s">
        <v>18</v>
      </c>
      <c r="E128" s="7">
        <v>7</v>
      </c>
      <c r="F128" s="8" t="s">
        <v>14</v>
      </c>
      <c r="G128" s="9">
        <v>3.8</v>
      </c>
      <c r="H128">
        <f t="shared" si="1"/>
        <v>38</v>
      </c>
      <c r="I128" s="7">
        <v>358.005</v>
      </c>
      <c r="J128" s="7">
        <v>520.19000000000005</v>
      </c>
      <c r="K128" s="7"/>
      <c r="L128" s="7"/>
      <c r="M128" s="7"/>
    </row>
    <row r="129" spans="1:13" x14ac:dyDescent="0.35">
      <c r="A129" s="8" t="s">
        <v>150</v>
      </c>
      <c r="B129" s="8" t="s">
        <v>60</v>
      </c>
      <c r="C129" s="15">
        <v>44117</v>
      </c>
      <c r="D129" s="16" t="s">
        <v>18</v>
      </c>
      <c r="E129" s="7">
        <v>8</v>
      </c>
      <c r="F129" s="8" t="s">
        <v>14</v>
      </c>
      <c r="G129" s="9">
        <v>3.7</v>
      </c>
      <c r="H129">
        <f t="shared" si="1"/>
        <v>37</v>
      </c>
      <c r="I129" s="7">
        <v>353.58300000000003</v>
      </c>
      <c r="J129" s="7">
        <v>530.32000000000005</v>
      </c>
      <c r="K129" s="7"/>
      <c r="L129" s="7"/>
      <c r="M129" s="7"/>
    </row>
    <row r="130" spans="1:13" x14ac:dyDescent="0.35">
      <c r="A130" s="8" t="s">
        <v>151</v>
      </c>
      <c r="B130" s="8" t="s">
        <v>60</v>
      </c>
      <c r="C130" s="15">
        <v>44117</v>
      </c>
      <c r="D130" s="16" t="s">
        <v>18</v>
      </c>
      <c r="E130" s="7">
        <v>9</v>
      </c>
      <c r="F130" s="8" t="s">
        <v>10</v>
      </c>
      <c r="G130" s="9">
        <v>7.4</v>
      </c>
      <c r="H130">
        <f t="shared" si="1"/>
        <v>74</v>
      </c>
      <c r="I130" s="7">
        <v>384.89</v>
      </c>
      <c r="J130" s="7">
        <v>645.50699999999995</v>
      </c>
      <c r="K130" s="7"/>
      <c r="L130" s="7"/>
      <c r="M130" s="7"/>
    </row>
    <row r="131" spans="1:13" x14ac:dyDescent="0.35">
      <c r="A131" s="8" t="s">
        <v>152</v>
      </c>
      <c r="B131" s="8" t="s">
        <v>60</v>
      </c>
      <c r="C131" s="15">
        <v>44117</v>
      </c>
      <c r="D131" s="16" t="s">
        <v>18</v>
      </c>
      <c r="E131" s="7">
        <v>10</v>
      </c>
      <c r="F131" s="8" t="s">
        <v>10</v>
      </c>
      <c r="G131" s="9">
        <v>5.6</v>
      </c>
      <c r="H131">
        <f t="shared" ref="H131:H170" si="2">G131*10</f>
        <v>56</v>
      </c>
      <c r="I131" s="7">
        <v>395.40199999999999</v>
      </c>
      <c r="J131" s="7">
        <v>558.92600000000004</v>
      </c>
      <c r="K131" s="7"/>
      <c r="L131" s="7"/>
      <c r="M131" s="7"/>
    </row>
    <row r="132" spans="1:13" x14ac:dyDescent="0.35">
      <c r="A132" s="8" t="s">
        <v>153</v>
      </c>
      <c r="B132" s="8" t="s">
        <v>60</v>
      </c>
      <c r="C132" s="15">
        <v>44117</v>
      </c>
      <c r="D132" s="16" t="s">
        <v>18</v>
      </c>
      <c r="E132" s="7">
        <v>11</v>
      </c>
      <c r="F132" s="8" t="s">
        <v>14</v>
      </c>
      <c r="G132" s="9">
        <v>4.4000000000000004</v>
      </c>
      <c r="H132">
        <f t="shared" si="2"/>
        <v>44</v>
      </c>
      <c r="I132" s="7">
        <v>360.81200000000001</v>
      </c>
      <c r="J132" s="7">
        <v>554.68799999999999</v>
      </c>
      <c r="K132" s="7"/>
      <c r="L132" s="7"/>
      <c r="M132" s="7"/>
    </row>
    <row r="133" spans="1:13" x14ac:dyDescent="0.35">
      <c r="A133" s="8" t="s">
        <v>154</v>
      </c>
      <c r="B133" s="8" t="s">
        <v>60</v>
      </c>
      <c r="C133" s="15">
        <v>44117</v>
      </c>
      <c r="D133" s="16" t="s">
        <v>18</v>
      </c>
      <c r="E133" s="7">
        <v>12</v>
      </c>
      <c r="F133" s="8" t="s">
        <v>10</v>
      </c>
      <c r="G133" s="9">
        <v>4.4000000000000004</v>
      </c>
      <c r="H133">
        <f t="shared" si="2"/>
        <v>44</v>
      </c>
      <c r="I133" s="7">
        <v>348.39400000000001</v>
      </c>
      <c r="J133" s="7">
        <v>540.58100000000002</v>
      </c>
      <c r="K133" s="7"/>
      <c r="L133" s="7"/>
      <c r="M133" s="7"/>
    </row>
    <row r="134" spans="1:13" x14ac:dyDescent="0.35">
      <c r="A134" s="8" t="s">
        <v>155</v>
      </c>
      <c r="B134" s="8" t="s">
        <v>60</v>
      </c>
      <c r="C134" s="15">
        <v>44117</v>
      </c>
      <c r="D134" s="16" t="s">
        <v>18</v>
      </c>
      <c r="E134" s="7">
        <v>13</v>
      </c>
      <c r="F134" s="8" t="s">
        <v>12</v>
      </c>
      <c r="G134" s="9">
        <v>3.5</v>
      </c>
      <c r="H134">
        <f t="shared" si="2"/>
        <v>35</v>
      </c>
      <c r="I134" s="7">
        <v>347.32900000000001</v>
      </c>
      <c r="J134" s="7">
        <v>497.26100000000002</v>
      </c>
      <c r="K134" s="7"/>
      <c r="L134" s="7"/>
      <c r="M134" s="7"/>
    </row>
    <row r="135" spans="1:13" x14ac:dyDescent="0.35">
      <c r="A135" s="8" t="s">
        <v>156</v>
      </c>
      <c r="B135" s="8" t="s">
        <v>60</v>
      </c>
      <c r="C135" s="15">
        <v>44117</v>
      </c>
      <c r="D135" s="16" t="s">
        <v>18</v>
      </c>
      <c r="E135" s="7">
        <v>14</v>
      </c>
      <c r="F135" s="8" t="s">
        <v>14</v>
      </c>
      <c r="G135" s="9">
        <v>3.7</v>
      </c>
      <c r="H135">
        <f t="shared" si="2"/>
        <v>37</v>
      </c>
      <c r="I135" s="7">
        <v>359.37400000000002</v>
      </c>
      <c r="J135" s="7">
        <v>539.93600000000004</v>
      </c>
      <c r="K135" s="7"/>
      <c r="L135" s="7"/>
      <c r="M135" s="7"/>
    </row>
    <row r="136" spans="1:13" x14ac:dyDescent="0.35">
      <c r="A136" s="8" t="s">
        <v>157</v>
      </c>
      <c r="B136" s="8" t="s">
        <v>60</v>
      </c>
      <c r="C136" s="15">
        <v>44117</v>
      </c>
      <c r="D136" s="16" t="s">
        <v>18</v>
      </c>
      <c r="E136" s="7">
        <v>15</v>
      </c>
      <c r="F136" s="8" t="s">
        <v>10</v>
      </c>
      <c r="G136" s="9">
        <v>5.7</v>
      </c>
      <c r="H136">
        <f t="shared" si="2"/>
        <v>57</v>
      </c>
      <c r="I136" s="7">
        <v>354.52</v>
      </c>
      <c r="J136" s="7">
        <v>572.27800000000002</v>
      </c>
      <c r="K136" s="7"/>
      <c r="L136" s="7"/>
      <c r="M136" s="7"/>
    </row>
    <row r="137" spans="1:13" x14ac:dyDescent="0.35">
      <c r="A137" s="8" t="s">
        <v>158</v>
      </c>
      <c r="B137" s="8" t="s">
        <v>60</v>
      </c>
      <c r="C137" s="15">
        <v>44117</v>
      </c>
      <c r="D137" s="16" t="s">
        <v>18</v>
      </c>
      <c r="E137" s="7">
        <v>16</v>
      </c>
      <c r="F137" s="8" t="s">
        <v>12</v>
      </c>
      <c r="G137" s="9">
        <v>3.2</v>
      </c>
      <c r="H137">
        <f t="shared" si="2"/>
        <v>32</v>
      </c>
      <c r="I137" s="7">
        <v>318.24700000000001</v>
      </c>
      <c r="J137" s="7">
        <v>500.98</v>
      </c>
      <c r="K137" s="7"/>
      <c r="L137" s="7"/>
      <c r="M137" s="7"/>
    </row>
    <row r="138" spans="1:13" x14ac:dyDescent="0.35">
      <c r="A138" s="8" t="s">
        <v>159</v>
      </c>
      <c r="B138" s="8" t="s">
        <v>60</v>
      </c>
      <c r="C138" s="15">
        <v>44117</v>
      </c>
      <c r="D138" s="16" t="s">
        <v>18</v>
      </c>
      <c r="E138" s="7">
        <v>17</v>
      </c>
      <c r="F138" s="8" t="s">
        <v>12</v>
      </c>
      <c r="G138" s="9">
        <v>3.1</v>
      </c>
      <c r="H138">
        <f t="shared" si="2"/>
        <v>31</v>
      </c>
      <c r="I138" s="7">
        <v>310.90300000000002</v>
      </c>
      <c r="J138" s="7">
        <v>496.35300000000001</v>
      </c>
      <c r="K138" s="7"/>
      <c r="L138" s="7"/>
      <c r="M138" s="7"/>
    </row>
    <row r="139" spans="1:13" x14ac:dyDescent="0.35">
      <c r="A139" s="8" t="s">
        <v>160</v>
      </c>
      <c r="B139" s="8" t="s">
        <v>60</v>
      </c>
      <c r="C139" s="15">
        <v>44117</v>
      </c>
      <c r="D139" s="16" t="s">
        <v>18</v>
      </c>
      <c r="E139" s="7">
        <v>18</v>
      </c>
      <c r="F139" s="8" t="s">
        <v>14</v>
      </c>
      <c r="G139" s="9">
        <v>3.7</v>
      </c>
      <c r="H139">
        <f t="shared" si="2"/>
        <v>37</v>
      </c>
      <c r="I139" s="7">
        <v>352.94299999999998</v>
      </c>
      <c r="J139" s="7">
        <v>529.73199999999997</v>
      </c>
      <c r="K139" s="7"/>
      <c r="L139" s="7"/>
      <c r="M139" s="7"/>
    </row>
    <row r="140" spans="1:13" x14ac:dyDescent="0.35">
      <c r="A140" s="8" t="s">
        <v>161</v>
      </c>
      <c r="B140" s="8" t="s">
        <v>60</v>
      </c>
      <c r="C140" s="15">
        <v>44117</v>
      </c>
      <c r="D140" s="16" t="s">
        <v>18</v>
      </c>
      <c r="E140" s="7">
        <v>19</v>
      </c>
      <c r="F140" s="8" t="s">
        <v>14</v>
      </c>
      <c r="G140" s="9">
        <v>4.2</v>
      </c>
      <c r="H140">
        <f t="shared" si="2"/>
        <v>42</v>
      </c>
      <c r="I140" s="7">
        <v>377.17099999999999</v>
      </c>
      <c r="J140" s="7">
        <v>550.14200000000005</v>
      </c>
      <c r="K140" s="7"/>
      <c r="L140" s="7"/>
      <c r="M140" s="7"/>
    </row>
    <row r="141" spans="1:13" x14ac:dyDescent="0.35">
      <c r="A141" s="8" t="s">
        <v>162</v>
      </c>
      <c r="B141" s="8" t="s">
        <v>60</v>
      </c>
      <c r="C141" s="15">
        <v>44117</v>
      </c>
      <c r="D141" s="16" t="s">
        <v>18</v>
      </c>
      <c r="E141" s="7">
        <v>20</v>
      </c>
      <c r="F141" s="8" t="s">
        <v>10</v>
      </c>
      <c r="G141" s="9">
        <v>5.6</v>
      </c>
      <c r="H141">
        <f t="shared" si="2"/>
        <v>56</v>
      </c>
      <c r="I141" s="7">
        <v>368.45600000000002</v>
      </c>
      <c r="J141" s="7">
        <v>617.19200000000001</v>
      </c>
      <c r="K141" s="7"/>
      <c r="L141" s="7"/>
      <c r="M141" s="7"/>
    </row>
    <row r="142" spans="1:13" x14ac:dyDescent="0.35">
      <c r="A142" s="8" t="s">
        <v>163</v>
      </c>
      <c r="B142" s="8" t="s">
        <v>60</v>
      </c>
      <c r="C142" s="15">
        <v>44117</v>
      </c>
      <c r="D142" s="16" t="s">
        <v>18</v>
      </c>
      <c r="E142" s="7">
        <v>21</v>
      </c>
      <c r="F142" s="8" t="s">
        <v>14</v>
      </c>
      <c r="G142" s="9">
        <v>3.8</v>
      </c>
      <c r="H142">
        <f t="shared" si="2"/>
        <v>38</v>
      </c>
      <c r="I142" s="7">
        <v>345.05799999999999</v>
      </c>
      <c r="J142" s="7">
        <v>545.84299999999996</v>
      </c>
      <c r="K142" s="7"/>
      <c r="L142" s="7"/>
      <c r="M142" s="7"/>
    </row>
    <row r="143" spans="1:13" x14ac:dyDescent="0.35">
      <c r="A143" s="8" t="s">
        <v>164</v>
      </c>
      <c r="B143" s="8" t="s">
        <v>60</v>
      </c>
      <c r="C143" s="15">
        <v>44117</v>
      </c>
      <c r="D143" s="16" t="s">
        <v>18</v>
      </c>
      <c r="E143" s="7">
        <v>22</v>
      </c>
      <c r="F143" s="8" t="s">
        <v>14</v>
      </c>
      <c r="G143" s="9">
        <v>3.5</v>
      </c>
      <c r="H143">
        <f t="shared" si="2"/>
        <v>35</v>
      </c>
      <c r="I143" s="7">
        <v>337.7</v>
      </c>
      <c r="J143" s="7">
        <v>521.69000000000005</v>
      </c>
      <c r="K143" s="7"/>
      <c r="L143" s="7"/>
      <c r="M143" s="7"/>
    </row>
    <row r="144" spans="1:13" x14ac:dyDescent="0.35">
      <c r="A144" s="8" t="s">
        <v>165</v>
      </c>
      <c r="B144" s="8" t="s">
        <v>60</v>
      </c>
      <c r="C144" s="15">
        <v>44117</v>
      </c>
      <c r="D144" s="16" t="s">
        <v>18</v>
      </c>
      <c r="E144" s="7">
        <v>23</v>
      </c>
      <c r="F144" s="8" t="s">
        <v>12</v>
      </c>
      <c r="G144" s="9">
        <v>3</v>
      </c>
      <c r="H144">
        <f t="shared" si="2"/>
        <v>30</v>
      </c>
      <c r="I144" s="7">
        <v>317.529</v>
      </c>
      <c r="J144" s="7">
        <v>464.233</v>
      </c>
      <c r="K144" s="7"/>
      <c r="L144" s="7"/>
      <c r="M144" s="7"/>
    </row>
    <row r="145" spans="1:15" x14ac:dyDescent="0.35">
      <c r="A145" s="8" t="s">
        <v>166</v>
      </c>
      <c r="B145" s="8" t="s">
        <v>60</v>
      </c>
      <c r="C145" s="15">
        <v>44117</v>
      </c>
      <c r="D145" s="16" t="s">
        <v>18</v>
      </c>
      <c r="E145" s="7">
        <v>24</v>
      </c>
      <c r="F145" s="8" t="s">
        <v>14</v>
      </c>
      <c r="G145" s="9">
        <v>3.6</v>
      </c>
      <c r="H145">
        <f t="shared" si="2"/>
        <v>36</v>
      </c>
      <c r="I145" s="7">
        <v>326.27199999999999</v>
      </c>
      <c r="J145" s="7">
        <v>513.69500000000005</v>
      </c>
      <c r="K145" s="7"/>
      <c r="L145" s="7"/>
      <c r="M145" s="7"/>
    </row>
    <row r="146" spans="1:15" x14ac:dyDescent="0.35">
      <c r="A146" s="8" t="s">
        <v>167</v>
      </c>
      <c r="B146" s="8" t="s">
        <v>60</v>
      </c>
      <c r="C146" s="15">
        <v>44117</v>
      </c>
      <c r="D146" s="16" t="s">
        <v>18</v>
      </c>
      <c r="E146" s="7">
        <v>25</v>
      </c>
      <c r="F146" s="8" t="s">
        <v>14</v>
      </c>
      <c r="G146" s="9">
        <v>4</v>
      </c>
      <c r="H146">
        <f t="shared" si="2"/>
        <v>40</v>
      </c>
      <c r="I146" s="7">
        <v>366.48</v>
      </c>
      <c r="J146" s="7">
        <v>533.43399999999997</v>
      </c>
      <c r="K146" s="7"/>
      <c r="L146" s="7"/>
      <c r="M146" s="7"/>
    </row>
    <row r="147" spans="1:15" x14ac:dyDescent="0.35">
      <c r="A147" s="8" t="s">
        <v>168</v>
      </c>
      <c r="B147" s="8" t="s">
        <v>60</v>
      </c>
      <c r="C147" s="15">
        <v>44117</v>
      </c>
      <c r="D147" s="16" t="s">
        <v>18</v>
      </c>
      <c r="E147" s="7">
        <v>26</v>
      </c>
      <c r="F147" s="8" t="s">
        <v>14</v>
      </c>
      <c r="G147" s="9">
        <v>3.9</v>
      </c>
      <c r="H147">
        <f t="shared" si="2"/>
        <v>39</v>
      </c>
      <c r="I147" s="7">
        <v>351.94299999999998</v>
      </c>
      <c r="J147" s="7">
        <v>535.27700000000004</v>
      </c>
      <c r="K147" s="7"/>
      <c r="L147" s="7"/>
      <c r="M147" s="7"/>
    </row>
    <row r="148" spans="1:15" x14ac:dyDescent="0.35">
      <c r="A148" s="8" t="s">
        <v>169</v>
      </c>
      <c r="B148" s="8" t="s">
        <v>60</v>
      </c>
      <c r="C148" s="15">
        <v>44117</v>
      </c>
      <c r="D148" s="16" t="s">
        <v>18</v>
      </c>
      <c r="E148" s="7">
        <v>27</v>
      </c>
      <c r="F148" s="8" t="s">
        <v>12</v>
      </c>
      <c r="G148" s="9">
        <v>3.2</v>
      </c>
      <c r="H148">
        <f t="shared" si="2"/>
        <v>32</v>
      </c>
      <c r="I148" s="7">
        <v>337.36500000000001</v>
      </c>
      <c r="J148" s="7">
        <v>513.87</v>
      </c>
      <c r="K148" s="7"/>
      <c r="L148" s="7"/>
      <c r="M148" s="7"/>
    </row>
    <row r="149" spans="1:15" x14ac:dyDescent="0.35">
      <c r="A149" s="8" t="s">
        <v>170</v>
      </c>
      <c r="B149" s="8" t="s">
        <v>60</v>
      </c>
      <c r="C149" s="15">
        <v>44117</v>
      </c>
      <c r="D149" s="16" t="s">
        <v>18</v>
      </c>
      <c r="E149" s="7">
        <v>28</v>
      </c>
      <c r="F149" s="8" t="s">
        <v>14</v>
      </c>
      <c r="G149" s="9">
        <v>3.8</v>
      </c>
      <c r="H149">
        <f t="shared" si="2"/>
        <v>38</v>
      </c>
      <c r="I149" s="7">
        <v>357.09300000000002</v>
      </c>
      <c r="J149" s="7">
        <v>533.43600000000004</v>
      </c>
      <c r="K149" s="7"/>
      <c r="L149" s="7"/>
      <c r="M149" s="7"/>
    </row>
    <row r="150" spans="1:15" x14ac:dyDescent="0.35">
      <c r="A150" s="8" t="s">
        <v>171</v>
      </c>
      <c r="B150" s="8" t="s">
        <v>60</v>
      </c>
      <c r="C150" s="15">
        <v>44117</v>
      </c>
      <c r="D150" s="16" t="s">
        <v>18</v>
      </c>
      <c r="E150" s="7">
        <v>29</v>
      </c>
      <c r="F150" s="8" t="s">
        <v>12</v>
      </c>
      <c r="G150" s="9">
        <v>3</v>
      </c>
      <c r="H150">
        <f t="shared" si="2"/>
        <v>30</v>
      </c>
      <c r="I150" s="7">
        <v>331.47800000000001</v>
      </c>
      <c r="J150" s="7">
        <v>488.68799999999999</v>
      </c>
      <c r="K150" s="7"/>
      <c r="L150" s="7"/>
      <c r="M150" s="7"/>
    </row>
    <row r="151" spans="1:15" x14ac:dyDescent="0.35">
      <c r="A151" s="13" t="s">
        <v>172</v>
      </c>
      <c r="B151" s="8" t="s">
        <v>60</v>
      </c>
      <c r="C151" s="17">
        <v>44117</v>
      </c>
      <c r="D151" s="18" t="s">
        <v>18</v>
      </c>
      <c r="E151" s="12">
        <v>30</v>
      </c>
      <c r="F151" s="13" t="s">
        <v>12</v>
      </c>
      <c r="G151" s="14">
        <v>3.4</v>
      </c>
      <c r="H151">
        <f t="shared" si="2"/>
        <v>34</v>
      </c>
      <c r="I151" s="12">
        <v>347.43900000000002</v>
      </c>
      <c r="J151" s="12">
        <v>497.80700000000002</v>
      </c>
      <c r="K151" s="12"/>
      <c r="L151" s="12"/>
      <c r="M151" s="12"/>
    </row>
    <row r="152" spans="1:15" x14ac:dyDescent="0.35">
      <c r="A152" t="s">
        <v>173</v>
      </c>
      <c r="B152" s="8" t="s">
        <v>60</v>
      </c>
      <c r="C152" s="2">
        <v>44117</v>
      </c>
      <c r="D152" t="s">
        <v>9</v>
      </c>
      <c r="E152">
        <v>1</v>
      </c>
      <c r="F152" t="s">
        <v>10</v>
      </c>
      <c r="G152">
        <v>6.2</v>
      </c>
      <c r="H152">
        <f t="shared" si="2"/>
        <v>62</v>
      </c>
      <c r="I152" s="7">
        <v>396.87799999999999</v>
      </c>
      <c r="J152" s="7">
        <v>584.78200000000004</v>
      </c>
      <c r="K152">
        <f>57+72</f>
        <v>129</v>
      </c>
    </row>
    <row r="153" spans="1:15" x14ac:dyDescent="0.35">
      <c r="A153" t="s">
        <v>174</v>
      </c>
      <c r="B153" s="8" t="s">
        <v>60</v>
      </c>
      <c r="C153" s="2">
        <v>44117</v>
      </c>
      <c r="D153" t="s">
        <v>9</v>
      </c>
      <c r="E153">
        <v>2</v>
      </c>
      <c r="F153" t="s">
        <v>10</v>
      </c>
      <c r="G153">
        <v>5.6</v>
      </c>
      <c r="H153">
        <f t="shared" si="2"/>
        <v>56</v>
      </c>
      <c r="I153" s="7">
        <v>386.49200000000002</v>
      </c>
      <c r="J153" s="7" t="s">
        <v>102</v>
      </c>
      <c r="K153">
        <f>64+56</f>
        <v>120</v>
      </c>
    </row>
    <row r="154" spans="1:15" x14ac:dyDescent="0.35">
      <c r="A154" t="s">
        <v>175</v>
      </c>
      <c r="B154" s="8" t="s">
        <v>60</v>
      </c>
      <c r="C154" s="2">
        <v>44117</v>
      </c>
      <c r="D154" t="s">
        <v>9</v>
      </c>
      <c r="E154">
        <v>3</v>
      </c>
      <c r="F154" t="s">
        <v>10</v>
      </c>
      <c r="G154">
        <v>3.8</v>
      </c>
      <c r="H154">
        <f t="shared" si="2"/>
        <v>38</v>
      </c>
      <c r="I154" s="7">
        <v>372.15499999999997</v>
      </c>
      <c r="J154" s="7">
        <v>535.43200000000002</v>
      </c>
    </row>
    <row r="155" spans="1:15" x14ac:dyDescent="0.35">
      <c r="A155" t="s">
        <v>176</v>
      </c>
      <c r="B155" s="8" t="s">
        <v>60</v>
      </c>
      <c r="C155" s="2">
        <v>44117</v>
      </c>
      <c r="D155" t="s">
        <v>9</v>
      </c>
      <c r="E155">
        <v>4</v>
      </c>
      <c r="F155" t="s">
        <v>10</v>
      </c>
      <c r="G155">
        <v>4.5</v>
      </c>
      <c r="H155">
        <f t="shared" si="2"/>
        <v>45</v>
      </c>
      <c r="I155" s="7">
        <v>384.04399999999998</v>
      </c>
      <c r="J155" s="7">
        <v>554.94000000000005</v>
      </c>
    </row>
    <row r="156" spans="1:15" x14ac:dyDescent="0.35">
      <c r="A156" t="s">
        <v>177</v>
      </c>
      <c r="B156" s="8" t="s">
        <v>60</v>
      </c>
      <c r="C156" s="2">
        <v>44117</v>
      </c>
      <c r="D156" t="s">
        <v>9</v>
      </c>
      <c r="E156">
        <v>5</v>
      </c>
      <c r="F156" t="s">
        <v>12</v>
      </c>
      <c r="G156">
        <v>2.1</v>
      </c>
      <c r="H156">
        <f t="shared" si="2"/>
        <v>21</v>
      </c>
      <c r="I156" s="7">
        <v>284.67</v>
      </c>
      <c r="J156" s="7">
        <v>415.47899999999998</v>
      </c>
    </row>
    <row r="157" spans="1:15" x14ac:dyDescent="0.35">
      <c r="A157" s="3" t="s">
        <v>178</v>
      </c>
      <c r="B157" s="8" t="s">
        <v>60</v>
      </c>
      <c r="C157" s="4">
        <v>44117</v>
      </c>
      <c r="D157" s="3" t="s">
        <v>9</v>
      </c>
      <c r="E157" s="3">
        <v>6</v>
      </c>
      <c r="F157" s="3" t="s">
        <v>12</v>
      </c>
      <c r="G157" s="3">
        <v>2.4</v>
      </c>
      <c r="H157">
        <f t="shared" si="2"/>
        <v>24</v>
      </c>
      <c r="I157" s="19">
        <v>296.24799999999999</v>
      </c>
      <c r="J157" s="19">
        <v>457.93599999999998</v>
      </c>
      <c r="K157" s="3"/>
      <c r="L157" s="3"/>
      <c r="M157" s="3"/>
    </row>
    <row r="158" spans="1:15" x14ac:dyDescent="0.35">
      <c r="A158" t="s">
        <v>179</v>
      </c>
      <c r="B158" s="8" t="s">
        <v>60</v>
      </c>
      <c r="C158" s="2">
        <v>44117</v>
      </c>
      <c r="D158" t="s">
        <v>87</v>
      </c>
      <c r="E158">
        <v>1</v>
      </c>
      <c r="F158" t="s">
        <v>10</v>
      </c>
      <c r="G158">
        <v>3.6</v>
      </c>
      <c r="H158">
        <f t="shared" si="2"/>
        <v>36</v>
      </c>
      <c r="I158" s="20">
        <v>337.93900000000002</v>
      </c>
      <c r="J158" s="20">
        <v>462.822</v>
      </c>
    </row>
    <row r="159" spans="1:15" x14ac:dyDescent="0.35">
      <c r="A159" t="s">
        <v>180</v>
      </c>
      <c r="B159" s="8" t="s">
        <v>61</v>
      </c>
      <c r="C159" s="2">
        <v>44151</v>
      </c>
      <c r="D159" t="s">
        <v>181</v>
      </c>
      <c r="E159">
        <v>1</v>
      </c>
      <c r="F159" t="s">
        <v>10</v>
      </c>
      <c r="G159">
        <v>4.2</v>
      </c>
      <c r="H159">
        <f t="shared" si="2"/>
        <v>42</v>
      </c>
      <c r="I159">
        <v>377.47699999999998</v>
      </c>
      <c r="J159">
        <v>565.16499999999996</v>
      </c>
      <c r="K159">
        <f>53+61</f>
        <v>114</v>
      </c>
      <c r="L159">
        <f>43+64</f>
        <v>107</v>
      </c>
      <c r="M159">
        <f>48+61</f>
        <v>109</v>
      </c>
      <c r="N159">
        <v>110</v>
      </c>
      <c r="O159" s="2">
        <f>[1]Everything!P52</f>
        <v>44041</v>
      </c>
    </row>
    <row r="160" spans="1:15" x14ac:dyDescent="0.35">
      <c r="A160" t="s">
        <v>182</v>
      </c>
      <c r="B160" s="8" t="s">
        <v>61</v>
      </c>
      <c r="C160" s="2">
        <v>44151</v>
      </c>
      <c r="D160" t="s">
        <v>181</v>
      </c>
      <c r="E160">
        <v>2</v>
      </c>
      <c r="F160" t="s">
        <v>10</v>
      </c>
      <c r="G160">
        <v>3.6</v>
      </c>
      <c r="H160">
        <f t="shared" si="2"/>
        <v>36</v>
      </c>
      <c r="I160">
        <v>345.98099999999999</v>
      </c>
      <c r="J160">
        <v>542.94799999999998</v>
      </c>
      <c r="K160">
        <f>41+51</f>
        <v>92</v>
      </c>
      <c r="L160">
        <f>45+44</f>
        <v>89</v>
      </c>
      <c r="M160">
        <f>41+48</f>
        <v>89</v>
      </c>
      <c r="N160">
        <v>90</v>
      </c>
      <c r="O160" s="2">
        <f>[1]Everything!P53</f>
        <v>44061</v>
      </c>
    </row>
    <row r="161" spans="1:15" x14ac:dyDescent="0.35">
      <c r="A161" t="s">
        <v>183</v>
      </c>
      <c r="B161" s="8" t="s">
        <v>61</v>
      </c>
      <c r="C161" s="2">
        <v>44151</v>
      </c>
      <c r="D161" t="s">
        <v>181</v>
      </c>
      <c r="E161">
        <v>3</v>
      </c>
      <c r="F161" t="s">
        <v>10</v>
      </c>
      <c r="G161">
        <v>3.6</v>
      </c>
      <c r="H161">
        <f t="shared" si="2"/>
        <v>36</v>
      </c>
      <c r="I161">
        <v>357.06900000000002</v>
      </c>
      <c r="J161">
        <v>551.23400000000004</v>
      </c>
      <c r="K161">
        <f>49+48</f>
        <v>97</v>
      </c>
      <c r="L161">
        <f>43+49</f>
        <v>92</v>
      </c>
      <c r="M161">
        <f>48+46</f>
        <v>94</v>
      </c>
      <c r="N161">
        <v>94.333333333333329</v>
      </c>
      <c r="O161" s="2">
        <f>[1]Everything!P54</f>
        <v>44056.666666666664</v>
      </c>
    </row>
    <row r="162" spans="1:15" x14ac:dyDescent="0.35">
      <c r="A162" t="s">
        <v>184</v>
      </c>
      <c r="B162" s="8" t="s">
        <v>61</v>
      </c>
      <c r="C162" s="2">
        <v>44151</v>
      </c>
      <c r="D162" t="s">
        <v>181</v>
      </c>
      <c r="E162">
        <v>4</v>
      </c>
      <c r="F162" t="s">
        <v>10</v>
      </c>
      <c r="G162">
        <v>4.7</v>
      </c>
      <c r="H162">
        <f t="shared" si="2"/>
        <v>47</v>
      </c>
      <c r="I162">
        <v>364.92700000000002</v>
      </c>
      <c r="J162">
        <v>627.77800000000002</v>
      </c>
      <c r="K162">
        <f>52+69</f>
        <v>121</v>
      </c>
      <c r="L162">
        <f>46+69</f>
        <v>115</v>
      </c>
      <c r="M162">
        <f>49+60</f>
        <v>109</v>
      </c>
      <c r="N162">
        <v>115</v>
      </c>
      <c r="O162" s="2">
        <f>[1]Everything!P55</f>
        <v>44036</v>
      </c>
    </row>
    <row r="163" spans="1:15" x14ac:dyDescent="0.35">
      <c r="A163" t="s">
        <v>185</v>
      </c>
      <c r="B163" s="8" t="s">
        <v>61</v>
      </c>
      <c r="C163" s="2">
        <v>44151</v>
      </c>
      <c r="D163" t="s">
        <v>181</v>
      </c>
      <c r="E163">
        <v>5</v>
      </c>
      <c r="F163" t="s">
        <v>10</v>
      </c>
      <c r="G163">
        <v>5</v>
      </c>
      <c r="H163">
        <f t="shared" si="2"/>
        <v>50</v>
      </c>
      <c r="I163">
        <v>373.14100000000002</v>
      </c>
      <c r="J163">
        <v>602.93899999999996</v>
      </c>
      <c r="K163">
        <f>80+37</f>
        <v>117</v>
      </c>
      <c r="L163">
        <f>79+35</f>
        <v>114</v>
      </c>
      <c r="M163">
        <f>76+44</f>
        <v>120</v>
      </c>
      <c r="N163">
        <v>117</v>
      </c>
      <c r="O163" s="2">
        <f>[1]Everything!P56</f>
        <v>44034</v>
      </c>
    </row>
    <row r="164" spans="1:15" x14ac:dyDescent="0.35">
      <c r="A164" s="3" t="s">
        <v>186</v>
      </c>
      <c r="B164" s="8" t="s">
        <v>61</v>
      </c>
      <c r="C164" s="4">
        <v>44151</v>
      </c>
      <c r="D164" s="3" t="s">
        <v>181</v>
      </c>
      <c r="E164" s="3">
        <v>6</v>
      </c>
      <c r="F164" s="3" t="s">
        <v>12</v>
      </c>
      <c r="G164" s="3">
        <v>2.8</v>
      </c>
      <c r="H164">
        <f t="shared" si="2"/>
        <v>28</v>
      </c>
      <c r="I164" s="3">
        <v>321.15300000000002</v>
      </c>
      <c r="J164" s="3">
        <v>465.04500000000002</v>
      </c>
      <c r="K164" s="3">
        <f>80</f>
        <v>80</v>
      </c>
      <c r="L164" s="3">
        <f>83</f>
        <v>83</v>
      </c>
      <c r="M164" s="3">
        <f>70</f>
        <v>70</v>
      </c>
      <c r="N164">
        <v>77.666666666666671</v>
      </c>
      <c r="O164" s="2">
        <f>[1]Everything!P57</f>
        <v>44073.333333333336</v>
      </c>
    </row>
    <row r="165" spans="1:15" x14ac:dyDescent="0.35">
      <c r="A165" t="s">
        <v>187</v>
      </c>
      <c r="B165" s="8" t="s">
        <v>61</v>
      </c>
      <c r="C165" s="2">
        <v>44151</v>
      </c>
      <c r="D165" t="s">
        <v>9</v>
      </c>
      <c r="E165">
        <v>1</v>
      </c>
      <c r="F165" t="s">
        <v>14</v>
      </c>
      <c r="G165">
        <v>5.4</v>
      </c>
      <c r="H165">
        <f t="shared" si="2"/>
        <v>54</v>
      </c>
      <c r="I165">
        <v>366.036</v>
      </c>
      <c r="J165">
        <v>576.86900000000003</v>
      </c>
      <c r="K165">
        <f>50+76</f>
        <v>126</v>
      </c>
      <c r="L165">
        <f>52+71</f>
        <v>123</v>
      </c>
      <c r="M165">
        <f>52+64</f>
        <v>116</v>
      </c>
      <c r="N165">
        <v>121.66666666666667</v>
      </c>
      <c r="O165" s="2">
        <f>[1]Everything!P58</f>
        <v>44029.333333333336</v>
      </c>
    </row>
    <row r="166" spans="1:15" x14ac:dyDescent="0.35">
      <c r="A166" t="s">
        <v>188</v>
      </c>
      <c r="B166" s="8" t="s">
        <v>61</v>
      </c>
      <c r="C166" s="2">
        <v>44151</v>
      </c>
      <c r="D166" t="s">
        <v>9</v>
      </c>
      <c r="E166">
        <v>2</v>
      </c>
      <c r="F166" t="s">
        <v>14</v>
      </c>
      <c r="G166">
        <v>5</v>
      </c>
      <c r="H166">
        <f t="shared" si="2"/>
        <v>50</v>
      </c>
      <c r="I166">
        <v>397.50200000000001</v>
      </c>
      <c r="J166">
        <v>570.73400000000004</v>
      </c>
      <c r="K166">
        <f>44+74</f>
        <v>118</v>
      </c>
      <c r="L166">
        <f>37+67</f>
        <v>104</v>
      </c>
      <c r="M166">
        <f>42+76</f>
        <v>118</v>
      </c>
      <c r="N166">
        <v>113.33333333333333</v>
      </c>
      <c r="O166" s="2">
        <f>[1]Everything!P59</f>
        <v>44037.666666666664</v>
      </c>
    </row>
    <row r="167" spans="1:15" x14ac:dyDescent="0.35">
      <c r="A167" t="s">
        <v>189</v>
      </c>
      <c r="B167" s="8" t="s">
        <v>61</v>
      </c>
      <c r="C167" s="2">
        <v>44151</v>
      </c>
      <c r="D167" t="s">
        <v>9</v>
      </c>
      <c r="E167">
        <v>3</v>
      </c>
      <c r="F167" t="s">
        <v>10</v>
      </c>
      <c r="G167">
        <v>3.7</v>
      </c>
      <c r="H167">
        <f t="shared" si="2"/>
        <v>37</v>
      </c>
      <c r="I167">
        <v>361.18</v>
      </c>
      <c r="J167">
        <v>549.61400000000003</v>
      </c>
      <c r="K167">
        <f>51+61</f>
        <v>112</v>
      </c>
      <c r="L167">
        <f>43+58</f>
        <v>101</v>
      </c>
      <c r="M167">
        <f>46+60</f>
        <v>106</v>
      </c>
      <c r="N167">
        <v>106.33333333333333</v>
      </c>
      <c r="O167" s="2">
        <f>[1]Everything!P60</f>
        <v>44044.666666666664</v>
      </c>
    </row>
    <row r="168" spans="1:15" x14ac:dyDescent="0.35">
      <c r="A168" t="s">
        <v>190</v>
      </c>
      <c r="B168" s="8" t="s">
        <v>61</v>
      </c>
      <c r="C168" s="2">
        <v>44151</v>
      </c>
      <c r="D168" t="s">
        <v>9</v>
      </c>
      <c r="E168">
        <v>4</v>
      </c>
      <c r="F168" t="s">
        <v>14</v>
      </c>
      <c r="G168">
        <v>3.6</v>
      </c>
      <c r="H168">
        <f t="shared" si="2"/>
        <v>36</v>
      </c>
      <c r="I168">
        <v>376.98399999999998</v>
      </c>
      <c r="J168">
        <v>520.50699999999995</v>
      </c>
      <c r="K168">
        <f>68+39</f>
        <v>107</v>
      </c>
      <c r="L168">
        <f>59+39</f>
        <v>98</v>
      </c>
      <c r="M168">
        <f>60+37</f>
        <v>97</v>
      </c>
      <c r="N168">
        <v>100.66666666666667</v>
      </c>
      <c r="O168" s="2">
        <f>[1]Everything!P61</f>
        <v>44050.333333333336</v>
      </c>
    </row>
    <row r="169" spans="1:15" x14ac:dyDescent="0.35">
      <c r="A169" t="s">
        <v>191</v>
      </c>
      <c r="B169" s="8" t="s">
        <v>62</v>
      </c>
      <c r="C169" s="2">
        <v>44176</v>
      </c>
      <c r="D169" t="s">
        <v>18</v>
      </c>
      <c r="E169">
        <v>1</v>
      </c>
      <c r="F169" t="s">
        <v>12</v>
      </c>
      <c r="G169">
        <v>3.3</v>
      </c>
      <c r="H169">
        <f t="shared" si="2"/>
        <v>33</v>
      </c>
      <c r="I169">
        <v>319.25299999999999</v>
      </c>
      <c r="J169">
        <v>480.29199999999997</v>
      </c>
      <c r="K169">
        <f>30+70</f>
        <v>100</v>
      </c>
      <c r="L169">
        <f>24+65</f>
        <v>89</v>
      </c>
      <c r="M169">
        <f>26+67</f>
        <v>93</v>
      </c>
      <c r="N169">
        <v>94</v>
      </c>
      <c r="O169" s="2">
        <f>[1]Everything!P62</f>
        <v>44082</v>
      </c>
    </row>
    <row r="170" spans="1:15" x14ac:dyDescent="0.35">
      <c r="A170" s="3" t="s">
        <v>192</v>
      </c>
      <c r="B170" s="3" t="s">
        <v>62</v>
      </c>
      <c r="C170" s="4">
        <v>44176</v>
      </c>
      <c r="D170" s="3" t="s">
        <v>18</v>
      </c>
      <c r="E170" s="3">
        <v>2</v>
      </c>
      <c r="F170" s="3" t="s">
        <v>12</v>
      </c>
      <c r="G170" s="3">
        <v>2.4</v>
      </c>
      <c r="H170">
        <f t="shared" si="2"/>
        <v>24</v>
      </c>
      <c r="I170" s="3">
        <v>277.95</v>
      </c>
      <c r="J170" s="3">
        <v>446.94299999999998</v>
      </c>
      <c r="K170" s="3">
        <f>83</f>
        <v>83</v>
      </c>
      <c r="L170" s="3">
        <f>85</f>
        <v>85</v>
      </c>
      <c r="M170" s="3">
        <v>88</v>
      </c>
      <c r="N170">
        <v>85.333333333333329</v>
      </c>
      <c r="O170" s="2">
        <f>[1]Everything!P63</f>
        <v>44090.666666666664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2021-03-02T13:55:22Z</dcterms:created>
  <dcterms:modified xsi:type="dcterms:W3CDTF">2021-04-21T19:36:53Z</dcterms:modified>
</cp:coreProperties>
</file>