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E87FA5D4-A773-B844-B982-8F561534B4AC}" xr6:coauthVersionLast="47" xr6:coauthVersionMax="47" xr10:uidLastSave="{00000000-0000-0000-0000-000000000000}"/>
  <bookViews>
    <workbookView xWindow="5440" yWindow="500" windowWidth="232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9" i="15"/>
  <c r="G564" i="15"/>
  <c r="G572" i="15"/>
  <c r="G580" i="15"/>
  <c r="G573" i="15"/>
  <c r="G581" i="15"/>
  <c r="G566" i="15"/>
  <c r="G582" i="15"/>
  <c r="G590" i="15"/>
  <c r="G575" i="15"/>
  <c r="G591" i="15"/>
  <c r="G568" i="15"/>
  <c r="G592" i="15"/>
  <c r="G577" i="15"/>
  <c r="G563" i="15"/>
  <c r="G571" i="15"/>
  <c r="G587" i="15"/>
  <c r="G589" i="15"/>
  <c r="G574" i="15"/>
  <c r="G567" i="15"/>
  <c r="G583" i="15"/>
  <c r="G576" i="15"/>
  <c r="G584" i="15"/>
  <c r="G569" i="15"/>
  <c r="G588" i="15"/>
  <c r="G585" i="15"/>
  <c r="G565" i="15"/>
  <c r="G593" i="15"/>
  <c r="G555" i="15"/>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95B8EB7-DDC7-4449-B752-574C3CF0E965}">
      <text>
        <r>
          <rPr>
            <sz val="10"/>
            <color rgb="FF000000"/>
            <rFont val="Calibri"/>
            <family val="2"/>
            <scheme val="minor"/>
          </rPr>
          <t>This includes product, side products, starting materials, anything you want to quantify after the reaction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<sst xmlns="http://schemas.openxmlformats.org/spreadsheetml/2006/main" count="3785" uniqueCount="2703">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</sst>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8">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166" fontId="23" fillId="2" borderId="85" xfId="0" applyNumberFormat="1" applyFont="1" applyFill="1" applyBorder="1"/>
    <xf numFmtId="166" fontId="23" fillId="0" borderId="7" xfId="0" applyNumberFormat="1" applyFont="1" applyBorder="1" applyAlignment="1">
      <alignment horizontal="center"/>
    </xf>
    <xf numFmtId="166" fontId="23" fillId="0" borderId="236" xfId="0" applyNumberFormat="1" applyFont="1" applyBorder="1" applyAlignment="1">
      <alignment horizontal="center"/>
    </xf>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3" fillId="0" borderId="13" xfId="0" applyFont="1" applyBorder="1"/>
    <xf numFmtId="0" fontId="23" fillId="0" borderId="3" xfId="0" applyFont="1" applyBorder="1"/>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0" borderId="15" xfId="0" applyFont="1" applyBorder="1"/>
    <xf numFmtId="0" fontId="24" fillId="0" borderId="8" xfId="0" applyFont="1" applyBorder="1"/>
    <xf numFmtId="0" fontId="27" fillId="0" borderId="0" xfId="0" applyFont="1"/>
    <xf numFmtId="0" fontId="50" fillId="0" borderId="0" xfId="0" applyFont="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2028</v>
      </c>
      <c r="D1" s="483" t="s">
        <v>480</v>
      </c>
      <c r="E1" s="505" t="s">
        <v>2029</v>
      </c>
      <c r="F1" s="483" t="s">
        <v>481</v>
      </c>
      <c r="G1" s="505" t="s">
        <v>2030</v>
      </c>
      <c r="H1" s="483" t="s">
        <v>482</v>
      </c>
      <c r="I1" s="505" t="s">
        <v>2031</v>
      </c>
      <c r="J1" s="484" t="s">
        <v>483</v>
      </c>
      <c r="K1" s="513" t="s">
        <v>2032</v>
      </c>
      <c r="L1" s="485" t="s">
        <v>484</v>
      </c>
      <c r="M1" s="517" t="s">
        <v>2033</v>
      </c>
      <c r="N1" s="484" t="s">
        <v>485</v>
      </c>
      <c r="O1" s="513" t="s">
        <v>2034</v>
      </c>
      <c r="P1" s="486" t="s">
        <v>486</v>
      </c>
      <c r="Q1" s="520" t="s">
        <v>2035</v>
      </c>
      <c r="R1" s="487" t="s">
        <v>487</v>
      </c>
      <c r="S1" s="522" t="s">
        <v>2036</v>
      </c>
      <c r="T1" s="486" t="s">
        <v>488</v>
      </c>
      <c r="U1" s="520" t="s">
        <v>2037</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W17" sqref="W17"/>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5" t="s">
        <v>2113</v>
      </c>
      <c r="E1" s="216" t="s">
        <v>1064</v>
      </c>
      <c r="F1" s="555" t="s">
        <v>1838</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1836</v>
      </c>
      <c r="Z1" s="336" t="s">
        <v>1837</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e">
        <f>VLOOKUP(v1_col,Dictionaries!$G$2:$J$28,2,FALSE)</f>
        <v>#N/A</v>
      </c>
      <c r="CT1" s="295" t="str">
        <f>VLOOKUP(v1_col,Dictionaries!$G$2:$P$30,5,FALSE)</f>
        <v>not_used</v>
      </c>
      <c r="CU1" s="295" t="e">
        <f>VLOOKUP(v1_col,Dictionaries!$G$2:$J$28,3,FALSE)</f>
        <v>#N/A</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e">
        <f>VLOOKUP(v1_col,Dictionaries!$G$2:$J$28,4,FALSE)</f>
        <v>#N/A</v>
      </c>
      <c r="CZ1" s="294" t="e">
        <f>VLOOKUP(v2_col,Dictionaries!$G$2:$J$28,2,FALSE)</f>
        <v>#N/A</v>
      </c>
      <c r="DA1" s="294" t="str">
        <f>VLOOKUP(v2_col,Dictionaries!$G$2:$P$30,5,FALSE)</f>
        <v>not_used</v>
      </c>
      <c r="DB1" s="294" t="e">
        <f>VLOOKUP(v2_col,Dictionaries!$G$2:$J$28,3,FALSE)</f>
        <v>#N/A</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e">
        <f>VLOOKUP(v2_col,Dictionaries!$G$2:$J$28,4,FALSE)</f>
        <v>#N/A</v>
      </c>
      <c r="DG1" s="293" t="e">
        <f>VLOOKUP(v3_col,Dictionaries!$G$2:$J$28,2,FALSE)</f>
        <v>#N/A</v>
      </c>
      <c r="DH1" s="293" t="str">
        <f>VLOOKUP(v3_col,Dictionaries!$G$2:$P$30,5,FALSE)</f>
        <v>not_used</v>
      </c>
      <c r="DI1" s="293" t="e">
        <f>VLOOKUP(v3_col,Dictionaries!$G$2:$J$28,3,FALSE)</f>
        <v>#N/A</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e">
        <f>VLOOKUP(v3_col,Dictionaries!$G$2:$J$28,4,FALSE)</f>
        <v>#N/A</v>
      </c>
      <c r="DN1" s="292" t="e">
        <f>VLOOKUP(v4_row,Dictionaries!$G$2:$J$28,2,FALSE)</f>
        <v>#N/A</v>
      </c>
      <c r="DO1" s="292" t="str">
        <f>VLOOKUP(v4_row,Dictionaries!$G$2:$P$30,5,FALSE)</f>
        <v>not_used</v>
      </c>
      <c r="DP1" s="292" t="e">
        <f>VLOOKUP(v4_row,Dictionaries!$G$2:$J$28,3,FALSE)</f>
        <v>#N/A</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e">
        <f>VLOOKUP(v4_row,Dictionaries!$G$2:$J$28,4,FALSE)</f>
        <v>#N/A</v>
      </c>
      <c r="DU1" s="291" t="e">
        <f>VLOOKUP(v5_row,Dictionaries!$G$2:$J$28,2,FALSE)</f>
        <v>#N/A</v>
      </c>
      <c r="DV1" s="291" t="str">
        <f>VLOOKUP(v5_row,Dictionaries!$G$2:$P$30,5,FALSE)</f>
        <v>not_used</v>
      </c>
      <c r="DW1" s="291" t="e">
        <f>VLOOKUP(v5_row,Dictionaries!$G$2:$J$28,3,FALSE)</f>
        <v>#N/A</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e">
        <f>VLOOKUP(v5_row,Dictionaries!$G$2:$J$28,4,FALSE)</f>
        <v>#N/A</v>
      </c>
      <c r="EB1" s="290" t="e">
        <f>VLOOKUP(v6_row,Dictionaries!$G$2:$J$28,2,FALSE)</f>
        <v>#N/A</v>
      </c>
      <c r="EC1" s="290" t="str">
        <f>VLOOKUP(v6_row,Dictionaries!$G$2:$P$30,5,FALSE)</f>
        <v>not_used</v>
      </c>
      <c r="ED1" s="290" t="e">
        <f>VLOOKUP(v6_row,Dictionaries!$G$2:$J$28,3,FALSE)</f>
        <v>#N/A</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e">
        <f>VLOOKUP(v6_row,Dictionaries!$G$2:$J$28,4,FALSE)</f>
        <v>#N/A</v>
      </c>
      <c r="EI1" s="216" t="s">
        <v>1051</v>
      </c>
      <c r="EJ1" s="216" t="s">
        <v>1052</v>
      </c>
      <c r="EK1" s="345" t="s">
        <v>1839</v>
      </c>
      <c r="EL1" s="216" t="s">
        <v>1053</v>
      </c>
      <c r="EM1" s="216" t="s">
        <v>1045</v>
      </c>
      <c r="EN1" s="216" t="s">
        <v>1046</v>
      </c>
      <c r="EO1" s="345" t="s">
        <v>1840</v>
      </c>
      <c r="EP1" s="416" t="s">
        <v>2052</v>
      </c>
      <c r="EQ1" s="416" t="s">
        <v>2057</v>
      </c>
      <c r="ER1" s="416" t="s">
        <v>2039</v>
      </c>
      <c r="ES1" s="332" t="s">
        <v>1047</v>
      </c>
      <c r="ET1" s="333" t="s">
        <v>1048</v>
      </c>
      <c r="EU1" s="333" t="s">
        <v>1049</v>
      </c>
      <c r="EV1" s="348" t="s">
        <v>1841</v>
      </c>
      <c r="EW1" s="426" t="s">
        <v>2042</v>
      </c>
      <c r="EX1" s="426" t="s">
        <v>2058</v>
      </c>
      <c r="EY1" s="333" t="s">
        <v>1326</v>
      </c>
      <c r="EZ1" s="334" t="s">
        <v>1050</v>
      </c>
      <c r="FA1" s="333" t="s">
        <v>1054</v>
      </c>
      <c r="FB1" s="333" t="s">
        <v>1055</v>
      </c>
      <c r="FC1" s="349" t="s">
        <v>1842</v>
      </c>
      <c r="FD1" s="426" t="s">
        <v>2044</v>
      </c>
      <c r="FE1" s="426" t="s">
        <v>2059</v>
      </c>
      <c r="FF1" s="333" t="s">
        <v>1327</v>
      </c>
      <c r="FG1" s="334" t="s">
        <v>1056</v>
      </c>
      <c r="FH1" s="331" t="s">
        <v>1057</v>
      </c>
      <c r="FI1" s="331" t="s">
        <v>1058</v>
      </c>
      <c r="FJ1" s="350" t="s">
        <v>1843</v>
      </c>
      <c r="FK1" s="331" t="s">
        <v>1059</v>
      </c>
      <c r="FL1" s="416" t="s">
        <v>2060</v>
      </c>
      <c r="FM1" s="416" t="s">
        <v>2061</v>
      </c>
      <c r="FN1" s="332" t="s">
        <v>1060</v>
      </c>
      <c r="FO1" s="331" t="s">
        <v>1118</v>
      </c>
      <c r="FP1" s="331" t="s">
        <v>1119</v>
      </c>
      <c r="FQ1" s="350" t="s">
        <v>1844</v>
      </c>
      <c r="FR1" s="331" t="s">
        <v>1120</v>
      </c>
      <c r="FS1" s="416" t="s">
        <v>2063</v>
      </c>
      <c r="FT1" s="416" t="s">
        <v>2062</v>
      </c>
      <c r="FU1" s="332" t="s">
        <v>1121</v>
      </c>
      <c r="FV1" s="331" t="s">
        <v>1122</v>
      </c>
      <c r="FW1" s="331" t="s">
        <v>1123</v>
      </c>
      <c r="FX1" s="350" t="s">
        <v>1845</v>
      </c>
      <c r="FY1" s="331" t="s">
        <v>1124</v>
      </c>
      <c r="FZ1" s="416" t="s">
        <v>2064</v>
      </c>
      <c r="GA1" s="416" t="s">
        <v>2065</v>
      </c>
      <c r="GB1" s="332" t="s">
        <v>1125</v>
      </c>
      <c r="GC1" s="331" t="s">
        <v>1126</v>
      </c>
      <c r="GD1" s="331" t="s">
        <v>1127</v>
      </c>
      <c r="GE1" s="350" t="s">
        <v>1846</v>
      </c>
      <c r="GF1" s="331" t="s">
        <v>1128</v>
      </c>
      <c r="GG1" s="416" t="s">
        <v>2066</v>
      </c>
      <c r="GH1" s="416" t="s">
        <v>2067</v>
      </c>
      <c r="GI1" s="332" t="s">
        <v>1129</v>
      </c>
      <c r="GJ1" s="331" t="s">
        <v>1130</v>
      </c>
      <c r="GK1" s="331" t="s">
        <v>1131</v>
      </c>
      <c r="GL1" s="350" t="s">
        <v>1847</v>
      </c>
      <c r="GM1" s="331" t="s">
        <v>1132</v>
      </c>
      <c r="GN1" s="416" t="s">
        <v>2070</v>
      </c>
      <c r="GO1" s="416" t="s">
        <v>2071</v>
      </c>
      <c r="GP1" s="332" t="s">
        <v>1133</v>
      </c>
      <c r="GQ1" s="331" t="s">
        <v>1134</v>
      </c>
      <c r="GR1" s="331" t="s">
        <v>1135</v>
      </c>
      <c r="GS1" s="350" t="s">
        <v>1848</v>
      </c>
      <c r="GT1" s="331" t="s">
        <v>1136</v>
      </c>
      <c r="GU1" s="416" t="s">
        <v>2068</v>
      </c>
      <c r="GV1" s="416" t="s">
        <v>2069</v>
      </c>
      <c r="GW1" s="332" t="s">
        <v>1137</v>
      </c>
      <c r="GX1" s="331" t="s">
        <v>1138</v>
      </c>
      <c r="GY1" s="331" t="s">
        <v>1139</v>
      </c>
      <c r="GZ1" s="350" t="s">
        <v>1849</v>
      </c>
      <c r="HA1" s="331" t="s">
        <v>1140</v>
      </c>
      <c r="HB1" s="416" t="s">
        <v>2072</v>
      </c>
      <c r="HC1" s="416" t="s">
        <v>2073</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BaFAM/nJm7YmRTwc38TsxlRa9rPKnMKmH8SZjJ8vOsHGcIrwaG+JU3GIFksdqptYAiM/VR+h7nlWMwyPe9bbAQ==" saltValue="AVxAe5fXHTukE1RlG69G2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66" workbookViewId="0">
      <selection activeCell="B17" sqref="B17"/>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2669</v>
      </c>
      <c r="B1" s="435" t="s">
        <v>27</v>
      </c>
      <c r="C1" s="435" t="s">
        <v>54</v>
      </c>
      <c r="D1" s="454" t="s">
        <v>2016</v>
      </c>
      <c r="E1" s="436" t="s">
        <v>1007</v>
      </c>
      <c r="F1" s="439" t="s">
        <v>1933</v>
      </c>
      <c r="G1" s="150" t="s">
        <v>1932</v>
      </c>
    </row>
    <row r="2" spans="1:7">
      <c r="A2" s="434" t="s">
        <v>2124</v>
      </c>
      <c r="B2" s="437">
        <v>1</v>
      </c>
      <c r="C2" s="437" t="s">
        <v>34</v>
      </c>
      <c r="D2" s="438" t="s">
        <v>944</v>
      </c>
      <c r="E2" s="41" t="s">
        <v>1329</v>
      </c>
      <c r="F2" s="42" t="s">
        <v>503</v>
      </c>
      <c r="G2" s="434">
        <f>COUNTIF('Scan Ligands'!$F$2:$F$25,B2)</f>
        <v>0</v>
      </c>
    </row>
    <row r="3" spans="1:7">
      <c r="B3" s="437">
        <v>2</v>
      </c>
      <c r="C3" s="437" t="s">
        <v>35</v>
      </c>
      <c r="D3" s="438" t="s">
        <v>944</v>
      </c>
      <c r="E3" s="41" t="s">
        <v>1330</v>
      </c>
      <c r="F3" s="42" t="s">
        <v>504</v>
      </c>
      <c r="G3" s="434">
        <f>COUNTIF('Scan Ligands'!$F$2:$F$25,B3)</f>
        <v>0</v>
      </c>
    </row>
    <row r="4" spans="1:7">
      <c r="A4" s="434" t="s">
        <v>2125</v>
      </c>
      <c r="B4" s="437">
        <v>3</v>
      </c>
      <c r="C4" s="437" t="s">
        <v>31</v>
      </c>
      <c r="D4" s="438" t="s">
        <v>944</v>
      </c>
      <c r="E4" s="41" t="s">
        <v>1331</v>
      </c>
      <c r="F4" s="42" t="s">
        <v>505</v>
      </c>
      <c r="G4" s="434">
        <f>COUNTIF('Scan Ligands'!$F$2:$F$25,B4)</f>
        <v>0</v>
      </c>
    </row>
    <row r="5" spans="1:7">
      <c r="A5" s="434" t="s">
        <v>2126</v>
      </c>
      <c r="B5" s="437">
        <v>4</v>
      </c>
      <c r="C5" s="437" t="s">
        <v>36</v>
      </c>
      <c r="D5" s="438" t="s">
        <v>944</v>
      </c>
      <c r="E5" s="41" t="s">
        <v>1332</v>
      </c>
      <c r="F5" s="42" t="s">
        <v>506</v>
      </c>
      <c r="G5" s="434">
        <f>COUNTIF('Scan Ligands'!$F$2:$F$25,B5)</f>
        <v>0</v>
      </c>
    </row>
    <row r="6" spans="1:7">
      <c r="A6" s="434" t="s">
        <v>2127</v>
      </c>
      <c r="B6" s="437">
        <v>5</v>
      </c>
      <c r="C6" s="437" t="s">
        <v>37</v>
      </c>
      <c r="D6" s="438" t="s">
        <v>944</v>
      </c>
      <c r="E6" s="41" t="s">
        <v>1333</v>
      </c>
      <c r="F6" s="42" t="s">
        <v>507</v>
      </c>
      <c r="G6" s="434">
        <f>COUNTIF('Scan Ligands'!$F$2:$F$25,B6)</f>
        <v>0</v>
      </c>
    </row>
    <row r="7" spans="1:7">
      <c r="A7" s="434" t="s">
        <v>2128</v>
      </c>
      <c r="B7" s="437">
        <v>6</v>
      </c>
      <c r="C7" s="437" t="s">
        <v>38</v>
      </c>
      <c r="D7" s="438" t="s">
        <v>28</v>
      </c>
      <c r="E7" s="41" t="s">
        <v>1334</v>
      </c>
      <c r="F7" s="42" t="s">
        <v>508</v>
      </c>
      <c r="G7" s="434">
        <f>COUNTIF('Scan Ligands'!$F$2:$F$25,B7)</f>
        <v>0</v>
      </c>
    </row>
    <row r="8" spans="1:7">
      <c r="A8" s="434" t="s">
        <v>2129</v>
      </c>
      <c r="B8" s="437">
        <v>7</v>
      </c>
      <c r="C8" s="437" t="s">
        <v>39</v>
      </c>
      <c r="D8" s="438" t="s">
        <v>944</v>
      </c>
      <c r="E8" s="41" t="s">
        <v>1335</v>
      </c>
      <c r="F8" s="42" t="s">
        <v>509</v>
      </c>
      <c r="G8" s="434">
        <f>COUNTIF('Scan Ligands'!$F$2:$F$25,B8)</f>
        <v>0</v>
      </c>
    </row>
    <row r="9" spans="1:7">
      <c r="A9" s="434" t="s">
        <v>2130</v>
      </c>
      <c r="B9" s="437">
        <v>8</v>
      </c>
      <c r="C9" s="437" t="s">
        <v>40</v>
      </c>
      <c r="D9" s="438" t="s">
        <v>944</v>
      </c>
      <c r="E9" s="41" t="s">
        <v>1336</v>
      </c>
      <c r="F9" s="42" t="s">
        <v>510</v>
      </c>
      <c r="G9" s="434">
        <f>COUNTIF('Scan Ligands'!$F$2:$F$25,B9)</f>
        <v>0</v>
      </c>
    </row>
    <row r="10" spans="1:7">
      <c r="A10" s="434" t="s">
        <v>2131</v>
      </c>
      <c r="B10" s="437">
        <v>9</v>
      </c>
      <c r="C10" s="437" t="s">
        <v>41</v>
      </c>
      <c r="D10" s="438" t="s">
        <v>944</v>
      </c>
      <c r="E10" s="41" t="s">
        <v>1337</v>
      </c>
      <c r="F10" s="42" t="s">
        <v>511</v>
      </c>
      <c r="G10" s="434">
        <f>COUNTIF('Scan Ligands'!$F$2:$F$25,B10)</f>
        <v>0</v>
      </c>
    </row>
    <row r="11" spans="1:7">
      <c r="A11" s="434" t="s">
        <v>2132</v>
      </c>
      <c r="B11" s="437">
        <v>10</v>
      </c>
      <c r="C11" s="437" t="s">
        <v>42</v>
      </c>
      <c r="D11" s="438" t="s">
        <v>944</v>
      </c>
      <c r="E11" s="41" t="s">
        <v>1338</v>
      </c>
      <c r="F11" s="42" t="s">
        <v>512</v>
      </c>
      <c r="G11" s="434">
        <f>COUNTIF('Scan Ligands'!$F$2:$F$25,B11)</f>
        <v>0</v>
      </c>
    </row>
    <row r="12" spans="1:7">
      <c r="A12" s="434" t="s">
        <v>2133</v>
      </c>
      <c r="B12" s="437">
        <v>11</v>
      </c>
      <c r="C12" s="437" t="s">
        <v>43</v>
      </c>
      <c r="D12" s="438" t="s">
        <v>944</v>
      </c>
      <c r="E12" s="41" t="s">
        <v>1339</v>
      </c>
      <c r="F12" s="42" t="s">
        <v>513</v>
      </c>
      <c r="G12" s="434">
        <f>COUNTIF('Scan Ligands'!$F$2:$F$25,B12)</f>
        <v>0</v>
      </c>
    </row>
    <row r="13" spans="1:7">
      <c r="A13" s="434" t="s">
        <v>2134</v>
      </c>
      <c r="B13" s="437">
        <v>12</v>
      </c>
      <c r="C13" s="437" t="s">
        <v>44</v>
      </c>
      <c r="D13" s="438" t="s">
        <v>944</v>
      </c>
      <c r="E13" s="41" t="s">
        <v>1340</v>
      </c>
      <c r="F13" s="42" t="s">
        <v>514</v>
      </c>
      <c r="G13" s="434">
        <f>COUNTIF('Scan Ligands'!$F$2:$F$25,B13)</f>
        <v>0</v>
      </c>
    </row>
    <row r="14" spans="1:7">
      <c r="A14" s="434" t="s">
        <v>2135</v>
      </c>
      <c r="B14" s="437">
        <v>13</v>
      </c>
      <c r="C14" s="437" t="s">
        <v>55</v>
      </c>
      <c r="D14" s="438" t="s">
        <v>944</v>
      </c>
      <c r="E14" s="41" t="s">
        <v>1341</v>
      </c>
      <c r="F14" s="42" t="s">
        <v>515</v>
      </c>
      <c r="G14" s="434">
        <f>COUNTIF('Scan Ligands'!$F$2:$F$25,B14)</f>
        <v>0</v>
      </c>
    </row>
    <row r="15" spans="1:7">
      <c r="A15" s="434" t="s">
        <v>2136</v>
      </c>
      <c r="B15" s="437">
        <v>14</v>
      </c>
      <c r="C15" s="437" t="s">
        <v>56</v>
      </c>
      <c r="D15" s="438" t="s">
        <v>944</v>
      </c>
      <c r="E15" s="41" t="s">
        <v>1342</v>
      </c>
      <c r="F15" s="42" t="s">
        <v>516</v>
      </c>
      <c r="G15" s="434">
        <f>COUNTIF('Scan Ligands'!$F$2:$F$25,B15)</f>
        <v>0</v>
      </c>
    </row>
    <row r="16" spans="1:7">
      <c r="A16" s="434" t="s">
        <v>2137</v>
      </c>
      <c r="B16" s="437">
        <v>15</v>
      </c>
      <c r="C16" s="437" t="s">
        <v>57</v>
      </c>
      <c r="D16" s="438" t="s">
        <v>29</v>
      </c>
      <c r="E16" s="41" t="s">
        <v>1343</v>
      </c>
      <c r="F16" s="42" t="s">
        <v>517</v>
      </c>
      <c r="G16" s="434">
        <f>COUNTIF('Scan Ligands'!$F$2:$F$25,B16)</f>
        <v>0</v>
      </c>
    </row>
    <row r="17" spans="1:7">
      <c r="A17" s="434" t="s">
        <v>2138</v>
      </c>
      <c r="B17" s="437">
        <v>16</v>
      </c>
      <c r="C17" s="437" t="s">
        <v>58</v>
      </c>
      <c r="D17" s="438" t="s">
        <v>944</v>
      </c>
      <c r="E17" s="41" t="s">
        <v>1344</v>
      </c>
      <c r="F17" s="42" t="s">
        <v>518</v>
      </c>
      <c r="G17" s="434">
        <f>COUNTIF('Scan Ligands'!$F$2:$F$25,B17)</f>
        <v>0</v>
      </c>
    </row>
    <row r="18" spans="1:7">
      <c r="A18" s="434" t="s">
        <v>2139</v>
      </c>
      <c r="B18" s="437">
        <v>17</v>
      </c>
      <c r="C18" s="437" t="s">
        <v>59</v>
      </c>
      <c r="D18" s="438" t="s">
        <v>944</v>
      </c>
      <c r="E18" s="41" t="s">
        <v>1345</v>
      </c>
      <c r="F18" s="42" t="s">
        <v>519</v>
      </c>
      <c r="G18" s="434">
        <f>COUNTIF('Scan Ligands'!$F$2:$F$25,B18)</f>
        <v>0</v>
      </c>
    </row>
    <row r="19" spans="1:7">
      <c r="A19" s="434" t="s">
        <v>2140</v>
      </c>
      <c r="B19" s="437">
        <v>18</v>
      </c>
      <c r="C19" s="437" t="s">
        <v>60</v>
      </c>
      <c r="D19" s="438" t="s">
        <v>944</v>
      </c>
      <c r="E19" s="41" t="s">
        <v>1346</v>
      </c>
      <c r="F19" s="42" t="s">
        <v>520</v>
      </c>
      <c r="G19" s="434">
        <f>COUNTIF('Scan Ligands'!$F$2:$F$25,B19)</f>
        <v>0</v>
      </c>
    </row>
    <row r="20" spans="1:7">
      <c r="A20" s="434" t="s">
        <v>2141</v>
      </c>
      <c r="B20" s="437">
        <v>19</v>
      </c>
      <c r="C20" s="437" t="s">
        <v>61</v>
      </c>
      <c r="D20" s="438" t="s">
        <v>944</v>
      </c>
      <c r="E20" s="41" t="s">
        <v>1347</v>
      </c>
      <c r="F20" s="42" t="s">
        <v>521</v>
      </c>
      <c r="G20" s="434">
        <f>COUNTIF('Scan Ligands'!$F$2:$F$25,B20)</f>
        <v>0</v>
      </c>
    </row>
    <row r="21" spans="1:7">
      <c r="A21" s="434" t="s">
        <v>2142</v>
      </c>
      <c r="B21" s="437">
        <v>20</v>
      </c>
      <c r="C21" s="437" t="s">
        <v>62</v>
      </c>
      <c r="D21" s="438" t="s">
        <v>944</v>
      </c>
      <c r="E21" s="41" t="s">
        <v>1348</v>
      </c>
      <c r="F21" s="42" t="s">
        <v>522</v>
      </c>
      <c r="G21" s="434">
        <f>COUNTIF('Scan Ligands'!$F$2:$F$25,B21)</f>
        <v>0</v>
      </c>
    </row>
    <row r="22" spans="1:7">
      <c r="A22" s="434" t="s">
        <v>2143</v>
      </c>
      <c r="B22" s="437">
        <v>21</v>
      </c>
      <c r="C22" s="437" t="s">
        <v>63</v>
      </c>
      <c r="D22" s="438" t="s">
        <v>28</v>
      </c>
      <c r="E22" s="41" t="s">
        <v>1349</v>
      </c>
      <c r="F22" s="42" t="s">
        <v>523</v>
      </c>
      <c r="G22" s="434">
        <f>COUNTIF('Scan Ligands'!$F$2:$F$25,B22)</f>
        <v>0</v>
      </c>
    </row>
    <row r="23" spans="1:7">
      <c r="A23" s="434" t="s">
        <v>2144</v>
      </c>
      <c r="B23" s="437">
        <v>22</v>
      </c>
      <c r="C23" s="437" t="s">
        <v>64</v>
      </c>
      <c r="D23" s="438" t="s">
        <v>944</v>
      </c>
      <c r="E23" s="41" t="s">
        <v>1350</v>
      </c>
      <c r="F23" s="42" t="s">
        <v>524</v>
      </c>
      <c r="G23" s="434">
        <f>COUNTIF('Scan Ligands'!$F$2:$F$25,B23)</f>
        <v>0</v>
      </c>
    </row>
    <row r="24" spans="1:7">
      <c r="A24" s="434" t="s">
        <v>2145</v>
      </c>
      <c r="B24" s="437">
        <v>23</v>
      </c>
      <c r="C24" s="437" t="s">
        <v>65</v>
      </c>
      <c r="D24" s="438" t="s">
        <v>944</v>
      </c>
      <c r="E24" s="41" t="s">
        <v>1351</v>
      </c>
      <c r="F24" s="42" t="s">
        <v>525</v>
      </c>
      <c r="G24" s="434">
        <f>COUNTIF('Scan Ligands'!$F$2:$F$25,B24)</f>
        <v>0</v>
      </c>
    </row>
    <row r="25" spans="1:7">
      <c r="A25" s="434" t="s">
        <v>2146</v>
      </c>
      <c r="B25" s="437">
        <v>24</v>
      </c>
      <c r="C25" s="437" t="s">
        <v>66</v>
      </c>
      <c r="D25" s="438" t="s">
        <v>944</v>
      </c>
      <c r="E25" s="41" t="s">
        <v>1352</v>
      </c>
      <c r="F25" s="42" t="s">
        <v>526</v>
      </c>
      <c r="G25" s="434">
        <f>COUNTIF('Scan Ligands'!$F$2:$F$25,B25)</f>
        <v>0</v>
      </c>
    </row>
    <row r="26" spans="1:7">
      <c r="A26" s="434" t="s">
        <v>2147</v>
      </c>
      <c r="B26" s="437">
        <v>25</v>
      </c>
      <c r="C26" s="437" t="s">
        <v>67</v>
      </c>
      <c r="D26" s="438" t="s">
        <v>28</v>
      </c>
      <c r="E26" s="41" t="s">
        <v>1353</v>
      </c>
      <c r="F26" s="42" t="s">
        <v>527</v>
      </c>
      <c r="G26" s="434">
        <f>COUNTIF('Scan Ligands'!$F$2:$F$25,B26)</f>
        <v>0</v>
      </c>
    </row>
    <row r="27" spans="1:7">
      <c r="A27" s="434" t="s">
        <v>2148</v>
      </c>
      <c r="B27" s="437">
        <v>26</v>
      </c>
      <c r="C27" s="437" t="s">
        <v>68</v>
      </c>
      <c r="D27" s="438" t="s">
        <v>28</v>
      </c>
      <c r="E27" s="41" t="s">
        <v>1354</v>
      </c>
      <c r="F27" s="42" t="s">
        <v>528</v>
      </c>
      <c r="G27" s="434">
        <f>COUNTIF('Scan Ligands'!$F$2:$F$25,B27)</f>
        <v>0</v>
      </c>
    </row>
    <row r="28" spans="1:7">
      <c r="A28" s="434" t="s">
        <v>2149</v>
      </c>
      <c r="B28" s="437">
        <v>27</v>
      </c>
      <c r="C28" s="437" t="s">
        <v>69</v>
      </c>
      <c r="D28" s="438" t="s">
        <v>944</v>
      </c>
      <c r="E28" s="41" t="s">
        <v>1355</v>
      </c>
      <c r="F28" s="42" t="s">
        <v>529</v>
      </c>
      <c r="G28" s="434">
        <f>COUNTIF('Scan Ligands'!$F$2:$F$25,B28)</f>
        <v>0</v>
      </c>
    </row>
    <row r="29" spans="1:7">
      <c r="A29" s="434" t="s">
        <v>2150</v>
      </c>
      <c r="B29" s="437">
        <v>28</v>
      </c>
      <c r="C29" s="437" t="s">
        <v>70</v>
      </c>
      <c r="D29" s="438" t="s">
        <v>944</v>
      </c>
      <c r="E29" s="41" t="s">
        <v>1356</v>
      </c>
      <c r="F29" s="42" t="s">
        <v>530</v>
      </c>
      <c r="G29" s="434">
        <f>COUNTIF('Scan Ligands'!$F$2:$F$25,B29)</f>
        <v>0</v>
      </c>
    </row>
    <row r="30" spans="1:7">
      <c r="A30" s="434" t="s">
        <v>2151</v>
      </c>
      <c r="B30" s="437">
        <v>29</v>
      </c>
      <c r="C30" s="437" t="s">
        <v>71</v>
      </c>
      <c r="D30" s="438" t="s">
        <v>30</v>
      </c>
      <c r="E30" s="41" t="s">
        <v>1357</v>
      </c>
      <c r="F30" s="42" t="s">
        <v>531</v>
      </c>
      <c r="G30" s="434">
        <f>COUNTIF('Scan Ligands'!$F$2:$F$25,B30)</f>
        <v>0</v>
      </c>
    </row>
    <row r="31" spans="1:7">
      <c r="A31" s="434" t="s">
        <v>2152</v>
      </c>
      <c r="B31" s="437">
        <v>30</v>
      </c>
      <c r="C31" s="437" t="s">
        <v>72</v>
      </c>
      <c r="D31" s="438" t="s">
        <v>944</v>
      </c>
      <c r="E31" s="41" t="s">
        <v>1358</v>
      </c>
      <c r="F31" s="42" t="s">
        <v>532</v>
      </c>
      <c r="G31" s="434">
        <f>COUNTIF('Scan Ligands'!$F$2:$F$25,B31)</f>
        <v>0</v>
      </c>
    </row>
    <row r="32" spans="1:7">
      <c r="A32" s="434" t="s">
        <v>2153</v>
      </c>
      <c r="B32" s="437">
        <v>31</v>
      </c>
      <c r="C32" s="437" t="s">
        <v>73</v>
      </c>
      <c r="D32" s="438" t="s">
        <v>944</v>
      </c>
      <c r="E32" s="41" t="s">
        <v>1359</v>
      </c>
      <c r="F32" s="42" t="s">
        <v>533</v>
      </c>
      <c r="G32" s="434">
        <f>COUNTIF('Scan Ligands'!$F$2:$F$25,B32)</f>
        <v>0</v>
      </c>
    </row>
    <row r="33" spans="1:7">
      <c r="A33" s="434" t="s">
        <v>2154</v>
      </c>
      <c r="B33" s="437">
        <v>32</v>
      </c>
      <c r="C33" s="437" t="s">
        <v>74</v>
      </c>
      <c r="D33" s="438" t="s">
        <v>945</v>
      </c>
      <c r="E33" s="41" t="s">
        <v>1360</v>
      </c>
      <c r="F33" s="42" t="s">
        <v>534</v>
      </c>
      <c r="G33" s="434">
        <f>COUNTIF('Scan Ligands'!$F$2:$F$25,B33)</f>
        <v>0</v>
      </c>
    </row>
    <row r="34" spans="1:7">
      <c r="A34" s="434" t="s">
        <v>2155</v>
      </c>
      <c r="B34" s="437">
        <v>33</v>
      </c>
      <c r="C34" s="437" t="s">
        <v>75</v>
      </c>
      <c r="D34" s="438" t="s">
        <v>944</v>
      </c>
      <c r="E34" s="41" t="s">
        <v>1361</v>
      </c>
      <c r="F34" s="42" t="s">
        <v>535</v>
      </c>
      <c r="G34" s="434">
        <f>COUNTIF('Scan Ligands'!$F$2:$F$25,B34)</f>
        <v>0</v>
      </c>
    </row>
    <row r="35" spans="1:7">
      <c r="A35" s="434" t="s">
        <v>2156</v>
      </c>
      <c r="B35" s="437">
        <v>34</v>
      </c>
      <c r="C35" s="437" t="s">
        <v>76</v>
      </c>
      <c r="D35" s="438" t="s">
        <v>944</v>
      </c>
      <c r="E35" s="41" t="s">
        <v>1362</v>
      </c>
      <c r="F35" s="42" t="s">
        <v>536</v>
      </c>
      <c r="G35" s="434">
        <f>COUNTIF('Scan Ligands'!$F$2:$F$25,B35)</f>
        <v>0</v>
      </c>
    </row>
    <row r="36" spans="1:7">
      <c r="A36" s="434" t="s">
        <v>2157</v>
      </c>
      <c r="B36" s="437">
        <v>35</v>
      </c>
      <c r="C36" s="437" t="s">
        <v>77</v>
      </c>
      <c r="D36" s="438" t="s">
        <v>944</v>
      </c>
      <c r="E36" s="41" t="s">
        <v>1363</v>
      </c>
      <c r="F36" s="42" t="s">
        <v>537</v>
      </c>
      <c r="G36" s="434">
        <f>COUNTIF('Scan Ligands'!$F$2:$F$25,B36)</f>
        <v>0</v>
      </c>
    </row>
    <row r="37" spans="1:7">
      <c r="A37" s="434" t="s">
        <v>2158</v>
      </c>
      <c r="B37" s="437">
        <v>36</v>
      </c>
      <c r="C37" s="437" t="s">
        <v>78</v>
      </c>
      <c r="D37" s="438" t="s">
        <v>944</v>
      </c>
      <c r="E37" s="41" t="s">
        <v>1364</v>
      </c>
      <c r="F37" s="42" t="s">
        <v>538</v>
      </c>
      <c r="G37" s="434">
        <f>COUNTIF('Scan Ligands'!$F$2:$F$25,B37)</f>
        <v>0</v>
      </c>
    </row>
    <row r="38" spans="1:7">
      <c r="A38" s="434" t="s">
        <v>2159</v>
      </c>
      <c r="B38" s="437">
        <v>37</v>
      </c>
      <c r="C38" s="437" t="s">
        <v>79</v>
      </c>
      <c r="D38" s="438" t="s">
        <v>28</v>
      </c>
      <c r="E38" s="41" t="s">
        <v>1365</v>
      </c>
      <c r="F38" s="42" t="s">
        <v>539</v>
      </c>
      <c r="G38" s="434">
        <f>COUNTIF('Scan Ligands'!$F$2:$F$25,B38)</f>
        <v>0</v>
      </c>
    </row>
    <row r="39" spans="1:7">
      <c r="A39" s="434" t="s">
        <v>2160</v>
      </c>
      <c r="B39" s="437">
        <v>38</v>
      </c>
      <c r="C39" s="437" t="s">
        <v>80</v>
      </c>
      <c r="D39" s="438" t="s">
        <v>944</v>
      </c>
      <c r="E39" s="41" t="s">
        <v>1366</v>
      </c>
      <c r="F39" s="42" t="s">
        <v>540</v>
      </c>
      <c r="G39" s="434">
        <f>COUNTIF('Scan Ligands'!$F$2:$F$25,B39)</f>
        <v>0</v>
      </c>
    </row>
    <row r="40" spans="1:7">
      <c r="A40" s="434" t="s">
        <v>2161</v>
      </c>
      <c r="B40" s="437">
        <v>39</v>
      </c>
      <c r="C40" s="437" t="s">
        <v>81</v>
      </c>
      <c r="D40" s="438" t="s">
        <v>28</v>
      </c>
      <c r="E40" s="41" t="s">
        <v>1367</v>
      </c>
      <c r="F40" s="42" t="s">
        <v>541</v>
      </c>
      <c r="G40" s="434">
        <f>COUNTIF('Scan Ligands'!$F$2:$F$25,B40)</f>
        <v>0</v>
      </c>
    </row>
    <row r="41" spans="1:7">
      <c r="A41" s="434" t="s">
        <v>2162</v>
      </c>
      <c r="B41" s="437">
        <v>40</v>
      </c>
      <c r="C41" s="437" t="s">
        <v>82</v>
      </c>
      <c r="D41" s="438" t="s">
        <v>944</v>
      </c>
      <c r="E41" s="41" t="s">
        <v>1368</v>
      </c>
      <c r="F41" s="42" t="s">
        <v>542</v>
      </c>
      <c r="G41" s="434">
        <f>COUNTIF('Scan Ligands'!$F$2:$F$25,B41)</f>
        <v>0</v>
      </c>
    </row>
    <row r="42" spans="1:7">
      <c r="A42" s="434" t="s">
        <v>2163</v>
      </c>
      <c r="B42" s="437">
        <v>41</v>
      </c>
      <c r="C42" s="437" t="s">
        <v>83</v>
      </c>
      <c r="D42" s="438" t="s">
        <v>944</v>
      </c>
      <c r="E42" s="41" t="s">
        <v>1369</v>
      </c>
      <c r="F42" s="42" t="s">
        <v>543</v>
      </c>
      <c r="G42" s="434">
        <f>COUNTIF('Scan Ligands'!$F$2:$F$25,B42)</f>
        <v>0</v>
      </c>
    </row>
    <row r="43" spans="1:7">
      <c r="A43" s="434" t="s">
        <v>2164</v>
      </c>
      <c r="B43" s="437">
        <v>42</v>
      </c>
      <c r="C43" s="437" t="s">
        <v>84</v>
      </c>
      <c r="D43" s="438" t="s">
        <v>29</v>
      </c>
      <c r="E43" s="41" t="s">
        <v>1370</v>
      </c>
      <c r="F43" s="42" t="s">
        <v>544</v>
      </c>
      <c r="G43" s="434">
        <f>COUNTIF('Scan Ligands'!$F$2:$F$25,B43)</f>
        <v>0</v>
      </c>
    </row>
    <row r="44" spans="1:7">
      <c r="A44" s="434" t="s">
        <v>2165</v>
      </c>
      <c r="B44" s="437">
        <v>43</v>
      </c>
      <c r="C44" s="437" t="s">
        <v>85</v>
      </c>
      <c r="D44" s="438" t="s">
        <v>28</v>
      </c>
      <c r="E44" s="41" t="s">
        <v>1371</v>
      </c>
      <c r="F44" s="42" t="s">
        <v>545</v>
      </c>
      <c r="G44" s="434">
        <f>COUNTIF('Scan Ligands'!$F$2:$F$25,B44)</f>
        <v>0</v>
      </c>
    </row>
    <row r="45" spans="1:7">
      <c r="A45" s="434" t="s">
        <v>2166</v>
      </c>
      <c r="B45" s="437">
        <v>44</v>
      </c>
      <c r="C45" s="437" t="s">
        <v>86</v>
      </c>
      <c r="D45" s="438" t="s">
        <v>29</v>
      </c>
      <c r="E45" s="41" t="s">
        <v>1372</v>
      </c>
      <c r="F45" s="42" t="s">
        <v>546</v>
      </c>
      <c r="G45" s="434">
        <f>COUNTIF('Scan Ligands'!$F$2:$F$25,B45)</f>
        <v>0</v>
      </c>
    </row>
    <row r="46" spans="1:7">
      <c r="A46" s="434" t="s">
        <v>2167</v>
      </c>
      <c r="B46" s="437">
        <v>45</v>
      </c>
      <c r="C46" s="437" t="s">
        <v>87</v>
      </c>
      <c r="D46" s="438" t="s">
        <v>30</v>
      </c>
      <c r="E46" s="41" t="s">
        <v>1373</v>
      </c>
      <c r="F46" s="42" t="s">
        <v>547</v>
      </c>
      <c r="G46" s="434">
        <f>COUNTIF('Scan Ligands'!$F$2:$F$25,B46)</f>
        <v>0</v>
      </c>
    </row>
    <row r="47" spans="1:7">
      <c r="A47" s="434" t="s">
        <v>2168</v>
      </c>
      <c r="B47" s="437">
        <v>46</v>
      </c>
      <c r="C47" s="437" t="s">
        <v>88</v>
      </c>
      <c r="D47" s="438" t="s">
        <v>28</v>
      </c>
      <c r="E47" s="41" t="s">
        <v>1374</v>
      </c>
      <c r="F47" s="42" t="s">
        <v>548</v>
      </c>
      <c r="G47" s="434">
        <f>COUNTIF('Scan Ligands'!$F$2:$F$25,B47)</f>
        <v>0</v>
      </c>
    </row>
    <row r="48" spans="1:7">
      <c r="A48" s="434" t="s">
        <v>2169</v>
      </c>
      <c r="B48" s="437">
        <v>47</v>
      </c>
      <c r="C48" s="437" t="s">
        <v>89</v>
      </c>
      <c r="D48" s="438" t="s">
        <v>28</v>
      </c>
      <c r="E48" s="41" t="s">
        <v>1375</v>
      </c>
      <c r="F48" s="42" t="s">
        <v>549</v>
      </c>
      <c r="G48" s="434">
        <f>COUNTIF('Scan Ligands'!$F$2:$F$25,B48)</f>
        <v>0</v>
      </c>
    </row>
    <row r="49" spans="1:7">
      <c r="A49" s="434" t="s">
        <v>2170</v>
      </c>
      <c r="B49" s="437">
        <v>48</v>
      </c>
      <c r="C49" s="437" t="s">
        <v>90</v>
      </c>
      <c r="D49" s="438" t="s">
        <v>28</v>
      </c>
      <c r="E49" s="41" t="s">
        <v>1376</v>
      </c>
      <c r="F49" s="42" t="s">
        <v>550</v>
      </c>
      <c r="G49" s="434">
        <f>COUNTIF('Scan Ligands'!$F$2:$F$25,B49)</f>
        <v>0</v>
      </c>
    </row>
    <row r="50" spans="1:7">
      <c r="A50" s="434" t="s">
        <v>2171</v>
      </c>
      <c r="B50" s="437">
        <v>49</v>
      </c>
      <c r="C50" s="437" t="s">
        <v>91</v>
      </c>
      <c r="D50" s="438" t="s">
        <v>28</v>
      </c>
      <c r="E50" s="41" t="s">
        <v>1377</v>
      </c>
      <c r="F50" s="42" t="s">
        <v>551</v>
      </c>
      <c r="G50" s="434">
        <f>COUNTIF('Scan Ligands'!$F$2:$F$25,B50)</f>
        <v>0</v>
      </c>
    </row>
    <row r="51" spans="1:7">
      <c r="A51" s="434" t="s">
        <v>2172</v>
      </c>
      <c r="B51" s="437">
        <v>50</v>
      </c>
      <c r="C51" s="437" t="s">
        <v>92</v>
      </c>
      <c r="D51" s="438" t="s">
        <v>28</v>
      </c>
      <c r="E51" s="41" t="s">
        <v>1378</v>
      </c>
      <c r="F51" s="42" t="s">
        <v>552</v>
      </c>
      <c r="G51" s="434">
        <f>COUNTIF('Scan Ligands'!$F$2:$F$25,B51)</f>
        <v>0</v>
      </c>
    </row>
    <row r="52" spans="1:7">
      <c r="A52" s="434" t="s">
        <v>2173</v>
      </c>
      <c r="B52" s="437">
        <v>51</v>
      </c>
      <c r="C52" s="437" t="s">
        <v>93</v>
      </c>
      <c r="D52" s="438" t="s">
        <v>944</v>
      </c>
      <c r="E52" s="41" t="s">
        <v>1379</v>
      </c>
      <c r="F52" s="42" t="s">
        <v>553</v>
      </c>
      <c r="G52" s="434">
        <f>COUNTIF('Scan Ligands'!$F$2:$F$25,B52)</f>
        <v>0</v>
      </c>
    </row>
    <row r="53" spans="1:7">
      <c r="A53" s="434" t="s">
        <v>2174</v>
      </c>
      <c r="B53" s="437">
        <v>52</v>
      </c>
      <c r="C53" s="437" t="s">
        <v>94</v>
      </c>
      <c r="D53" s="438" t="s">
        <v>944</v>
      </c>
      <c r="E53" s="41" t="s">
        <v>1380</v>
      </c>
      <c r="F53" s="42" t="s">
        <v>1934</v>
      </c>
      <c r="G53" s="434">
        <f>COUNTIF('Scan Ligands'!$F$2:$F$25,B53)</f>
        <v>0</v>
      </c>
    </row>
    <row r="54" spans="1:7">
      <c r="A54" s="434" t="s">
        <v>2175</v>
      </c>
      <c r="B54" s="437">
        <v>53</v>
      </c>
      <c r="C54" s="437" t="s">
        <v>95</v>
      </c>
      <c r="D54" s="438" t="s">
        <v>944</v>
      </c>
      <c r="E54" s="41" t="s">
        <v>1381</v>
      </c>
      <c r="F54" s="42" t="s">
        <v>554</v>
      </c>
      <c r="G54" s="434">
        <f>COUNTIF('Scan Ligands'!$F$2:$F$25,B54)</f>
        <v>0</v>
      </c>
    </row>
    <row r="55" spans="1:7">
      <c r="A55" s="434" t="s">
        <v>2176</v>
      </c>
      <c r="B55" s="437">
        <v>54</v>
      </c>
      <c r="C55" s="437" t="s">
        <v>96</v>
      </c>
      <c r="D55" s="438" t="s">
        <v>944</v>
      </c>
      <c r="E55" s="41" t="s">
        <v>1382</v>
      </c>
      <c r="F55" s="42" t="s">
        <v>555</v>
      </c>
      <c r="G55" s="434">
        <f>COUNTIF('Scan Ligands'!$F$2:$F$25,B55)</f>
        <v>0</v>
      </c>
    </row>
    <row r="56" spans="1:7">
      <c r="A56" s="434" t="s">
        <v>2177</v>
      </c>
      <c r="B56" s="437">
        <v>55</v>
      </c>
      <c r="C56" s="437" t="s">
        <v>97</v>
      </c>
      <c r="D56" s="438" t="e">
        <v>#VALUE!</v>
      </c>
      <c r="E56" s="41" t="s">
        <v>1383</v>
      </c>
      <c r="F56" s="42" t="s">
        <v>556</v>
      </c>
      <c r="G56" s="434">
        <f>COUNTIF('Scan Ligands'!$F$2:$F$25,B56)</f>
        <v>0</v>
      </c>
    </row>
    <row r="57" spans="1:7">
      <c r="A57" s="434" t="s">
        <v>2178</v>
      </c>
      <c r="B57" s="437">
        <v>56</v>
      </c>
      <c r="C57" s="437" t="s">
        <v>98</v>
      </c>
      <c r="D57" s="438" t="s">
        <v>944</v>
      </c>
      <c r="E57" s="41" t="s">
        <v>1384</v>
      </c>
      <c r="F57" s="42" t="s">
        <v>557</v>
      </c>
      <c r="G57" s="434">
        <f>COUNTIF('Scan Ligands'!$F$2:$F$25,B57)</f>
        <v>0</v>
      </c>
    </row>
    <row r="58" spans="1:7">
      <c r="A58" s="434" t="s">
        <v>2179</v>
      </c>
      <c r="B58" s="437">
        <v>57</v>
      </c>
      <c r="C58" s="437" t="s">
        <v>99</v>
      </c>
      <c r="D58" s="438" t="s">
        <v>944</v>
      </c>
      <c r="E58" s="41" t="s">
        <v>1385</v>
      </c>
      <c r="F58" s="42" t="s">
        <v>558</v>
      </c>
      <c r="G58" s="434">
        <f>COUNTIF('Scan Ligands'!$F$2:$F$25,B58)</f>
        <v>0</v>
      </c>
    </row>
    <row r="59" spans="1:7">
      <c r="A59" s="434" t="s">
        <v>2180</v>
      </c>
      <c r="B59" s="437">
        <v>58</v>
      </c>
      <c r="C59" s="437" t="s">
        <v>100</v>
      </c>
      <c r="D59" s="438" t="s">
        <v>28</v>
      </c>
      <c r="E59" s="41" t="s">
        <v>1386</v>
      </c>
      <c r="F59" s="42" t="s">
        <v>559</v>
      </c>
      <c r="G59" s="434">
        <f>COUNTIF('Scan Ligands'!$F$2:$F$25,B59)</f>
        <v>0</v>
      </c>
    </row>
    <row r="60" spans="1:7">
      <c r="A60" s="434" t="s">
        <v>2181</v>
      </c>
      <c r="B60" s="437">
        <v>59</v>
      </c>
      <c r="C60" s="437" t="s">
        <v>101</v>
      </c>
      <c r="D60" s="438" t="s">
        <v>944</v>
      </c>
      <c r="E60" s="41" t="s">
        <v>1387</v>
      </c>
      <c r="F60" s="42" t="s">
        <v>560</v>
      </c>
      <c r="G60" s="434">
        <f>COUNTIF('Scan Ligands'!$F$2:$F$25,B60)</f>
        <v>0</v>
      </c>
    </row>
    <row r="61" spans="1:7">
      <c r="A61" s="434" t="s">
        <v>2182</v>
      </c>
      <c r="B61" s="437">
        <v>60</v>
      </c>
      <c r="C61" s="437" t="s">
        <v>102</v>
      </c>
      <c r="D61" s="438" t="s">
        <v>945</v>
      </c>
      <c r="E61" s="41" t="s">
        <v>1388</v>
      </c>
      <c r="F61" s="42" t="s">
        <v>561</v>
      </c>
      <c r="G61" s="434">
        <f>COUNTIF('Scan Ligands'!$F$2:$F$25,B61)</f>
        <v>0</v>
      </c>
    </row>
    <row r="62" spans="1:7">
      <c r="A62" s="434" t="s">
        <v>2183</v>
      </c>
      <c r="B62" s="437">
        <v>61</v>
      </c>
      <c r="C62" s="437" t="s">
        <v>103</v>
      </c>
      <c r="D62" s="438" t="s">
        <v>944</v>
      </c>
      <c r="E62" s="41" t="s">
        <v>1389</v>
      </c>
      <c r="F62" s="42" t="s">
        <v>562</v>
      </c>
      <c r="G62" s="434">
        <f>COUNTIF('Scan Ligands'!$F$2:$F$25,B62)</f>
        <v>0</v>
      </c>
    </row>
    <row r="63" spans="1:7">
      <c r="A63" s="434" t="s">
        <v>2184</v>
      </c>
      <c r="B63" s="437">
        <v>62</v>
      </c>
      <c r="C63" s="437" t="s">
        <v>104</v>
      </c>
      <c r="D63" s="438" t="s">
        <v>944</v>
      </c>
      <c r="E63" s="41" t="s">
        <v>1390</v>
      </c>
      <c r="F63" s="42" t="s">
        <v>563</v>
      </c>
      <c r="G63" s="434">
        <f>COUNTIF('Scan Ligands'!$F$2:$F$25,B63)</f>
        <v>0</v>
      </c>
    </row>
    <row r="64" spans="1:7">
      <c r="A64" s="434" t="s">
        <v>2185</v>
      </c>
      <c r="B64" s="437">
        <v>63</v>
      </c>
      <c r="C64" s="437" t="s">
        <v>105</v>
      </c>
      <c r="D64" s="438" t="s">
        <v>944</v>
      </c>
      <c r="E64" s="41" t="s">
        <v>1391</v>
      </c>
      <c r="F64" s="42" t="s">
        <v>564</v>
      </c>
      <c r="G64" s="434">
        <f>COUNTIF('Scan Ligands'!$F$2:$F$25,B64)</f>
        <v>0</v>
      </c>
    </row>
    <row r="65" spans="1:7">
      <c r="A65" s="434" t="s">
        <v>2186</v>
      </c>
      <c r="B65" s="437">
        <v>64</v>
      </c>
      <c r="C65" s="437" t="s">
        <v>106</v>
      </c>
      <c r="D65" s="438" t="s">
        <v>944</v>
      </c>
      <c r="E65" s="41" t="s">
        <v>1392</v>
      </c>
      <c r="F65" s="42" t="s">
        <v>565</v>
      </c>
      <c r="G65" s="434">
        <f>COUNTIF('Scan Ligands'!$F$2:$F$25,B65)</f>
        <v>0</v>
      </c>
    </row>
    <row r="66" spans="1:7">
      <c r="A66" s="434" t="s">
        <v>2187</v>
      </c>
      <c r="B66" s="437">
        <v>65</v>
      </c>
      <c r="C66" s="437" t="s">
        <v>107</v>
      </c>
      <c r="D66" s="438" t="s">
        <v>944</v>
      </c>
      <c r="E66" s="41" t="s">
        <v>1393</v>
      </c>
      <c r="F66" s="42" t="s">
        <v>566</v>
      </c>
      <c r="G66" s="434">
        <f>COUNTIF('Scan Ligands'!$F$2:$F$25,B66)</f>
        <v>0</v>
      </c>
    </row>
    <row r="67" spans="1:7">
      <c r="A67" s="434" t="s">
        <v>2188</v>
      </c>
      <c r="B67" s="437">
        <v>66</v>
      </c>
      <c r="C67" s="437" t="s">
        <v>108</v>
      </c>
      <c r="D67" s="438" t="s">
        <v>944</v>
      </c>
      <c r="E67" s="41" t="s">
        <v>1394</v>
      </c>
      <c r="F67" s="42" t="s">
        <v>567</v>
      </c>
      <c r="G67" s="434">
        <f>COUNTIF('Scan Ligands'!$F$2:$F$25,B67)</f>
        <v>0</v>
      </c>
    </row>
    <row r="68" spans="1:7">
      <c r="A68" s="434" t="s">
        <v>2189</v>
      </c>
      <c r="B68" s="437">
        <v>67</v>
      </c>
      <c r="C68" s="437" t="s">
        <v>109</v>
      </c>
      <c r="D68" s="438" t="s">
        <v>944</v>
      </c>
      <c r="E68" s="41" t="s">
        <v>1395</v>
      </c>
      <c r="F68" s="42" t="s">
        <v>568</v>
      </c>
      <c r="G68" s="434">
        <f>COUNTIF('Scan Ligands'!$F$2:$F$25,B68)</f>
        <v>0</v>
      </c>
    </row>
    <row r="69" spans="1:7">
      <c r="A69" s="434" t="s">
        <v>2190</v>
      </c>
      <c r="B69" s="437">
        <v>68</v>
      </c>
      <c r="C69" s="437" t="s">
        <v>110</v>
      </c>
      <c r="D69" s="438" t="s">
        <v>28</v>
      </c>
      <c r="E69" s="41" t="s">
        <v>1396</v>
      </c>
      <c r="F69" s="42" t="s">
        <v>569</v>
      </c>
      <c r="G69" s="434">
        <f>COUNTIF('Scan Ligands'!$F$2:$F$25,B69)</f>
        <v>0</v>
      </c>
    </row>
    <row r="70" spans="1:7">
      <c r="A70" s="434" t="s">
        <v>2191</v>
      </c>
      <c r="B70" s="437">
        <v>69</v>
      </c>
      <c r="C70" s="437" t="s">
        <v>111</v>
      </c>
      <c r="D70" s="438" t="s">
        <v>944</v>
      </c>
      <c r="E70" s="41" t="s">
        <v>1397</v>
      </c>
      <c r="F70" s="42" t="s">
        <v>570</v>
      </c>
      <c r="G70" s="434">
        <f>COUNTIF('Scan Ligands'!$F$2:$F$25,B70)</f>
        <v>0</v>
      </c>
    </row>
    <row r="71" spans="1:7">
      <c r="A71" s="434" t="s">
        <v>2192</v>
      </c>
      <c r="B71" s="437">
        <v>70</v>
      </c>
      <c r="C71" s="437" t="s">
        <v>112</v>
      </c>
      <c r="D71" s="438" t="s">
        <v>28</v>
      </c>
      <c r="E71" s="41" t="s">
        <v>1398</v>
      </c>
      <c r="F71" s="42" t="s">
        <v>571</v>
      </c>
      <c r="G71" s="434">
        <f>COUNTIF('Scan Ligands'!$F$2:$F$25,B71)</f>
        <v>0</v>
      </c>
    </row>
    <row r="72" spans="1:7">
      <c r="A72" s="434" t="s">
        <v>2193</v>
      </c>
      <c r="B72" s="437">
        <v>71</v>
      </c>
      <c r="C72" s="437" t="s">
        <v>113</v>
      </c>
      <c r="D72" s="438" t="s">
        <v>944</v>
      </c>
      <c r="E72" s="41" t="s">
        <v>1399</v>
      </c>
      <c r="F72" s="42" t="s">
        <v>572</v>
      </c>
      <c r="G72" s="434">
        <f>COUNTIF('Scan Ligands'!$F$2:$F$25,B72)</f>
        <v>0</v>
      </c>
    </row>
    <row r="73" spans="1:7">
      <c r="A73" s="434" t="s">
        <v>2194</v>
      </c>
      <c r="B73" s="437">
        <v>72</v>
      </c>
      <c r="C73" s="437" t="s">
        <v>114</v>
      </c>
      <c r="D73" s="438" t="s">
        <v>29</v>
      </c>
      <c r="E73" s="41" t="s">
        <v>1400</v>
      </c>
      <c r="F73" s="42" t="s">
        <v>573</v>
      </c>
      <c r="G73" s="434">
        <f>COUNTIF('Scan Ligands'!$F$2:$F$25,B73)</f>
        <v>0</v>
      </c>
    </row>
    <row r="74" spans="1:7">
      <c r="A74" s="434" t="s">
        <v>2195</v>
      </c>
      <c r="B74" s="437">
        <v>73</v>
      </c>
      <c r="C74" s="437" t="s">
        <v>115</v>
      </c>
      <c r="D74" s="438" t="s">
        <v>28</v>
      </c>
      <c r="E74" s="41" t="s">
        <v>1401</v>
      </c>
      <c r="F74" s="42" t="s">
        <v>574</v>
      </c>
      <c r="G74" s="434">
        <f>COUNTIF('Scan Ligands'!$F$2:$F$25,B74)</f>
        <v>0</v>
      </c>
    </row>
    <row r="75" spans="1:7">
      <c r="A75" s="434" t="s">
        <v>2196</v>
      </c>
      <c r="B75" s="437">
        <v>74</v>
      </c>
      <c r="C75" s="437" t="s">
        <v>116</v>
      </c>
      <c r="D75" s="438" t="s">
        <v>28</v>
      </c>
      <c r="E75" s="41" t="s">
        <v>1402</v>
      </c>
      <c r="F75" s="42" t="s">
        <v>575</v>
      </c>
      <c r="G75" s="434">
        <f>COUNTIF('Scan Ligands'!$F$2:$F$25,B75)</f>
        <v>0</v>
      </c>
    </row>
    <row r="76" spans="1:7">
      <c r="A76" s="434" t="s">
        <v>2197</v>
      </c>
      <c r="B76" s="437">
        <v>75</v>
      </c>
      <c r="C76" s="437" t="s">
        <v>117</v>
      </c>
      <c r="D76" s="438" t="s">
        <v>30</v>
      </c>
      <c r="E76" s="41" t="s">
        <v>1403</v>
      </c>
      <c r="F76" s="42" t="s">
        <v>576</v>
      </c>
      <c r="G76" s="434">
        <f>COUNTIF('Scan Ligands'!$F$2:$F$25,B76)</f>
        <v>0</v>
      </c>
    </row>
    <row r="77" spans="1:7">
      <c r="A77" s="434" t="s">
        <v>2198</v>
      </c>
      <c r="B77" s="437">
        <v>76</v>
      </c>
      <c r="C77" s="437" t="s">
        <v>118</v>
      </c>
      <c r="D77" s="438" t="s">
        <v>28</v>
      </c>
      <c r="E77" s="41" t="s">
        <v>1404</v>
      </c>
      <c r="F77" s="42" t="s">
        <v>750</v>
      </c>
      <c r="G77" s="434">
        <f>COUNTIF('Scan Ligands'!$F$2:$F$25,B77)</f>
        <v>0</v>
      </c>
    </row>
    <row r="78" spans="1:7">
      <c r="A78" s="434" t="s">
        <v>2199</v>
      </c>
      <c r="B78" s="437">
        <v>77</v>
      </c>
      <c r="C78" s="437" t="s">
        <v>119</v>
      </c>
      <c r="D78" s="438" t="s">
        <v>28</v>
      </c>
      <c r="E78" s="41" t="s">
        <v>1405</v>
      </c>
      <c r="F78" s="42" t="s">
        <v>577</v>
      </c>
      <c r="G78" s="434">
        <f>COUNTIF('Scan Ligands'!$F$2:$F$25,B78)</f>
        <v>0</v>
      </c>
    </row>
    <row r="79" spans="1:7">
      <c r="A79" s="434" t="s">
        <v>2200</v>
      </c>
      <c r="B79" s="437">
        <v>78</v>
      </c>
      <c r="C79" s="437" t="s">
        <v>120</v>
      </c>
      <c r="D79" s="438" t="s">
        <v>944</v>
      </c>
      <c r="E79" s="41" t="s">
        <v>1406</v>
      </c>
      <c r="F79" s="42" t="s">
        <v>578</v>
      </c>
      <c r="G79" s="434">
        <f>COUNTIF('Scan Ligands'!$F$2:$F$25,B79)</f>
        <v>0</v>
      </c>
    </row>
    <row r="80" spans="1:7">
      <c r="A80" s="434" t="s">
        <v>2201</v>
      </c>
      <c r="B80" s="437">
        <v>79</v>
      </c>
      <c r="C80" s="437" t="s">
        <v>121</v>
      </c>
      <c r="D80" s="438" t="s">
        <v>28</v>
      </c>
      <c r="E80" s="41" t="s">
        <v>1407</v>
      </c>
      <c r="F80" s="42" t="s">
        <v>579</v>
      </c>
      <c r="G80" s="434">
        <f>COUNTIF('Scan Ligands'!$F$2:$F$25,B80)</f>
        <v>0</v>
      </c>
    </row>
    <row r="81" spans="1:7">
      <c r="A81" s="434" t="s">
        <v>2202</v>
      </c>
      <c r="B81" s="437">
        <v>80</v>
      </c>
      <c r="C81" s="437" t="s">
        <v>122</v>
      </c>
      <c r="D81" s="438" t="s">
        <v>944</v>
      </c>
      <c r="E81" s="41" t="s">
        <v>1408</v>
      </c>
      <c r="F81" s="42" t="s">
        <v>580</v>
      </c>
      <c r="G81" s="434">
        <f>COUNTIF('Scan Ligands'!$F$2:$F$25,B81)</f>
        <v>0</v>
      </c>
    </row>
    <row r="82" spans="1:7">
      <c r="A82" s="434" t="s">
        <v>2203</v>
      </c>
      <c r="B82" s="437">
        <v>81</v>
      </c>
      <c r="C82" s="437" t="s">
        <v>123</v>
      </c>
      <c r="D82" s="438" t="s">
        <v>28</v>
      </c>
      <c r="E82" s="41" t="s">
        <v>1409</v>
      </c>
      <c r="F82" s="42" t="s">
        <v>581</v>
      </c>
      <c r="G82" s="434">
        <f>COUNTIF('Scan Ligands'!$F$2:$F$25,B82)</f>
        <v>0</v>
      </c>
    </row>
    <row r="83" spans="1:7">
      <c r="A83" s="434" t="s">
        <v>2204</v>
      </c>
      <c r="B83" s="437">
        <v>82</v>
      </c>
      <c r="C83" s="437" t="s">
        <v>124</v>
      </c>
      <c r="D83" s="438" t="s">
        <v>28</v>
      </c>
      <c r="E83" s="41" t="s">
        <v>1410</v>
      </c>
      <c r="F83" s="42" t="s">
        <v>582</v>
      </c>
      <c r="G83" s="434">
        <f>COUNTIF('Scan Ligands'!$F$2:$F$25,B83)</f>
        <v>0</v>
      </c>
    </row>
    <row r="84" spans="1:7">
      <c r="A84" s="434" t="s">
        <v>2205</v>
      </c>
      <c r="B84" s="437">
        <v>83</v>
      </c>
      <c r="C84" s="437" t="s">
        <v>125</v>
      </c>
      <c r="D84" s="438" t="s">
        <v>28</v>
      </c>
      <c r="E84" s="41" t="s">
        <v>1411</v>
      </c>
      <c r="F84" s="42" t="s">
        <v>583</v>
      </c>
      <c r="G84" s="434">
        <f>COUNTIF('Scan Ligands'!$F$2:$F$25,B84)</f>
        <v>0</v>
      </c>
    </row>
    <row r="85" spans="1:7">
      <c r="A85" s="434" t="s">
        <v>2206</v>
      </c>
      <c r="B85" s="437">
        <v>84</v>
      </c>
      <c r="C85" s="437" t="s">
        <v>126</v>
      </c>
      <c r="D85" s="438" t="s">
        <v>30</v>
      </c>
      <c r="E85" s="41" t="s">
        <v>1412</v>
      </c>
      <c r="F85" s="42" t="s">
        <v>584</v>
      </c>
      <c r="G85" s="434">
        <f>COUNTIF('Scan Ligands'!$F$2:$F$25,B85)</f>
        <v>0</v>
      </c>
    </row>
    <row r="86" spans="1:7">
      <c r="A86" s="434" t="s">
        <v>2207</v>
      </c>
      <c r="B86" s="437">
        <v>85</v>
      </c>
      <c r="C86" s="437" t="s">
        <v>127</v>
      </c>
      <c r="D86" s="438" t="s">
        <v>944</v>
      </c>
      <c r="E86" s="41" t="s">
        <v>1413</v>
      </c>
      <c r="F86" s="42" t="s">
        <v>1935</v>
      </c>
      <c r="G86" s="434">
        <f>COUNTIF('Scan Ligands'!$F$2:$F$25,B86)</f>
        <v>0</v>
      </c>
    </row>
    <row r="87" spans="1:7">
      <c r="A87" s="434" t="s">
        <v>2208</v>
      </c>
      <c r="B87" s="437">
        <v>86</v>
      </c>
      <c r="C87" s="437" t="s">
        <v>128</v>
      </c>
      <c r="D87" s="438" t="s">
        <v>28</v>
      </c>
      <c r="E87" s="41" t="s">
        <v>1414</v>
      </c>
      <c r="F87" s="42" t="s">
        <v>585</v>
      </c>
      <c r="G87" s="434">
        <f>COUNTIF('Scan Ligands'!$F$2:$F$25,B87)</f>
        <v>0</v>
      </c>
    </row>
    <row r="88" spans="1:7">
      <c r="A88" s="434" t="s">
        <v>2209</v>
      </c>
      <c r="B88" s="437">
        <v>87</v>
      </c>
      <c r="C88" s="437" t="s">
        <v>129</v>
      </c>
      <c r="D88" s="438" t="s">
        <v>944</v>
      </c>
      <c r="E88" s="41" t="s">
        <v>1415</v>
      </c>
      <c r="F88" s="42" t="s">
        <v>586</v>
      </c>
      <c r="G88" s="434">
        <f>COUNTIF('Scan Ligands'!$F$2:$F$25,B88)</f>
        <v>0</v>
      </c>
    </row>
    <row r="89" spans="1:7">
      <c r="A89" s="434" t="s">
        <v>2210</v>
      </c>
      <c r="B89" s="437">
        <v>88</v>
      </c>
      <c r="C89" s="437" t="s">
        <v>130</v>
      </c>
      <c r="D89" s="438" t="s">
        <v>28</v>
      </c>
      <c r="E89" s="41" t="s">
        <v>1416</v>
      </c>
      <c r="F89" s="42" t="s">
        <v>587</v>
      </c>
      <c r="G89" s="434">
        <f>COUNTIF('Scan Ligands'!$F$2:$F$25,B89)</f>
        <v>0</v>
      </c>
    </row>
    <row r="90" spans="1:7">
      <c r="A90" s="434" t="s">
        <v>2211</v>
      </c>
      <c r="B90" s="437">
        <v>89</v>
      </c>
      <c r="C90" s="437" t="s">
        <v>131</v>
      </c>
      <c r="D90" s="438" t="s">
        <v>28</v>
      </c>
      <c r="E90" s="41" t="s">
        <v>1417</v>
      </c>
      <c r="F90" s="42" t="s">
        <v>588</v>
      </c>
      <c r="G90" s="434">
        <f>COUNTIF('Scan Ligands'!$F$2:$F$25,B90)</f>
        <v>0</v>
      </c>
    </row>
    <row r="91" spans="1:7">
      <c r="A91" s="434" t="s">
        <v>2212</v>
      </c>
      <c r="B91" s="437">
        <v>90</v>
      </c>
      <c r="C91" s="437" t="s">
        <v>132</v>
      </c>
      <c r="D91" s="438" t="s">
        <v>28</v>
      </c>
      <c r="E91" s="41" t="s">
        <v>1418</v>
      </c>
      <c r="F91" s="42" t="s">
        <v>589</v>
      </c>
      <c r="G91" s="434">
        <f>COUNTIF('Scan Ligands'!$F$2:$F$25,B91)</f>
        <v>0</v>
      </c>
    </row>
    <row r="92" spans="1:7">
      <c r="A92" s="434" t="s">
        <v>2213</v>
      </c>
      <c r="B92" s="437">
        <v>91</v>
      </c>
      <c r="C92" s="437" t="s">
        <v>133</v>
      </c>
      <c r="D92" s="438" t="e">
        <v>#VALUE!</v>
      </c>
      <c r="E92" s="41" t="s">
        <v>1419</v>
      </c>
      <c r="F92" s="42" t="s">
        <v>1936</v>
      </c>
      <c r="G92" s="434">
        <f>COUNTIF('Scan Ligands'!$F$2:$F$25,B92)</f>
        <v>0</v>
      </c>
    </row>
    <row r="93" spans="1:7">
      <c r="A93" s="434" t="s">
        <v>2214</v>
      </c>
      <c r="B93" s="437">
        <v>92</v>
      </c>
      <c r="C93" s="437" t="s">
        <v>134</v>
      </c>
      <c r="D93" s="438" t="s">
        <v>944</v>
      </c>
      <c r="E93" s="41" t="s">
        <v>1420</v>
      </c>
      <c r="F93" s="42" t="s">
        <v>1937</v>
      </c>
      <c r="G93" s="434">
        <f>COUNTIF('Scan Ligands'!$F$2:$F$25,B93)</f>
        <v>0</v>
      </c>
    </row>
    <row r="94" spans="1:7">
      <c r="A94" s="434" t="s">
        <v>2215</v>
      </c>
      <c r="B94" s="437">
        <v>93</v>
      </c>
      <c r="C94" s="437" t="s">
        <v>135</v>
      </c>
      <c r="D94" s="438" t="s">
        <v>29</v>
      </c>
      <c r="E94" s="41" t="s">
        <v>1421</v>
      </c>
      <c r="F94" s="42" t="s">
        <v>590</v>
      </c>
      <c r="G94" s="434">
        <f>COUNTIF('Scan Ligands'!$F$2:$F$25,B94)</f>
        <v>0</v>
      </c>
    </row>
    <row r="95" spans="1:7">
      <c r="A95" s="434" t="s">
        <v>2216</v>
      </c>
      <c r="B95" s="437">
        <v>94</v>
      </c>
      <c r="C95" s="437" t="s">
        <v>136</v>
      </c>
      <c r="D95" s="438" t="s">
        <v>28</v>
      </c>
      <c r="E95" s="41" t="s">
        <v>1422</v>
      </c>
      <c r="F95" s="42" t="s">
        <v>591</v>
      </c>
      <c r="G95" s="434">
        <f>COUNTIF('Scan Ligands'!$F$2:$F$25,B95)</f>
        <v>0</v>
      </c>
    </row>
    <row r="96" spans="1:7">
      <c r="A96" s="434" t="s">
        <v>2217</v>
      </c>
      <c r="B96" s="437">
        <v>95</v>
      </c>
      <c r="C96" s="437" t="s">
        <v>137</v>
      </c>
      <c r="D96" s="438" t="s">
        <v>28</v>
      </c>
      <c r="E96" s="41" t="s">
        <v>1423</v>
      </c>
      <c r="F96" s="42" t="s">
        <v>592</v>
      </c>
      <c r="G96" s="434">
        <f>COUNTIF('Scan Ligands'!$F$2:$F$25,B96)</f>
        <v>0</v>
      </c>
    </row>
    <row r="97" spans="1:7">
      <c r="A97" s="434" t="s">
        <v>2218</v>
      </c>
      <c r="B97" s="437">
        <v>96</v>
      </c>
      <c r="C97" s="437" t="s">
        <v>138</v>
      </c>
      <c r="D97" s="438" t="s">
        <v>28</v>
      </c>
      <c r="E97" s="41" t="s">
        <v>1424</v>
      </c>
      <c r="F97" s="42" t="s">
        <v>593</v>
      </c>
      <c r="G97" s="434">
        <f>COUNTIF('Scan Ligands'!$F$2:$F$25,B97)</f>
        <v>0</v>
      </c>
    </row>
    <row r="98" spans="1:7">
      <c r="A98" s="434" t="s">
        <v>2219</v>
      </c>
      <c r="B98" s="437">
        <v>97</v>
      </c>
      <c r="C98" s="437" t="s">
        <v>139</v>
      </c>
      <c r="D98" s="438" t="s">
        <v>28</v>
      </c>
      <c r="E98" s="41" t="s">
        <v>1425</v>
      </c>
      <c r="F98" s="42" t="s">
        <v>1938</v>
      </c>
      <c r="G98" s="434">
        <f>COUNTIF('Scan Ligands'!$F$2:$F$25,B98)</f>
        <v>0</v>
      </c>
    </row>
    <row r="99" spans="1:7">
      <c r="A99" s="434" t="s">
        <v>2220</v>
      </c>
      <c r="B99" s="437">
        <v>98</v>
      </c>
      <c r="C99" s="437" t="s">
        <v>140</v>
      </c>
      <c r="D99" s="438" t="s">
        <v>29</v>
      </c>
      <c r="E99" s="41" t="s">
        <v>1426</v>
      </c>
      <c r="F99" s="42" t="s">
        <v>594</v>
      </c>
      <c r="G99" s="434">
        <f>COUNTIF('Scan Ligands'!$F$2:$F$25,B99)</f>
        <v>0</v>
      </c>
    </row>
    <row r="100" spans="1:7">
      <c r="A100" s="434" t="s">
        <v>2221</v>
      </c>
      <c r="B100" s="437">
        <v>99</v>
      </c>
      <c r="C100" s="437" t="s">
        <v>141</v>
      </c>
      <c r="D100" s="438" t="s">
        <v>29</v>
      </c>
      <c r="E100" s="41" t="s">
        <v>1427</v>
      </c>
      <c r="F100" s="42" t="s">
        <v>595</v>
      </c>
      <c r="G100" s="434">
        <f>COUNTIF('Scan Ligands'!$F$2:$F$25,B100)</f>
        <v>0</v>
      </c>
    </row>
    <row r="101" spans="1:7">
      <c r="A101" s="434" t="s">
        <v>2222</v>
      </c>
      <c r="B101" s="437">
        <v>100</v>
      </c>
      <c r="C101" s="437" t="s">
        <v>142</v>
      </c>
      <c r="D101" s="438" t="s">
        <v>944</v>
      </c>
      <c r="E101" s="41" t="s">
        <v>1428</v>
      </c>
      <c r="F101" s="42" t="s">
        <v>596</v>
      </c>
      <c r="G101" s="434">
        <f>COUNTIF('Scan Ligands'!$F$2:$F$25,B101)</f>
        <v>0</v>
      </c>
    </row>
    <row r="102" spans="1:7">
      <c r="A102" s="434" t="s">
        <v>2223</v>
      </c>
      <c r="B102" s="437">
        <v>101</v>
      </c>
      <c r="C102" s="437" t="s">
        <v>143</v>
      </c>
      <c r="D102" s="438" t="s">
        <v>28</v>
      </c>
      <c r="E102" s="41" t="s">
        <v>1429</v>
      </c>
      <c r="F102" s="42" t="s">
        <v>597</v>
      </c>
      <c r="G102" s="434">
        <f>COUNTIF('Scan Ligands'!$F$2:$F$25,B102)</f>
        <v>0</v>
      </c>
    </row>
    <row r="103" spans="1:7">
      <c r="A103" s="434" t="s">
        <v>2224</v>
      </c>
      <c r="B103" s="437">
        <v>102</v>
      </c>
      <c r="C103" s="437" t="s">
        <v>144</v>
      </c>
      <c r="D103" s="438" t="s">
        <v>29</v>
      </c>
      <c r="E103" s="41" t="s">
        <v>1430</v>
      </c>
      <c r="F103" s="42" t="s">
        <v>598</v>
      </c>
      <c r="G103" s="434">
        <f>COUNTIF('Scan Ligands'!$F$2:$F$25,B103)</f>
        <v>0</v>
      </c>
    </row>
    <row r="104" spans="1:7">
      <c r="A104" s="434" t="s">
        <v>2225</v>
      </c>
      <c r="B104" s="437">
        <v>103</v>
      </c>
      <c r="C104" s="437" t="s">
        <v>145</v>
      </c>
      <c r="D104" s="438" t="s">
        <v>30</v>
      </c>
      <c r="E104" s="41" t="s">
        <v>1431</v>
      </c>
      <c r="F104" s="42" t="s">
        <v>599</v>
      </c>
      <c r="G104" s="434">
        <f>COUNTIF('Scan Ligands'!$F$2:$F$25,B104)</f>
        <v>0</v>
      </c>
    </row>
    <row r="105" spans="1:7">
      <c r="A105" s="434" t="s">
        <v>2226</v>
      </c>
      <c r="B105" s="437">
        <v>104</v>
      </c>
      <c r="C105" s="437" t="s">
        <v>146</v>
      </c>
      <c r="D105" s="438" t="s">
        <v>30</v>
      </c>
      <c r="E105" s="41" t="s">
        <v>1432</v>
      </c>
      <c r="F105" s="42" t="s">
        <v>1939</v>
      </c>
      <c r="G105" s="434">
        <f>COUNTIF('Scan Ligands'!$F$2:$F$25,B105)</f>
        <v>0</v>
      </c>
    </row>
    <row r="106" spans="1:7">
      <c r="A106" s="434" t="s">
        <v>2227</v>
      </c>
      <c r="B106" s="437">
        <v>105</v>
      </c>
      <c r="C106" s="437" t="s">
        <v>147</v>
      </c>
      <c r="D106" s="438" t="s">
        <v>30</v>
      </c>
      <c r="E106" s="41" t="s">
        <v>1433</v>
      </c>
      <c r="F106" s="42" t="s">
        <v>600</v>
      </c>
      <c r="G106" s="434">
        <f>COUNTIF('Scan Ligands'!$F$2:$F$25,B106)</f>
        <v>0</v>
      </c>
    </row>
    <row r="107" spans="1:7">
      <c r="B107" s="437">
        <v>106</v>
      </c>
      <c r="C107" s="437" t="s">
        <v>148</v>
      </c>
      <c r="D107" s="438" t="s">
        <v>945</v>
      </c>
      <c r="E107" s="41" t="s">
        <v>1434</v>
      </c>
      <c r="F107" s="42" t="s">
        <v>1940</v>
      </c>
      <c r="G107" s="434">
        <f>COUNTIF('Scan Ligands'!$F$2:$F$25,B107)</f>
        <v>0</v>
      </c>
    </row>
    <row r="108" spans="1:7">
      <c r="A108" s="434" t="s">
        <v>2228</v>
      </c>
      <c r="B108" s="437">
        <v>107</v>
      </c>
      <c r="C108" s="437" t="s">
        <v>149</v>
      </c>
      <c r="D108" s="438" t="s">
        <v>944</v>
      </c>
      <c r="E108" s="41" t="s">
        <v>1435</v>
      </c>
      <c r="F108" s="42" t="s">
        <v>601</v>
      </c>
      <c r="G108" s="434">
        <f>COUNTIF('Scan Ligands'!$F$2:$F$25,B108)</f>
        <v>0</v>
      </c>
    </row>
    <row r="109" spans="1:7">
      <c r="A109" s="434" t="s">
        <v>2229</v>
      </c>
      <c r="B109" s="437">
        <v>108</v>
      </c>
      <c r="C109" s="437" t="s">
        <v>150</v>
      </c>
      <c r="D109" s="438" t="s">
        <v>944</v>
      </c>
      <c r="E109" s="41" t="s">
        <v>1436</v>
      </c>
      <c r="F109" s="42" t="s">
        <v>602</v>
      </c>
      <c r="G109" s="434">
        <f>COUNTIF('Scan Ligands'!$F$2:$F$25,B109)</f>
        <v>0</v>
      </c>
    </row>
    <row r="110" spans="1:7">
      <c r="A110" s="434" t="s">
        <v>2230</v>
      </c>
      <c r="B110" s="437">
        <v>109</v>
      </c>
      <c r="C110" s="437" t="s">
        <v>151</v>
      </c>
      <c r="D110" s="438" t="s">
        <v>944</v>
      </c>
      <c r="E110" s="41" t="s">
        <v>1437</v>
      </c>
      <c r="F110" s="42" t="s">
        <v>603</v>
      </c>
      <c r="G110" s="434">
        <f>COUNTIF('Scan Ligands'!$F$2:$F$25,B110)</f>
        <v>0</v>
      </c>
    </row>
    <row r="111" spans="1:7">
      <c r="B111" s="437">
        <v>110</v>
      </c>
      <c r="C111" s="437" t="s">
        <v>152</v>
      </c>
      <c r="D111" s="438" t="s">
        <v>944</v>
      </c>
      <c r="E111" s="41" t="s">
        <v>1438</v>
      </c>
      <c r="F111" s="42" t="s">
        <v>604</v>
      </c>
      <c r="G111" s="434">
        <f>COUNTIF('Scan Ligands'!$F$2:$F$25,B111)</f>
        <v>0</v>
      </c>
    </row>
    <row r="112" spans="1:7">
      <c r="A112" s="434" t="s">
        <v>2231</v>
      </c>
      <c r="B112" s="437">
        <v>111</v>
      </c>
      <c r="C112" s="437" t="s">
        <v>153</v>
      </c>
      <c r="D112" s="438" t="s">
        <v>944</v>
      </c>
      <c r="E112" s="41" t="s">
        <v>1439</v>
      </c>
      <c r="F112" s="42" t="s">
        <v>605</v>
      </c>
      <c r="G112" s="434">
        <f>COUNTIF('Scan Ligands'!$F$2:$F$25,B112)</f>
        <v>0</v>
      </c>
    </row>
    <row r="113" spans="1:7">
      <c r="A113" s="434" t="s">
        <v>2232</v>
      </c>
      <c r="B113" s="437">
        <v>112</v>
      </c>
      <c r="C113" s="437" t="s">
        <v>154</v>
      </c>
      <c r="D113" s="438" t="s">
        <v>944</v>
      </c>
      <c r="E113" s="41" t="s">
        <v>1440</v>
      </c>
      <c r="F113" s="42" t="s">
        <v>606</v>
      </c>
      <c r="G113" s="434">
        <f>COUNTIF('Scan Ligands'!$F$2:$F$25,B113)</f>
        <v>0</v>
      </c>
    </row>
    <row r="114" spans="1:7">
      <c r="A114" s="434" t="s">
        <v>2233</v>
      </c>
      <c r="B114" s="437">
        <v>113</v>
      </c>
      <c r="C114" s="437" t="s">
        <v>155</v>
      </c>
      <c r="D114" s="438" t="s">
        <v>946</v>
      </c>
      <c r="E114" s="41" t="s">
        <v>1441</v>
      </c>
      <c r="F114" s="42" t="s">
        <v>607</v>
      </c>
      <c r="G114" s="434">
        <f>COUNTIF('Scan Ligands'!$F$2:$F$25,B114)</f>
        <v>0</v>
      </c>
    </row>
    <row r="115" spans="1:7">
      <c r="A115" s="434" t="s">
        <v>2234</v>
      </c>
      <c r="B115" s="437">
        <v>114</v>
      </c>
      <c r="C115" s="437" t="s">
        <v>156</v>
      </c>
      <c r="D115" s="438" t="s">
        <v>29</v>
      </c>
      <c r="E115" s="41" t="s">
        <v>1442</v>
      </c>
      <c r="F115" s="42" t="s">
        <v>608</v>
      </c>
      <c r="G115" s="434">
        <f>COUNTIF('Scan Ligands'!$F$2:$F$25,B115)</f>
        <v>0</v>
      </c>
    </row>
    <row r="116" spans="1:7">
      <c r="A116" s="434" t="s">
        <v>2235</v>
      </c>
      <c r="B116" s="437">
        <v>115</v>
      </c>
      <c r="C116" s="437" t="s">
        <v>157</v>
      </c>
      <c r="D116" s="438" t="s">
        <v>944</v>
      </c>
      <c r="E116" s="41" t="s">
        <v>1443</v>
      </c>
      <c r="F116" s="42" t="s">
        <v>609</v>
      </c>
      <c r="G116" s="434">
        <f>COUNTIF('Scan Ligands'!$F$2:$F$25,B116)</f>
        <v>0</v>
      </c>
    </row>
    <row r="117" spans="1:7">
      <c r="A117" s="434" t="s">
        <v>2236</v>
      </c>
      <c r="B117" s="437">
        <v>116</v>
      </c>
      <c r="C117" s="437" t="s">
        <v>158</v>
      </c>
      <c r="D117" s="438" t="s">
        <v>944</v>
      </c>
      <c r="E117" s="41" t="s">
        <v>1444</v>
      </c>
      <c r="F117" s="42" t="s">
        <v>610</v>
      </c>
      <c r="G117" s="434">
        <f>COUNTIF('Scan Ligands'!$F$2:$F$25,B117)</f>
        <v>0</v>
      </c>
    </row>
    <row r="118" spans="1:7">
      <c r="A118" s="434" t="s">
        <v>2237</v>
      </c>
      <c r="B118" s="437">
        <v>117</v>
      </c>
      <c r="C118" s="437" t="s">
        <v>159</v>
      </c>
      <c r="D118" s="438" t="s">
        <v>944</v>
      </c>
      <c r="E118" s="41" t="s">
        <v>1445</v>
      </c>
      <c r="F118" s="42" t="s">
        <v>611</v>
      </c>
      <c r="G118" s="434">
        <f>COUNTIF('Scan Ligands'!$F$2:$F$25,B118)</f>
        <v>0</v>
      </c>
    </row>
    <row r="119" spans="1:7">
      <c r="A119" s="434" t="s">
        <v>2238</v>
      </c>
      <c r="B119" s="437">
        <v>118</v>
      </c>
      <c r="C119" s="437" t="s">
        <v>160</v>
      </c>
      <c r="D119" s="438" t="s">
        <v>28</v>
      </c>
      <c r="E119" s="41" t="s">
        <v>1408</v>
      </c>
      <c r="F119" s="42" t="s">
        <v>612</v>
      </c>
      <c r="G119" s="434">
        <f>COUNTIF('Scan Ligands'!$F$2:$F$25,B119)</f>
        <v>0</v>
      </c>
    </row>
    <row r="120" spans="1:7">
      <c r="A120" s="434" t="s">
        <v>2239</v>
      </c>
      <c r="B120" s="437">
        <v>119</v>
      </c>
      <c r="C120" s="437" t="s">
        <v>161</v>
      </c>
      <c r="D120" s="438" t="s">
        <v>28</v>
      </c>
      <c r="E120" s="41" t="s">
        <v>1446</v>
      </c>
      <c r="F120" s="42" t="s">
        <v>613</v>
      </c>
      <c r="G120" s="434">
        <f>COUNTIF('Scan Ligands'!$F$2:$F$25,B120)</f>
        <v>0</v>
      </c>
    </row>
    <row r="121" spans="1:7">
      <c r="A121" s="434" t="s">
        <v>2240</v>
      </c>
      <c r="B121" s="437">
        <v>120</v>
      </c>
      <c r="C121" s="437" t="s">
        <v>162</v>
      </c>
      <c r="D121" s="438" t="s">
        <v>28</v>
      </c>
      <c r="E121" s="41" t="s">
        <v>1447</v>
      </c>
      <c r="F121" s="42" t="s">
        <v>614</v>
      </c>
      <c r="G121" s="434">
        <f>COUNTIF('Scan Ligands'!$F$2:$F$25,B121)</f>
        <v>0</v>
      </c>
    </row>
    <row r="122" spans="1:7">
      <c r="A122" s="434" t="s">
        <v>2241</v>
      </c>
      <c r="B122" s="437">
        <v>121</v>
      </c>
      <c r="C122" s="437" t="s">
        <v>163</v>
      </c>
      <c r="D122" s="438" t="s">
        <v>944</v>
      </c>
      <c r="E122" s="41" t="s">
        <v>1448</v>
      </c>
      <c r="F122" s="42" t="s">
        <v>615</v>
      </c>
      <c r="G122" s="434">
        <f>COUNTIF('Scan Ligands'!$F$2:$F$25,B122)</f>
        <v>0</v>
      </c>
    </row>
    <row r="123" spans="1:7">
      <c r="A123" s="434" t="s">
        <v>2242</v>
      </c>
      <c r="B123" s="437">
        <v>122</v>
      </c>
      <c r="C123" s="437" t="s">
        <v>164</v>
      </c>
      <c r="D123" s="438" t="s">
        <v>946</v>
      </c>
      <c r="E123" s="41" t="s">
        <v>1449</v>
      </c>
      <c r="F123" s="42" t="s">
        <v>616</v>
      </c>
      <c r="G123" s="434">
        <f>COUNTIF('Scan Ligands'!$F$2:$F$25,B123)</f>
        <v>0</v>
      </c>
    </row>
    <row r="124" spans="1:7">
      <c r="A124" s="434" t="s">
        <v>2243</v>
      </c>
      <c r="B124" s="437">
        <v>123</v>
      </c>
      <c r="C124" s="437" t="s">
        <v>165</v>
      </c>
      <c r="D124" s="438" t="s">
        <v>28</v>
      </c>
      <c r="E124" s="41" t="s">
        <v>1450</v>
      </c>
      <c r="F124" s="42" t="s">
        <v>617</v>
      </c>
      <c r="G124" s="434">
        <f>COUNTIF('Scan Ligands'!$F$2:$F$25,B124)</f>
        <v>0</v>
      </c>
    </row>
    <row r="125" spans="1:7">
      <c r="A125" s="434" t="s">
        <v>2244</v>
      </c>
      <c r="B125" s="437">
        <v>124</v>
      </c>
      <c r="C125" s="437" t="s">
        <v>166</v>
      </c>
      <c r="D125" s="438" t="s">
        <v>944</v>
      </c>
      <c r="E125" s="41" t="s">
        <v>1451</v>
      </c>
      <c r="F125" s="42" t="s">
        <v>618</v>
      </c>
      <c r="G125" s="434">
        <f>COUNTIF('Scan Ligands'!$F$2:$F$25,B125)</f>
        <v>0</v>
      </c>
    </row>
    <row r="126" spans="1:7">
      <c r="A126" s="434" t="s">
        <v>2245</v>
      </c>
      <c r="B126" s="437">
        <v>125</v>
      </c>
      <c r="C126" s="437" t="s">
        <v>167</v>
      </c>
      <c r="D126" s="438" t="s">
        <v>944</v>
      </c>
      <c r="E126" s="41" t="s">
        <v>1452</v>
      </c>
      <c r="F126" s="42" t="s">
        <v>619</v>
      </c>
      <c r="G126" s="434">
        <f>COUNTIF('Scan Ligands'!$F$2:$F$25,B126)</f>
        <v>0</v>
      </c>
    </row>
    <row r="127" spans="1:7">
      <c r="A127" s="434" t="s">
        <v>2246</v>
      </c>
      <c r="B127" s="437">
        <v>126</v>
      </c>
      <c r="C127" s="437" t="s">
        <v>168</v>
      </c>
      <c r="D127" s="438" t="s">
        <v>944</v>
      </c>
      <c r="E127" s="41" t="s">
        <v>1453</v>
      </c>
      <c r="F127" s="42" t="s">
        <v>1941</v>
      </c>
      <c r="G127" s="434">
        <f>COUNTIF('Scan Ligands'!$F$2:$F$25,B127)</f>
        <v>0</v>
      </c>
    </row>
    <row r="128" spans="1:7">
      <c r="A128" s="434" t="s">
        <v>2247</v>
      </c>
      <c r="B128" s="437">
        <v>127</v>
      </c>
      <c r="C128" s="437" t="s">
        <v>169</v>
      </c>
      <c r="D128" s="438" t="s">
        <v>28</v>
      </c>
      <c r="E128" s="41" t="s">
        <v>1454</v>
      </c>
      <c r="F128" s="42" t="s">
        <v>620</v>
      </c>
      <c r="G128" s="434">
        <f>COUNTIF('Scan Ligands'!$F$2:$F$25,B128)</f>
        <v>0</v>
      </c>
    </row>
    <row r="129" spans="1:7">
      <c r="A129" s="434" t="s">
        <v>2248</v>
      </c>
      <c r="B129" s="437">
        <v>128</v>
      </c>
      <c r="C129" s="437" t="s">
        <v>170</v>
      </c>
      <c r="D129" s="438" t="s">
        <v>944</v>
      </c>
      <c r="E129" s="41" t="s">
        <v>1455</v>
      </c>
      <c r="F129" s="42" t="s">
        <v>1942</v>
      </c>
      <c r="G129" s="434">
        <f>COUNTIF('Scan Ligands'!$F$2:$F$25,B129)</f>
        <v>0</v>
      </c>
    </row>
    <row r="130" spans="1:7">
      <c r="A130" s="434" t="s">
        <v>2249</v>
      </c>
      <c r="B130" s="437">
        <v>129</v>
      </c>
      <c r="C130" s="437" t="s">
        <v>171</v>
      </c>
      <c r="D130" s="438" t="s">
        <v>944</v>
      </c>
      <c r="E130" s="41" t="s">
        <v>1456</v>
      </c>
      <c r="F130" s="42" t="s">
        <v>1943</v>
      </c>
      <c r="G130" s="434">
        <f>COUNTIF('Scan Ligands'!$F$2:$F$25,B130)</f>
        <v>0</v>
      </c>
    </row>
    <row r="131" spans="1:7">
      <c r="A131" s="434" t="s">
        <v>2250</v>
      </c>
      <c r="B131" s="437">
        <v>130</v>
      </c>
      <c r="C131" s="437" t="s">
        <v>172</v>
      </c>
      <c r="D131" s="438" t="s">
        <v>944</v>
      </c>
      <c r="E131" s="41" t="s">
        <v>1457</v>
      </c>
      <c r="F131" s="42" t="s">
        <v>1944</v>
      </c>
      <c r="G131" s="434">
        <f>COUNTIF('Scan Ligands'!$F$2:$F$25,B131)</f>
        <v>0</v>
      </c>
    </row>
    <row r="132" spans="1:7">
      <c r="A132" s="434" t="s">
        <v>2251</v>
      </c>
      <c r="B132" s="437">
        <v>131</v>
      </c>
      <c r="C132" s="437" t="s">
        <v>173</v>
      </c>
      <c r="D132" s="438" t="s">
        <v>944</v>
      </c>
      <c r="E132" s="41" t="s">
        <v>1458</v>
      </c>
      <c r="F132" s="42" t="s">
        <v>621</v>
      </c>
      <c r="G132" s="434">
        <f>COUNTIF('Scan Ligands'!$F$2:$F$25,B132)</f>
        <v>0</v>
      </c>
    </row>
    <row r="133" spans="1:7">
      <c r="B133" s="437">
        <v>132</v>
      </c>
      <c r="C133" s="437" t="s">
        <v>174</v>
      </c>
      <c r="D133" s="438" t="s">
        <v>29</v>
      </c>
      <c r="E133" s="41" t="s">
        <v>1459</v>
      </c>
      <c r="F133" s="42" t="s">
        <v>622</v>
      </c>
      <c r="G133" s="434">
        <f>COUNTIF('Scan Ligands'!$F$2:$F$25,B133)</f>
        <v>0</v>
      </c>
    </row>
    <row r="134" spans="1:7">
      <c r="A134" s="434" t="s">
        <v>2252</v>
      </c>
      <c r="B134" s="437">
        <v>133</v>
      </c>
      <c r="C134" s="437" t="s">
        <v>175</v>
      </c>
      <c r="D134" s="438" t="e">
        <v>#VALUE!</v>
      </c>
      <c r="E134" s="41" t="s">
        <v>1460</v>
      </c>
      <c r="F134" s="42" t="s">
        <v>623</v>
      </c>
      <c r="G134" s="434">
        <f>COUNTIF('Scan Ligands'!$F$2:$F$25,B134)</f>
        <v>0</v>
      </c>
    </row>
    <row r="135" spans="1:7">
      <c r="A135" s="434" t="s">
        <v>2253</v>
      </c>
      <c r="B135" s="437">
        <v>134</v>
      </c>
      <c r="C135" s="437" t="s">
        <v>176</v>
      </c>
      <c r="D135" s="438" t="s">
        <v>944</v>
      </c>
      <c r="E135" s="41" t="s">
        <v>1461</v>
      </c>
      <c r="F135" s="42" t="s">
        <v>624</v>
      </c>
      <c r="G135" s="434">
        <f>COUNTIF('Scan Ligands'!$F$2:$F$25,B135)</f>
        <v>0</v>
      </c>
    </row>
    <row r="136" spans="1:7">
      <c r="A136" s="434" t="s">
        <v>2254</v>
      </c>
      <c r="B136" s="437">
        <v>135</v>
      </c>
      <c r="C136" s="437" t="s">
        <v>177</v>
      </c>
      <c r="D136" s="438" t="s">
        <v>944</v>
      </c>
      <c r="E136" s="41" t="s">
        <v>1462</v>
      </c>
      <c r="F136" s="42" t="s">
        <v>1945</v>
      </c>
      <c r="G136" s="434">
        <f>COUNTIF('Scan Ligands'!$F$2:$F$25,B136)</f>
        <v>0</v>
      </c>
    </row>
    <row r="137" spans="1:7">
      <c r="A137" s="434" t="s">
        <v>2255</v>
      </c>
      <c r="B137" s="437">
        <v>136</v>
      </c>
      <c r="C137" s="437" t="s">
        <v>178</v>
      </c>
      <c r="D137" s="438" t="s">
        <v>944</v>
      </c>
      <c r="E137" s="41" t="s">
        <v>1463</v>
      </c>
      <c r="F137" s="42" t="s">
        <v>625</v>
      </c>
      <c r="G137" s="434">
        <f>COUNTIF('Scan Ligands'!$F$2:$F$25,B137)</f>
        <v>0</v>
      </c>
    </row>
    <row r="138" spans="1:7">
      <c r="A138" s="434" t="s">
        <v>2256</v>
      </c>
      <c r="B138" s="437">
        <v>137</v>
      </c>
      <c r="C138" s="437" t="s">
        <v>179</v>
      </c>
      <c r="D138" s="438" t="s">
        <v>945</v>
      </c>
      <c r="E138" s="41" t="s">
        <v>1464</v>
      </c>
      <c r="F138" s="42" t="s">
        <v>626</v>
      </c>
      <c r="G138" s="434">
        <f>COUNTIF('Scan Ligands'!$F$2:$F$25,B138)</f>
        <v>0</v>
      </c>
    </row>
    <row r="139" spans="1:7">
      <c r="A139" s="434" t="s">
        <v>2257</v>
      </c>
      <c r="B139" s="437">
        <v>138</v>
      </c>
      <c r="C139" s="437" t="s">
        <v>180</v>
      </c>
      <c r="D139" s="438" t="s">
        <v>945</v>
      </c>
      <c r="E139" s="41" t="s">
        <v>1465</v>
      </c>
      <c r="F139" s="42" t="s">
        <v>627</v>
      </c>
      <c r="G139" s="434">
        <f>COUNTIF('Scan Ligands'!$F$2:$F$25,B139)</f>
        <v>0</v>
      </c>
    </row>
    <row r="140" spans="1:7">
      <c r="A140" s="434" t="s">
        <v>2258</v>
      </c>
      <c r="B140" s="437">
        <v>139</v>
      </c>
      <c r="C140" s="437" t="s">
        <v>181</v>
      </c>
      <c r="D140" s="438" t="s">
        <v>945</v>
      </c>
      <c r="E140" s="41" t="s">
        <v>1466</v>
      </c>
      <c r="F140" s="42" t="s">
        <v>628</v>
      </c>
      <c r="G140" s="434">
        <f>COUNTIF('Scan Ligands'!$F$2:$F$25,B140)</f>
        <v>0</v>
      </c>
    </row>
    <row r="141" spans="1:7">
      <c r="A141" s="434" t="s">
        <v>2259</v>
      </c>
      <c r="B141" s="437">
        <v>140</v>
      </c>
      <c r="C141" s="437" t="s">
        <v>182</v>
      </c>
      <c r="D141" s="438" t="s">
        <v>945</v>
      </c>
      <c r="E141" s="41" t="s">
        <v>1467</v>
      </c>
      <c r="F141" s="42" t="s">
        <v>629</v>
      </c>
      <c r="G141" s="434">
        <f>COUNTIF('Scan Ligands'!$F$2:$F$25,B141)</f>
        <v>0</v>
      </c>
    </row>
    <row r="142" spans="1:7">
      <c r="A142" s="434" t="s">
        <v>2260</v>
      </c>
      <c r="B142" s="437">
        <v>141</v>
      </c>
      <c r="C142" s="437" t="s">
        <v>183</v>
      </c>
      <c r="D142" s="438" t="s">
        <v>945</v>
      </c>
      <c r="E142" s="41" t="s">
        <v>1468</v>
      </c>
      <c r="F142" s="42" t="s">
        <v>630</v>
      </c>
      <c r="G142" s="434">
        <f>COUNTIF('Scan Ligands'!$F$2:$F$25,B142)</f>
        <v>0</v>
      </c>
    </row>
    <row r="143" spans="1:7">
      <c r="A143" s="434" t="s">
        <v>2261</v>
      </c>
      <c r="B143" s="437">
        <v>142</v>
      </c>
      <c r="C143" s="437" t="s">
        <v>184</v>
      </c>
      <c r="D143" s="438" t="s">
        <v>945</v>
      </c>
      <c r="E143" s="41" t="s">
        <v>1469</v>
      </c>
      <c r="F143" s="42" t="s">
        <v>631</v>
      </c>
      <c r="G143" s="434">
        <f>COUNTIF('Scan Ligands'!$F$2:$F$25,B143)</f>
        <v>0</v>
      </c>
    </row>
    <row r="144" spans="1:7">
      <c r="A144" s="434" t="s">
        <v>2262</v>
      </c>
      <c r="B144" s="437">
        <v>143</v>
      </c>
      <c r="C144" s="437" t="s">
        <v>185</v>
      </c>
      <c r="D144" s="438" t="s">
        <v>945</v>
      </c>
      <c r="E144" s="41" t="s">
        <v>1470</v>
      </c>
      <c r="F144" s="42" t="s">
        <v>632</v>
      </c>
      <c r="G144" s="434">
        <f>COUNTIF('Scan Ligands'!$F$2:$F$25,B144)</f>
        <v>0</v>
      </c>
    </row>
    <row r="145" spans="1:7">
      <c r="A145" s="434" t="s">
        <v>2263</v>
      </c>
      <c r="B145" s="437">
        <v>144</v>
      </c>
      <c r="C145" s="437" t="s">
        <v>186</v>
      </c>
      <c r="D145" s="438" t="s">
        <v>945</v>
      </c>
      <c r="E145" s="41" t="s">
        <v>1471</v>
      </c>
      <c r="F145" s="42" t="s">
        <v>633</v>
      </c>
      <c r="G145" s="434">
        <f>COUNTIF('Scan Ligands'!$F$2:$F$25,B145)</f>
        <v>0</v>
      </c>
    </row>
    <row r="146" spans="1:7">
      <c r="A146" s="434" t="s">
        <v>2264</v>
      </c>
      <c r="B146" s="437">
        <v>145</v>
      </c>
      <c r="C146" s="437" t="s">
        <v>187</v>
      </c>
      <c r="D146" s="438" t="s">
        <v>945</v>
      </c>
      <c r="E146" s="41" t="s">
        <v>1472</v>
      </c>
      <c r="F146" s="42" t="s">
        <v>634</v>
      </c>
      <c r="G146" s="434">
        <f>COUNTIF('Scan Ligands'!$F$2:$F$25,B146)</f>
        <v>0</v>
      </c>
    </row>
    <row r="147" spans="1:7">
      <c r="A147" s="434" t="s">
        <v>2265</v>
      </c>
      <c r="B147" s="437">
        <v>146</v>
      </c>
      <c r="C147" s="437" t="s">
        <v>188</v>
      </c>
      <c r="D147" s="438" t="s">
        <v>945</v>
      </c>
      <c r="E147" s="41" t="s">
        <v>1473</v>
      </c>
      <c r="F147" s="42" t="s">
        <v>635</v>
      </c>
      <c r="G147" s="434">
        <f>COUNTIF('Scan Ligands'!$F$2:$F$25,B147)</f>
        <v>0</v>
      </c>
    </row>
    <row r="148" spans="1:7">
      <c r="A148" s="434" t="s">
        <v>2266</v>
      </c>
      <c r="B148" s="437">
        <v>147</v>
      </c>
      <c r="C148" s="437" t="s">
        <v>189</v>
      </c>
      <c r="D148" s="438" t="s">
        <v>945</v>
      </c>
      <c r="E148" s="41" t="s">
        <v>1474</v>
      </c>
      <c r="F148" s="42" t="s">
        <v>636</v>
      </c>
      <c r="G148" s="434">
        <f>COUNTIF('Scan Ligands'!$F$2:$F$25,B148)</f>
        <v>0</v>
      </c>
    </row>
    <row r="149" spans="1:7">
      <c r="A149" s="434" t="s">
        <v>2267</v>
      </c>
      <c r="B149" s="437">
        <v>148</v>
      </c>
      <c r="C149" s="437" t="s">
        <v>190</v>
      </c>
      <c r="D149" s="438" t="s">
        <v>945</v>
      </c>
      <c r="E149" s="41" t="s">
        <v>1475</v>
      </c>
      <c r="F149" s="42" t="s">
        <v>637</v>
      </c>
      <c r="G149" s="434">
        <f>COUNTIF('Scan Ligands'!$F$2:$F$25,B149)</f>
        <v>0</v>
      </c>
    </row>
    <row r="150" spans="1:7">
      <c r="A150" s="434" t="s">
        <v>2268</v>
      </c>
      <c r="B150" s="437">
        <v>149</v>
      </c>
      <c r="C150" s="437" t="s">
        <v>191</v>
      </c>
      <c r="D150" s="438" t="s">
        <v>945</v>
      </c>
      <c r="E150" s="41" t="s">
        <v>1476</v>
      </c>
      <c r="F150" s="42" t="s">
        <v>638</v>
      </c>
      <c r="G150" s="434">
        <f>COUNTIF('Scan Ligands'!$F$2:$F$25,B150)</f>
        <v>0</v>
      </c>
    </row>
    <row r="151" spans="1:7">
      <c r="A151" s="434" t="s">
        <v>2269</v>
      </c>
      <c r="B151" s="437">
        <v>150</v>
      </c>
      <c r="C151" s="437" t="s">
        <v>192</v>
      </c>
      <c r="D151" s="438" t="s">
        <v>945</v>
      </c>
      <c r="E151" s="41" t="s">
        <v>1477</v>
      </c>
      <c r="F151" s="42" t="s">
        <v>639</v>
      </c>
      <c r="G151" s="434">
        <f>COUNTIF('Scan Ligands'!$F$2:$F$25,B151)</f>
        <v>0</v>
      </c>
    </row>
    <row r="152" spans="1:7">
      <c r="A152" s="434" t="s">
        <v>2270</v>
      </c>
      <c r="B152" s="437">
        <v>151</v>
      </c>
      <c r="C152" s="437" t="s">
        <v>193</v>
      </c>
      <c r="D152" s="438" t="s">
        <v>945</v>
      </c>
      <c r="E152" s="41" t="s">
        <v>1478</v>
      </c>
      <c r="F152" s="42" t="s">
        <v>640</v>
      </c>
      <c r="G152" s="434">
        <f>COUNTIF('Scan Ligands'!$F$2:$F$25,B152)</f>
        <v>0</v>
      </c>
    </row>
    <row r="153" spans="1:7">
      <c r="A153" s="434" t="s">
        <v>2271</v>
      </c>
      <c r="B153" s="437">
        <v>152</v>
      </c>
      <c r="C153" s="437" t="s">
        <v>194</v>
      </c>
      <c r="D153" s="438" t="s">
        <v>945</v>
      </c>
      <c r="E153" s="41" t="s">
        <v>1479</v>
      </c>
      <c r="F153" s="42" t="s">
        <v>641</v>
      </c>
      <c r="G153" s="434">
        <f>COUNTIF('Scan Ligands'!$F$2:$F$25,B153)</f>
        <v>0</v>
      </c>
    </row>
    <row r="154" spans="1:7">
      <c r="A154" s="434" t="s">
        <v>2272</v>
      </c>
      <c r="B154" s="437">
        <v>153</v>
      </c>
      <c r="C154" s="437" t="s">
        <v>195</v>
      </c>
      <c r="D154" s="438" t="s">
        <v>945</v>
      </c>
      <c r="E154" s="41" t="s">
        <v>1480</v>
      </c>
      <c r="F154" s="42" t="s">
        <v>642</v>
      </c>
      <c r="G154" s="434">
        <f>COUNTIF('Scan Ligands'!$F$2:$F$25,B154)</f>
        <v>0</v>
      </c>
    </row>
    <row r="155" spans="1:7">
      <c r="A155" s="434" t="s">
        <v>2273</v>
      </c>
      <c r="B155" s="437">
        <v>154</v>
      </c>
      <c r="C155" s="437" t="s">
        <v>196</v>
      </c>
      <c r="D155" s="438" t="s">
        <v>945</v>
      </c>
      <c r="E155" s="41" t="s">
        <v>1481</v>
      </c>
      <c r="F155" s="42" t="s">
        <v>643</v>
      </c>
      <c r="G155" s="434">
        <f>COUNTIF('Scan Ligands'!$F$2:$F$25,B155)</f>
        <v>0</v>
      </c>
    </row>
    <row r="156" spans="1:7">
      <c r="A156" s="434" t="s">
        <v>2274</v>
      </c>
      <c r="B156" s="437">
        <v>155</v>
      </c>
      <c r="C156" s="437" t="s">
        <v>197</v>
      </c>
      <c r="D156" s="438" t="s">
        <v>945</v>
      </c>
      <c r="E156" s="41" t="s">
        <v>1482</v>
      </c>
      <c r="F156" s="42" t="s">
        <v>644</v>
      </c>
      <c r="G156" s="434">
        <f>COUNTIF('Scan Ligands'!$F$2:$F$25,B156)</f>
        <v>0</v>
      </c>
    </row>
    <row r="157" spans="1:7">
      <c r="B157" s="437">
        <v>156</v>
      </c>
      <c r="C157" s="437" t="s">
        <v>198</v>
      </c>
      <c r="D157" s="438" t="s">
        <v>945</v>
      </c>
      <c r="E157" s="41" t="s">
        <v>1483</v>
      </c>
      <c r="F157" s="42" t="s">
        <v>645</v>
      </c>
      <c r="G157" s="434">
        <f>COUNTIF('Scan Ligands'!$F$2:$F$25,B157)</f>
        <v>0</v>
      </c>
    </row>
    <row r="158" spans="1:7">
      <c r="A158" s="434" t="s">
        <v>2275</v>
      </c>
      <c r="B158" s="437">
        <v>157</v>
      </c>
      <c r="C158" s="437" t="s">
        <v>199</v>
      </c>
      <c r="D158" s="438" t="s">
        <v>30</v>
      </c>
      <c r="E158" s="41" t="s">
        <v>1484</v>
      </c>
      <c r="F158" s="42" t="s">
        <v>646</v>
      </c>
      <c r="G158" s="434">
        <f>COUNTIF('Scan Ligands'!$F$2:$F$25,B158)</f>
        <v>0</v>
      </c>
    </row>
    <row r="159" spans="1:7">
      <c r="A159" s="434" t="s">
        <v>2276</v>
      </c>
      <c r="B159" s="437">
        <v>158</v>
      </c>
      <c r="C159" s="437" t="s">
        <v>200</v>
      </c>
      <c r="D159" s="438" t="s">
        <v>944</v>
      </c>
      <c r="E159" s="41" t="s">
        <v>1485</v>
      </c>
      <c r="F159" s="42" t="s">
        <v>647</v>
      </c>
      <c r="G159" s="434">
        <f>COUNTIF('Scan Ligands'!$F$2:$F$25,B159)</f>
        <v>0</v>
      </c>
    </row>
    <row r="160" spans="1:7">
      <c r="A160" s="434" t="s">
        <v>2277</v>
      </c>
      <c r="B160" s="437">
        <v>159</v>
      </c>
      <c r="C160" s="437" t="s">
        <v>201</v>
      </c>
      <c r="D160" s="438" t="s">
        <v>28</v>
      </c>
      <c r="E160" s="41" t="s">
        <v>1486</v>
      </c>
      <c r="F160" s="42" t="s">
        <v>926</v>
      </c>
      <c r="G160" s="434">
        <f>COUNTIF('Scan Ligands'!$F$2:$F$25,B160)</f>
        <v>0</v>
      </c>
    </row>
    <row r="161" spans="1:7">
      <c r="A161" s="434" t="s">
        <v>2278</v>
      </c>
      <c r="B161" s="437">
        <v>160</v>
      </c>
      <c r="C161" s="437" t="s">
        <v>202</v>
      </c>
      <c r="D161" s="438" t="s">
        <v>945</v>
      </c>
      <c r="E161" s="41" t="s">
        <v>1487</v>
      </c>
      <c r="F161" s="42" t="s">
        <v>648</v>
      </c>
      <c r="G161" s="434">
        <f>COUNTIF('Scan Ligands'!$F$2:$F$25,B161)</f>
        <v>0</v>
      </c>
    </row>
    <row r="162" spans="1:7">
      <c r="A162" s="434" t="s">
        <v>2279</v>
      </c>
      <c r="B162" s="437">
        <v>161</v>
      </c>
      <c r="C162" s="437" t="s">
        <v>203</v>
      </c>
      <c r="D162" s="438" t="s">
        <v>945</v>
      </c>
      <c r="E162" s="41" t="s">
        <v>1488</v>
      </c>
      <c r="F162" s="42" t="s">
        <v>649</v>
      </c>
      <c r="G162" s="434">
        <f>COUNTIF('Scan Ligands'!$F$2:$F$25,B162)</f>
        <v>0</v>
      </c>
    </row>
    <row r="163" spans="1:7">
      <c r="A163" s="434" t="s">
        <v>2280</v>
      </c>
      <c r="B163" s="437">
        <v>162</v>
      </c>
      <c r="C163" s="437" t="s">
        <v>204</v>
      </c>
      <c r="D163" s="438" t="s">
        <v>945</v>
      </c>
      <c r="E163" s="41" t="s">
        <v>1489</v>
      </c>
      <c r="F163" s="42" t="s">
        <v>650</v>
      </c>
      <c r="G163" s="434">
        <f>COUNTIF('Scan Ligands'!$F$2:$F$25,B163)</f>
        <v>0</v>
      </c>
    </row>
    <row r="164" spans="1:7">
      <c r="A164" s="434" t="s">
        <v>2281</v>
      </c>
      <c r="B164" s="437">
        <v>163</v>
      </c>
      <c r="C164" s="437" t="s">
        <v>205</v>
      </c>
      <c r="D164" s="438" t="s">
        <v>945</v>
      </c>
      <c r="E164" s="41" t="s">
        <v>1490</v>
      </c>
      <c r="F164" s="42" t="s">
        <v>651</v>
      </c>
      <c r="G164" s="434">
        <f>COUNTIF('Scan Ligands'!$F$2:$F$25,B164)</f>
        <v>0</v>
      </c>
    </row>
    <row r="165" spans="1:7">
      <c r="A165" s="434" t="s">
        <v>2282</v>
      </c>
      <c r="B165" s="437">
        <v>164</v>
      </c>
      <c r="C165" s="437" t="s">
        <v>206</v>
      </c>
      <c r="D165" s="438" t="s">
        <v>945</v>
      </c>
      <c r="E165" s="41" t="s">
        <v>1491</v>
      </c>
      <c r="F165" s="42" t="s">
        <v>652</v>
      </c>
      <c r="G165" s="434">
        <f>COUNTIF('Scan Ligands'!$F$2:$F$25,B165)</f>
        <v>0</v>
      </c>
    </row>
    <row r="166" spans="1:7">
      <c r="A166" s="434" t="s">
        <v>2283</v>
      </c>
      <c r="B166" s="437">
        <v>165</v>
      </c>
      <c r="C166" s="437" t="s">
        <v>207</v>
      </c>
      <c r="D166" s="438" t="s">
        <v>945</v>
      </c>
      <c r="E166" s="41" t="s">
        <v>1492</v>
      </c>
      <c r="F166" s="42" t="s">
        <v>653</v>
      </c>
      <c r="G166" s="434">
        <f>COUNTIF('Scan Ligands'!$F$2:$F$25,B166)</f>
        <v>0</v>
      </c>
    </row>
    <row r="167" spans="1:7">
      <c r="A167" s="434" t="s">
        <v>2284</v>
      </c>
      <c r="B167" s="437">
        <v>166</v>
      </c>
      <c r="C167" s="437" t="s">
        <v>208</v>
      </c>
      <c r="D167" s="438" t="s">
        <v>945</v>
      </c>
      <c r="E167" s="41" t="s">
        <v>1493</v>
      </c>
      <c r="F167" s="42" t="s">
        <v>654</v>
      </c>
      <c r="G167" s="434">
        <f>COUNTIF('Scan Ligands'!$F$2:$F$25,B167)</f>
        <v>0</v>
      </c>
    </row>
    <row r="168" spans="1:7">
      <c r="A168" s="434" t="s">
        <v>2285</v>
      </c>
      <c r="B168" s="437">
        <v>167</v>
      </c>
      <c r="C168" s="437" t="s">
        <v>209</v>
      </c>
      <c r="D168" s="438" t="s">
        <v>945</v>
      </c>
      <c r="E168" s="41" t="s">
        <v>1494</v>
      </c>
      <c r="F168" s="42" t="s">
        <v>655</v>
      </c>
      <c r="G168" s="434">
        <f>COUNTIF('Scan Ligands'!$F$2:$F$25,B168)</f>
        <v>0</v>
      </c>
    </row>
    <row r="169" spans="1:7">
      <c r="A169" s="434" t="s">
        <v>2286</v>
      </c>
      <c r="B169" s="437">
        <v>168</v>
      </c>
      <c r="C169" s="437" t="s">
        <v>210</v>
      </c>
      <c r="D169" s="438" t="s">
        <v>945</v>
      </c>
      <c r="E169" s="41" t="s">
        <v>1495</v>
      </c>
      <c r="F169" s="42" t="s">
        <v>656</v>
      </c>
      <c r="G169" s="434">
        <f>COUNTIF('Scan Ligands'!$F$2:$F$25,B169)</f>
        <v>0</v>
      </c>
    </row>
    <row r="170" spans="1:7">
      <c r="A170" s="434" t="s">
        <v>2287</v>
      </c>
      <c r="B170" s="437">
        <v>169</v>
      </c>
      <c r="C170" s="437" t="s">
        <v>211</v>
      </c>
      <c r="D170" s="438" t="s">
        <v>945</v>
      </c>
      <c r="E170" s="41" t="s">
        <v>1496</v>
      </c>
      <c r="F170" s="42" t="s">
        <v>657</v>
      </c>
      <c r="G170" s="434">
        <f>COUNTIF('Scan Ligands'!$F$2:$F$25,B170)</f>
        <v>0</v>
      </c>
    </row>
    <row r="171" spans="1:7">
      <c r="A171" s="434" t="s">
        <v>2288</v>
      </c>
      <c r="B171" s="437">
        <v>170</v>
      </c>
      <c r="C171" s="437" t="s">
        <v>212</v>
      </c>
      <c r="D171" s="438" t="s">
        <v>945</v>
      </c>
      <c r="E171" s="41" t="s">
        <v>1497</v>
      </c>
      <c r="F171" s="42" t="s">
        <v>658</v>
      </c>
      <c r="G171" s="434">
        <f>COUNTIF('Scan Ligands'!$F$2:$F$25,B171)</f>
        <v>0</v>
      </c>
    </row>
    <row r="172" spans="1:7">
      <c r="A172" s="434" t="s">
        <v>2289</v>
      </c>
      <c r="B172" s="437">
        <v>171</v>
      </c>
      <c r="C172" s="437" t="s">
        <v>213</v>
      </c>
      <c r="D172" s="438" t="s">
        <v>945</v>
      </c>
      <c r="E172" s="41" t="s">
        <v>1498</v>
      </c>
      <c r="F172" s="42" t="s">
        <v>659</v>
      </c>
      <c r="G172" s="434">
        <f>COUNTIF('Scan Ligands'!$F$2:$F$25,B172)</f>
        <v>0</v>
      </c>
    </row>
    <row r="173" spans="1:7">
      <c r="A173" s="434" t="s">
        <v>2290</v>
      </c>
      <c r="B173" s="437">
        <v>172</v>
      </c>
      <c r="C173" s="437" t="s">
        <v>214</v>
      </c>
      <c r="D173" s="438" t="s">
        <v>945</v>
      </c>
      <c r="E173" s="41" t="s">
        <v>1499</v>
      </c>
      <c r="F173" s="42" t="s">
        <v>660</v>
      </c>
      <c r="G173" s="434">
        <f>COUNTIF('Scan Ligands'!$F$2:$F$25,B173)</f>
        <v>0</v>
      </c>
    </row>
    <row r="174" spans="1:7">
      <c r="A174" s="434" t="s">
        <v>2291</v>
      </c>
      <c r="B174" s="437">
        <v>173</v>
      </c>
      <c r="C174" s="437" t="s">
        <v>215</v>
      </c>
      <c r="D174" s="438" t="s">
        <v>945</v>
      </c>
      <c r="E174" s="41" t="s">
        <v>1500</v>
      </c>
      <c r="F174" s="42" t="s">
        <v>661</v>
      </c>
      <c r="G174" s="434">
        <f>COUNTIF('Scan Ligands'!$F$2:$F$25,B174)</f>
        <v>0</v>
      </c>
    </row>
    <row r="175" spans="1:7">
      <c r="A175" s="434" t="s">
        <v>2292</v>
      </c>
      <c r="B175" s="437">
        <v>174</v>
      </c>
      <c r="C175" s="437" t="s">
        <v>216</v>
      </c>
      <c r="D175" s="438" t="s">
        <v>945</v>
      </c>
      <c r="E175" s="41" t="s">
        <v>1501</v>
      </c>
      <c r="F175" s="42" t="s">
        <v>662</v>
      </c>
      <c r="G175" s="434">
        <f>COUNTIF('Scan Ligands'!$F$2:$F$25,B175)</f>
        <v>0</v>
      </c>
    </row>
    <row r="176" spans="1:7">
      <c r="A176" s="434" t="s">
        <v>2293</v>
      </c>
      <c r="B176" s="437">
        <v>175</v>
      </c>
      <c r="C176" s="437" t="s">
        <v>217</v>
      </c>
      <c r="D176" s="438" t="s">
        <v>945</v>
      </c>
      <c r="E176" s="41" t="s">
        <v>1502</v>
      </c>
      <c r="F176" s="42" t="s">
        <v>663</v>
      </c>
      <c r="G176" s="434">
        <f>COUNTIF('Scan Ligands'!$F$2:$F$25,B176)</f>
        <v>0</v>
      </c>
    </row>
    <row r="177" spans="1:7">
      <c r="A177" s="434" t="s">
        <v>2294</v>
      </c>
      <c r="B177" s="437">
        <v>176</v>
      </c>
      <c r="C177" s="437" t="s">
        <v>218</v>
      </c>
      <c r="D177" s="438" t="s">
        <v>945</v>
      </c>
      <c r="E177" s="41" t="s">
        <v>1503</v>
      </c>
      <c r="F177" s="42" t="s">
        <v>664</v>
      </c>
      <c r="G177" s="434">
        <f>COUNTIF('Scan Ligands'!$F$2:$F$25,B177)</f>
        <v>0</v>
      </c>
    </row>
    <row r="178" spans="1:7">
      <c r="A178" s="434" t="s">
        <v>2295</v>
      </c>
      <c r="B178" s="437">
        <v>177</v>
      </c>
      <c r="C178" s="437" t="s">
        <v>219</v>
      </c>
      <c r="D178" s="438" t="s">
        <v>945</v>
      </c>
      <c r="E178" s="41" t="s">
        <v>1504</v>
      </c>
      <c r="F178" s="42" t="s">
        <v>665</v>
      </c>
      <c r="G178" s="434">
        <f>COUNTIF('Scan Ligands'!$F$2:$F$25,B178)</f>
        <v>0</v>
      </c>
    </row>
    <row r="179" spans="1:7">
      <c r="A179" s="434" t="s">
        <v>2296</v>
      </c>
      <c r="B179" s="437">
        <v>178</v>
      </c>
      <c r="C179" s="437" t="s">
        <v>220</v>
      </c>
      <c r="D179" s="438" t="s">
        <v>945</v>
      </c>
      <c r="E179" s="41" t="s">
        <v>1505</v>
      </c>
      <c r="F179" s="42" t="s">
        <v>666</v>
      </c>
      <c r="G179" s="434">
        <f>COUNTIF('Scan Ligands'!$F$2:$F$25,B179)</f>
        <v>0</v>
      </c>
    </row>
    <row r="180" spans="1:7">
      <c r="A180" s="434" t="s">
        <v>2297</v>
      </c>
      <c r="B180" s="437">
        <v>179</v>
      </c>
      <c r="C180" s="437" t="s">
        <v>221</v>
      </c>
      <c r="D180" s="438" t="s">
        <v>28</v>
      </c>
      <c r="E180" s="41" t="s">
        <v>1506</v>
      </c>
      <c r="F180" s="42" t="s">
        <v>1946</v>
      </c>
      <c r="G180" s="434">
        <f>COUNTIF('Scan Ligands'!$F$2:$F$25,B180)</f>
        <v>0</v>
      </c>
    </row>
    <row r="181" spans="1:7">
      <c r="B181" s="437">
        <v>180</v>
      </c>
      <c r="C181" s="437" t="s">
        <v>222</v>
      </c>
      <c r="D181" s="438" t="s">
        <v>28</v>
      </c>
      <c r="E181" s="41" t="s">
        <v>1507</v>
      </c>
      <c r="F181" s="42" t="s">
        <v>1947</v>
      </c>
      <c r="G181" s="434">
        <f>COUNTIF('Scan Ligands'!$F$2:$F$25,B181)</f>
        <v>0</v>
      </c>
    </row>
    <row r="182" spans="1:7">
      <c r="A182" s="434" t="s">
        <v>2298</v>
      </c>
      <c r="B182" s="437">
        <v>181</v>
      </c>
      <c r="C182" s="437" t="s">
        <v>223</v>
      </c>
      <c r="D182" s="438" t="s">
        <v>28</v>
      </c>
      <c r="E182" s="41" t="s">
        <v>1508</v>
      </c>
      <c r="F182" s="42" t="s">
        <v>667</v>
      </c>
      <c r="G182" s="434">
        <f>COUNTIF('Scan Ligands'!$F$2:$F$25,B182)</f>
        <v>0</v>
      </c>
    </row>
    <row r="183" spans="1:7">
      <c r="A183" s="434" t="s">
        <v>2299</v>
      </c>
      <c r="B183" s="437">
        <v>182</v>
      </c>
      <c r="C183" s="437" t="s">
        <v>224</v>
      </c>
      <c r="D183" s="438" t="s">
        <v>945</v>
      </c>
      <c r="E183" s="41" t="s">
        <v>1509</v>
      </c>
      <c r="F183" s="42" t="s">
        <v>668</v>
      </c>
      <c r="G183" s="434">
        <f>COUNTIF('Scan Ligands'!$F$2:$F$25,B183)</f>
        <v>0</v>
      </c>
    </row>
    <row r="184" spans="1:7">
      <c r="A184" s="434" t="s">
        <v>2300</v>
      </c>
      <c r="B184" s="437">
        <v>183</v>
      </c>
      <c r="C184" s="437" t="s">
        <v>225</v>
      </c>
      <c r="D184" s="438" t="s">
        <v>945</v>
      </c>
      <c r="E184" s="41" t="s">
        <v>1510</v>
      </c>
      <c r="F184" s="42" t="s">
        <v>669</v>
      </c>
      <c r="G184" s="434">
        <f>COUNTIF('Scan Ligands'!$F$2:$F$25,B184)</f>
        <v>0</v>
      </c>
    </row>
    <row r="185" spans="1:7">
      <c r="A185" s="434" t="s">
        <v>2301</v>
      </c>
      <c r="B185" s="437">
        <v>184</v>
      </c>
      <c r="C185" s="437" t="s">
        <v>226</v>
      </c>
      <c r="D185" s="438" t="s">
        <v>28</v>
      </c>
      <c r="E185" s="41" t="s">
        <v>1511</v>
      </c>
      <c r="F185" s="42" t="s">
        <v>670</v>
      </c>
      <c r="G185" s="434">
        <f>COUNTIF('Scan Ligands'!$F$2:$F$25,B185)</f>
        <v>0</v>
      </c>
    </row>
    <row r="186" spans="1:7">
      <c r="A186" s="434" t="s">
        <v>2302</v>
      </c>
      <c r="B186" s="437">
        <v>185</v>
      </c>
      <c r="C186" s="437" t="s">
        <v>227</v>
      </c>
      <c r="D186" s="438" t="s">
        <v>945</v>
      </c>
      <c r="E186" s="41" t="s">
        <v>1512</v>
      </c>
      <c r="F186" s="42" t="s">
        <v>671</v>
      </c>
      <c r="G186" s="434">
        <f>COUNTIF('Scan Ligands'!$F$2:$F$25,B186)</f>
        <v>0</v>
      </c>
    </row>
    <row r="187" spans="1:7">
      <c r="A187" s="434" t="s">
        <v>2303</v>
      </c>
      <c r="B187" s="437">
        <v>186</v>
      </c>
      <c r="C187" s="437" t="s">
        <v>228</v>
      </c>
      <c r="D187" s="438" t="s">
        <v>944</v>
      </c>
      <c r="E187" s="41" t="s">
        <v>1513</v>
      </c>
      <c r="F187" s="42" t="s">
        <v>1948</v>
      </c>
      <c r="G187" s="434">
        <f>COUNTIF('Scan Ligands'!$F$2:$F$25,B187)</f>
        <v>0</v>
      </c>
    </row>
    <row r="188" spans="1:7">
      <c r="A188" s="434" t="s">
        <v>2304</v>
      </c>
      <c r="B188" s="437">
        <v>187</v>
      </c>
      <c r="C188" s="437" t="s">
        <v>229</v>
      </c>
      <c r="D188" s="438" t="s">
        <v>945</v>
      </c>
      <c r="E188" s="41" t="s">
        <v>1514</v>
      </c>
      <c r="F188" s="42" t="s">
        <v>1949</v>
      </c>
      <c r="G188" s="434">
        <f>COUNTIF('Scan Ligands'!$F$2:$F$25,B188)</f>
        <v>0</v>
      </c>
    </row>
    <row r="189" spans="1:7">
      <c r="A189" s="434" t="s">
        <v>2305</v>
      </c>
      <c r="B189" s="437">
        <v>188</v>
      </c>
      <c r="C189" s="437" t="s">
        <v>230</v>
      </c>
      <c r="D189" s="438" t="s">
        <v>29</v>
      </c>
      <c r="E189" s="41" t="s">
        <v>1515</v>
      </c>
      <c r="F189" s="42" t="s">
        <v>672</v>
      </c>
      <c r="G189" s="434">
        <f>COUNTIF('Scan Ligands'!$F$2:$F$25,B189)</f>
        <v>0</v>
      </c>
    </row>
    <row r="190" spans="1:7">
      <c r="A190" s="434" t="s">
        <v>2306</v>
      </c>
      <c r="B190" s="437">
        <v>189</v>
      </c>
      <c r="C190" s="437" t="s">
        <v>231</v>
      </c>
      <c r="D190" s="438" t="s">
        <v>944</v>
      </c>
      <c r="E190" s="41" t="s">
        <v>1516</v>
      </c>
      <c r="F190" s="42" t="s">
        <v>673</v>
      </c>
      <c r="G190" s="434">
        <f>COUNTIF('Scan Ligands'!$F$2:$F$25,B190)</f>
        <v>0</v>
      </c>
    </row>
    <row r="191" spans="1:7">
      <c r="A191" s="434" t="s">
        <v>2307</v>
      </c>
      <c r="B191" s="437">
        <v>190</v>
      </c>
      <c r="C191" s="437" t="s">
        <v>232</v>
      </c>
      <c r="D191" s="438" t="s">
        <v>944</v>
      </c>
      <c r="E191" s="41" t="s">
        <v>1517</v>
      </c>
      <c r="F191" s="42" t="s">
        <v>674</v>
      </c>
      <c r="G191" s="434">
        <f>COUNTIF('Scan Ligands'!$F$2:$F$25,B191)</f>
        <v>0</v>
      </c>
    </row>
    <row r="192" spans="1:7">
      <c r="A192" s="434" t="s">
        <v>2308</v>
      </c>
      <c r="B192" s="437">
        <v>191</v>
      </c>
      <c r="C192" s="437" t="s">
        <v>233</v>
      </c>
      <c r="D192" s="438" t="s">
        <v>28</v>
      </c>
      <c r="E192" s="41" t="s">
        <v>1518</v>
      </c>
      <c r="F192" s="42" t="s">
        <v>675</v>
      </c>
      <c r="G192" s="434">
        <f>COUNTIF('Scan Ligands'!$F$2:$F$25,B192)</f>
        <v>0</v>
      </c>
    </row>
    <row r="193" spans="1:7">
      <c r="A193" s="434" t="s">
        <v>2309</v>
      </c>
      <c r="B193" s="437">
        <v>192</v>
      </c>
      <c r="C193" s="437" t="s">
        <v>234</v>
      </c>
      <c r="D193" s="438" t="s">
        <v>28</v>
      </c>
      <c r="E193" s="41" t="s">
        <v>1519</v>
      </c>
      <c r="F193" s="42" t="s">
        <v>676</v>
      </c>
      <c r="G193" s="434">
        <f>COUNTIF('Scan Ligands'!$F$2:$F$25,B193)</f>
        <v>0</v>
      </c>
    </row>
    <row r="194" spans="1:7">
      <c r="A194" s="434" t="s">
        <v>2310</v>
      </c>
      <c r="B194" s="437">
        <v>193</v>
      </c>
      <c r="C194" s="437" t="s">
        <v>235</v>
      </c>
      <c r="D194" s="438" t="s">
        <v>945</v>
      </c>
      <c r="E194" s="41" t="s">
        <v>1520</v>
      </c>
      <c r="F194" s="42" t="s">
        <v>677</v>
      </c>
      <c r="G194" s="434">
        <f>COUNTIF('Scan Ligands'!$F$2:$F$25,B194)</f>
        <v>0</v>
      </c>
    </row>
    <row r="195" spans="1:7">
      <c r="A195" s="434" t="s">
        <v>2311</v>
      </c>
      <c r="B195" s="437">
        <v>194</v>
      </c>
      <c r="C195" s="437" t="s">
        <v>236</v>
      </c>
      <c r="D195" s="438" t="s">
        <v>944</v>
      </c>
      <c r="E195" s="41" t="s">
        <v>1521</v>
      </c>
      <c r="F195" s="42" t="s">
        <v>678</v>
      </c>
      <c r="G195" s="434">
        <f>COUNTIF('Scan Ligands'!$F$2:$F$25,B195)</f>
        <v>0</v>
      </c>
    </row>
    <row r="196" spans="1:7">
      <c r="A196" s="434" t="s">
        <v>2312</v>
      </c>
      <c r="B196" s="437">
        <v>195</v>
      </c>
      <c r="C196" s="437" t="s">
        <v>237</v>
      </c>
      <c r="D196" s="438" t="s">
        <v>944</v>
      </c>
      <c r="E196" s="41" t="s">
        <v>1522</v>
      </c>
      <c r="F196" s="42" t="s">
        <v>679</v>
      </c>
      <c r="G196" s="434">
        <f>COUNTIF('Scan Ligands'!$F$2:$F$25,B196)</f>
        <v>0</v>
      </c>
    </row>
    <row r="197" spans="1:7">
      <c r="A197" s="434" t="s">
        <v>2313</v>
      </c>
      <c r="B197" s="437">
        <v>196</v>
      </c>
      <c r="C197" s="437" t="s">
        <v>238</v>
      </c>
      <c r="D197" s="438" t="s">
        <v>28</v>
      </c>
      <c r="E197" s="41" t="s">
        <v>1523</v>
      </c>
      <c r="F197" s="42" t="s">
        <v>1950</v>
      </c>
      <c r="G197" s="434">
        <f>COUNTIF('Scan Ligands'!$F$2:$F$25,B197)</f>
        <v>0</v>
      </c>
    </row>
    <row r="198" spans="1:7">
      <c r="A198" s="434" t="s">
        <v>2314</v>
      </c>
      <c r="B198" s="437">
        <v>197</v>
      </c>
      <c r="C198" s="437" t="s">
        <v>239</v>
      </c>
      <c r="D198" s="438" t="s">
        <v>28</v>
      </c>
      <c r="E198" s="41" t="s">
        <v>1524</v>
      </c>
      <c r="F198" s="42" t="s">
        <v>680</v>
      </c>
      <c r="G198" s="434">
        <f>COUNTIF('Scan Ligands'!$F$2:$F$25,B198)</f>
        <v>0</v>
      </c>
    </row>
    <row r="199" spans="1:7">
      <c r="A199" s="434" t="s">
        <v>2315</v>
      </c>
      <c r="B199" s="437">
        <v>198</v>
      </c>
      <c r="C199" s="437" t="s">
        <v>240</v>
      </c>
      <c r="D199" s="438" t="s">
        <v>944</v>
      </c>
      <c r="E199" s="41" t="s">
        <v>1525</v>
      </c>
      <c r="F199" s="42" t="s">
        <v>681</v>
      </c>
      <c r="G199" s="434">
        <f>COUNTIF('Scan Ligands'!$F$2:$F$25,B199)</f>
        <v>0</v>
      </c>
    </row>
    <row r="200" spans="1:7">
      <c r="A200" s="434" t="s">
        <v>2316</v>
      </c>
      <c r="B200" s="437">
        <v>199</v>
      </c>
      <c r="C200" s="437" t="s">
        <v>241</v>
      </c>
      <c r="D200" s="438" t="s">
        <v>944</v>
      </c>
      <c r="E200" s="41" t="s">
        <v>1526</v>
      </c>
      <c r="F200" s="42" t="s">
        <v>682</v>
      </c>
      <c r="G200" s="434">
        <f>COUNTIF('Scan Ligands'!$F$2:$F$25,B200)</f>
        <v>0</v>
      </c>
    </row>
    <row r="201" spans="1:7">
      <c r="A201" s="434" t="s">
        <v>2317</v>
      </c>
      <c r="B201" s="437">
        <v>200</v>
      </c>
      <c r="C201" s="437" t="s">
        <v>242</v>
      </c>
      <c r="D201" s="438" t="s">
        <v>28</v>
      </c>
      <c r="E201" s="41" t="s">
        <v>1527</v>
      </c>
      <c r="F201" s="42" t="s">
        <v>683</v>
      </c>
      <c r="G201" s="434">
        <f>COUNTIF('Scan Ligands'!$F$2:$F$25,B201)</f>
        <v>0</v>
      </c>
    </row>
    <row r="202" spans="1:7">
      <c r="A202" s="434" t="s">
        <v>2318</v>
      </c>
      <c r="B202" s="437">
        <v>201</v>
      </c>
      <c r="C202" s="437" t="s">
        <v>243</v>
      </c>
      <c r="D202" s="438" t="s">
        <v>944</v>
      </c>
      <c r="E202" s="41" t="s">
        <v>1528</v>
      </c>
      <c r="F202" s="42" t="s">
        <v>1951</v>
      </c>
      <c r="G202" s="434">
        <f>COUNTIF('Scan Ligands'!$F$2:$F$25,B202)</f>
        <v>0</v>
      </c>
    </row>
    <row r="203" spans="1:7">
      <c r="A203" s="434" t="s">
        <v>2319</v>
      </c>
      <c r="B203" s="437">
        <v>202</v>
      </c>
      <c r="C203" s="437" t="s">
        <v>244</v>
      </c>
      <c r="D203" s="438" t="s">
        <v>944</v>
      </c>
      <c r="E203" s="41" t="s">
        <v>1529</v>
      </c>
      <c r="F203" s="42" t="s">
        <v>1952</v>
      </c>
      <c r="G203" s="434">
        <f>COUNTIF('Scan Ligands'!$F$2:$F$25,B203)</f>
        <v>0</v>
      </c>
    </row>
    <row r="204" spans="1:7">
      <c r="A204" s="434" t="s">
        <v>2320</v>
      </c>
      <c r="B204" s="437">
        <v>203</v>
      </c>
      <c r="C204" s="437" t="s">
        <v>245</v>
      </c>
      <c r="D204" s="438" t="s">
        <v>28</v>
      </c>
      <c r="E204" s="41" t="s">
        <v>1530</v>
      </c>
      <c r="F204" s="42" t="s">
        <v>684</v>
      </c>
      <c r="G204" s="434">
        <f>COUNTIF('Scan Ligands'!$F$2:$F$25,B204)</f>
        <v>0</v>
      </c>
    </row>
    <row r="205" spans="1:7">
      <c r="B205" s="437">
        <v>204</v>
      </c>
      <c r="C205" s="437" t="s">
        <v>246</v>
      </c>
      <c r="D205" s="438" t="s">
        <v>944</v>
      </c>
      <c r="E205" s="41" t="s">
        <v>1531</v>
      </c>
      <c r="F205" s="42" t="s">
        <v>685</v>
      </c>
      <c r="G205" s="434">
        <f>COUNTIF('Scan Ligands'!$F$2:$F$25,B205)</f>
        <v>0</v>
      </c>
    </row>
    <row r="206" spans="1:7">
      <c r="A206" s="434" t="s">
        <v>2321</v>
      </c>
      <c r="B206" s="437">
        <v>205</v>
      </c>
      <c r="C206" s="437" t="s">
        <v>247</v>
      </c>
      <c r="D206" s="438" t="s">
        <v>28</v>
      </c>
      <c r="E206" s="41" t="s">
        <v>1532</v>
      </c>
      <c r="F206" s="42" t="s">
        <v>1953</v>
      </c>
      <c r="G206" s="434">
        <f>COUNTIF('Scan Ligands'!$F$2:$F$25,B206)</f>
        <v>0</v>
      </c>
    </row>
    <row r="207" spans="1:7">
      <c r="A207" s="434" t="s">
        <v>2322</v>
      </c>
      <c r="B207" s="437">
        <v>206</v>
      </c>
      <c r="C207" s="437" t="s">
        <v>248</v>
      </c>
      <c r="D207" s="438" t="s">
        <v>28</v>
      </c>
      <c r="E207" s="41" t="s">
        <v>1533</v>
      </c>
      <c r="F207" s="42" t="s">
        <v>686</v>
      </c>
      <c r="G207" s="434">
        <f>COUNTIF('Scan Ligands'!$F$2:$F$25,B207)</f>
        <v>0</v>
      </c>
    </row>
    <row r="208" spans="1:7">
      <c r="A208" s="434" t="s">
        <v>2323</v>
      </c>
      <c r="B208" s="437">
        <v>207</v>
      </c>
      <c r="C208" s="437" t="s">
        <v>249</v>
      </c>
      <c r="D208" s="438" t="s">
        <v>944</v>
      </c>
      <c r="E208" s="41" t="s">
        <v>1534</v>
      </c>
      <c r="F208" s="42" t="s">
        <v>687</v>
      </c>
      <c r="G208" s="434">
        <f>COUNTIF('Scan Ligands'!$F$2:$F$25,B208)</f>
        <v>0</v>
      </c>
    </row>
    <row r="209" spans="1:7">
      <c r="A209" s="434" t="s">
        <v>2324</v>
      </c>
      <c r="B209" s="437">
        <v>208</v>
      </c>
      <c r="C209" s="437" t="s">
        <v>250</v>
      </c>
      <c r="D209" s="438" t="s">
        <v>945</v>
      </c>
      <c r="E209" s="41" t="s">
        <v>1535</v>
      </c>
      <c r="F209" s="42" t="s">
        <v>688</v>
      </c>
      <c r="G209" s="434">
        <f>COUNTIF('Scan Ligands'!$F$2:$F$25,B209)</f>
        <v>0</v>
      </c>
    </row>
    <row r="210" spans="1:7">
      <c r="A210" s="434" t="s">
        <v>2325</v>
      </c>
      <c r="B210" s="437">
        <v>209</v>
      </c>
      <c r="C210" s="437" t="s">
        <v>251</v>
      </c>
      <c r="D210" s="438" t="s">
        <v>945</v>
      </c>
      <c r="E210" s="41" t="s">
        <v>1536</v>
      </c>
      <c r="F210" s="42" t="s">
        <v>689</v>
      </c>
      <c r="G210" s="434">
        <f>COUNTIF('Scan Ligands'!$F$2:$F$25,B210)</f>
        <v>0</v>
      </c>
    </row>
    <row r="211" spans="1:7">
      <c r="A211" s="434" t="s">
        <v>2326</v>
      </c>
      <c r="B211" s="437">
        <v>210</v>
      </c>
      <c r="C211" s="437" t="s">
        <v>252</v>
      </c>
      <c r="D211" s="438" t="s">
        <v>945</v>
      </c>
      <c r="E211" s="41" t="s">
        <v>1537</v>
      </c>
      <c r="F211" s="42" t="s">
        <v>690</v>
      </c>
      <c r="G211" s="434">
        <f>COUNTIF('Scan Ligands'!$F$2:$F$25,B211)</f>
        <v>0</v>
      </c>
    </row>
    <row r="212" spans="1:7">
      <c r="A212" s="434" t="s">
        <v>2327</v>
      </c>
      <c r="B212" s="437">
        <v>211</v>
      </c>
      <c r="C212" s="437" t="s">
        <v>253</v>
      </c>
      <c r="D212" s="438" t="s">
        <v>945</v>
      </c>
      <c r="E212" s="41" t="s">
        <v>1538</v>
      </c>
      <c r="F212" s="42" t="s">
        <v>691</v>
      </c>
      <c r="G212" s="434">
        <f>COUNTIF('Scan Ligands'!$F$2:$F$25,B212)</f>
        <v>0</v>
      </c>
    </row>
    <row r="213" spans="1:7">
      <c r="A213" s="434" t="s">
        <v>2328</v>
      </c>
      <c r="B213" s="437">
        <v>212</v>
      </c>
      <c r="C213" s="437" t="s">
        <v>254</v>
      </c>
      <c r="D213" s="438" t="s">
        <v>945</v>
      </c>
      <c r="E213" s="41" t="s">
        <v>1539</v>
      </c>
      <c r="F213" s="42" t="s">
        <v>692</v>
      </c>
      <c r="G213" s="434">
        <f>COUNTIF('Scan Ligands'!$F$2:$F$25,B213)</f>
        <v>0</v>
      </c>
    </row>
    <row r="214" spans="1:7">
      <c r="A214" s="434" t="s">
        <v>2329</v>
      </c>
      <c r="B214" s="437">
        <v>213</v>
      </c>
      <c r="C214" s="437" t="s">
        <v>255</v>
      </c>
      <c r="D214" s="438" t="s">
        <v>945</v>
      </c>
      <c r="E214" s="41" t="s">
        <v>1540</v>
      </c>
      <c r="F214" s="42" t="s">
        <v>693</v>
      </c>
      <c r="G214" s="434">
        <f>COUNTIF('Scan Ligands'!$F$2:$F$25,B214)</f>
        <v>0</v>
      </c>
    </row>
    <row r="215" spans="1:7">
      <c r="A215" s="434" t="s">
        <v>2330</v>
      </c>
      <c r="B215" s="437">
        <v>214</v>
      </c>
      <c r="C215" s="437" t="s">
        <v>256</v>
      </c>
      <c r="D215" s="438" t="s">
        <v>945</v>
      </c>
      <c r="E215" s="41" t="s">
        <v>1541</v>
      </c>
      <c r="F215" s="42" t="s">
        <v>694</v>
      </c>
      <c r="G215" s="434">
        <f>COUNTIF('Scan Ligands'!$F$2:$F$25,B215)</f>
        <v>0</v>
      </c>
    </row>
    <row r="216" spans="1:7">
      <c r="A216" s="434" t="s">
        <v>2331</v>
      </c>
      <c r="B216" s="437">
        <v>215</v>
      </c>
      <c r="C216" s="437" t="s">
        <v>257</v>
      </c>
      <c r="D216" s="438" t="s">
        <v>945</v>
      </c>
      <c r="E216" s="41" t="s">
        <v>1542</v>
      </c>
      <c r="F216" s="42" t="s">
        <v>695</v>
      </c>
      <c r="G216" s="434">
        <f>COUNTIF('Scan Ligands'!$F$2:$F$25,B216)</f>
        <v>0</v>
      </c>
    </row>
    <row r="217" spans="1:7">
      <c r="A217" s="434" t="s">
        <v>2332</v>
      </c>
      <c r="B217" s="437">
        <v>216</v>
      </c>
      <c r="C217" s="437" t="s">
        <v>258</v>
      </c>
      <c r="D217" s="438" t="s">
        <v>944</v>
      </c>
      <c r="E217" s="41" t="s">
        <v>1543</v>
      </c>
      <c r="F217" s="42" t="s">
        <v>696</v>
      </c>
      <c r="G217" s="434">
        <f>COUNTIF('Scan Ligands'!$F$2:$F$25,B217)</f>
        <v>0</v>
      </c>
    </row>
    <row r="218" spans="1:7">
      <c r="A218" s="434" t="s">
        <v>2333</v>
      </c>
      <c r="B218" s="437">
        <v>217</v>
      </c>
      <c r="C218" s="437" t="s">
        <v>259</v>
      </c>
      <c r="D218" s="438" t="s">
        <v>29</v>
      </c>
      <c r="E218" s="41" t="s">
        <v>1544</v>
      </c>
      <c r="F218" s="42" t="s">
        <v>697</v>
      </c>
      <c r="G218" s="434">
        <f>COUNTIF('Scan Ligands'!$F$2:$F$25,B218)</f>
        <v>0</v>
      </c>
    </row>
    <row r="219" spans="1:7">
      <c r="A219" s="434" t="s">
        <v>2334</v>
      </c>
      <c r="B219" s="437">
        <v>218</v>
      </c>
      <c r="C219" s="437" t="s">
        <v>260</v>
      </c>
      <c r="D219" s="438" t="s">
        <v>945</v>
      </c>
      <c r="E219" s="41" t="s">
        <v>1545</v>
      </c>
      <c r="F219" s="42" t="s">
        <v>698</v>
      </c>
      <c r="G219" s="434">
        <f>COUNTIF('Scan Ligands'!$F$2:$F$25,B219)</f>
        <v>0</v>
      </c>
    </row>
    <row r="220" spans="1:7">
      <c r="A220" s="434" t="s">
        <v>2335</v>
      </c>
      <c r="B220" s="437">
        <v>219</v>
      </c>
      <c r="C220" s="437" t="s">
        <v>261</v>
      </c>
      <c r="D220" s="438" t="s">
        <v>945</v>
      </c>
      <c r="E220" s="41" t="s">
        <v>1546</v>
      </c>
      <c r="F220" s="42" t="s">
        <v>699</v>
      </c>
      <c r="G220" s="434">
        <f>COUNTIF('Scan Ligands'!$F$2:$F$25,B220)</f>
        <v>0</v>
      </c>
    </row>
    <row r="221" spans="1:7">
      <c r="A221" s="434" t="s">
        <v>2336</v>
      </c>
      <c r="B221" s="437">
        <v>220</v>
      </c>
      <c r="C221" s="437" t="s">
        <v>262</v>
      </c>
      <c r="D221" s="438" t="s">
        <v>945</v>
      </c>
      <c r="E221" s="41" t="s">
        <v>1547</v>
      </c>
      <c r="F221" s="42" t="s">
        <v>700</v>
      </c>
      <c r="G221" s="434">
        <f>COUNTIF('Scan Ligands'!$F$2:$F$25,B221)</f>
        <v>0</v>
      </c>
    </row>
    <row r="222" spans="1:7">
      <c r="A222" s="434" t="s">
        <v>2337</v>
      </c>
      <c r="B222" s="437">
        <v>221</v>
      </c>
      <c r="C222" s="437" t="s">
        <v>263</v>
      </c>
      <c r="D222" s="438" t="s">
        <v>945</v>
      </c>
      <c r="E222" s="41" t="s">
        <v>1548</v>
      </c>
      <c r="F222" s="42" t="s">
        <v>701</v>
      </c>
      <c r="G222" s="434">
        <f>COUNTIF('Scan Ligands'!$F$2:$F$25,B222)</f>
        <v>0</v>
      </c>
    </row>
    <row r="223" spans="1:7">
      <c r="A223" s="434" t="s">
        <v>2338</v>
      </c>
      <c r="B223" s="437">
        <v>222</v>
      </c>
      <c r="C223" s="437" t="s">
        <v>264</v>
      </c>
      <c r="D223" s="438" t="s">
        <v>945</v>
      </c>
      <c r="E223" s="41" t="s">
        <v>1549</v>
      </c>
      <c r="F223" s="42" t="s">
        <v>702</v>
      </c>
      <c r="G223" s="434">
        <f>COUNTIF('Scan Ligands'!$F$2:$F$25,B223)</f>
        <v>0</v>
      </c>
    </row>
    <row r="224" spans="1:7">
      <c r="A224" s="434" t="s">
        <v>2339</v>
      </c>
      <c r="B224" s="437">
        <v>223</v>
      </c>
      <c r="C224" s="437" t="s">
        <v>265</v>
      </c>
      <c r="D224" s="438" t="s">
        <v>945</v>
      </c>
      <c r="E224" s="41" t="s">
        <v>1550</v>
      </c>
      <c r="F224" s="42" t="s">
        <v>703</v>
      </c>
      <c r="G224" s="434">
        <f>COUNTIF('Scan Ligands'!$F$2:$F$25,B224)</f>
        <v>0</v>
      </c>
    </row>
    <row r="225" spans="1:7">
      <c r="A225" s="434" t="s">
        <v>2340</v>
      </c>
      <c r="B225" s="437">
        <v>224</v>
      </c>
      <c r="C225" s="437" t="s">
        <v>266</v>
      </c>
      <c r="D225" s="438" t="s">
        <v>944</v>
      </c>
      <c r="E225" s="41" t="s">
        <v>1551</v>
      </c>
      <c r="F225" s="42" t="s">
        <v>704</v>
      </c>
      <c r="G225" s="434">
        <f>COUNTIF('Scan Ligands'!$F$2:$F$25,B225)</f>
        <v>0</v>
      </c>
    </row>
    <row r="226" spans="1:7">
      <c r="A226" s="434" t="s">
        <v>2341</v>
      </c>
      <c r="B226" s="437">
        <v>225</v>
      </c>
      <c r="C226" s="437" t="s">
        <v>267</v>
      </c>
      <c r="D226" s="438" t="s">
        <v>944</v>
      </c>
      <c r="E226" s="41" t="s">
        <v>1552</v>
      </c>
      <c r="F226" s="42" t="s">
        <v>705</v>
      </c>
      <c r="G226" s="434">
        <f>COUNTIF('Scan Ligands'!$F$2:$F$25,B226)</f>
        <v>0</v>
      </c>
    </row>
    <row r="227" spans="1:7">
      <c r="A227" s="434" t="s">
        <v>2342</v>
      </c>
      <c r="B227" s="437">
        <v>226</v>
      </c>
      <c r="C227" s="437" t="s">
        <v>268</v>
      </c>
      <c r="D227" s="438" t="s">
        <v>945</v>
      </c>
      <c r="E227" s="41" t="s">
        <v>1553</v>
      </c>
      <c r="F227" s="42" t="s">
        <v>706</v>
      </c>
      <c r="G227" s="434">
        <f>COUNTIF('Scan Ligands'!$F$2:$F$25,B227)</f>
        <v>0</v>
      </c>
    </row>
    <row r="228" spans="1:7">
      <c r="A228" s="434" t="s">
        <v>2343</v>
      </c>
      <c r="B228" s="437">
        <v>227</v>
      </c>
      <c r="C228" s="437" t="s">
        <v>269</v>
      </c>
      <c r="D228" s="438" t="s">
        <v>944</v>
      </c>
      <c r="E228" s="41" t="s">
        <v>1554</v>
      </c>
      <c r="F228" s="42" t="s">
        <v>707</v>
      </c>
      <c r="G228" s="434">
        <f>COUNTIF('Scan Ligands'!$F$2:$F$25,B228)</f>
        <v>0</v>
      </c>
    </row>
    <row r="229" spans="1:7">
      <c r="A229" s="434" t="s">
        <v>2344</v>
      </c>
      <c r="B229" s="437">
        <v>228</v>
      </c>
      <c r="C229" s="437" t="s">
        <v>270</v>
      </c>
      <c r="D229" s="438" t="s">
        <v>944</v>
      </c>
      <c r="E229" s="41" t="s">
        <v>1555</v>
      </c>
      <c r="F229" s="42" t="s">
        <v>1954</v>
      </c>
      <c r="G229" s="434">
        <f>COUNTIF('Scan Ligands'!$F$2:$F$25,B229)</f>
        <v>0</v>
      </c>
    </row>
    <row r="230" spans="1:7">
      <c r="A230" s="434" t="s">
        <v>2345</v>
      </c>
      <c r="B230" s="437">
        <v>229</v>
      </c>
      <c r="C230" s="437" t="s">
        <v>271</v>
      </c>
      <c r="D230" s="438" t="s">
        <v>944</v>
      </c>
      <c r="E230" s="41" t="s">
        <v>1556</v>
      </c>
      <c r="F230" s="42" t="s">
        <v>708</v>
      </c>
      <c r="G230" s="434">
        <f>COUNTIF('Scan Ligands'!$F$2:$F$25,B230)</f>
        <v>0</v>
      </c>
    </row>
    <row r="231" spans="1:7">
      <c r="A231" s="434" t="s">
        <v>2346</v>
      </c>
      <c r="B231" s="437">
        <v>230</v>
      </c>
      <c r="C231" s="437" t="s">
        <v>272</v>
      </c>
      <c r="D231" s="438" t="s">
        <v>28</v>
      </c>
      <c r="E231" s="41" t="s">
        <v>1557</v>
      </c>
      <c r="F231" s="42" t="s">
        <v>709</v>
      </c>
      <c r="G231" s="434">
        <f>COUNTIF('Scan Ligands'!$F$2:$F$25,B231)</f>
        <v>0</v>
      </c>
    </row>
    <row r="232" spans="1:7">
      <c r="A232" s="434" t="s">
        <v>2347</v>
      </c>
      <c r="B232" s="437">
        <v>231</v>
      </c>
      <c r="C232" s="437" t="s">
        <v>273</v>
      </c>
      <c r="D232" s="438" t="s">
        <v>945</v>
      </c>
      <c r="E232" s="41" t="s">
        <v>1558</v>
      </c>
      <c r="F232" s="42" t="s">
        <v>710</v>
      </c>
      <c r="G232" s="434">
        <f>COUNTIF('Scan Ligands'!$F$2:$F$25,B232)</f>
        <v>0</v>
      </c>
    </row>
    <row r="233" spans="1:7">
      <c r="A233" s="434" t="s">
        <v>2348</v>
      </c>
      <c r="B233" s="437">
        <v>232</v>
      </c>
      <c r="C233" s="437" t="s">
        <v>274</v>
      </c>
      <c r="D233" s="438" t="s">
        <v>945</v>
      </c>
      <c r="E233" s="41" t="s">
        <v>1559</v>
      </c>
      <c r="F233" s="42" t="s">
        <v>711</v>
      </c>
      <c r="G233" s="434">
        <f>COUNTIF('Scan Ligands'!$F$2:$F$25,B233)</f>
        <v>0</v>
      </c>
    </row>
    <row r="234" spans="1:7">
      <c r="A234" s="434" t="s">
        <v>2349</v>
      </c>
      <c r="B234" s="437">
        <v>233</v>
      </c>
      <c r="C234" s="437" t="s">
        <v>275</v>
      </c>
      <c r="D234" s="438" t="s">
        <v>29</v>
      </c>
      <c r="E234" s="41" t="s">
        <v>1560</v>
      </c>
      <c r="F234" s="42" t="s">
        <v>712</v>
      </c>
      <c r="G234" s="434">
        <f>COUNTIF('Scan Ligands'!$F$2:$F$25,B234)</f>
        <v>0</v>
      </c>
    </row>
    <row r="235" spans="1:7">
      <c r="A235" s="434" t="s">
        <v>2350</v>
      </c>
      <c r="B235" s="437">
        <v>234</v>
      </c>
      <c r="C235" s="437" t="s">
        <v>276</v>
      </c>
      <c r="D235" s="438" t="s">
        <v>28</v>
      </c>
      <c r="E235" s="41" t="s">
        <v>1561</v>
      </c>
      <c r="F235" s="42" t="s">
        <v>713</v>
      </c>
      <c r="G235" s="434">
        <f>COUNTIF('Scan Ligands'!$F$2:$F$25,B235)</f>
        <v>0</v>
      </c>
    </row>
    <row r="236" spans="1:7">
      <c r="A236" s="434" t="s">
        <v>2351</v>
      </c>
      <c r="B236" s="437">
        <v>235</v>
      </c>
      <c r="C236" s="437" t="s">
        <v>277</v>
      </c>
      <c r="D236" s="438" t="s">
        <v>944</v>
      </c>
      <c r="E236" s="41" t="s">
        <v>1562</v>
      </c>
      <c r="F236" s="42" t="s">
        <v>714</v>
      </c>
      <c r="G236" s="434">
        <f>COUNTIF('Scan Ligands'!$F$2:$F$25,B236)</f>
        <v>0</v>
      </c>
    </row>
    <row r="237" spans="1:7">
      <c r="A237" s="434" t="s">
        <v>2352</v>
      </c>
      <c r="B237" s="437">
        <v>236</v>
      </c>
      <c r="C237" s="437" t="s">
        <v>278</v>
      </c>
      <c r="D237" s="438" t="s">
        <v>944</v>
      </c>
      <c r="E237" s="41" t="s">
        <v>1563</v>
      </c>
      <c r="F237" s="42" t="s">
        <v>715</v>
      </c>
      <c r="G237" s="434">
        <f>COUNTIF('Scan Ligands'!$F$2:$F$25,B237)</f>
        <v>0</v>
      </c>
    </row>
    <row r="238" spans="1:7">
      <c r="A238" s="434" t="s">
        <v>2353</v>
      </c>
      <c r="B238" s="437">
        <v>237</v>
      </c>
      <c r="C238" s="437" t="s">
        <v>279</v>
      </c>
      <c r="D238" s="438" t="s">
        <v>29</v>
      </c>
      <c r="E238" s="41" t="s">
        <v>1564</v>
      </c>
      <c r="F238" s="42" t="s">
        <v>716</v>
      </c>
      <c r="G238" s="434">
        <f>COUNTIF('Scan Ligands'!$F$2:$F$25,B238)</f>
        <v>0</v>
      </c>
    </row>
    <row r="239" spans="1:7">
      <c r="A239" s="434" t="s">
        <v>2354</v>
      </c>
      <c r="B239" s="437">
        <v>238</v>
      </c>
      <c r="C239" s="437" t="s">
        <v>280</v>
      </c>
      <c r="D239" s="438" t="s">
        <v>28</v>
      </c>
      <c r="E239" s="41" t="s">
        <v>1565</v>
      </c>
      <c r="F239" s="42" t="s">
        <v>717</v>
      </c>
      <c r="G239" s="434">
        <f>COUNTIF('Scan Ligands'!$F$2:$F$25,B239)</f>
        <v>0</v>
      </c>
    </row>
    <row r="240" spans="1:7">
      <c r="A240" s="434" t="s">
        <v>2355</v>
      </c>
      <c r="B240" s="437">
        <v>239</v>
      </c>
      <c r="C240" s="437" t="s">
        <v>281</v>
      </c>
      <c r="D240" s="438" t="s">
        <v>28</v>
      </c>
      <c r="E240" s="41" t="s">
        <v>1566</v>
      </c>
      <c r="F240" s="42" t="s">
        <v>718</v>
      </c>
      <c r="G240" s="434">
        <f>COUNTIF('Scan Ligands'!$F$2:$F$25,B240)</f>
        <v>0</v>
      </c>
    </row>
    <row r="241" spans="1:7">
      <c r="A241" s="434" t="s">
        <v>2356</v>
      </c>
      <c r="B241" s="437">
        <v>240</v>
      </c>
      <c r="C241" s="437" t="s">
        <v>282</v>
      </c>
      <c r="D241" s="438" t="s">
        <v>28</v>
      </c>
      <c r="E241" s="41" t="s">
        <v>1567</v>
      </c>
      <c r="F241" s="42" t="s">
        <v>719</v>
      </c>
      <c r="G241" s="434">
        <f>COUNTIF('Scan Ligands'!$F$2:$F$25,B241)</f>
        <v>0</v>
      </c>
    </row>
    <row r="242" spans="1:7">
      <c r="A242" s="434" t="s">
        <v>2357</v>
      </c>
      <c r="B242" s="437">
        <v>241</v>
      </c>
      <c r="C242" s="437" t="s">
        <v>283</v>
      </c>
      <c r="D242" s="438" t="s">
        <v>28</v>
      </c>
      <c r="E242" s="41" t="s">
        <v>1568</v>
      </c>
      <c r="F242" s="42" t="s">
        <v>720</v>
      </c>
      <c r="G242" s="434">
        <f>COUNTIF('Scan Ligands'!$F$2:$F$25,B242)</f>
        <v>0</v>
      </c>
    </row>
    <row r="243" spans="1:7">
      <c r="A243" s="434" t="s">
        <v>2358</v>
      </c>
      <c r="B243" s="437">
        <v>242</v>
      </c>
      <c r="C243" s="437" t="s">
        <v>284</v>
      </c>
      <c r="D243" s="438" t="s">
        <v>28</v>
      </c>
      <c r="E243" s="41" t="s">
        <v>1569</v>
      </c>
      <c r="F243" s="42" t="s">
        <v>721</v>
      </c>
      <c r="G243" s="434">
        <f>COUNTIF('Scan Ligands'!$F$2:$F$25,B243)</f>
        <v>0</v>
      </c>
    </row>
    <row r="244" spans="1:7">
      <c r="A244" s="434" t="s">
        <v>2359</v>
      </c>
      <c r="B244" s="437">
        <v>243</v>
      </c>
      <c r="C244" s="437" t="s">
        <v>285</v>
      </c>
      <c r="D244" s="438" t="s">
        <v>28</v>
      </c>
      <c r="E244" s="41" t="s">
        <v>1570</v>
      </c>
      <c r="F244" s="42" t="s">
        <v>722</v>
      </c>
      <c r="G244" s="434">
        <f>COUNTIF('Scan Ligands'!$F$2:$F$25,B244)</f>
        <v>0</v>
      </c>
    </row>
    <row r="245" spans="1:7">
      <c r="A245" s="434" t="s">
        <v>2360</v>
      </c>
      <c r="B245" s="437">
        <v>244</v>
      </c>
      <c r="C245" s="437" t="s">
        <v>286</v>
      </c>
      <c r="D245" s="438" t="s">
        <v>28</v>
      </c>
      <c r="E245" s="41" t="s">
        <v>1571</v>
      </c>
      <c r="F245" s="42" t="s">
        <v>723</v>
      </c>
      <c r="G245" s="434">
        <f>COUNTIF('Scan Ligands'!$F$2:$F$25,B245)</f>
        <v>0</v>
      </c>
    </row>
    <row r="246" spans="1:7">
      <c r="A246" s="434" t="s">
        <v>2361</v>
      </c>
      <c r="B246" s="437">
        <v>245</v>
      </c>
      <c r="C246" s="437" t="s">
        <v>287</v>
      </c>
      <c r="D246" s="438" t="s">
        <v>28</v>
      </c>
      <c r="E246" s="41" t="s">
        <v>1572</v>
      </c>
      <c r="F246" s="42" t="s">
        <v>724</v>
      </c>
      <c r="G246" s="434">
        <f>COUNTIF('Scan Ligands'!$F$2:$F$25,B246)</f>
        <v>0</v>
      </c>
    </row>
    <row r="247" spans="1:7">
      <c r="A247" s="434" t="s">
        <v>2362</v>
      </c>
      <c r="B247" s="437">
        <v>246</v>
      </c>
      <c r="C247" s="437" t="s">
        <v>288</v>
      </c>
      <c r="D247" s="438" t="s">
        <v>28</v>
      </c>
      <c r="E247" s="41" t="s">
        <v>1573</v>
      </c>
      <c r="F247" s="42" t="s">
        <v>725</v>
      </c>
      <c r="G247" s="434">
        <f>COUNTIF('Scan Ligands'!$F$2:$F$25,B247)</f>
        <v>0</v>
      </c>
    </row>
    <row r="248" spans="1:7">
      <c r="A248" s="434" t="s">
        <v>2363</v>
      </c>
      <c r="B248" s="437">
        <v>247</v>
      </c>
      <c r="C248" s="437" t="s">
        <v>289</v>
      </c>
      <c r="D248" s="438" t="s">
        <v>944</v>
      </c>
      <c r="E248" s="41" t="s">
        <v>1574</v>
      </c>
      <c r="F248" s="42" t="s">
        <v>726</v>
      </c>
      <c r="G248" s="434">
        <f>COUNTIF('Scan Ligands'!$F$2:$F$25,B248)</f>
        <v>0</v>
      </c>
    </row>
    <row r="249" spans="1:7">
      <c r="A249" s="434" t="s">
        <v>2364</v>
      </c>
      <c r="B249" s="437">
        <v>248</v>
      </c>
      <c r="C249" s="437" t="s">
        <v>290</v>
      </c>
      <c r="D249" s="438" t="s">
        <v>28</v>
      </c>
      <c r="E249" s="41" t="s">
        <v>1575</v>
      </c>
      <c r="F249" s="42" t="s">
        <v>727</v>
      </c>
      <c r="G249" s="434">
        <f>COUNTIF('Scan Ligands'!$F$2:$F$25,B249)</f>
        <v>0</v>
      </c>
    </row>
    <row r="250" spans="1:7">
      <c r="A250" s="434" t="s">
        <v>2365</v>
      </c>
      <c r="B250" s="437">
        <v>249</v>
      </c>
      <c r="C250" s="437" t="s">
        <v>291</v>
      </c>
      <c r="D250" s="438" t="s">
        <v>944</v>
      </c>
      <c r="E250" s="41" t="s">
        <v>1576</v>
      </c>
      <c r="F250" s="42" t="s">
        <v>728</v>
      </c>
      <c r="G250" s="434">
        <f>COUNTIF('Scan Ligands'!$F$2:$F$25,B250)</f>
        <v>0</v>
      </c>
    </row>
    <row r="251" spans="1:7">
      <c r="A251" s="434" t="s">
        <v>2366</v>
      </c>
      <c r="B251" s="437">
        <v>250</v>
      </c>
      <c r="C251" s="437" t="s">
        <v>292</v>
      </c>
      <c r="D251" s="438" t="s">
        <v>944</v>
      </c>
      <c r="E251" s="41" t="s">
        <v>1577</v>
      </c>
      <c r="F251" s="42" t="s">
        <v>729</v>
      </c>
      <c r="G251" s="434">
        <f>COUNTIF('Scan Ligands'!$F$2:$F$25,B251)</f>
        <v>0</v>
      </c>
    </row>
    <row r="252" spans="1:7">
      <c r="A252" s="434" t="s">
        <v>2367</v>
      </c>
      <c r="B252" s="437">
        <v>251</v>
      </c>
      <c r="C252" s="437" t="s">
        <v>293</v>
      </c>
      <c r="D252" s="438" t="s">
        <v>28</v>
      </c>
      <c r="E252" s="41" t="s">
        <v>1578</v>
      </c>
      <c r="F252" s="42" t="s">
        <v>730</v>
      </c>
      <c r="G252" s="434">
        <f>COUNTIF('Scan Ligands'!$F$2:$F$25,B252)</f>
        <v>0</v>
      </c>
    </row>
    <row r="253" spans="1:7">
      <c r="A253" s="434" t="s">
        <v>2368</v>
      </c>
      <c r="B253" s="437">
        <v>252</v>
      </c>
      <c r="C253" s="437" t="s">
        <v>294</v>
      </c>
      <c r="D253" s="438" t="s">
        <v>944</v>
      </c>
      <c r="E253" s="41" t="s">
        <v>1579</v>
      </c>
      <c r="F253" s="42" t="s">
        <v>731</v>
      </c>
      <c r="G253" s="434">
        <f>COUNTIF('Scan Ligands'!$F$2:$F$25,B253)</f>
        <v>0</v>
      </c>
    </row>
    <row r="254" spans="1:7">
      <c r="A254" s="434" t="s">
        <v>2369</v>
      </c>
      <c r="B254" s="437">
        <v>253</v>
      </c>
      <c r="C254" s="437" t="s">
        <v>295</v>
      </c>
      <c r="D254" s="438" t="s">
        <v>944</v>
      </c>
      <c r="E254" s="41" t="s">
        <v>1580</v>
      </c>
      <c r="F254" s="42" t="s">
        <v>732</v>
      </c>
      <c r="G254" s="434">
        <f>COUNTIF('Scan Ligands'!$F$2:$F$25,B254)</f>
        <v>0</v>
      </c>
    </row>
    <row r="255" spans="1:7">
      <c r="A255" s="434" t="s">
        <v>2370</v>
      </c>
      <c r="B255" s="437">
        <v>254</v>
      </c>
      <c r="C255" s="437" t="s">
        <v>296</v>
      </c>
      <c r="D255" s="438" t="s">
        <v>944</v>
      </c>
      <c r="E255" s="41" t="s">
        <v>1581</v>
      </c>
      <c r="F255" s="42" t="s">
        <v>733</v>
      </c>
      <c r="G255" s="434">
        <f>COUNTIF('Scan Ligands'!$F$2:$F$25,B255)</f>
        <v>0</v>
      </c>
    </row>
    <row r="256" spans="1:7">
      <c r="A256" s="434" t="s">
        <v>2371</v>
      </c>
      <c r="B256" s="437">
        <v>255</v>
      </c>
      <c r="C256" s="437" t="s">
        <v>297</v>
      </c>
      <c r="D256" s="438" t="s">
        <v>28</v>
      </c>
      <c r="E256" s="41" t="s">
        <v>1582</v>
      </c>
      <c r="F256" s="42" t="s">
        <v>734</v>
      </c>
      <c r="G256" s="434">
        <f>COUNTIF('Scan Ligands'!$F$2:$F$25,B256)</f>
        <v>0</v>
      </c>
    </row>
    <row r="257" spans="1:7">
      <c r="A257" s="434" t="s">
        <v>2372</v>
      </c>
      <c r="B257" s="437">
        <v>256</v>
      </c>
      <c r="C257" s="437" t="s">
        <v>298</v>
      </c>
      <c r="D257" s="438" t="s">
        <v>944</v>
      </c>
      <c r="E257" s="41" t="s">
        <v>1583</v>
      </c>
      <c r="F257" s="42" t="s">
        <v>735</v>
      </c>
      <c r="G257" s="434">
        <f>COUNTIF('Scan Ligands'!$F$2:$F$25,B257)</f>
        <v>0</v>
      </c>
    </row>
    <row r="258" spans="1:7">
      <c r="A258" s="434" t="s">
        <v>2373</v>
      </c>
      <c r="B258" s="437">
        <v>257</v>
      </c>
      <c r="C258" s="437" t="s">
        <v>299</v>
      </c>
      <c r="D258" s="438" t="s">
        <v>944</v>
      </c>
      <c r="E258" s="41" t="s">
        <v>1584</v>
      </c>
      <c r="F258" s="42" t="s">
        <v>736</v>
      </c>
      <c r="G258" s="434">
        <f>COUNTIF('Scan Ligands'!$F$2:$F$25,B258)</f>
        <v>0</v>
      </c>
    </row>
    <row r="259" spans="1:7">
      <c r="A259" s="434" t="s">
        <v>2374</v>
      </c>
      <c r="B259" s="437">
        <v>258</v>
      </c>
      <c r="C259" s="437" t="s">
        <v>300</v>
      </c>
      <c r="D259" s="438" t="s">
        <v>946</v>
      </c>
      <c r="E259" s="41" t="s">
        <v>1585</v>
      </c>
      <c r="F259" s="42" t="s">
        <v>737</v>
      </c>
      <c r="G259" s="434">
        <f>COUNTIF('Scan Ligands'!$F$2:$F$25,B259)</f>
        <v>0</v>
      </c>
    </row>
    <row r="260" spans="1:7">
      <c r="A260" s="434" t="s">
        <v>2375</v>
      </c>
      <c r="B260" s="437">
        <v>259</v>
      </c>
      <c r="C260" s="437" t="s">
        <v>301</v>
      </c>
      <c r="D260" s="438" t="s">
        <v>28</v>
      </c>
      <c r="E260" s="41" t="s">
        <v>1586</v>
      </c>
      <c r="F260" s="42" t="s">
        <v>738</v>
      </c>
      <c r="G260" s="434">
        <f>COUNTIF('Scan Ligands'!$F$2:$F$25,B260)</f>
        <v>0</v>
      </c>
    </row>
    <row r="261" spans="1:7">
      <c r="A261" s="434" t="s">
        <v>2376</v>
      </c>
      <c r="B261" s="437">
        <v>260</v>
      </c>
      <c r="C261" s="437" t="s">
        <v>302</v>
      </c>
      <c r="D261" s="438" t="s">
        <v>28</v>
      </c>
      <c r="E261" s="41" t="s">
        <v>1587</v>
      </c>
      <c r="F261" s="42" t="s">
        <v>739</v>
      </c>
      <c r="G261" s="434">
        <f>COUNTIF('Scan Ligands'!$F$2:$F$25,B261)</f>
        <v>0</v>
      </c>
    </row>
    <row r="262" spans="1:7">
      <c r="A262" s="434" t="s">
        <v>2377</v>
      </c>
      <c r="B262" s="437">
        <v>261</v>
      </c>
      <c r="C262" s="437" t="s">
        <v>303</v>
      </c>
      <c r="D262" s="438" t="s">
        <v>29</v>
      </c>
      <c r="E262" s="41" t="s">
        <v>1588</v>
      </c>
      <c r="F262" s="42" t="s">
        <v>740</v>
      </c>
      <c r="G262" s="434">
        <f>COUNTIF('Scan Ligands'!$F$2:$F$25,B262)</f>
        <v>0</v>
      </c>
    </row>
    <row r="263" spans="1:7">
      <c r="A263" s="434" t="s">
        <v>2378</v>
      </c>
      <c r="B263" s="437">
        <v>262</v>
      </c>
      <c r="C263" s="437" t="s">
        <v>304</v>
      </c>
      <c r="D263" s="438" t="s">
        <v>944</v>
      </c>
      <c r="E263" s="41" t="s">
        <v>1589</v>
      </c>
      <c r="F263" s="42" t="s">
        <v>741</v>
      </c>
      <c r="G263" s="434">
        <f>COUNTIF('Scan Ligands'!$F$2:$F$25,B263)</f>
        <v>0</v>
      </c>
    </row>
    <row r="264" spans="1:7">
      <c r="A264" s="434" t="s">
        <v>2379</v>
      </c>
      <c r="B264" s="437">
        <v>263</v>
      </c>
      <c r="C264" s="437" t="s">
        <v>305</v>
      </c>
      <c r="D264" s="438" t="s">
        <v>28</v>
      </c>
      <c r="E264" s="41" t="s">
        <v>1590</v>
      </c>
      <c r="F264" s="42" t="s">
        <v>742</v>
      </c>
      <c r="G264" s="434">
        <f>COUNTIF('Scan Ligands'!$F$2:$F$25,B264)</f>
        <v>0</v>
      </c>
    </row>
    <row r="265" spans="1:7">
      <c r="A265" s="434" t="s">
        <v>2380</v>
      </c>
      <c r="B265" s="437">
        <v>264</v>
      </c>
      <c r="C265" s="437" t="s">
        <v>306</v>
      </c>
      <c r="D265" s="438" t="s">
        <v>944</v>
      </c>
      <c r="E265" s="41" t="s">
        <v>1591</v>
      </c>
      <c r="F265" s="42" t="s">
        <v>743</v>
      </c>
      <c r="G265" s="434">
        <f>COUNTIF('Scan Ligands'!$F$2:$F$25,B265)</f>
        <v>0</v>
      </c>
    </row>
    <row r="266" spans="1:7">
      <c r="A266" s="434" t="s">
        <v>2381</v>
      </c>
      <c r="B266" s="437">
        <v>265</v>
      </c>
      <c r="C266" s="437" t="s">
        <v>307</v>
      </c>
      <c r="D266" s="438" t="s">
        <v>28</v>
      </c>
      <c r="E266" s="41" t="s">
        <v>1592</v>
      </c>
      <c r="F266" s="42" t="s">
        <v>744</v>
      </c>
      <c r="G266" s="434">
        <f>COUNTIF('Scan Ligands'!$F$2:$F$25,B266)</f>
        <v>0</v>
      </c>
    </row>
    <row r="267" spans="1:7">
      <c r="A267" s="434" t="s">
        <v>2382</v>
      </c>
      <c r="B267" s="437">
        <v>266</v>
      </c>
      <c r="C267" s="437" t="s">
        <v>308</v>
      </c>
      <c r="D267" s="438" t="s">
        <v>944</v>
      </c>
      <c r="E267" s="41" t="s">
        <v>1593</v>
      </c>
      <c r="F267" s="42" t="s">
        <v>745</v>
      </c>
      <c r="G267" s="434">
        <f>COUNTIF('Scan Ligands'!$F$2:$F$25,B267)</f>
        <v>0</v>
      </c>
    </row>
    <row r="268" spans="1:7">
      <c r="A268" s="434" t="s">
        <v>2383</v>
      </c>
      <c r="B268" s="437">
        <v>267</v>
      </c>
      <c r="C268" s="437" t="s">
        <v>309</v>
      </c>
      <c r="D268" s="438" t="s">
        <v>28</v>
      </c>
      <c r="E268" s="41" t="s">
        <v>1459</v>
      </c>
      <c r="F268" s="42" t="s">
        <v>622</v>
      </c>
      <c r="G268" s="434">
        <f>COUNTIF('Scan Ligands'!$F$2:$F$25,B268)</f>
        <v>0</v>
      </c>
    </row>
    <row r="269" spans="1:7">
      <c r="A269" s="434" t="s">
        <v>2384</v>
      </c>
      <c r="B269" s="437">
        <v>268</v>
      </c>
      <c r="C269" s="437" t="s">
        <v>310</v>
      </c>
      <c r="D269" s="438" t="s">
        <v>28</v>
      </c>
      <c r="E269" s="41" t="s">
        <v>1594</v>
      </c>
      <c r="F269" s="42" t="s">
        <v>746</v>
      </c>
      <c r="G269" s="434">
        <f>COUNTIF('Scan Ligands'!$F$2:$F$25,B269)</f>
        <v>0</v>
      </c>
    </row>
    <row r="270" spans="1:7">
      <c r="A270" s="434" t="s">
        <v>2385</v>
      </c>
      <c r="B270" s="437">
        <v>269</v>
      </c>
      <c r="C270" s="437" t="s">
        <v>311</v>
      </c>
      <c r="D270" s="438" t="s">
        <v>28</v>
      </c>
      <c r="E270" s="41" t="s">
        <v>1595</v>
      </c>
      <c r="F270" s="42" t="s">
        <v>747</v>
      </c>
      <c r="G270" s="434">
        <f>COUNTIF('Scan Ligands'!$F$2:$F$25,B270)</f>
        <v>0</v>
      </c>
    </row>
    <row r="271" spans="1:7">
      <c r="A271" s="434" t="s">
        <v>2386</v>
      </c>
      <c r="B271" s="437">
        <v>270</v>
      </c>
      <c r="C271" s="437" t="s">
        <v>312</v>
      </c>
      <c r="D271" s="438" t="s">
        <v>944</v>
      </c>
      <c r="E271" s="41" t="s">
        <v>1596</v>
      </c>
      <c r="F271" s="42" t="s">
        <v>748</v>
      </c>
      <c r="G271" s="434">
        <f>COUNTIF('Scan Ligands'!$F$2:$F$25,B271)</f>
        <v>0</v>
      </c>
    </row>
    <row r="272" spans="1:7">
      <c r="A272" s="434" t="s">
        <v>2387</v>
      </c>
      <c r="B272" s="437">
        <v>271</v>
      </c>
      <c r="C272" s="437" t="s">
        <v>313</v>
      </c>
      <c r="D272" s="438" t="s">
        <v>28</v>
      </c>
      <c r="E272" s="41" t="s">
        <v>1597</v>
      </c>
      <c r="F272" s="42" t="s">
        <v>749</v>
      </c>
      <c r="G272" s="434">
        <f>COUNTIF('Scan Ligands'!$F$2:$F$25,B272)</f>
        <v>0</v>
      </c>
    </row>
    <row r="273" spans="1:7">
      <c r="A273" s="434" t="s">
        <v>2388</v>
      </c>
      <c r="B273" s="437">
        <v>272</v>
      </c>
      <c r="C273" s="437" t="s">
        <v>314</v>
      </c>
      <c r="D273" s="438" t="s">
        <v>944</v>
      </c>
      <c r="E273" s="41" t="s">
        <v>1350</v>
      </c>
      <c r="F273" s="42" t="s">
        <v>524</v>
      </c>
      <c r="G273" s="434">
        <f>COUNTIF('Scan Ligands'!$F$2:$F$25,B273)</f>
        <v>0</v>
      </c>
    </row>
    <row r="274" spans="1:7">
      <c r="A274" s="434" t="s">
        <v>2389</v>
      </c>
      <c r="B274" s="437">
        <v>273</v>
      </c>
      <c r="C274" s="437" t="s">
        <v>315</v>
      </c>
      <c r="D274" s="438" t="s">
        <v>28</v>
      </c>
      <c r="E274" s="41" t="s">
        <v>1404</v>
      </c>
      <c r="F274" s="42" t="s">
        <v>750</v>
      </c>
      <c r="G274" s="434">
        <f>COUNTIF('Scan Ligands'!$F$2:$F$25,B274)</f>
        <v>0</v>
      </c>
    </row>
    <row r="275" spans="1:7">
      <c r="A275" s="434" t="s">
        <v>2390</v>
      </c>
      <c r="B275" s="438">
        <v>274</v>
      </c>
      <c r="C275" s="437" t="s">
        <v>316</v>
      </c>
      <c r="D275" s="438" t="s">
        <v>29</v>
      </c>
      <c r="E275" s="41" t="s">
        <v>1598</v>
      </c>
      <c r="F275" s="42" t="s">
        <v>751</v>
      </c>
      <c r="G275" s="434">
        <f>COUNTIF('Scan Ligands'!$F$2:$F$25,B275)</f>
        <v>0</v>
      </c>
    </row>
    <row r="276" spans="1:7">
      <c r="A276" s="434" t="s">
        <v>2391</v>
      </c>
      <c r="B276" s="438">
        <v>275</v>
      </c>
      <c r="C276" s="437" t="s">
        <v>317</v>
      </c>
      <c r="D276" s="438" t="s">
        <v>28</v>
      </c>
      <c r="E276" s="41" t="s">
        <v>1599</v>
      </c>
      <c r="F276" s="42" t="s">
        <v>752</v>
      </c>
      <c r="G276" s="434">
        <f>COUNTIF('Scan Ligands'!$F$2:$F$25,B276)</f>
        <v>0</v>
      </c>
    </row>
    <row r="277" spans="1:7">
      <c r="A277" s="434" t="s">
        <v>2392</v>
      </c>
      <c r="B277" s="438">
        <v>276</v>
      </c>
      <c r="C277" s="437" t="s">
        <v>318</v>
      </c>
      <c r="D277" s="438" t="s">
        <v>29</v>
      </c>
      <c r="E277" s="41" t="s">
        <v>1600</v>
      </c>
      <c r="F277" s="42" t="s">
        <v>753</v>
      </c>
      <c r="G277" s="434">
        <f>COUNTIF('Scan Ligands'!$F$2:$F$25,B277)</f>
        <v>0</v>
      </c>
    </row>
    <row r="278" spans="1:7">
      <c r="A278" s="434" t="s">
        <v>2393</v>
      </c>
      <c r="B278" s="438">
        <v>277</v>
      </c>
      <c r="C278" s="437" t="s">
        <v>319</v>
      </c>
      <c r="D278" s="438" t="s">
        <v>30</v>
      </c>
      <c r="E278" s="41" t="s">
        <v>1431</v>
      </c>
      <c r="F278" s="42" t="s">
        <v>754</v>
      </c>
      <c r="G278" s="434">
        <f>COUNTIF('Scan Ligands'!$F$2:$F$25,B278)</f>
        <v>0</v>
      </c>
    </row>
    <row r="279" spans="1:7">
      <c r="A279" s="434" t="s">
        <v>2394</v>
      </c>
      <c r="B279" s="438">
        <v>278</v>
      </c>
      <c r="C279" s="437" t="s">
        <v>320</v>
      </c>
      <c r="D279" s="438" t="s">
        <v>29</v>
      </c>
      <c r="E279" s="41" t="s">
        <v>1601</v>
      </c>
      <c r="F279" s="42" t="s">
        <v>755</v>
      </c>
      <c r="G279" s="434">
        <f>COUNTIF('Scan Ligands'!$F$2:$F$25,B279)</f>
        <v>0</v>
      </c>
    </row>
    <row r="280" spans="1:7">
      <c r="A280" s="434" t="s">
        <v>2395</v>
      </c>
      <c r="B280" s="438">
        <v>279</v>
      </c>
      <c r="C280" s="437" t="s">
        <v>321</v>
      </c>
      <c r="D280" s="438" t="s">
        <v>30</v>
      </c>
      <c r="E280" s="41" t="s">
        <v>1602</v>
      </c>
      <c r="F280" s="42" t="s">
        <v>756</v>
      </c>
      <c r="G280" s="434">
        <f>COUNTIF('Scan Ligands'!$F$2:$F$25,B280)</f>
        <v>0</v>
      </c>
    </row>
    <row r="281" spans="1:7">
      <c r="A281" s="434" t="s">
        <v>2396</v>
      </c>
      <c r="B281" s="438">
        <v>280</v>
      </c>
      <c r="C281" s="437" t="s">
        <v>322</v>
      </c>
      <c r="D281" s="438" t="s">
        <v>29</v>
      </c>
      <c r="E281" s="41" t="s">
        <v>1603</v>
      </c>
      <c r="F281" s="42" t="s">
        <v>757</v>
      </c>
      <c r="G281" s="434">
        <f>COUNTIF('Scan Ligands'!$F$2:$F$25,B281)</f>
        <v>0</v>
      </c>
    </row>
    <row r="282" spans="1:7">
      <c r="A282" s="434" t="s">
        <v>2397</v>
      </c>
      <c r="B282" s="438">
        <v>281</v>
      </c>
      <c r="C282" s="437" t="s">
        <v>323</v>
      </c>
      <c r="D282" s="438" t="s">
        <v>30</v>
      </c>
      <c r="E282" s="41" t="s">
        <v>1604</v>
      </c>
      <c r="F282" s="42" t="s">
        <v>758</v>
      </c>
      <c r="G282" s="434">
        <f>COUNTIF('Scan Ligands'!$F$2:$F$25,B282)</f>
        <v>0</v>
      </c>
    </row>
    <row r="283" spans="1:7">
      <c r="A283" s="434" t="s">
        <v>2398</v>
      </c>
      <c r="B283" s="438">
        <v>282</v>
      </c>
      <c r="C283" s="437" t="s">
        <v>324</v>
      </c>
      <c r="D283" s="438" t="s">
        <v>29</v>
      </c>
      <c r="E283" s="41" t="s">
        <v>1605</v>
      </c>
      <c r="F283" s="42" t="s">
        <v>759</v>
      </c>
      <c r="G283" s="434">
        <f>COUNTIF('Scan Ligands'!$F$2:$F$25,B283)</f>
        <v>0</v>
      </c>
    </row>
    <row r="284" spans="1:7">
      <c r="A284" s="434" t="s">
        <v>2399</v>
      </c>
      <c r="B284" s="438">
        <v>283</v>
      </c>
      <c r="C284" s="437" t="s">
        <v>325</v>
      </c>
      <c r="D284" s="438" t="s">
        <v>30</v>
      </c>
      <c r="E284" s="41" t="s">
        <v>1606</v>
      </c>
      <c r="F284" s="42" t="s">
        <v>760</v>
      </c>
      <c r="G284" s="434">
        <f>COUNTIF('Scan Ligands'!$F$2:$F$25,B284)</f>
        <v>0</v>
      </c>
    </row>
    <row r="285" spans="1:7">
      <c r="A285" s="434" t="s">
        <v>2400</v>
      </c>
      <c r="B285" s="438">
        <v>284</v>
      </c>
      <c r="C285" s="437" t="s">
        <v>326</v>
      </c>
      <c r="D285" s="438" t="s">
        <v>29</v>
      </c>
      <c r="E285" s="41" t="s">
        <v>1607</v>
      </c>
      <c r="F285" s="42" t="s">
        <v>761</v>
      </c>
      <c r="G285" s="434">
        <f>COUNTIF('Scan Ligands'!$F$2:$F$25,B285)</f>
        <v>0</v>
      </c>
    </row>
    <row r="286" spans="1:7">
      <c r="A286" s="434" t="s">
        <v>2401</v>
      </c>
      <c r="B286" s="438">
        <v>285</v>
      </c>
      <c r="C286" s="437" t="s">
        <v>327</v>
      </c>
      <c r="D286" s="438" t="s">
        <v>946</v>
      </c>
      <c r="E286" s="41" t="s">
        <v>1608</v>
      </c>
      <c r="F286" s="42" t="s">
        <v>762</v>
      </c>
      <c r="G286" s="434">
        <f>COUNTIF('Scan Ligands'!$F$2:$F$25,B286)</f>
        <v>0</v>
      </c>
    </row>
    <row r="287" spans="1:7">
      <c r="A287" s="434" t="s">
        <v>2402</v>
      </c>
      <c r="B287" s="438">
        <v>286</v>
      </c>
      <c r="C287" s="437" t="s">
        <v>328</v>
      </c>
      <c r="D287" s="438" t="s">
        <v>29</v>
      </c>
      <c r="E287" s="41" t="s">
        <v>1607</v>
      </c>
      <c r="F287" s="42" t="s">
        <v>763</v>
      </c>
      <c r="G287" s="434">
        <f>COUNTIF('Scan Ligands'!$F$2:$F$25,B287)</f>
        <v>0</v>
      </c>
    </row>
    <row r="288" spans="1:7">
      <c r="A288" s="434" t="s">
        <v>2403</v>
      </c>
      <c r="B288" s="438">
        <v>287</v>
      </c>
      <c r="C288" s="437" t="s">
        <v>329</v>
      </c>
      <c r="D288" s="438" t="s">
        <v>944</v>
      </c>
      <c r="E288" s="41" t="s">
        <v>1609</v>
      </c>
      <c r="F288" s="42" t="s">
        <v>764</v>
      </c>
      <c r="G288" s="434">
        <f>COUNTIF('Scan Ligands'!$F$2:$F$25,B288)</f>
        <v>0</v>
      </c>
    </row>
    <row r="289" spans="1:7">
      <c r="A289" s="434" t="s">
        <v>2404</v>
      </c>
      <c r="B289" s="438">
        <v>288</v>
      </c>
      <c r="C289" s="437" t="s">
        <v>330</v>
      </c>
      <c r="D289" s="438" t="s">
        <v>944</v>
      </c>
      <c r="E289" s="41" t="s">
        <v>1610</v>
      </c>
      <c r="F289" s="42" t="s">
        <v>765</v>
      </c>
      <c r="G289" s="434">
        <f>COUNTIF('Scan Ligands'!$F$2:$F$25,B289)</f>
        <v>0</v>
      </c>
    </row>
    <row r="290" spans="1:7">
      <c r="A290" s="434" t="s">
        <v>2405</v>
      </c>
      <c r="B290" s="438">
        <v>289</v>
      </c>
      <c r="C290" s="437" t="s">
        <v>331</v>
      </c>
      <c r="D290" s="438" t="s">
        <v>946</v>
      </c>
      <c r="E290" s="41" t="s">
        <v>1611</v>
      </c>
      <c r="F290" s="42" t="s">
        <v>1955</v>
      </c>
      <c r="G290" s="434">
        <f>COUNTIF('Scan Ligands'!$F$2:$F$25,B290)</f>
        <v>0</v>
      </c>
    </row>
    <row r="291" spans="1:7">
      <c r="A291" s="434" t="s">
        <v>2406</v>
      </c>
      <c r="B291" s="438">
        <v>290</v>
      </c>
      <c r="C291" s="437" t="s">
        <v>332</v>
      </c>
      <c r="D291" s="438" t="s">
        <v>30</v>
      </c>
      <c r="E291" s="41" t="s">
        <v>1612</v>
      </c>
      <c r="F291" s="42" t="s">
        <v>766</v>
      </c>
      <c r="G291" s="434">
        <f>COUNTIF('Scan Ligands'!$F$2:$F$25,B291)</f>
        <v>0</v>
      </c>
    </row>
    <row r="292" spans="1:7">
      <c r="A292" s="434" t="s">
        <v>2407</v>
      </c>
      <c r="B292" s="438">
        <v>291</v>
      </c>
      <c r="C292" s="437" t="s">
        <v>333</v>
      </c>
      <c r="D292" s="438" t="s">
        <v>30</v>
      </c>
      <c r="E292" s="41" t="s">
        <v>1613</v>
      </c>
      <c r="F292" s="42" t="s">
        <v>767</v>
      </c>
      <c r="G292" s="434">
        <f>COUNTIF('Scan Ligands'!$F$2:$F$25,B292)</f>
        <v>0</v>
      </c>
    </row>
    <row r="293" spans="1:7">
      <c r="A293" s="434" t="s">
        <v>2408</v>
      </c>
      <c r="B293" s="438">
        <v>292</v>
      </c>
      <c r="C293" s="437" t="s">
        <v>334</v>
      </c>
      <c r="D293" s="438" t="s">
        <v>28</v>
      </c>
      <c r="E293" s="41" t="s">
        <v>1614</v>
      </c>
      <c r="F293" s="42" t="s">
        <v>768</v>
      </c>
      <c r="G293" s="434">
        <f>COUNTIF('Scan Ligands'!$F$2:$F$25,B293)</f>
        <v>0</v>
      </c>
    </row>
    <row r="294" spans="1:7">
      <c r="A294" s="434" t="s">
        <v>2409</v>
      </c>
      <c r="B294" s="438">
        <v>293</v>
      </c>
      <c r="C294" s="437" t="s">
        <v>335</v>
      </c>
      <c r="D294" s="438" t="s">
        <v>28</v>
      </c>
      <c r="E294" s="41" t="s">
        <v>1615</v>
      </c>
      <c r="F294" s="42" t="s">
        <v>1956</v>
      </c>
      <c r="G294" s="434">
        <f>COUNTIF('Scan Ligands'!$F$2:$F$25,B294)</f>
        <v>0</v>
      </c>
    </row>
    <row r="295" spans="1:7">
      <c r="A295" s="434" t="s">
        <v>2410</v>
      </c>
      <c r="B295" s="438">
        <v>294</v>
      </c>
      <c r="C295" s="437" t="s">
        <v>336</v>
      </c>
      <c r="D295" s="438" t="s">
        <v>28</v>
      </c>
      <c r="E295" s="41" t="s">
        <v>1616</v>
      </c>
      <c r="F295" s="42" t="s">
        <v>769</v>
      </c>
      <c r="G295" s="434">
        <f>COUNTIF('Scan Ligands'!$F$2:$F$25,B295)</f>
        <v>0</v>
      </c>
    </row>
    <row r="296" spans="1:7">
      <c r="A296" s="434" t="s">
        <v>2411</v>
      </c>
      <c r="B296" s="438">
        <v>295</v>
      </c>
      <c r="C296" s="437" t="s">
        <v>337</v>
      </c>
      <c r="D296" s="438" t="s">
        <v>29</v>
      </c>
      <c r="E296" s="41" t="s">
        <v>1617</v>
      </c>
      <c r="F296" s="42" t="s">
        <v>770</v>
      </c>
      <c r="G296" s="434">
        <f>COUNTIF('Scan Ligands'!$F$2:$F$25,B296)</f>
        <v>0</v>
      </c>
    </row>
    <row r="297" spans="1:7">
      <c r="A297" s="434" t="s">
        <v>2412</v>
      </c>
      <c r="B297" s="438">
        <v>296</v>
      </c>
      <c r="C297" s="437" t="s">
        <v>338</v>
      </c>
      <c r="D297" s="438" t="s">
        <v>29</v>
      </c>
      <c r="E297" s="41" t="s">
        <v>1618</v>
      </c>
      <c r="F297" s="42" t="s">
        <v>771</v>
      </c>
      <c r="G297" s="434">
        <f>COUNTIF('Scan Ligands'!$F$2:$F$25,B297)</f>
        <v>0</v>
      </c>
    </row>
    <row r="298" spans="1:7">
      <c r="A298" s="434" t="s">
        <v>2413</v>
      </c>
      <c r="B298" s="438">
        <v>297</v>
      </c>
      <c r="C298" s="437" t="s">
        <v>339</v>
      </c>
      <c r="D298" s="438" t="s">
        <v>30</v>
      </c>
      <c r="E298" s="41" t="s">
        <v>1619</v>
      </c>
      <c r="F298" s="42" t="s">
        <v>772</v>
      </c>
      <c r="G298" s="434">
        <f>COUNTIF('Scan Ligands'!$F$2:$F$25,B298)</f>
        <v>0</v>
      </c>
    </row>
    <row r="299" spans="1:7">
      <c r="A299" s="434" t="s">
        <v>2414</v>
      </c>
      <c r="B299" s="438">
        <v>298</v>
      </c>
      <c r="C299" s="437" t="s">
        <v>340</v>
      </c>
      <c r="D299" s="438" t="s">
        <v>946</v>
      </c>
      <c r="E299" s="41" t="s">
        <v>1620</v>
      </c>
      <c r="F299" s="42" t="s">
        <v>773</v>
      </c>
      <c r="G299" s="434">
        <f>COUNTIF('Scan Ligands'!$F$2:$F$25,B299)</f>
        <v>0</v>
      </c>
    </row>
    <row r="300" spans="1:7">
      <c r="A300" s="434" t="s">
        <v>2415</v>
      </c>
      <c r="B300" s="438">
        <v>299</v>
      </c>
      <c r="C300" s="437" t="s">
        <v>341</v>
      </c>
      <c r="D300" s="438" t="s">
        <v>946</v>
      </c>
      <c r="E300" s="41" t="s">
        <v>1621</v>
      </c>
      <c r="F300" s="42" t="s">
        <v>774</v>
      </c>
      <c r="G300" s="434">
        <f>COUNTIF('Scan Ligands'!$F$2:$F$25,B300)</f>
        <v>0</v>
      </c>
    </row>
    <row r="301" spans="1:7">
      <c r="A301" s="434" t="s">
        <v>2416</v>
      </c>
      <c r="B301" s="438">
        <v>300</v>
      </c>
      <c r="C301" s="437" t="s">
        <v>342</v>
      </c>
      <c r="D301" s="438" t="s">
        <v>29</v>
      </c>
      <c r="E301" s="41" t="s">
        <v>1622</v>
      </c>
      <c r="F301" s="42" t="s">
        <v>775</v>
      </c>
      <c r="G301" s="434">
        <f>COUNTIF('Scan Ligands'!$F$2:$F$25,B301)</f>
        <v>0</v>
      </c>
    </row>
    <row r="302" spans="1:7">
      <c r="A302" s="434" t="s">
        <v>2417</v>
      </c>
      <c r="B302" s="438">
        <v>301</v>
      </c>
      <c r="C302" s="437" t="s">
        <v>343</v>
      </c>
      <c r="D302" s="438" t="s">
        <v>30</v>
      </c>
      <c r="E302" s="41" t="s">
        <v>1623</v>
      </c>
      <c r="F302" s="42" t="s">
        <v>1957</v>
      </c>
      <c r="G302" s="434">
        <f>COUNTIF('Scan Ligands'!$F$2:$F$25,B302)</f>
        <v>0</v>
      </c>
    </row>
    <row r="303" spans="1:7">
      <c r="A303" s="434" t="s">
        <v>2418</v>
      </c>
      <c r="B303" s="438">
        <v>302</v>
      </c>
      <c r="C303" s="437" t="s">
        <v>344</v>
      </c>
      <c r="D303" s="438" t="s">
        <v>30</v>
      </c>
      <c r="E303" s="41" t="s">
        <v>1624</v>
      </c>
      <c r="F303" s="42" t="s">
        <v>1958</v>
      </c>
      <c r="G303" s="434">
        <f>COUNTIF('Scan Ligands'!$F$2:$F$25,B303)</f>
        <v>0</v>
      </c>
    </row>
    <row r="304" spans="1:7">
      <c r="A304" s="434" t="s">
        <v>2419</v>
      </c>
      <c r="B304" s="438">
        <v>303</v>
      </c>
      <c r="C304" s="437" t="s">
        <v>345</v>
      </c>
      <c r="D304" s="438" t="s">
        <v>30</v>
      </c>
      <c r="E304" s="41" t="s">
        <v>1625</v>
      </c>
      <c r="F304" s="42" t="s">
        <v>1959</v>
      </c>
      <c r="G304" s="434">
        <f>COUNTIF('Scan Ligands'!$F$2:$F$25,B304)</f>
        <v>0</v>
      </c>
    </row>
    <row r="305" spans="1:7">
      <c r="A305" s="434" t="s">
        <v>2420</v>
      </c>
      <c r="B305" s="438">
        <v>304</v>
      </c>
      <c r="C305" s="437" t="s">
        <v>346</v>
      </c>
      <c r="D305" s="438" t="s">
        <v>30</v>
      </c>
      <c r="E305" s="41" t="s">
        <v>1626</v>
      </c>
      <c r="F305" s="42" t="s">
        <v>1960</v>
      </c>
      <c r="G305" s="434">
        <f>COUNTIF('Scan Ligands'!$F$2:$F$25,B305)</f>
        <v>0</v>
      </c>
    </row>
    <row r="306" spans="1:7">
      <c r="A306" s="434" t="s">
        <v>2421</v>
      </c>
      <c r="B306" s="438">
        <v>305</v>
      </c>
      <c r="C306" s="437" t="s">
        <v>347</v>
      </c>
      <c r="D306" s="438" t="s">
        <v>29</v>
      </c>
      <c r="E306" s="41" t="s">
        <v>1627</v>
      </c>
      <c r="F306" s="42" t="s">
        <v>1961</v>
      </c>
      <c r="G306" s="434">
        <f>COUNTIF('Scan Ligands'!$F$2:$F$25,B306)</f>
        <v>0</v>
      </c>
    </row>
    <row r="307" spans="1:7">
      <c r="A307" s="434" t="s">
        <v>2422</v>
      </c>
      <c r="B307" s="438">
        <v>306</v>
      </c>
      <c r="C307" s="437" t="s">
        <v>348</v>
      </c>
      <c r="D307" s="438" t="s">
        <v>29</v>
      </c>
      <c r="E307" s="41" t="s">
        <v>1628</v>
      </c>
      <c r="F307" s="42" t="s">
        <v>1962</v>
      </c>
      <c r="G307" s="434">
        <f>COUNTIF('Scan Ligands'!$F$2:$F$25,B307)</f>
        <v>0</v>
      </c>
    </row>
    <row r="308" spans="1:7">
      <c r="A308" s="434" t="s">
        <v>2423</v>
      </c>
      <c r="B308" s="438">
        <v>307</v>
      </c>
      <c r="C308" s="437" t="s">
        <v>349</v>
      </c>
      <c r="D308" s="438" t="s">
        <v>29</v>
      </c>
      <c r="E308" s="41" t="s">
        <v>1629</v>
      </c>
      <c r="F308" s="42" t="s">
        <v>1963</v>
      </c>
      <c r="G308" s="434">
        <f>COUNTIF('Scan Ligands'!$F$2:$F$25,B308)</f>
        <v>0</v>
      </c>
    </row>
    <row r="309" spans="1:7">
      <c r="A309" s="434" t="s">
        <v>2424</v>
      </c>
      <c r="B309" s="438">
        <v>308</v>
      </c>
      <c r="C309" s="437" t="s">
        <v>350</v>
      </c>
      <c r="D309" s="438" t="s">
        <v>29</v>
      </c>
      <c r="E309" s="41" t="s">
        <v>1630</v>
      </c>
      <c r="F309" s="42" t="s">
        <v>1964</v>
      </c>
      <c r="G309" s="434">
        <f>COUNTIF('Scan Ligands'!$F$2:$F$25,B309)</f>
        <v>0</v>
      </c>
    </row>
    <row r="310" spans="1:7">
      <c r="A310" s="434" t="s">
        <v>2425</v>
      </c>
      <c r="B310" s="438">
        <v>309</v>
      </c>
      <c r="C310" s="437" t="s">
        <v>351</v>
      </c>
      <c r="D310" s="438" t="s">
        <v>30</v>
      </c>
      <c r="E310" s="41" t="s">
        <v>1631</v>
      </c>
      <c r="F310" s="42" t="s">
        <v>1965</v>
      </c>
      <c r="G310" s="434">
        <f>COUNTIF('Scan Ligands'!$F$2:$F$25,B310)</f>
        <v>0</v>
      </c>
    </row>
    <row r="311" spans="1:7">
      <c r="A311" s="434" t="s">
        <v>2426</v>
      </c>
      <c r="B311" s="438">
        <v>310</v>
      </c>
      <c r="C311" s="437" t="s">
        <v>352</v>
      </c>
      <c r="D311" s="438" t="s">
        <v>29</v>
      </c>
      <c r="E311" s="41" t="s">
        <v>1632</v>
      </c>
      <c r="F311" s="42" t="s">
        <v>1966</v>
      </c>
      <c r="G311" s="434">
        <f>COUNTIF('Scan Ligands'!$F$2:$F$25,B311)</f>
        <v>0</v>
      </c>
    </row>
    <row r="312" spans="1:7">
      <c r="A312" s="434" t="s">
        <v>2427</v>
      </c>
      <c r="B312" s="438">
        <v>311</v>
      </c>
      <c r="C312" s="437" t="s">
        <v>353</v>
      </c>
      <c r="D312" s="438" t="s">
        <v>30</v>
      </c>
      <c r="E312" s="41" t="s">
        <v>1633</v>
      </c>
      <c r="F312" s="42" t="s">
        <v>1967</v>
      </c>
      <c r="G312" s="434">
        <f>COUNTIF('Scan Ligands'!$F$2:$F$25,B312)</f>
        <v>0</v>
      </c>
    </row>
    <row r="313" spans="1:7">
      <c r="A313" s="434" t="s">
        <v>2428</v>
      </c>
      <c r="B313" s="438">
        <v>312</v>
      </c>
      <c r="C313" s="437" t="s">
        <v>354</v>
      </c>
      <c r="D313" s="438" t="s">
        <v>30</v>
      </c>
      <c r="E313" s="41" t="s">
        <v>1634</v>
      </c>
      <c r="F313" s="42" t="s">
        <v>1968</v>
      </c>
      <c r="G313" s="434">
        <f>COUNTIF('Scan Ligands'!$F$2:$F$25,B313)</f>
        <v>0</v>
      </c>
    </row>
    <row r="314" spans="1:7">
      <c r="A314" s="434" t="s">
        <v>2429</v>
      </c>
      <c r="B314" s="438">
        <v>313</v>
      </c>
      <c r="C314" s="437" t="s">
        <v>355</v>
      </c>
      <c r="D314" s="438" t="s">
        <v>946</v>
      </c>
      <c r="E314" s="41" t="s">
        <v>1635</v>
      </c>
      <c r="F314" s="42" t="s">
        <v>776</v>
      </c>
      <c r="G314" s="434">
        <f>COUNTIF('Scan Ligands'!$F$2:$F$25,B314)</f>
        <v>0</v>
      </c>
    </row>
    <row r="315" spans="1:7">
      <c r="A315" s="434" t="s">
        <v>2430</v>
      </c>
      <c r="B315" s="438">
        <v>314</v>
      </c>
      <c r="C315" s="437" t="s">
        <v>356</v>
      </c>
      <c r="D315" s="438" t="s">
        <v>30</v>
      </c>
      <c r="E315" s="41" t="s">
        <v>1636</v>
      </c>
      <c r="F315" s="42" t="s">
        <v>777</v>
      </c>
      <c r="G315" s="434">
        <f>COUNTIF('Scan Ligands'!$F$2:$F$25,B315)</f>
        <v>0</v>
      </c>
    </row>
    <row r="316" spans="1:7">
      <c r="A316" s="434" t="s">
        <v>2431</v>
      </c>
      <c r="B316" s="438">
        <v>315</v>
      </c>
      <c r="C316" s="437" t="s">
        <v>357</v>
      </c>
      <c r="D316" s="438" t="s">
        <v>30</v>
      </c>
      <c r="E316" s="41" t="s">
        <v>1637</v>
      </c>
      <c r="F316" s="42" t="s">
        <v>778</v>
      </c>
      <c r="G316" s="434">
        <f>COUNTIF('Scan Ligands'!$F$2:$F$25,B316)</f>
        <v>0</v>
      </c>
    </row>
    <row r="317" spans="1:7">
      <c r="A317" s="434" t="s">
        <v>2432</v>
      </c>
      <c r="B317" s="438">
        <v>316</v>
      </c>
      <c r="C317" s="437" t="s">
        <v>358</v>
      </c>
      <c r="D317" s="438" t="s">
        <v>29</v>
      </c>
      <c r="E317" s="41" t="s">
        <v>1411</v>
      </c>
      <c r="F317" s="42" t="s">
        <v>779</v>
      </c>
      <c r="G317" s="434">
        <f>COUNTIF('Scan Ligands'!$F$2:$F$25,B317)</f>
        <v>0</v>
      </c>
    </row>
    <row r="318" spans="1:7">
      <c r="A318" s="434" t="s">
        <v>2433</v>
      </c>
      <c r="B318" s="438">
        <v>317</v>
      </c>
      <c r="C318" s="437" t="s">
        <v>359</v>
      </c>
      <c r="D318" s="438" t="s">
        <v>29</v>
      </c>
      <c r="E318" s="41" t="s">
        <v>1638</v>
      </c>
      <c r="F318" s="42" t="s">
        <v>780</v>
      </c>
      <c r="G318" s="434">
        <f>COUNTIF('Scan Ligands'!$F$2:$F$25,B318)</f>
        <v>0</v>
      </c>
    </row>
    <row r="319" spans="1:7">
      <c r="A319" s="434" t="s">
        <v>2434</v>
      </c>
      <c r="B319" s="438">
        <v>318</v>
      </c>
      <c r="C319" s="437" t="s">
        <v>360</v>
      </c>
      <c r="D319" s="438" t="s">
        <v>29</v>
      </c>
      <c r="E319" s="41" t="s">
        <v>1639</v>
      </c>
      <c r="F319" s="42" t="s">
        <v>781</v>
      </c>
      <c r="G319" s="434">
        <f>COUNTIF('Scan Ligands'!$F$2:$F$25,B319)</f>
        <v>0</v>
      </c>
    </row>
    <row r="320" spans="1:7">
      <c r="A320" s="434" t="s">
        <v>2435</v>
      </c>
      <c r="B320" s="438">
        <v>319</v>
      </c>
      <c r="C320" s="437" t="s">
        <v>361</v>
      </c>
      <c r="D320" s="438" t="s">
        <v>30</v>
      </c>
      <c r="E320" s="41" t="s">
        <v>1640</v>
      </c>
      <c r="F320" s="42" t="s">
        <v>782</v>
      </c>
      <c r="G320" s="434">
        <f>COUNTIF('Scan Ligands'!$F$2:$F$25,B320)</f>
        <v>0</v>
      </c>
    </row>
    <row r="321" spans="1:7">
      <c r="A321" s="434" t="s">
        <v>2436</v>
      </c>
      <c r="B321" s="438">
        <v>320</v>
      </c>
      <c r="C321" s="437" t="s">
        <v>362</v>
      </c>
      <c r="D321" s="438" t="s">
        <v>29</v>
      </c>
      <c r="E321" s="41" t="s">
        <v>1641</v>
      </c>
      <c r="F321" s="42" t="s">
        <v>783</v>
      </c>
      <c r="G321" s="434">
        <f>COUNTIF('Scan Ligands'!$F$2:$F$25,B321)</f>
        <v>0</v>
      </c>
    </row>
    <row r="322" spans="1:7">
      <c r="A322" s="434" t="s">
        <v>2437</v>
      </c>
      <c r="B322" s="438">
        <v>321</v>
      </c>
      <c r="C322" s="437" t="s">
        <v>363</v>
      </c>
      <c r="D322" s="438" t="s">
        <v>28</v>
      </c>
      <c r="E322" s="41" t="s">
        <v>1642</v>
      </c>
      <c r="F322" s="42" t="s">
        <v>784</v>
      </c>
      <c r="G322" s="434">
        <f>COUNTIF('Scan Ligands'!$F$2:$F$25,B322)</f>
        <v>0</v>
      </c>
    </row>
    <row r="323" spans="1:7">
      <c r="A323" s="434" t="s">
        <v>2438</v>
      </c>
      <c r="B323" s="438">
        <v>322</v>
      </c>
      <c r="C323" s="437" t="s">
        <v>364</v>
      </c>
      <c r="D323" s="438" t="s">
        <v>30</v>
      </c>
      <c r="E323" s="41" t="s">
        <v>1643</v>
      </c>
      <c r="F323" s="42" t="s">
        <v>785</v>
      </c>
      <c r="G323" s="434">
        <f>COUNTIF('Scan Ligands'!$F$2:$F$25,B323)</f>
        <v>0</v>
      </c>
    </row>
    <row r="324" spans="1:7">
      <c r="A324" s="434" t="s">
        <v>2439</v>
      </c>
      <c r="B324" s="438">
        <v>323</v>
      </c>
      <c r="C324" s="437" t="s">
        <v>365</v>
      </c>
      <c r="D324" s="438" t="s">
        <v>30</v>
      </c>
      <c r="E324" s="41" t="s">
        <v>1644</v>
      </c>
      <c r="F324" s="42" t="s">
        <v>786</v>
      </c>
      <c r="G324" s="434">
        <f>COUNTIF('Scan Ligands'!$F$2:$F$25,B324)</f>
        <v>0</v>
      </c>
    </row>
    <row r="325" spans="1:7">
      <c r="A325" s="434" t="s">
        <v>2440</v>
      </c>
      <c r="B325" s="438">
        <v>324</v>
      </c>
      <c r="C325" s="437" t="s">
        <v>366</v>
      </c>
      <c r="D325" s="438" t="s">
        <v>30</v>
      </c>
      <c r="E325" s="41" t="s">
        <v>1645</v>
      </c>
      <c r="F325" s="42" t="s">
        <v>787</v>
      </c>
      <c r="G325" s="434">
        <f>COUNTIF('Scan Ligands'!$F$2:$F$25,B325)</f>
        <v>0</v>
      </c>
    </row>
    <row r="326" spans="1:7">
      <c r="A326" s="434" t="s">
        <v>2441</v>
      </c>
      <c r="B326" s="438">
        <v>325</v>
      </c>
      <c r="C326" s="437" t="s">
        <v>367</v>
      </c>
      <c r="D326" s="438" t="s">
        <v>30</v>
      </c>
      <c r="E326" s="41" t="s">
        <v>1646</v>
      </c>
      <c r="F326" s="42" t="s">
        <v>788</v>
      </c>
      <c r="G326" s="434">
        <f>COUNTIF('Scan Ligands'!$F$2:$F$25,B326)</f>
        <v>0</v>
      </c>
    </row>
    <row r="327" spans="1:7">
      <c r="A327" s="434" t="s">
        <v>2442</v>
      </c>
      <c r="B327" s="438">
        <v>326</v>
      </c>
      <c r="C327" s="437" t="s">
        <v>368</v>
      </c>
      <c r="D327" s="438" t="s">
        <v>946</v>
      </c>
      <c r="E327" s="41" t="s">
        <v>1647</v>
      </c>
      <c r="F327" s="42" t="s">
        <v>789</v>
      </c>
      <c r="G327" s="434">
        <f>COUNTIF('Scan Ligands'!$F$2:$F$25,B327)</f>
        <v>0</v>
      </c>
    </row>
    <row r="328" spans="1:7">
      <c r="A328" s="434" t="s">
        <v>2443</v>
      </c>
      <c r="B328" s="438">
        <v>327</v>
      </c>
      <c r="C328" s="437" t="s">
        <v>369</v>
      </c>
      <c r="D328" s="438" t="s">
        <v>946</v>
      </c>
      <c r="E328" s="41" t="s">
        <v>1648</v>
      </c>
      <c r="F328" s="42" t="s">
        <v>790</v>
      </c>
      <c r="G328" s="434">
        <f>COUNTIF('Scan Ligands'!$F$2:$F$25,B328)</f>
        <v>0</v>
      </c>
    </row>
    <row r="329" spans="1:7">
      <c r="A329" s="434" t="s">
        <v>2444</v>
      </c>
      <c r="B329" s="438">
        <v>328</v>
      </c>
      <c r="C329" s="437" t="s">
        <v>370</v>
      </c>
      <c r="D329" s="438" t="s">
        <v>30</v>
      </c>
      <c r="E329" s="41" t="s">
        <v>1649</v>
      </c>
      <c r="F329" s="42" t="s">
        <v>791</v>
      </c>
      <c r="G329" s="434">
        <f>COUNTIF('Scan Ligands'!$F$2:$F$25,B329)</f>
        <v>0</v>
      </c>
    </row>
    <row r="330" spans="1:7">
      <c r="A330" s="434" t="s">
        <v>2445</v>
      </c>
      <c r="B330" s="438">
        <v>329</v>
      </c>
      <c r="C330" s="437" t="s">
        <v>371</v>
      </c>
      <c r="D330" s="438" t="s">
        <v>30</v>
      </c>
      <c r="E330" s="41" t="s">
        <v>1650</v>
      </c>
      <c r="F330" s="42" t="s">
        <v>792</v>
      </c>
      <c r="G330" s="434">
        <f>COUNTIF('Scan Ligands'!$F$2:$F$25,B330)</f>
        <v>0</v>
      </c>
    </row>
    <row r="331" spans="1:7">
      <c r="A331" s="434" t="s">
        <v>2446</v>
      </c>
      <c r="B331" s="438">
        <v>330</v>
      </c>
      <c r="C331" s="437" t="s">
        <v>372</v>
      </c>
      <c r="D331" s="438" t="s">
        <v>29</v>
      </c>
      <c r="E331" s="41" t="s">
        <v>1651</v>
      </c>
      <c r="F331" s="42" t="s">
        <v>793</v>
      </c>
      <c r="G331" s="434">
        <f>COUNTIF('Scan Ligands'!$F$2:$F$25,B331)</f>
        <v>0</v>
      </c>
    </row>
    <row r="332" spans="1:7">
      <c r="A332" s="434" t="s">
        <v>2447</v>
      </c>
      <c r="B332" s="438">
        <v>331</v>
      </c>
      <c r="C332" s="437" t="s">
        <v>373</v>
      </c>
      <c r="D332" s="438" t="s">
        <v>29</v>
      </c>
      <c r="E332" s="41" t="s">
        <v>1652</v>
      </c>
      <c r="F332" s="42" t="s">
        <v>794</v>
      </c>
      <c r="G332" s="434">
        <f>COUNTIF('Scan Ligands'!$F$2:$F$25,B332)</f>
        <v>0</v>
      </c>
    </row>
    <row r="333" spans="1:7">
      <c r="A333" s="434" t="s">
        <v>2448</v>
      </c>
      <c r="B333" s="438">
        <v>332</v>
      </c>
      <c r="C333" s="437" t="s">
        <v>374</v>
      </c>
      <c r="D333" s="438" t="s">
        <v>30</v>
      </c>
      <c r="E333" s="41" t="s">
        <v>1653</v>
      </c>
      <c r="F333" s="42" t="s">
        <v>795</v>
      </c>
      <c r="G333" s="434">
        <f>COUNTIF('Scan Ligands'!$F$2:$F$25,B333)</f>
        <v>0</v>
      </c>
    </row>
    <row r="334" spans="1:7">
      <c r="A334" s="434" t="s">
        <v>2449</v>
      </c>
      <c r="B334" s="438">
        <v>333</v>
      </c>
      <c r="C334" s="437" t="s">
        <v>375</v>
      </c>
      <c r="D334" s="438" t="s">
        <v>28</v>
      </c>
      <c r="E334" s="41" t="s">
        <v>1654</v>
      </c>
      <c r="F334" s="42" t="s">
        <v>796</v>
      </c>
      <c r="G334" s="434">
        <f>COUNTIF('Scan Ligands'!$F$2:$F$25,B334)</f>
        <v>0</v>
      </c>
    </row>
    <row r="335" spans="1:7">
      <c r="A335" s="434" t="s">
        <v>2450</v>
      </c>
      <c r="B335" s="438">
        <v>334</v>
      </c>
      <c r="C335" s="437" t="s">
        <v>376</v>
      </c>
      <c r="D335" s="438" t="s">
        <v>28</v>
      </c>
      <c r="E335" s="41" t="s">
        <v>1655</v>
      </c>
      <c r="F335" s="42" t="s">
        <v>797</v>
      </c>
      <c r="G335" s="434">
        <f>COUNTIF('Scan Ligands'!$F$2:$F$25,B335)</f>
        <v>0</v>
      </c>
    </row>
    <row r="336" spans="1:7">
      <c r="A336" s="434" t="s">
        <v>2451</v>
      </c>
      <c r="B336" s="438">
        <v>335</v>
      </c>
      <c r="C336" s="437" t="s">
        <v>377</v>
      </c>
      <c r="D336" s="438" t="s">
        <v>28</v>
      </c>
      <c r="E336" s="41" t="s">
        <v>1656</v>
      </c>
      <c r="F336" s="42" t="s">
        <v>798</v>
      </c>
      <c r="G336" s="434">
        <f>COUNTIF('Scan Ligands'!$F$2:$F$25,B336)</f>
        <v>0</v>
      </c>
    </row>
    <row r="337" spans="1:7">
      <c r="A337" s="434" t="s">
        <v>2452</v>
      </c>
      <c r="B337" s="438">
        <v>336</v>
      </c>
      <c r="C337" s="437" t="s">
        <v>378</v>
      </c>
      <c r="D337" s="438" t="s">
        <v>28</v>
      </c>
      <c r="E337" s="41" t="s">
        <v>1657</v>
      </c>
      <c r="F337" s="42" t="s">
        <v>799</v>
      </c>
      <c r="G337" s="434">
        <f>COUNTIF('Scan Ligands'!$F$2:$F$25,B337)</f>
        <v>0</v>
      </c>
    </row>
    <row r="338" spans="1:7">
      <c r="A338" s="434" t="s">
        <v>2453</v>
      </c>
      <c r="B338" s="438">
        <v>337</v>
      </c>
      <c r="C338" s="437" t="s">
        <v>379</v>
      </c>
      <c r="D338" s="438" t="s">
        <v>29</v>
      </c>
      <c r="E338" s="41" t="s">
        <v>1658</v>
      </c>
      <c r="F338" s="42" t="s">
        <v>800</v>
      </c>
      <c r="G338" s="434">
        <f>COUNTIF('Scan Ligands'!$F$2:$F$25,B338)</f>
        <v>0</v>
      </c>
    </row>
    <row r="339" spans="1:7">
      <c r="A339" s="434" t="s">
        <v>2670</v>
      </c>
      <c r="B339" s="438">
        <v>338</v>
      </c>
      <c r="C339" s="437" t="s">
        <v>380</v>
      </c>
      <c r="D339" s="438" t="s">
        <v>29</v>
      </c>
      <c r="E339" s="41" t="s">
        <v>1659</v>
      </c>
      <c r="F339" s="42" t="s">
        <v>801</v>
      </c>
      <c r="G339" s="434">
        <f>COUNTIF('Scan Ligands'!$F$2:$F$25,B339)</f>
        <v>0</v>
      </c>
    </row>
    <row r="340" spans="1:7">
      <c r="A340" s="434" t="s">
        <v>2671</v>
      </c>
      <c r="B340" s="438">
        <v>339</v>
      </c>
      <c r="C340" s="437" t="s">
        <v>381</v>
      </c>
      <c r="D340" s="438" t="s">
        <v>28</v>
      </c>
      <c r="E340" s="41" t="s">
        <v>1660</v>
      </c>
      <c r="F340" s="42" t="s">
        <v>802</v>
      </c>
      <c r="G340" s="434">
        <f>COUNTIF('Scan Ligands'!$F$2:$F$25,B340)</f>
        <v>0</v>
      </c>
    </row>
    <row r="341" spans="1:7">
      <c r="A341" s="434" t="s">
        <v>2454</v>
      </c>
      <c r="B341" s="438">
        <v>340</v>
      </c>
      <c r="C341" s="437" t="s">
        <v>382</v>
      </c>
      <c r="D341" s="438" t="s">
        <v>29</v>
      </c>
      <c r="E341" s="41" t="s">
        <v>1661</v>
      </c>
      <c r="F341" s="42" t="s">
        <v>803</v>
      </c>
      <c r="G341" s="434">
        <f>COUNTIF('Scan Ligands'!$F$2:$F$25,B341)</f>
        <v>0</v>
      </c>
    </row>
    <row r="342" spans="1:7">
      <c r="A342" s="434" t="s">
        <v>2455</v>
      </c>
      <c r="B342" s="438">
        <v>341</v>
      </c>
      <c r="C342" s="437" t="s">
        <v>383</v>
      </c>
      <c r="D342" s="438" t="s">
        <v>28</v>
      </c>
      <c r="E342" s="41" t="s">
        <v>1662</v>
      </c>
      <c r="F342" s="42" t="s">
        <v>804</v>
      </c>
      <c r="G342" s="434">
        <f>COUNTIF('Scan Ligands'!$F$2:$F$25,B342)</f>
        <v>0</v>
      </c>
    </row>
    <row r="343" spans="1:7">
      <c r="A343" s="434" t="s">
        <v>2456</v>
      </c>
      <c r="B343" s="438">
        <v>342</v>
      </c>
      <c r="C343" s="437" t="s">
        <v>384</v>
      </c>
      <c r="D343" s="438" t="s">
        <v>28</v>
      </c>
      <c r="E343" s="41" t="s">
        <v>1663</v>
      </c>
      <c r="F343" s="42" t="s">
        <v>805</v>
      </c>
      <c r="G343" s="434">
        <f>COUNTIF('Scan Ligands'!$F$2:$F$25,B343)</f>
        <v>0</v>
      </c>
    </row>
    <row r="344" spans="1:7">
      <c r="A344" s="434" t="s">
        <v>2457</v>
      </c>
      <c r="B344" s="438">
        <v>343</v>
      </c>
      <c r="C344" s="437" t="s">
        <v>385</v>
      </c>
      <c r="D344" s="438" t="s">
        <v>29</v>
      </c>
      <c r="E344" s="41" t="s">
        <v>1664</v>
      </c>
      <c r="F344" s="42" t="s">
        <v>1969</v>
      </c>
      <c r="G344" s="434">
        <f>COUNTIF('Scan Ligands'!$F$2:$F$25,B344)</f>
        <v>0</v>
      </c>
    </row>
    <row r="345" spans="1:7">
      <c r="A345" s="434" t="s">
        <v>2458</v>
      </c>
      <c r="B345" s="438">
        <v>344</v>
      </c>
      <c r="C345" s="437" t="s">
        <v>386</v>
      </c>
      <c r="D345" s="438" t="s">
        <v>30</v>
      </c>
      <c r="E345" s="41" t="s">
        <v>1665</v>
      </c>
      <c r="F345" s="42" t="s">
        <v>1970</v>
      </c>
      <c r="G345" s="434">
        <f>COUNTIF('Scan Ligands'!$F$2:$F$25,B345)</f>
        <v>0</v>
      </c>
    </row>
    <row r="346" spans="1:7">
      <c r="A346" s="434" t="s">
        <v>2459</v>
      </c>
      <c r="B346" s="438">
        <v>345</v>
      </c>
      <c r="C346" s="437" t="s">
        <v>387</v>
      </c>
      <c r="D346" s="438" t="s">
        <v>30</v>
      </c>
      <c r="E346" s="41" t="s">
        <v>1666</v>
      </c>
      <c r="F346" s="42" t="s">
        <v>1971</v>
      </c>
      <c r="G346" s="434">
        <f>COUNTIF('Scan Ligands'!$F$2:$F$25,B346)</f>
        <v>0</v>
      </c>
    </row>
    <row r="347" spans="1:7">
      <c r="A347" s="434" t="s">
        <v>2460</v>
      </c>
      <c r="B347" s="438">
        <v>346</v>
      </c>
      <c r="C347" s="437" t="s">
        <v>388</v>
      </c>
      <c r="D347" s="438" t="s">
        <v>29</v>
      </c>
      <c r="E347" s="41" t="s">
        <v>1667</v>
      </c>
      <c r="F347" s="42" t="s">
        <v>806</v>
      </c>
      <c r="G347" s="434">
        <f>COUNTIF('Scan Ligands'!$F$2:$F$25,B347)</f>
        <v>0</v>
      </c>
    </row>
    <row r="348" spans="1:7">
      <c r="A348" s="434" t="s">
        <v>2461</v>
      </c>
      <c r="B348" s="438">
        <v>347</v>
      </c>
      <c r="C348" s="437" t="s">
        <v>389</v>
      </c>
      <c r="D348" s="438" t="s">
        <v>29</v>
      </c>
      <c r="E348" s="41" t="s">
        <v>1412</v>
      </c>
      <c r="F348" s="42" t="s">
        <v>807</v>
      </c>
      <c r="G348" s="434">
        <f>COUNTIF('Scan Ligands'!$F$2:$F$25,B348)</f>
        <v>0</v>
      </c>
    </row>
    <row r="349" spans="1:7">
      <c r="A349" s="434" t="s">
        <v>2462</v>
      </c>
      <c r="B349" s="438">
        <v>348</v>
      </c>
      <c r="C349" s="437" t="s">
        <v>390</v>
      </c>
      <c r="D349" s="438" t="s">
        <v>944</v>
      </c>
      <c r="E349" s="41" t="s">
        <v>1668</v>
      </c>
      <c r="F349" s="42" t="s">
        <v>808</v>
      </c>
      <c r="G349" s="434">
        <f>COUNTIF('Scan Ligands'!$F$2:$F$25,B349)</f>
        <v>0</v>
      </c>
    </row>
    <row r="350" spans="1:7">
      <c r="A350" s="434" t="s">
        <v>2463</v>
      </c>
      <c r="B350" s="438">
        <v>349</v>
      </c>
      <c r="C350" s="437" t="s">
        <v>391</v>
      </c>
      <c r="D350" s="438" t="s">
        <v>944</v>
      </c>
      <c r="E350" s="41" t="s">
        <v>1669</v>
      </c>
      <c r="F350" s="42" t="s">
        <v>1972</v>
      </c>
      <c r="G350" s="434">
        <f>COUNTIF('Scan Ligands'!$F$2:$F$25,B350)</f>
        <v>0</v>
      </c>
    </row>
    <row r="351" spans="1:7">
      <c r="A351" s="434" t="s">
        <v>2464</v>
      </c>
      <c r="B351" s="438">
        <v>350</v>
      </c>
      <c r="C351" s="437" t="s">
        <v>392</v>
      </c>
      <c r="D351" s="438" t="s">
        <v>945</v>
      </c>
      <c r="E351" s="41" t="s">
        <v>1670</v>
      </c>
      <c r="F351" s="42" t="s">
        <v>1973</v>
      </c>
      <c r="G351" s="434">
        <f>COUNTIF('Scan Ligands'!$F$2:$F$25,B351)</f>
        <v>0</v>
      </c>
    </row>
    <row r="352" spans="1:7">
      <c r="A352" s="434" t="s">
        <v>2465</v>
      </c>
      <c r="B352" s="438">
        <v>351</v>
      </c>
      <c r="C352" s="437" t="s">
        <v>393</v>
      </c>
      <c r="D352" s="438" t="s">
        <v>944</v>
      </c>
      <c r="E352" s="41" t="s">
        <v>1671</v>
      </c>
      <c r="F352" s="42" t="s">
        <v>809</v>
      </c>
      <c r="G352" s="434">
        <f>COUNTIF('Scan Ligands'!$F$2:$F$25,B352)</f>
        <v>0</v>
      </c>
    </row>
    <row r="353" spans="1:7">
      <c r="A353" s="434" t="s">
        <v>2465</v>
      </c>
      <c r="B353" s="438">
        <v>352</v>
      </c>
      <c r="C353" s="437" t="s">
        <v>394</v>
      </c>
      <c r="D353" s="438" t="s">
        <v>945</v>
      </c>
      <c r="E353" s="41" t="s">
        <v>1672</v>
      </c>
      <c r="F353" s="42" t="s">
        <v>810</v>
      </c>
      <c r="G353" s="434">
        <f>COUNTIF('Scan Ligands'!$F$2:$F$25,B353)</f>
        <v>0</v>
      </c>
    </row>
    <row r="354" spans="1:7">
      <c r="A354" s="434" t="s">
        <v>2466</v>
      </c>
      <c r="B354" s="438">
        <v>353</v>
      </c>
      <c r="C354" s="437" t="s">
        <v>395</v>
      </c>
      <c r="D354" s="438" t="s">
        <v>944</v>
      </c>
      <c r="E354" s="41" t="s">
        <v>1673</v>
      </c>
      <c r="F354" s="42" t="s">
        <v>811</v>
      </c>
      <c r="G354" s="434">
        <f>COUNTIF('Scan Ligands'!$F$2:$F$25,B354)</f>
        <v>0</v>
      </c>
    </row>
    <row r="355" spans="1:7">
      <c r="A355" s="434" t="s">
        <v>2467</v>
      </c>
      <c r="B355" s="438">
        <v>354</v>
      </c>
      <c r="C355" s="437" t="s">
        <v>396</v>
      </c>
      <c r="D355" s="438" t="s">
        <v>945</v>
      </c>
      <c r="E355" s="41" t="s">
        <v>1674</v>
      </c>
      <c r="F355" s="42" t="s">
        <v>812</v>
      </c>
      <c r="G355" s="434">
        <f>COUNTIF('Scan Ligands'!$F$2:$F$25,B355)</f>
        <v>0</v>
      </c>
    </row>
    <row r="356" spans="1:7">
      <c r="A356" s="434" t="s">
        <v>2468</v>
      </c>
      <c r="B356" s="438">
        <v>355</v>
      </c>
      <c r="C356" s="437" t="s">
        <v>397</v>
      </c>
      <c r="D356" s="438" t="s">
        <v>29</v>
      </c>
      <c r="E356" s="41" t="s">
        <v>1675</v>
      </c>
      <c r="F356" s="42" t="s">
        <v>813</v>
      </c>
      <c r="G356" s="434">
        <f>COUNTIF('Scan Ligands'!$F$2:$F$25,B356)</f>
        <v>0</v>
      </c>
    </row>
    <row r="357" spans="1:7">
      <c r="A357" s="434" t="s">
        <v>2469</v>
      </c>
      <c r="B357" s="438">
        <v>356</v>
      </c>
      <c r="C357" s="437" t="s">
        <v>398</v>
      </c>
      <c r="D357" s="438" t="s">
        <v>29</v>
      </c>
      <c r="E357" s="41" t="s">
        <v>1676</v>
      </c>
      <c r="F357" s="42" t="s">
        <v>814</v>
      </c>
      <c r="G357" s="434">
        <f>COUNTIF('Scan Ligands'!$F$2:$F$25,B357)</f>
        <v>0</v>
      </c>
    </row>
    <row r="358" spans="1:7">
      <c r="A358" s="434" t="s">
        <v>2470</v>
      </c>
      <c r="B358" s="438">
        <v>357</v>
      </c>
      <c r="C358" s="437" t="s">
        <v>399</v>
      </c>
      <c r="D358" s="438" t="s">
        <v>28</v>
      </c>
      <c r="E358" s="41" t="s">
        <v>1677</v>
      </c>
      <c r="F358" s="42" t="s">
        <v>815</v>
      </c>
      <c r="G358" s="434">
        <f>COUNTIF('Scan Ligands'!$F$2:$F$25,B358)</f>
        <v>0</v>
      </c>
    </row>
    <row r="359" spans="1:7">
      <c r="A359" s="434" t="s">
        <v>2471</v>
      </c>
      <c r="B359" s="438">
        <v>358</v>
      </c>
      <c r="C359" s="437" t="s">
        <v>400</v>
      </c>
      <c r="D359" s="438" t="s">
        <v>944</v>
      </c>
      <c r="E359" s="41" t="s">
        <v>1671</v>
      </c>
      <c r="F359" s="42" t="s">
        <v>816</v>
      </c>
      <c r="G359" s="434">
        <f>COUNTIF('Scan Ligands'!$F$2:$F$25,B359)</f>
        <v>0</v>
      </c>
    </row>
    <row r="360" spans="1:7">
      <c r="A360" s="434" t="s">
        <v>2472</v>
      </c>
      <c r="B360" s="438">
        <v>359</v>
      </c>
      <c r="C360" s="437" t="s">
        <v>401</v>
      </c>
      <c r="D360" s="438" t="s">
        <v>944</v>
      </c>
      <c r="E360" s="41" t="s">
        <v>1678</v>
      </c>
      <c r="F360" s="42" t="s">
        <v>817</v>
      </c>
      <c r="G360" s="434">
        <f>COUNTIF('Scan Ligands'!$F$2:$F$25,B360)</f>
        <v>0</v>
      </c>
    </row>
    <row r="361" spans="1:7">
      <c r="A361" s="434" t="s">
        <v>2473</v>
      </c>
      <c r="B361" s="438">
        <v>360</v>
      </c>
      <c r="C361" s="437" t="s">
        <v>402</v>
      </c>
      <c r="D361" s="438" t="s">
        <v>28</v>
      </c>
      <c r="E361" s="41" t="s">
        <v>1679</v>
      </c>
      <c r="F361" s="42" t="s">
        <v>1974</v>
      </c>
      <c r="G361" s="434">
        <f>COUNTIF('Scan Ligands'!$F$2:$F$25,B361)</f>
        <v>0</v>
      </c>
    </row>
    <row r="362" spans="1:7">
      <c r="A362" s="434" t="s">
        <v>2474</v>
      </c>
      <c r="B362" s="438">
        <v>361</v>
      </c>
      <c r="C362" s="437" t="s">
        <v>403</v>
      </c>
      <c r="D362" s="438" t="s">
        <v>28</v>
      </c>
      <c r="E362" s="41" t="s">
        <v>1680</v>
      </c>
      <c r="F362" s="42" t="s">
        <v>818</v>
      </c>
      <c r="G362" s="434">
        <f>COUNTIF('Scan Ligands'!$F$2:$F$25,B362)</f>
        <v>0</v>
      </c>
    </row>
    <row r="363" spans="1:7">
      <c r="A363" s="434" t="s">
        <v>2475</v>
      </c>
      <c r="B363" s="438">
        <v>362</v>
      </c>
      <c r="C363" s="437" t="s">
        <v>404</v>
      </c>
      <c r="D363" s="438" t="s">
        <v>28</v>
      </c>
      <c r="E363" s="41" t="s">
        <v>1681</v>
      </c>
      <c r="F363" s="42" t="s">
        <v>1975</v>
      </c>
      <c r="G363" s="434">
        <f>COUNTIF('Scan Ligands'!$F$2:$F$25,B363)</f>
        <v>0</v>
      </c>
    </row>
    <row r="364" spans="1:7">
      <c r="A364" s="434" t="s">
        <v>2476</v>
      </c>
      <c r="B364" s="438">
        <v>363</v>
      </c>
      <c r="C364" s="437" t="s">
        <v>405</v>
      </c>
      <c r="D364" s="438" t="s">
        <v>29</v>
      </c>
      <c r="E364" s="41" t="s">
        <v>1682</v>
      </c>
      <c r="F364" s="42" t="s">
        <v>819</v>
      </c>
      <c r="G364" s="434">
        <f>COUNTIF('Scan Ligands'!$F$2:$F$25,B364)</f>
        <v>0</v>
      </c>
    </row>
    <row r="365" spans="1:7">
      <c r="A365" s="434" t="s">
        <v>2477</v>
      </c>
      <c r="B365" s="438">
        <v>364</v>
      </c>
      <c r="C365" s="437" t="s">
        <v>406</v>
      </c>
      <c r="D365" s="438" t="s">
        <v>28</v>
      </c>
      <c r="E365" s="41" t="s">
        <v>1683</v>
      </c>
      <c r="F365" s="42" t="s">
        <v>820</v>
      </c>
      <c r="G365" s="434">
        <f>COUNTIF('Scan Ligands'!$F$2:$F$25,B365)</f>
        <v>0</v>
      </c>
    </row>
    <row r="366" spans="1:7">
      <c r="A366" s="434" t="s">
        <v>2478</v>
      </c>
      <c r="B366" s="438">
        <v>365</v>
      </c>
      <c r="C366" s="437" t="s">
        <v>407</v>
      </c>
      <c r="D366" s="438" t="s">
        <v>944</v>
      </c>
      <c r="E366" s="41" t="s">
        <v>1684</v>
      </c>
      <c r="F366" s="42" t="s">
        <v>821</v>
      </c>
      <c r="G366" s="434">
        <f>COUNTIF('Scan Ligands'!$F$2:$F$25,B366)</f>
        <v>0</v>
      </c>
    </row>
    <row r="367" spans="1:7">
      <c r="A367" s="434" t="s">
        <v>2479</v>
      </c>
      <c r="B367" s="438">
        <v>366</v>
      </c>
      <c r="C367" s="437" t="s">
        <v>408</v>
      </c>
      <c r="D367" s="438" t="s">
        <v>944</v>
      </c>
      <c r="E367" s="41" t="s">
        <v>1685</v>
      </c>
      <c r="F367" s="42" t="s">
        <v>822</v>
      </c>
      <c r="G367" s="434">
        <f>COUNTIF('Scan Ligands'!$F$2:$F$25,B367)</f>
        <v>0</v>
      </c>
    </row>
    <row r="368" spans="1:7">
      <c r="A368" s="434" t="s">
        <v>2480</v>
      </c>
      <c r="B368" s="438">
        <v>367</v>
      </c>
      <c r="C368" s="437" t="s">
        <v>409</v>
      </c>
      <c r="D368" s="438" t="s">
        <v>28</v>
      </c>
      <c r="E368" s="41" t="s">
        <v>1686</v>
      </c>
      <c r="F368" s="42" t="s">
        <v>823</v>
      </c>
      <c r="G368" s="434">
        <f>COUNTIF('Scan Ligands'!$F$2:$F$25,B368)</f>
        <v>0</v>
      </c>
    </row>
    <row r="369" spans="1:7">
      <c r="A369" s="434" t="s">
        <v>2481</v>
      </c>
      <c r="B369" s="438">
        <v>368</v>
      </c>
      <c r="C369" s="437" t="s">
        <v>410</v>
      </c>
      <c r="D369" s="438" t="s">
        <v>29</v>
      </c>
      <c r="E369" s="41" t="s">
        <v>1687</v>
      </c>
      <c r="F369" s="42" t="s">
        <v>824</v>
      </c>
      <c r="G369" s="434">
        <f>COUNTIF('Scan Ligands'!$F$2:$F$25,B369)</f>
        <v>0</v>
      </c>
    </row>
    <row r="370" spans="1:7">
      <c r="A370" s="434" t="s">
        <v>2482</v>
      </c>
      <c r="B370" s="438">
        <v>369</v>
      </c>
      <c r="C370" s="437" t="s">
        <v>411</v>
      </c>
      <c r="D370" s="438" t="s">
        <v>28</v>
      </c>
      <c r="E370" s="41" t="s">
        <v>1688</v>
      </c>
      <c r="F370" s="42" t="s">
        <v>825</v>
      </c>
      <c r="G370" s="434">
        <f>COUNTIF('Scan Ligands'!$F$2:$F$25,B370)</f>
        <v>0</v>
      </c>
    </row>
    <row r="371" spans="1:7">
      <c r="A371" s="434" t="s">
        <v>2483</v>
      </c>
      <c r="B371" s="438">
        <v>370</v>
      </c>
      <c r="C371" s="437" t="s">
        <v>412</v>
      </c>
      <c r="D371" s="438" t="s">
        <v>28</v>
      </c>
      <c r="E371" s="41" t="s">
        <v>1689</v>
      </c>
      <c r="F371" s="42" t="s">
        <v>826</v>
      </c>
      <c r="G371" s="434">
        <f>COUNTIF('Scan Ligands'!$F$2:$F$25,B371)</f>
        <v>0</v>
      </c>
    </row>
    <row r="372" spans="1:7">
      <c r="A372" s="434" t="s">
        <v>2484</v>
      </c>
      <c r="B372" s="438">
        <v>371</v>
      </c>
      <c r="C372" s="437" t="s">
        <v>413</v>
      </c>
      <c r="D372" s="438" t="s">
        <v>28</v>
      </c>
      <c r="E372" s="41" t="s">
        <v>1690</v>
      </c>
      <c r="F372" s="42" t="s">
        <v>827</v>
      </c>
      <c r="G372" s="434">
        <f>COUNTIF('Scan Ligands'!$F$2:$F$25,B372)</f>
        <v>0</v>
      </c>
    </row>
    <row r="373" spans="1:7">
      <c r="A373" s="434" t="s">
        <v>2485</v>
      </c>
      <c r="B373" s="438">
        <v>372</v>
      </c>
      <c r="C373" s="437" t="s">
        <v>414</v>
      </c>
      <c r="D373" s="438" t="s">
        <v>28</v>
      </c>
      <c r="E373" s="41" t="s">
        <v>1691</v>
      </c>
      <c r="F373" s="42" t="s">
        <v>828</v>
      </c>
      <c r="G373" s="434">
        <f>COUNTIF('Scan Ligands'!$F$2:$F$25,B373)</f>
        <v>0</v>
      </c>
    </row>
    <row r="374" spans="1:7">
      <c r="A374" s="434" t="s">
        <v>2486</v>
      </c>
      <c r="B374" s="438">
        <v>373</v>
      </c>
      <c r="C374" s="437" t="s">
        <v>415</v>
      </c>
      <c r="D374" s="438" t="s">
        <v>28</v>
      </c>
      <c r="E374" s="41" t="s">
        <v>1692</v>
      </c>
      <c r="F374" s="42" t="s">
        <v>829</v>
      </c>
      <c r="G374" s="434">
        <f>COUNTIF('Scan Ligands'!$F$2:$F$25,B374)</f>
        <v>0</v>
      </c>
    </row>
    <row r="375" spans="1:7">
      <c r="A375" s="434" t="s">
        <v>2487</v>
      </c>
      <c r="B375" s="438">
        <v>374</v>
      </c>
      <c r="C375" s="437" t="s">
        <v>416</v>
      </c>
      <c r="D375" s="438" t="s">
        <v>28</v>
      </c>
      <c r="E375" s="41" t="s">
        <v>1693</v>
      </c>
      <c r="F375" s="42" t="s">
        <v>830</v>
      </c>
      <c r="G375" s="434">
        <f>COUNTIF('Scan Ligands'!$F$2:$F$25,B375)</f>
        <v>0</v>
      </c>
    </row>
    <row r="376" spans="1:7">
      <c r="A376" s="434" t="s">
        <v>2488</v>
      </c>
      <c r="B376" s="438">
        <v>375</v>
      </c>
      <c r="C376" s="437" t="s">
        <v>417</v>
      </c>
      <c r="D376" s="438" t="s">
        <v>28</v>
      </c>
      <c r="E376" s="41" t="s">
        <v>1694</v>
      </c>
      <c r="F376" s="42" t="s">
        <v>831</v>
      </c>
      <c r="G376" s="434">
        <f>COUNTIF('Scan Ligands'!$F$2:$F$25,B376)</f>
        <v>0</v>
      </c>
    </row>
    <row r="377" spans="1:7">
      <c r="A377" s="434" t="s">
        <v>2489</v>
      </c>
      <c r="B377" s="438">
        <v>376</v>
      </c>
      <c r="C377" s="437" t="s">
        <v>418</v>
      </c>
      <c r="D377" s="438" t="s">
        <v>28</v>
      </c>
      <c r="E377" s="41" t="s">
        <v>1695</v>
      </c>
      <c r="F377" s="42" t="s">
        <v>1976</v>
      </c>
      <c r="G377" s="434">
        <f>COUNTIF('Scan Ligands'!$F$2:$F$25,B377)</f>
        <v>0</v>
      </c>
    </row>
    <row r="378" spans="1:7">
      <c r="A378" s="434" t="s">
        <v>2490</v>
      </c>
      <c r="B378" s="438">
        <v>377</v>
      </c>
      <c r="C378" s="437" t="s">
        <v>419</v>
      </c>
      <c r="D378" s="438" t="s">
        <v>28</v>
      </c>
      <c r="E378" s="41" t="s">
        <v>1696</v>
      </c>
      <c r="F378" s="42" t="s">
        <v>832</v>
      </c>
      <c r="G378" s="434">
        <f>COUNTIF('Scan Ligands'!$F$2:$F$25,B378)</f>
        <v>0</v>
      </c>
    </row>
    <row r="379" spans="1:7">
      <c r="A379" s="434" t="s">
        <v>2491</v>
      </c>
      <c r="B379" s="438">
        <v>378</v>
      </c>
      <c r="C379" s="437" t="s">
        <v>420</v>
      </c>
      <c r="D379" s="438" t="s">
        <v>944</v>
      </c>
      <c r="E379" s="41" t="s">
        <v>1697</v>
      </c>
      <c r="F379" s="42" t="s">
        <v>833</v>
      </c>
      <c r="G379" s="434">
        <f>COUNTIF('Scan Ligands'!$F$2:$F$25,B379)</f>
        <v>0</v>
      </c>
    </row>
    <row r="380" spans="1:7">
      <c r="A380" s="434" t="s">
        <v>2492</v>
      </c>
      <c r="B380" s="438">
        <v>379</v>
      </c>
      <c r="C380" s="437" t="s">
        <v>421</v>
      </c>
      <c r="D380" s="438" t="s">
        <v>28</v>
      </c>
      <c r="E380" s="41" t="s">
        <v>1698</v>
      </c>
      <c r="F380" s="42" t="s">
        <v>1977</v>
      </c>
      <c r="G380" s="434">
        <f>COUNTIF('Scan Ligands'!$F$2:$F$25,B380)</f>
        <v>0</v>
      </c>
    </row>
    <row r="381" spans="1:7">
      <c r="A381" s="434" t="s">
        <v>2493</v>
      </c>
      <c r="B381" s="438">
        <v>380</v>
      </c>
      <c r="C381" s="437" t="s">
        <v>422</v>
      </c>
      <c r="D381" s="438" t="s">
        <v>28</v>
      </c>
      <c r="E381" s="41" t="s">
        <v>1699</v>
      </c>
      <c r="F381" s="42" t="s">
        <v>1978</v>
      </c>
      <c r="G381" s="434">
        <f>COUNTIF('Scan Ligands'!$F$2:$F$25,B381)</f>
        <v>0</v>
      </c>
    </row>
    <row r="382" spans="1:7">
      <c r="A382" s="434" t="s">
        <v>2494</v>
      </c>
      <c r="B382" s="438">
        <v>381</v>
      </c>
      <c r="C382" s="437" t="s">
        <v>423</v>
      </c>
      <c r="D382" s="438" t="s">
        <v>28</v>
      </c>
      <c r="E382" s="41" t="s">
        <v>1700</v>
      </c>
      <c r="F382" s="42" t="s">
        <v>834</v>
      </c>
      <c r="G382" s="434">
        <f>COUNTIF('Scan Ligands'!$F$2:$F$25,B382)</f>
        <v>0</v>
      </c>
    </row>
    <row r="383" spans="1:7">
      <c r="A383" s="434" t="s">
        <v>2495</v>
      </c>
      <c r="B383" s="438">
        <v>382</v>
      </c>
      <c r="C383" s="437" t="s">
        <v>424</v>
      </c>
      <c r="D383" s="438" t="s">
        <v>28</v>
      </c>
      <c r="E383" s="41" t="s">
        <v>1701</v>
      </c>
      <c r="F383" s="42" t="s">
        <v>835</v>
      </c>
      <c r="G383" s="434">
        <f>COUNTIF('Scan Ligands'!$F$2:$F$25,B383)</f>
        <v>0</v>
      </c>
    </row>
    <row r="384" spans="1:7">
      <c r="A384" s="434" t="s">
        <v>2496</v>
      </c>
      <c r="B384" s="438">
        <v>383</v>
      </c>
      <c r="C384" s="437" t="s">
        <v>425</v>
      </c>
      <c r="D384" s="438" t="s">
        <v>28</v>
      </c>
      <c r="E384" s="41" t="s">
        <v>1702</v>
      </c>
      <c r="F384" s="42" t="s">
        <v>836</v>
      </c>
      <c r="G384" s="434">
        <f>COUNTIF('Scan Ligands'!$F$2:$F$25,B384)</f>
        <v>0</v>
      </c>
    </row>
    <row r="385" spans="1:7">
      <c r="A385" s="434" t="s">
        <v>2497</v>
      </c>
      <c r="B385" s="438">
        <v>384</v>
      </c>
      <c r="C385" s="437" t="s">
        <v>426</v>
      </c>
      <c r="D385" s="438" t="s">
        <v>28</v>
      </c>
      <c r="E385" s="41" t="s">
        <v>1703</v>
      </c>
      <c r="F385" s="42" t="s">
        <v>837</v>
      </c>
      <c r="G385" s="434">
        <f>COUNTIF('Scan Ligands'!$F$2:$F$25,B385)</f>
        <v>0</v>
      </c>
    </row>
    <row r="386" spans="1:7">
      <c r="A386" s="434" t="s">
        <v>2498</v>
      </c>
      <c r="B386" s="438">
        <v>385</v>
      </c>
      <c r="C386" s="437" t="s">
        <v>427</v>
      </c>
      <c r="D386" s="438" t="s">
        <v>28</v>
      </c>
      <c r="E386" s="41" t="s">
        <v>1704</v>
      </c>
      <c r="F386" s="42" t="s">
        <v>838</v>
      </c>
      <c r="G386" s="434">
        <f>COUNTIF('Scan Ligands'!$F$2:$F$25,B386)</f>
        <v>0</v>
      </c>
    </row>
    <row r="387" spans="1:7">
      <c r="A387" s="434" t="s">
        <v>2499</v>
      </c>
      <c r="B387" s="438">
        <v>386</v>
      </c>
      <c r="C387" s="437" t="s">
        <v>428</v>
      </c>
      <c r="D387" s="438" t="s">
        <v>28</v>
      </c>
      <c r="E387" s="41" t="s">
        <v>1705</v>
      </c>
      <c r="F387" s="42" t="s">
        <v>839</v>
      </c>
      <c r="G387" s="434">
        <f>COUNTIF('Scan Ligands'!$F$2:$F$25,B387)</f>
        <v>0</v>
      </c>
    </row>
    <row r="388" spans="1:7">
      <c r="A388" s="434" t="s">
        <v>2500</v>
      </c>
      <c r="B388" s="438">
        <v>387</v>
      </c>
      <c r="C388" s="437" t="s">
        <v>429</v>
      </c>
      <c r="D388" s="438" t="s">
        <v>28</v>
      </c>
      <c r="E388" s="41" t="s">
        <v>1706</v>
      </c>
      <c r="F388" s="42" t="s">
        <v>840</v>
      </c>
      <c r="G388" s="434">
        <f>COUNTIF('Scan Ligands'!$F$2:$F$25,B388)</f>
        <v>0</v>
      </c>
    </row>
    <row r="389" spans="1:7">
      <c r="A389" s="434" t="s">
        <v>2501</v>
      </c>
      <c r="B389" s="438">
        <v>388</v>
      </c>
      <c r="C389" s="437" t="s">
        <v>430</v>
      </c>
      <c r="D389" s="438" t="s">
        <v>28</v>
      </c>
      <c r="E389" s="41" t="s">
        <v>1707</v>
      </c>
      <c r="F389" s="42" t="s">
        <v>841</v>
      </c>
      <c r="G389" s="434">
        <f>COUNTIF('Scan Ligands'!$F$2:$F$25,B389)</f>
        <v>0</v>
      </c>
    </row>
    <row r="390" spans="1:7">
      <c r="A390" s="434" t="s">
        <v>2502</v>
      </c>
      <c r="B390" s="438">
        <v>389</v>
      </c>
      <c r="C390" s="437" t="s">
        <v>431</v>
      </c>
      <c r="D390" s="438" t="s">
        <v>28</v>
      </c>
      <c r="E390" s="41" t="s">
        <v>1708</v>
      </c>
      <c r="F390" s="42" t="s">
        <v>842</v>
      </c>
      <c r="G390" s="434">
        <f>COUNTIF('Scan Ligands'!$F$2:$F$25,B390)</f>
        <v>0</v>
      </c>
    </row>
    <row r="391" spans="1:7">
      <c r="A391" s="434" t="s">
        <v>2503</v>
      </c>
      <c r="B391" s="438">
        <v>390</v>
      </c>
      <c r="C391" s="437" t="s">
        <v>432</v>
      </c>
      <c r="D391" s="438" t="s">
        <v>28</v>
      </c>
      <c r="E391" s="41" t="s">
        <v>1709</v>
      </c>
      <c r="F391" s="42" t="s">
        <v>843</v>
      </c>
      <c r="G391" s="434">
        <f>COUNTIF('Scan Ligands'!$F$2:$F$25,B391)</f>
        <v>0</v>
      </c>
    </row>
    <row r="392" spans="1:7">
      <c r="A392" s="434" t="s">
        <v>2504</v>
      </c>
      <c r="B392" s="438">
        <v>391</v>
      </c>
      <c r="C392" s="437" t="s">
        <v>433</v>
      </c>
      <c r="D392" s="438" t="s">
        <v>28</v>
      </c>
      <c r="E392" s="41" t="s">
        <v>1710</v>
      </c>
      <c r="F392" s="42" t="s">
        <v>844</v>
      </c>
      <c r="G392" s="434">
        <f>COUNTIF('Scan Ligands'!$F$2:$F$25,B392)</f>
        <v>0</v>
      </c>
    </row>
    <row r="393" spans="1:7">
      <c r="A393" s="434" t="s">
        <v>2505</v>
      </c>
      <c r="B393" s="438">
        <v>392</v>
      </c>
      <c r="C393" s="437" t="s">
        <v>434</v>
      </c>
      <c r="D393" s="438" t="s">
        <v>28</v>
      </c>
      <c r="E393" s="41" t="s">
        <v>1711</v>
      </c>
      <c r="F393" s="42" t="s">
        <v>845</v>
      </c>
      <c r="G393" s="434">
        <f>COUNTIF('Scan Ligands'!$F$2:$F$25,B393)</f>
        <v>0</v>
      </c>
    </row>
    <row r="394" spans="1:7">
      <c r="A394" s="434" t="s">
        <v>2506</v>
      </c>
      <c r="B394" s="438">
        <v>393</v>
      </c>
      <c r="C394" s="437" t="s">
        <v>435</v>
      </c>
      <c r="D394" s="438" t="s">
        <v>28</v>
      </c>
      <c r="E394" s="41" t="s">
        <v>1712</v>
      </c>
      <c r="F394" s="42" t="s">
        <v>846</v>
      </c>
      <c r="G394" s="434">
        <f>COUNTIF('Scan Ligands'!$F$2:$F$25,B394)</f>
        <v>0</v>
      </c>
    </row>
    <row r="395" spans="1:7">
      <c r="A395" s="434" t="s">
        <v>2507</v>
      </c>
      <c r="B395" s="438">
        <v>394</v>
      </c>
      <c r="C395" s="437" t="s">
        <v>436</v>
      </c>
      <c r="D395" s="438" t="s">
        <v>28</v>
      </c>
      <c r="E395" s="41" t="s">
        <v>1713</v>
      </c>
      <c r="F395" s="42" t="s">
        <v>847</v>
      </c>
      <c r="G395" s="434">
        <f>COUNTIF('Scan Ligands'!$F$2:$F$25,B395)</f>
        <v>0</v>
      </c>
    </row>
    <row r="396" spans="1:7">
      <c r="A396" s="434" t="s">
        <v>2508</v>
      </c>
      <c r="B396" s="438">
        <v>395</v>
      </c>
      <c r="C396" s="437" t="s">
        <v>437</v>
      </c>
      <c r="D396" s="438" t="s">
        <v>28</v>
      </c>
      <c r="E396" s="41" t="s">
        <v>1714</v>
      </c>
      <c r="F396" s="42" t="s">
        <v>848</v>
      </c>
      <c r="G396" s="434">
        <f>COUNTIF('Scan Ligands'!$F$2:$F$25,B396)</f>
        <v>0</v>
      </c>
    </row>
    <row r="397" spans="1:7">
      <c r="A397" s="434" t="s">
        <v>2509</v>
      </c>
      <c r="B397" s="438">
        <v>396</v>
      </c>
      <c r="C397" s="437" t="s">
        <v>438</v>
      </c>
      <c r="D397" s="438" t="s">
        <v>28</v>
      </c>
      <c r="E397" s="41" t="s">
        <v>1715</v>
      </c>
      <c r="F397" s="42" t="s">
        <v>849</v>
      </c>
      <c r="G397" s="434">
        <f>COUNTIF('Scan Ligands'!$F$2:$F$25,B397)</f>
        <v>0</v>
      </c>
    </row>
    <row r="398" spans="1:7">
      <c r="A398" s="434" t="s">
        <v>2510</v>
      </c>
      <c r="B398" s="438">
        <v>397</v>
      </c>
      <c r="C398" s="437" t="s">
        <v>439</v>
      </c>
      <c r="D398" s="438" t="s">
        <v>28</v>
      </c>
      <c r="E398" s="41" t="s">
        <v>1716</v>
      </c>
      <c r="F398" s="42" t="s">
        <v>850</v>
      </c>
      <c r="G398" s="434">
        <f>COUNTIF('Scan Ligands'!$F$2:$F$25,B398)</f>
        <v>0</v>
      </c>
    </row>
    <row r="399" spans="1:7">
      <c r="A399" s="434" t="s">
        <v>2511</v>
      </c>
      <c r="B399" s="438">
        <v>398</v>
      </c>
      <c r="C399" s="437" t="s">
        <v>440</v>
      </c>
      <c r="D399" s="438" t="s">
        <v>28</v>
      </c>
      <c r="E399" s="41" t="s">
        <v>1717</v>
      </c>
      <c r="F399" s="42" t="s">
        <v>851</v>
      </c>
      <c r="G399" s="434">
        <f>COUNTIF('Scan Ligands'!$F$2:$F$25,B399)</f>
        <v>0</v>
      </c>
    </row>
    <row r="400" spans="1:7">
      <c r="A400" s="434" t="s">
        <v>2512</v>
      </c>
      <c r="B400" s="438">
        <v>399</v>
      </c>
      <c r="C400" s="437" t="s">
        <v>441</v>
      </c>
      <c r="D400" s="438" t="s">
        <v>28</v>
      </c>
      <c r="E400" s="41" t="s">
        <v>1718</v>
      </c>
      <c r="F400" s="42" t="s">
        <v>852</v>
      </c>
      <c r="G400" s="434">
        <f>COUNTIF('Scan Ligands'!$F$2:$F$25,B400)</f>
        <v>0</v>
      </c>
    </row>
    <row r="401" spans="1:7">
      <c r="A401" s="434" t="s">
        <v>2513</v>
      </c>
      <c r="B401" s="438">
        <v>400</v>
      </c>
      <c r="C401" s="437" t="s">
        <v>442</v>
      </c>
      <c r="D401" s="438" t="s">
        <v>28</v>
      </c>
      <c r="E401" s="41" t="s">
        <v>1719</v>
      </c>
      <c r="F401" s="42" t="s">
        <v>853</v>
      </c>
      <c r="G401" s="434">
        <f>COUNTIF('Scan Ligands'!$F$2:$F$25,B401)</f>
        <v>0</v>
      </c>
    </row>
    <row r="402" spans="1:7">
      <c r="A402" s="434" t="s">
        <v>2514</v>
      </c>
      <c r="B402" s="438">
        <v>401</v>
      </c>
      <c r="C402" s="437" t="s">
        <v>443</v>
      </c>
      <c r="D402" s="438" t="s">
        <v>29</v>
      </c>
      <c r="E402" s="41" t="s">
        <v>1720</v>
      </c>
      <c r="F402" s="42" t="s">
        <v>854</v>
      </c>
      <c r="G402" s="434">
        <f>COUNTIF('Scan Ligands'!$F$2:$F$25,B402)</f>
        <v>0</v>
      </c>
    </row>
    <row r="403" spans="1:7">
      <c r="A403" s="434" t="s">
        <v>2515</v>
      </c>
      <c r="B403" s="438">
        <v>402</v>
      </c>
      <c r="C403" s="437" t="s">
        <v>444</v>
      </c>
      <c r="D403" s="438" t="s">
        <v>28</v>
      </c>
      <c r="E403" s="41" t="s">
        <v>1721</v>
      </c>
      <c r="F403" s="42" t="s">
        <v>855</v>
      </c>
      <c r="G403" s="434">
        <f>COUNTIF('Scan Ligands'!$F$2:$F$25,B403)</f>
        <v>0</v>
      </c>
    </row>
    <row r="404" spans="1:7">
      <c r="A404" s="434" t="s">
        <v>2516</v>
      </c>
      <c r="B404" s="438">
        <v>403</v>
      </c>
      <c r="C404" s="437" t="s">
        <v>445</v>
      </c>
      <c r="D404" s="438" t="s">
        <v>28</v>
      </c>
      <c r="E404" s="41" t="s">
        <v>1722</v>
      </c>
      <c r="F404" s="42" t="s">
        <v>856</v>
      </c>
      <c r="G404" s="434">
        <f>COUNTIF('Scan Ligands'!$F$2:$F$25,B404)</f>
        <v>0</v>
      </c>
    </row>
    <row r="405" spans="1:7">
      <c r="A405" s="434" t="s">
        <v>2517</v>
      </c>
      <c r="B405" s="438">
        <v>404</v>
      </c>
      <c r="C405" s="437" t="s">
        <v>446</v>
      </c>
      <c r="D405" s="438" t="s">
        <v>28</v>
      </c>
      <c r="E405" s="41" t="s">
        <v>1723</v>
      </c>
      <c r="F405" s="42" t="s">
        <v>857</v>
      </c>
      <c r="G405" s="434">
        <f>COUNTIF('Scan Ligands'!$F$2:$F$25,B405)</f>
        <v>0</v>
      </c>
    </row>
    <row r="406" spans="1:7">
      <c r="A406" s="434" t="s">
        <v>2518</v>
      </c>
      <c r="B406" s="438">
        <v>405</v>
      </c>
      <c r="C406" s="437" t="s">
        <v>447</v>
      </c>
      <c r="D406" s="438" t="s">
        <v>28</v>
      </c>
      <c r="E406" s="41" t="s">
        <v>1724</v>
      </c>
      <c r="F406" s="42" t="s">
        <v>858</v>
      </c>
      <c r="G406" s="434">
        <f>COUNTIF('Scan Ligands'!$F$2:$F$25,B406)</f>
        <v>0</v>
      </c>
    </row>
    <row r="407" spans="1:7">
      <c r="A407" s="434" t="s">
        <v>2519</v>
      </c>
      <c r="B407" s="438">
        <v>406</v>
      </c>
      <c r="C407" s="437" t="s">
        <v>448</v>
      </c>
      <c r="D407" s="438" t="s">
        <v>28</v>
      </c>
      <c r="E407" s="41" t="s">
        <v>1725</v>
      </c>
      <c r="F407" s="42" t="s">
        <v>859</v>
      </c>
      <c r="G407" s="434">
        <f>COUNTIF('Scan Ligands'!$F$2:$F$25,B407)</f>
        <v>0</v>
      </c>
    </row>
    <row r="408" spans="1:7">
      <c r="A408" s="434" t="s">
        <v>2520</v>
      </c>
      <c r="B408" s="438">
        <v>407</v>
      </c>
      <c r="C408" s="437" t="s">
        <v>449</v>
      </c>
      <c r="D408" s="438" t="s">
        <v>28</v>
      </c>
      <c r="E408" s="41" t="s">
        <v>1726</v>
      </c>
      <c r="F408" s="42" t="s">
        <v>860</v>
      </c>
      <c r="G408" s="434">
        <f>COUNTIF('Scan Ligands'!$F$2:$F$25,B408)</f>
        <v>0</v>
      </c>
    </row>
    <row r="409" spans="1:7">
      <c r="A409" s="434" t="s">
        <v>2521</v>
      </c>
      <c r="B409" s="438">
        <v>408</v>
      </c>
      <c r="C409" s="437" t="s">
        <v>450</v>
      </c>
      <c r="D409" s="438" t="s">
        <v>29</v>
      </c>
      <c r="E409" s="41" t="s">
        <v>1727</v>
      </c>
      <c r="F409" s="42" t="s">
        <v>861</v>
      </c>
      <c r="G409" s="434">
        <f>COUNTIF('Scan Ligands'!$F$2:$F$25,B409)</f>
        <v>0</v>
      </c>
    </row>
    <row r="410" spans="1:7">
      <c r="A410" s="434" t="s">
        <v>2522</v>
      </c>
      <c r="B410" s="438">
        <v>409</v>
      </c>
      <c r="C410" s="437" t="s">
        <v>451</v>
      </c>
      <c r="D410" s="438" t="s">
        <v>29</v>
      </c>
      <c r="E410" s="41" t="s">
        <v>1728</v>
      </c>
      <c r="F410" s="42" t="s">
        <v>862</v>
      </c>
      <c r="G410" s="434">
        <f>COUNTIF('Scan Ligands'!$F$2:$F$25,B410)</f>
        <v>0</v>
      </c>
    </row>
    <row r="411" spans="1:7">
      <c r="A411" s="434" t="s">
        <v>2523</v>
      </c>
      <c r="B411" s="438">
        <v>410</v>
      </c>
      <c r="C411" s="437" t="s">
        <v>452</v>
      </c>
      <c r="D411" s="438" t="s">
        <v>29</v>
      </c>
      <c r="E411" s="41" t="s">
        <v>1729</v>
      </c>
      <c r="F411" s="42" t="s">
        <v>863</v>
      </c>
      <c r="G411" s="434">
        <f>COUNTIF('Scan Ligands'!$F$2:$F$25,B411)</f>
        <v>0</v>
      </c>
    </row>
    <row r="412" spans="1:7">
      <c r="A412" s="434" t="s">
        <v>2524</v>
      </c>
      <c r="B412" s="438">
        <v>411</v>
      </c>
      <c r="C412" s="437" t="s">
        <v>453</v>
      </c>
      <c r="D412" s="438" t="s">
        <v>28</v>
      </c>
      <c r="E412" s="41" t="s">
        <v>1730</v>
      </c>
      <c r="F412" s="42" t="s">
        <v>864</v>
      </c>
      <c r="G412" s="434">
        <f>COUNTIF('Scan Ligands'!$F$2:$F$25,B412)</f>
        <v>0</v>
      </c>
    </row>
    <row r="413" spans="1:7">
      <c r="A413" s="434" t="s">
        <v>2525</v>
      </c>
      <c r="B413" s="438">
        <v>412</v>
      </c>
      <c r="C413" s="437" t="s">
        <v>454</v>
      </c>
      <c r="D413" s="438" t="s">
        <v>28</v>
      </c>
      <c r="E413" s="41" t="s">
        <v>1731</v>
      </c>
      <c r="F413" s="42" t="s">
        <v>865</v>
      </c>
      <c r="G413" s="434">
        <f>COUNTIF('Scan Ligands'!$F$2:$F$25,B413)</f>
        <v>0</v>
      </c>
    </row>
    <row r="414" spans="1:7">
      <c r="A414" s="434" t="s">
        <v>2526</v>
      </c>
      <c r="B414" s="438">
        <v>413</v>
      </c>
      <c r="C414" s="437" t="s">
        <v>455</v>
      </c>
      <c r="D414" s="438" t="s">
        <v>30</v>
      </c>
      <c r="E414" s="41" t="s">
        <v>1732</v>
      </c>
      <c r="F414" s="42" t="s">
        <v>866</v>
      </c>
      <c r="G414" s="434">
        <f>COUNTIF('Scan Ligands'!$F$2:$F$25,B414)</f>
        <v>0</v>
      </c>
    </row>
    <row r="415" spans="1:7">
      <c r="A415" s="434" t="s">
        <v>2527</v>
      </c>
      <c r="B415" s="438">
        <v>414</v>
      </c>
      <c r="C415" s="437" t="s">
        <v>456</v>
      </c>
      <c r="D415" s="438" t="s">
        <v>28</v>
      </c>
      <c r="E415" s="41" t="s">
        <v>1733</v>
      </c>
      <c r="F415" s="42" t="s">
        <v>867</v>
      </c>
      <c r="G415" s="434">
        <f>COUNTIF('Scan Ligands'!$F$2:$F$25,B415)</f>
        <v>0</v>
      </c>
    </row>
    <row r="416" spans="1:7">
      <c r="B416" s="438">
        <v>415</v>
      </c>
      <c r="C416" s="437" t="s">
        <v>457</v>
      </c>
      <c r="D416" s="438" t="s">
        <v>30</v>
      </c>
      <c r="E416" s="41" t="s">
        <v>1734</v>
      </c>
      <c r="F416" s="42" t="s">
        <v>868</v>
      </c>
      <c r="G416" s="434">
        <f>COUNTIF('Scan Ligands'!$F$2:$F$25,B416)</f>
        <v>0</v>
      </c>
    </row>
    <row r="417" spans="1:7">
      <c r="A417" s="434" t="s">
        <v>2528</v>
      </c>
      <c r="B417" s="438">
        <v>416</v>
      </c>
      <c r="C417" s="437" t="s">
        <v>458</v>
      </c>
      <c r="D417" s="438" t="s">
        <v>28</v>
      </c>
      <c r="E417" s="41" t="s">
        <v>1735</v>
      </c>
      <c r="F417" s="42" t="s">
        <v>869</v>
      </c>
      <c r="G417" s="434">
        <f>COUNTIF('Scan Ligands'!$F$2:$F$25,B417)</f>
        <v>0</v>
      </c>
    </row>
    <row r="418" spans="1:7">
      <c r="A418" s="434" t="s">
        <v>2529</v>
      </c>
      <c r="B418" s="438">
        <v>417</v>
      </c>
      <c r="C418" s="437" t="s">
        <v>459</v>
      </c>
      <c r="D418" s="438" t="s">
        <v>29</v>
      </c>
      <c r="E418" s="41" t="s">
        <v>1736</v>
      </c>
      <c r="F418" s="42" t="s">
        <v>870</v>
      </c>
      <c r="G418" s="434">
        <f>COUNTIF('Scan Ligands'!$F$2:$F$25,B418)</f>
        <v>0</v>
      </c>
    </row>
    <row r="419" spans="1:7">
      <c r="A419" s="434" t="s">
        <v>2530</v>
      </c>
      <c r="B419" s="438">
        <v>418</v>
      </c>
      <c r="C419" s="437" t="s">
        <v>460</v>
      </c>
      <c r="D419" s="438" t="s">
        <v>30</v>
      </c>
      <c r="E419" s="41" t="s">
        <v>1737</v>
      </c>
      <c r="F419" s="42" t="s">
        <v>871</v>
      </c>
      <c r="G419" s="434">
        <f>COUNTIF('Scan Ligands'!$F$2:$F$25,B419)</f>
        <v>0</v>
      </c>
    </row>
    <row r="420" spans="1:7">
      <c r="A420" s="434" t="s">
        <v>2531</v>
      </c>
      <c r="B420" s="438">
        <v>419</v>
      </c>
      <c r="C420" s="437" t="s">
        <v>461</v>
      </c>
      <c r="D420" s="438" t="s">
        <v>28</v>
      </c>
      <c r="E420" s="41" t="s">
        <v>1738</v>
      </c>
      <c r="F420" s="42" t="s">
        <v>872</v>
      </c>
      <c r="G420" s="434">
        <f>COUNTIF('Scan Ligands'!$F$2:$F$25,B420)</f>
        <v>0</v>
      </c>
    </row>
    <row r="421" spans="1:7">
      <c r="A421" s="434" t="s">
        <v>2532</v>
      </c>
      <c r="B421" s="438">
        <v>420</v>
      </c>
      <c r="C421" s="437" t="s">
        <v>462</v>
      </c>
      <c r="D421" s="438" t="s">
        <v>28</v>
      </c>
      <c r="E421" s="41" t="s">
        <v>1739</v>
      </c>
      <c r="F421" s="42" t="s">
        <v>873</v>
      </c>
      <c r="G421" s="434">
        <f>COUNTIF('Scan Ligands'!$F$2:$F$25,B421)</f>
        <v>0</v>
      </c>
    </row>
    <row r="422" spans="1:7">
      <c r="A422" s="434" t="s">
        <v>2533</v>
      </c>
      <c r="B422" s="438">
        <v>421</v>
      </c>
      <c r="C422" s="437" t="s">
        <v>463</v>
      </c>
      <c r="D422" s="438" t="s">
        <v>28</v>
      </c>
      <c r="E422" s="41" t="s">
        <v>1740</v>
      </c>
      <c r="F422" s="42" t="s">
        <v>874</v>
      </c>
      <c r="G422" s="434">
        <f>COUNTIF('Scan Ligands'!$F$2:$F$25,B422)</f>
        <v>0</v>
      </c>
    </row>
    <row r="423" spans="1:7">
      <c r="A423" s="434" t="s">
        <v>2534</v>
      </c>
      <c r="B423" s="438">
        <v>422</v>
      </c>
      <c r="C423" s="437" t="s">
        <v>464</v>
      </c>
      <c r="D423" s="438" t="s">
        <v>28</v>
      </c>
      <c r="E423" s="41" t="s">
        <v>1741</v>
      </c>
      <c r="F423" s="42" t="s">
        <v>875</v>
      </c>
      <c r="G423" s="434">
        <f>COUNTIF('Scan Ligands'!$F$2:$F$25,B423)</f>
        <v>0</v>
      </c>
    </row>
    <row r="424" spans="1:7">
      <c r="A424" s="434" t="s">
        <v>2535</v>
      </c>
      <c r="B424" s="438">
        <v>423</v>
      </c>
      <c r="C424" s="437" t="s">
        <v>465</v>
      </c>
      <c r="D424" s="438" t="s">
        <v>944</v>
      </c>
      <c r="E424" s="41" t="s">
        <v>1742</v>
      </c>
      <c r="F424" s="42" t="s">
        <v>876</v>
      </c>
      <c r="G424" s="434">
        <f>COUNTIF('Scan Ligands'!$F$2:$F$25,B424)</f>
        <v>0</v>
      </c>
    </row>
    <row r="425" spans="1:7">
      <c r="A425" s="434" t="s">
        <v>2536</v>
      </c>
      <c r="B425" s="438">
        <v>424</v>
      </c>
      <c r="C425" s="437" t="s">
        <v>466</v>
      </c>
      <c r="D425" s="438" t="s">
        <v>28</v>
      </c>
      <c r="E425" s="41" t="s">
        <v>1743</v>
      </c>
      <c r="F425" s="42" t="s">
        <v>877</v>
      </c>
      <c r="G425" s="434">
        <f>COUNTIF('Scan Ligands'!$F$2:$F$25,B425)</f>
        <v>0</v>
      </c>
    </row>
    <row r="426" spans="1:7">
      <c r="A426" s="434" t="s">
        <v>2537</v>
      </c>
      <c r="B426" s="438">
        <v>425</v>
      </c>
      <c r="C426" s="437" t="s">
        <v>467</v>
      </c>
      <c r="D426" s="438" t="s">
        <v>28</v>
      </c>
      <c r="E426" s="41" t="s">
        <v>1744</v>
      </c>
      <c r="F426" s="42" t="s">
        <v>878</v>
      </c>
      <c r="G426" s="434">
        <f>COUNTIF('Scan Ligands'!$F$2:$F$25,B426)</f>
        <v>0</v>
      </c>
    </row>
    <row r="427" spans="1:7">
      <c r="A427" s="434" t="s">
        <v>2538</v>
      </c>
      <c r="B427" s="438">
        <v>426</v>
      </c>
      <c r="C427" s="437" t="s">
        <v>468</v>
      </c>
      <c r="D427" s="438" t="s">
        <v>28</v>
      </c>
      <c r="E427" s="41" t="s">
        <v>1745</v>
      </c>
      <c r="F427" s="42" t="s">
        <v>879</v>
      </c>
      <c r="G427" s="434">
        <f>COUNTIF('Scan Ligands'!$F$2:$F$25,B427)</f>
        <v>0</v>
      </c>
    </row>
    <row r="428" spans="1:7">
      <c r="A428" s="434" t="s">
        <v>2539</v>
      </c>
      <c r="B428" s="438">
        <v>427</v>
      </c>
      <c r="C428" s="437" t="s">
        <v>469</v>
      </c>
      <c r="D428" s="438" t="s">
        <v>28</v>
      </c>
      <c r="E428" s="41" t="s">
        <v>1746</v>
      </c>
      <c r="F428" s="42" t="s">
        <v>880</v>
      </c>
      <c r="G428" s="434">
        <f>COUNTIF('Scan Ligands'!$F$2:$F$25,B428)</f>
        <v>0</v>
      </c>
    </row>
    <row r="429" spans="1:7">
      <c r="A429" s="434" t="s">
        <v>2540</v>
      </c>
      <c r="B429" s="438">
        <v>428</v>
      </c>
      <c r="C429" s="437" t="s">
        <v>470</v>
      </c>
      <c r="D429" s="438" t="s">
        <v>28</v>
      </c>
      <c r="E429" s="41" t="s">
        <v>1747</v>
      </c>
      <c r="F429" s="42" t="s">
        <v>881</v>
      </c>
      <c r="G429" s="434">
        <f>COUNTIF('Scan Ligands'!$F$2:$F$25,B429)</f>
        <v>0</v>
      </c>
    </row>
    <row r="430" spans="1:7">
      <c r="A430" s="434" t="s">
        <v>2541</v>
      </c>
      <c r="B430" s="438">
        <v>429</v>
      </c>
      <c r="C430" s="437" t="s">
        <v>471</v>
      </c>
      <c r="D430" s="438" t="s">
        <v>28</v>
      </c>
      <c r="E430" s="41" t="s">
        <v>1748</v>
      </c>
      <c r="F430" s="42" t="s">
        <v>882</v>
      </c>
      <c r="G430" s="434">
        <f>COUNTIF('Scan Ligands'!$F$2:$F$25,B430)</f>
        <v>0</v>
      </c>
    </row>
    <row r="431" spans="1:7">
      <c r="A431" s="434" t="s">
        <v>2542</v>
      </c>
      <c r="B431" s="438">
        <v>430</v>
      </c>
      <c r="C431" s="437" t="s">
        <v>472</v>
      </c>
      <c r="D431" s="438" t="s">
        <v>28</v>
      </c>
      <c r="E431" s="41" t="s">
        <v>1749</v>
      </c>
      <c r="F431" s="42" t="s">
        <v>883</v>
      </c>
      <c r="G431" s="434">
        <f>COUNTIF('Scan Ligands'!$F$2:$F$25,B431)</f>
        <v>0</v>
      </c>
    </row>
    <row r="432" spans="1:7">
      <c r="A432" s="434" t="s">
        <v>2543</v>
      </c>
      <c r="B432" s="438">
        <v>431</v>
      </c>
      <c r="C432" s="437" t="s">
        <v>473</v>
      </c>
      <c r="D432" s="438" t="s">
        <v>28</v>
      </c>
      <c r="E432" s="41" t="s">
        <v>1750</v>
      </c>
      <c r="F432" s="42" t="s">
        <v>884</v>
      </c>
      <c r="G432" s="434">
        <f>COUNTIF('Scan Ligands'!$F$2:$F$25,B432)</f>
        <v>0</v>
      </c>
    </row>
    <row r="433" spans="1:7">
      <c r="A433" s="434" t="s">
        <v>2544</v>
      </c>
      <c r="B433" s="438">
        <v>432</v>
      </c>
      <c r="C433" s="437" t="s">
        <v>474</v>
      </c>
      <c r="D433" s="438" t="s">
        <v>945</v>
      </c>
      <c r="E433" s="41" t="s">
        <v>1751</v>
      </c>
      <c r="F433" s="42" t="s">
        <v>885</v>
      </c>
      <c r="G433" s="434">
        <f>COUNTIF('Scan Ligands'!$F$2:$F$25,B433)</f>
        <v>0</v>
      </c>
    </row>
    <row r="434" spans="1:7">
      <c r="A434" s="434" t="s">
        <v>2545</v>
      </c>
      <c r="B434" s="438">
        <v>433</v>
      </c>
      <c r="C434" s="437" t="s">
        <v>475</v>
      </c>
      <c r="D434" s="438" t="s">
        <v>28</v>
      </c>
      <c r="E434" s="41" t="s">
        <v>1751</v>
      </c>
      <c r="F434" s="42" t="s">
        <v>886</v>
      </c>
      <c r="G434" s="434">
        <f>COUNTIF('Scan Ligands'!$F$2:$F$25,B434)</f>
        <v>0</v>
      </c>
    </row>
    <row r="435" spans="1:7">
      <c r="A435" s="434" t="s">
        <v>2546</v>
      </c>
      <c r="B435" s="438">
        <v>434</v>
      </c>
      <c r="C435" s="437" t="s">
        <v>476</v>
      </c>
      <c r="D435" s="438" t="s">
        <v>944</v>
      </c>
      <c r="E435" s="41" t="s">
        <v>1413</v>
      </c>
      <c r="F435" s="42" t="s">
        <v>1979</v>
      </c>
      <c r="G435" s="434">
        <f>COUNTIF('Scan Ligands'!$F$2:$F$25,B435)</f>
        <v>0</v>
      </c>
    </row>
    <row r="436" spans="1:7">
      <c r="A436" s="434" t="s">
        <v>2547</v>
      </c>
      <c r="B436" s="438">
        <v>435</v>
      </c>
      <c r="C436" s="437" t="s">
        <v>477</v>
      </c>
      <c r="D436" s="438" t="s">
        <v>28</v>
      </c>
      <c r="E436" s="41" t="s">
        <v>1752</v>
      </c>
      <c r="F436" s="42" t="s">
        <v>887</v>
      </c>
      <c r="G436" s="434">
        <f>COUNTIF('Scan Ligands'!$F$2:$F$25,B436)</f>
        <v>0</v>
      </c>
    </row>
    <row r="437" spans="1:7">
      <c r="A437" s="434" t="s">
        <v>2548</v>
      </c>
      <c r="B437" s="438">
        <v>436</v>
      </c>
      <c r="C437" s="437" t="s">
        <v>478</v>
      </c>
      <c r="D437" s="438" t="s">
        <v>28</v>
      </c>
      <c r="E437" s="41" t="s">
        <v>1753</v>
      </c>
      <c r="F437" s="42" t="s">
        <v>888</v>
      </c>
      <c r="G437" s="434">
        <f>COUNTIF('Scan Ligands'!$F$2:$F$25,B437)</f>
        <v>0</v>
      </c>
    </row>
    <row r="438" spans="1:7">
      <c r="A438" s="434" t="s">
        <v>2549</v>
      </c>
      <c r="B438" s="438">
        <v>437</v>
      </c>
      <c r="C438" s="437" t="s">
        <v>893</v>
      </c>
      <c r="D438" s="438" t="s">
        <v>944</v>
      </c>
      <c r="E438" s="41" t="s">
        <v>1752</v>
      </c>
      <c r="F438" s="42" t="s">
        <v>927</v>
      </c>
      <c r="G438" s="434">
        <f>COUNTIF('Scan Ligands'!$F$2:$F$25,B438)</f>
        <v>0</v>
      </c>
    </row>
    <row r="439" spans="1:7">
      <c r="A439" s="434" t="s">
        <v>2550</v>
      </c>
      <c r="B439" s="438">
        <v>438</v>
      </c>
      <c r="C439" s="437" t="s">
        <v>894</v>
      </c>
      <c r="D439" s="438" t="s">
        <v>28</v>
      </c>
      <c r="E439" s="41" t="s">
        <v>1754</v>
      </c>
      <c r="F439" s="42" t="s">
        <v>928</v>
      </c>
      <c r="G439" s="434">
        <f>COUNTIF('Scan Ligands'!$F$2:$F$25,B439)</f>
        <v>0</v>
      </c>
    </row>
    <row r="440" spans="1:7">
      <c r="A440" s="434" t="s">
        <v>2551</v>
      </c>
      <c r="B440" s="438">
        <v>439</v>
      </c>
      <c r="C440" s="437" t="s">
        <v>895</v>
      </c>
      <c r="D440" s="438" t="s">
        <v>28</v>
      </c>
      <c r="E440" s="41" t="s">
        <v>1755</v>
      </c>
      <c r="F440" s="42" t="s">
        <v>929</v>
      </c>
      <c r="G440" s="434">
        <f>COUNTIF('Scan Ligands'!$F$2:$F$25,B440)</f>
        <v>0</v>
      </c>
    </row>
    <row r="441" spans="1:7">
      <c r="A441" s="434" t="s">
        <v>2552</v>
      </c>
      <c r="B441" s="438">
        <v>440</v>
      </c>
      <c r="C441" s="437" t="s">
        <v>896</v>
      </c>
      <c r="D441" s="438" t="s">
        <v>28</v>
      </c>
      <c r="E441" s="41" t="s">
        <v>1756</v>
      </c>
      <c r="F441" s="42" t="s">
        <v>930</v>
      </c>
      <c r="G441" s="434">
        <f>COUNTIF('Scan Ligands'!$F$2:$F$25,B441)</f>
        <v>0</v>
      </c>
    </row>
    <row r="442" spans="1:7">
      <c r="A442" s="434" t="s">
        <v>2553</v>
      </c>
      <c r="B442" s="438">
        <v>441</v>
      </c>
      <c r="C442" s="437" t="s">
        <v>897</v>
      </c>
      <c r="D442" s="438" t="s">
        <v>28</v>
      </c>
      <c r="E442" s="41" t="s">
        <v>1757</v>
      </c>
      <c r="F442" s="42" t="s">
        <v>931</v>
      </c>
      <c r="G442" s="434">
        <f>COUNTIF('Scan Ligands'!$F$2:$F$25,B442)</f>
        <v>0</v>
      </c>
    </row>
    <row r="443" spans="1:7">
      <c r="A443" s="434" t="s">
        <v>2554</v>
      </c>
      <c r="B443" s="438">
        <v>442</v>
      </c>
      <c r="C443" s="437" t="s">
        <v>898</v>
      </c>
      <c r="D443" s="438" t="s">
        <v>945</v>
      </c>
      <c r="E443" s="41" t="s">
        <v>1758</v>
      </c>
      <c r="F443" s="42" t="s">
        <v>932</v>
      </c>
      <c r="G443" s="434">
        <f>COUNTIF('Scan Ligands'!$F$2:$F$25,B443)</f>
        <v>0</v>
      </c>
    </row>
    <row r="444" spans="1:7">
      <c r="A444" s="434" t="s">
        <v>2555</v>
      </c>
      <c r="B444" s="438">
        <v>443</v>
      </c>
      <c r="C444" s="437" t="s">
        <v>899</v>
      </c>
      <c r="D444" s="438" t="s">
        <v>945</v>
      </c>
      <c r="E444" s="41" t="s">
        <v>1759</v>
      </c>
      <c r="F444" s="42" t="s">
        <v>933</v>
      </c>
      <c r="G444" s="434">
        <f>COUNTIF('Scan Ligands'!$F$2:$F$25,B444)</f>
        <v>0</v>
      </c>
    </row>
    <row r="445" spans="1:7">
      <c r="A445" s="434" t="s">
        <v>2556</v>
      </c>
      <c r="B445" s="438">
        <v>444</v>
      </c>
      <c r="C445" s="437" t="s">
        <v>900</v>
      </c>
      <c r="D445" s="438" t="s">
        <v>945</v>
      </c>
      <c r="E445" s="41" t="s">
        <v>1760</v>
      </c>
      <c r="F445" s="42" t="s">
        <v>934</v>
      </c>
      <c r="G445" s="434">
        <f>COUNTIF('Scan Ligands'!$F$2:$F$25,B445)</f>
        <v>0</v>
      </c>
    </row>
    <row r="446" spans="1:7">
      <c r="A446" s="434" t="s">
        <v>2557</v>
      </c>
      <c r="B446" s="438">
        <v>445</v>
      </c>
      <c r="C446" s="437" t="s">
        <v>901</v>
      </c>
      <c r="D446" s="438" t="s">
        <v>945</v>
      </c>
      <c r="E446" s="41" t="s">
        <v>1761</v>
      </c>
      <c r="F446" s="42" t="s">
        <v>935</v>
      </c>
      <c r="G446" s="434">
        <f>COUNTIF('Scan Ligands'!$F$2:$F$25,B446)</f>
        <v>0</v>
      </c>
    </row>
    <row r="447" spans="1:7">
      <c r="A447" s="434" t="s">
        <v>2558</v>
      </c>
      <c r="B447" s="438">
        <v>446</v>
      </c>
      <c r="C447" s="437" t="s">
        <v>902</v>
      </c>
      <c r="D447" s="438" t="s">
        <v>945</v>
      </c>
      <c r="E447" s="41" t="s">
        <v>1762</v>
      </c>
      <c r="F447" s="42" t="s">
        <v>936</v>
      </c>
      <c r="G447" s="434">
        <f>COUNTIF('Scan Ligands'!$F$2:$F$25,B447)</f>
        <v>0</v>
      </c>
    </row>
    <row r="448" spans="1:7">
      <c r="A448" s="434" t="s">
        <v>2559</v>
      </c>
      <c r="B448" s="438">
        <v>447</v>
      </c>
      <c r="C448" s="437" t="s">
        <v>903</v>
      </c>
      <c r="D448" s="438" t="s">
        <v>945</v>
      </c>
      <c r="E448" s="41" t="s">
        <v>1763</v>
      </c>
      <c r="F448" s="42" t="s">
        <v>937</v>
      </c>
      <c r="G448" s="434">
        <f>COUNTIF('Scan Ligands'!$F$2:$F$25,B448)</f>
        <v>0</v>
      </c>
    </row>
    <row r="449" spans="1:7">
      <c r="A449" s="434" t="s">
        <v>2560</v>
      </c>
      <c r="B449" s="438">
        <v>448</v>
      </c>
      <c r="C449" s="437" t="s">
        <v>904</v>
      </c>
      <c r="D449" s="438" t="s">
        <v>945</v>
      </c>
      <c r="E449" s="41" t="s">
        <v>1764</v>
      </c>
      <c r="F449" s="42" t="s">
        <v>938</v>
      </c>
      <c r="G449" s="434">
        <f>COUNTIF('Scan Ligands'!$F$2:$F$25,B449)</f>
        <v>0</v>
      </c>
    </row>
    <row r="450" spans="1:7">
      <c r="A450" s="434" t="s">
        <v>2561</v>
      </c>
      <c r="B450" s="438">
        <v>449</v>
      </c>
      <c r="C450" s="437" t="s">
        <v>905</v>
      </c>
      <c r="D450" s="438" t="s">
        <v>945</v>
      </c>
      <c r="E450" s="41" t="s">
        <v>1765</v>
      </c>
      <c r="F450" s="42" t="s">
        <v>939</v>
      </c>
      <c r="G450" s="434">
        <f>COUNTIF('Scan Ligands'!$F$2:$F$25,B450)</f>
        <v>0</v>
      </c>
    </row>
    <row r="451" spans="1:7">
      <c r="A451" s="434" t="s">
        <v>2562</v>
      </c>
      <c r="B451" s="438">
        <v>450</v>
      </c>
      <c r="C451" s="437" t="s">
        <v>906</v>
      </c>
      <c r="D451" s="438" t="s">
        <v>945</v>
      </c>
      <c r="E451" s="41" t="s">
        <v>1766</v>
      </c>
      <c r="F451" s="42" t="s">
        <v>940</v>
      </c>
      <c r="G451" s="434">
        <f>COUNTIF('Scan Ligands'!$F$2:$F$25,B451)</f>
        <v>0</v>
      </c>
    </row>
    <row r="452" spans="1:7">
      <c r="A452" s="434" t="s">
        <v>2563</v>
      </c>
      <c r="B452" s="438">
        <v>451</v>
      </c>
      <c r="C452" s="437" t="s">
        <v>907</v>
      </c>
      <c r="D452" s="438" t="s">
        <v>945</v>
      </c>
      <c r="E452" s="41" t="s">
        <v>1767</v>
      </c>
      <c r="F452" s="42" t="s">
        <v>941</v>
      </c>
      <c r="G452" s="434">
        <f>COUNTIF('Scan Ligands'!$F$2:$F$25,B452)</f>
        <v>0</v>
      </c>
    </row>
    <row r="453" spans="1:7">
      <c r="A453" s="434" t="s">
        <v>2564</v>
      </c>
      <c r="B453" s="438">
        <v>452</v>
      </c>
      <c r="C453" s="437" t="s">
        <v>908</v>
      </c>
      <c r="D453" s="438" t="s">
        <v>945</v>
      </c>
      <c r="E453" s="41" t="s">
        <v>1768</v>
      </c>
      <c r="F453" s="42" t="s">
        <v>942</v>
      </c>
      <c r="G453" s="434">
        <f>COUNTIF('Scan Ligands'!$F$2:$F$25,B453)</f>
        <v>0</v>
      </c>
    </row>
    <row r="454" spans="1:7">
      <c r="A454" s="434" t="s">
        <v>2565</v>
      </c>
      <c r="B454" s="438">
        <v>453</v>
      </c>
      <c r="C454" s="437" t="s">
        <v>909</v>
      </c>
      <c r="D454" s="438" t="s">
        <v>945</v>
      </c>
      <c r="E454" s="41" t="s">
        <v>1769</v>
      </c>
      <c r="F454" s="42" t="s">
        <v>943</v>
      </c>
      <c r="G454" s="434">
        <f>COUNTIF('Scan Ligands'!$F$2:$F$25,B454)</f>
        <v>0</v>
      </c>
    </row>
    <row r="455" spans="1:7">
      <c r="A455" s="434" t="s">
        <v>2566</v>
      </c>
      <c r="B455" s="438">
        <v>454</v>
      </c>
      <c r="C455" s="437" t="s">
        <v>910</v>
      </c>
      <c r="D455" s="438" t="s">
        <v>946</v>
      </c>
      <c r="E455" s="41" t="s">
        <v>1770</v>
      </c>
      <c r="F455" s="41" t="s">
        <v>974</v>
      </c>
      <c r="G455" s="434">
        <f>COUNTIF('Scan Ligands'!$F$2:$F$25,B455)</f>
        <v>0</v>
      </c>
    </row>
    <row r="456" spans="1:7">
      <c r="A456" s="434" t="s">
        <v>2567</v>
      </c>
      <c r="B456" s="438">
        <v>455</v>
      </c>
      <c r="C456" s="437" t="s">
        <v>911</v>
      </c>
      <c r="D456" s="438" t="s">
        <v>29</v>
      </c>
      <c r="E456" s="41" t="s">
        <v>1771</v>
      </c>
      <c r="F456" s="41" t="s">
        <v>975</v>
      </c>
      <c r="G456" s="434">
        <f>COUNTIF('Scan Ligands'!$F$2:$F$25,B456)</f>
        <v>0</v>
      </c>
    </row>
    <row r="457" spans="1:7">
      <c r="A457" s="434" t="s">
        <v>2568</v>
      </c>
      <c r="B457" s="438">
        <v>456</v>
      </c>
      <c r="C457" s="437" t="s">
        <v>912</v>
      </c>
      <c r="D457" s="438" t="s">
        <v>29</v>
      </c>
      <c r="E457" s="41" t="s">
        <v>1772</v>
      </c>
      <c r="F457" s="42" t="s">
        <v>976</v>
      </c>
      <c r="G457" s="434">
        <f>COUNTIF('Scan Ligands'!$F$2:$F$25,B457)</f>
        <v>0</v>
      </c>
    </row>
    <row r="458" spans="1:7">
      <c r="A458" s="434" t="s">
        <v>2569</v>
      </c>
      <c r="B458" s="438">
        <v>457</v>
      </c>
      <c r="C458" s="437" t="s">
        <v>913</v>
      </c>
      <c r="D458" s="438" t="s">
        <v>29</v>
      </c>
      <c r="E458" s="41" t="s">
        <v>1773</v>
      </c>
      <c r="F458" s="42" t="s">
        <v>977</v>
      </c>
      <c r="G458" s="434">
        <f>COUNTIF('Scan Ligands'!$F$2:$F$25,B458)</f>
        <v>0</v>
      </c>
    </row>
    <row r="459" spans="1:7">
      <c r="B459" s="438">
        <v>458</v>
      </c>
      <c r="C459" s="437" t="s">
        <v>914</v>
      </c>
      <c r="D459" s="438" t="s">
        <v>944</v>
      </c>
      <c r="E459" s="41" t="s">
        <v>1774</v>
      </c>
      <c r="F459" s="42" t="s">
        <v>978</v>
      </c>
      <c r="G459" s="434">
        <f>COUNTIF('Scan Ligands'!$F$2:$F$25,B459)</f>
        <v>0</v>
      </c>
    </row>
    <row r="460" spans="1:7">
      <c r="B460" s="438">
        <v>459</v>
      </c>
      <c r="C460" s="437" t="s">
        <v>915</v>
      </c>
      <c r="D460" s="438" t="s">
        <v>944</v>
      </c>
      <c r="E460" s="41" t="s">
        <v>1775</v>
      </c>
      <c r="F460" s="42" t="s">
        <v>979</v>
      </c>
      <c r="G460" s="434">
        <f>COUNTIF('Scan Ligands'!$F$2:$F$25,B460)</f>
        <v>0</v>
      </c>
    </row>
    <row r="461" spans="1:7">
      <c r="B461" s="438">
        <v>460</v>
      </c>
      <c r="C461" s="437" t="s">
        <v>916</v>
      </c>
      <c r="D461" s="438" t="s">
        <v>944</v>
      </c>
      <c r="E461" s="41" t="s">
        <v>1776</v>
      </c>
      <c r="F461" s="42" t="s">
        <v>980</v>
      </c>
      <c r="G461" s="434">
        <f>COUNTIF('Scan Ligands'!$F$2:$F$25,B461)</f>
        <v>0</v>
      </c>
    </row>
    <row r="462" spans="1:7">
      <c r="A462" s="434" t="s">
        <v>2570</v>
      </c>
      <c r="B462" s="438">
        <v>461</v>
      </c>
      <c r="C462" s="437" t="s">
        <v>917</v>
      </c>
      <c r="D462" s="438" t="s">
        <v>28</v>
      </c>
      <c r="E462" s="41" t="s">
        <v>1777</v>
      </c>
      <c r="F462" s="42" t="s">
        <v>981</v>
      </c>
      <c r="G462" s="434">
        <f>COUNTIF('Scan Ligands'!$F$2:$F$25,B462)</f>
        <v>0</v>
      </c>
    </row>
    <row r="463" spans="1:7">
      <c r="A463" s="434" t="s">
        <v>2571</v>
      </c>
      <c r="B463" s="438">
        <v>462</v>
      </c>
      <c r="C463" s="437" t="s">
        <v>918</v>
      </c>
      <c r="D463" s="438" t="s">
        <v>946</v>
      </c>
      <c r="E463" s="41" t="s">
        <v>1778</v>
      </c>
      <c r="F463" s="42" t="s">
        <v>982</v>
      </c>
      <c r="G463" s="434">
        <f>COUNTIF('Scan Ligands'!$F$2:$F$25,B463)</f>
        <v>0</v>
      </c>
    </row>
    <row r="464" spans="1:7">
      <c r="B464" s="438">
        <v>463</v>
      </c>
      <c r="C464" s="437" t="s">
        <v>919</v>
      </c>
      <c r="D464" s="438" t="s">
        <v>29</v>
      </c>
      <c r="E464" s="41" t="s">
        <v>1640</v>
      </c>
      <c r="F464" s="42" t="s">
        <v>983</v>
      </c>
      <c r="G464" s="434">
        <f>COUNTIF('Scan Ligands'!$F$2:$F$25,B464)</f>
        <v>0</v>
      </c>
    </row>
    <row r="465" spans="1:7">
      <c r="B465" s="438">
        <v>464</v>
      </c>
      <c r="C465" s="437" t="s">
        <v>920</v>
      </c>
      <c r="D465" s="438" t="s">
        <v>30</v>
      </c>
      <c r="E465" s="41" t="s">
        <v>1779</v>
      </c>
      <c r="F465" s="42" t="s">
        <v>984</v>
      </c>
      <c r="G465" s="434">
        <f>COUNTIF('Scan Ligands'!$F$2:$F$25,B465)</f>
        <v>0</v>
      </c>
    </row>
    <row r="466" spans="1:7">
      <c r="A466" s="434" t="s">
        <v>2572</v>
      </c>
      <c r="B466" s="438">
        <v>465</v>
      </c>
      <c r="C466" s="437" t="s">
        <v>921</v>
      </c>
      <c r="D466" s="438" t="s">
        <v>28</v>
      </c>
      <c r="E466" s="41" t="s">
        <v>1780</v>
      </c>
      <c r="F466" s="42" t="s">
        <v>985</v>
      </c>
      <c r="G466" s="434">
        <f>COUNTIF('Scan Ligands'!$F$2:$F$25,B466)</f>
        <v>0</v>
      </c>
    </row>
    <row r="467" spans="1:7">
      <c r="A467" s="434" t="s">
        <v>2573</v>
      </c>
      <c r="B467" s="438">
        <v>466</v>
      </c>
      <c r="C467" s="437" t="s">
        <v>922</v>
      </c>
      <c r="D467" s="438" t="s">
        <v>28</v>
      </c>
      <c r="E467" s="41" t="s">
        <v>1781</v>
      </c>
      <c r="F467" s="42" t="s">
        <v>986</v>
      </c>
      <c r="G467" s="434">
        <f>COUNTIF('Scan Ligands'!$F$2:$F$25,B467)</f>
        <v>0</v>
      </c>
    </row>
    <row r="468" spans="1:7">
      <c r="B468" s="438">
        <v>467</v>
      </c>
      <c r="C468" s="437" t="s">
        <v>923</v>
      </c>
      <c r="D468" s="438" t="s">
        <v>944</v>
      </c>
      <c r="E468" s="41" t="s">
        <v>1782</v>
      </c>
      <c r="F468" s="42" t="s">
        <v>987</v>
      </c>
      <c r="G468" s="434">
        <f>COUNTIF('Scan Ligands'!$F$2:$F$25,B468)</f>
        <v>0</v>
      </c>
    </row>
    <row r="469" spans="1:7">
      <c r="B469" s="438">
        <v>468</v>
      </c>
      <c r="C469" s="437" t="s">
        <v>924</v>
      </c>
      <c r="D469" s="438" t="s">
        <v>29</v>
      </c>
      <c r="E469" s="41" t="s">
        <v>1783</v>
      </c>
      <c r="F469" s="42" t="s">
        <v>988</v>
      </c>
      <c r="G469" s="434">
        <f>COUNTIF('Scan Ligands'!$F$2:$F$25,B469)</f>
        <v>0</v>
      </c>
    </row>
    <row r="470" spans="1:7">
      <c r="B470" s="438">
        <v>469</v>
      </c>
      <c r="C470" s="437" t="s">
        <v>925</v>
      </c>
      <c r="D470" s="438" t="s">
        <v>946</v>
      </c>
      <c r="E470" s="41" t="s">
        <v>1784</v>
      </c>
      <c r="F470" s="42" t="s">
        <v>989</v>
      </c>
      <c r="G470" s="434">
        <f>COUNTIF('Scan Ligands'!$F$2:$F$25,B470)</f>
        <v>0</v>
      </c>
    </row>
    <row r="471" spans="1:7">
      <c r="B471" s="438">
        <v>470</v>
      </c>
      <c r="C471" s="437" t="s">
        <v>952</v>
      </c>
      <c r="D471" s="438" t="s">
        <v>30</v>
      </c>
      <c r="E471" s="41" t="s">
        <v>1785</v>
      </c>
      <c r="F471" s="42" t="s">
        <v>990</v>
      </c>
      <c r="G471" s="434">
        <f>COUNTIF('Scan Ligands'!$F$2:$F$25,B471)</f>
        <v>0</v>
      </c>
    </row>
    <row r="472" spans="1:7">
      <c r="B472" s="438">
        <v>471</v>
      </c>
      <c r="C472" s="437" t="s">
        <v>953</v>
      </c>
      <c r="D472" s="438" t="s">
        <v>30</v>
      </c>
      <c r="E472" s="41" t="s">
        <v>1665</v>
      </c>
      <c r="F472" s="42" t="s">
        <v>991</v>
      </c>
      <c r="G472" s="434">
        <f>COUNTIF('Scan Ligands'!$F$2:$F$25,B472)</f>
        <v>0</v>
      </c>
    </row>
    <row r="473" spans="1:7">
      <c r="A473" s="434" t="s">
        <v>2672</v>
      </c>
      <c r="B473" s="438">
        <v>472</v>
      </c>
      <c r="C473" s="437" t="s">
        <v>954</v>
      </c>
      <c r="D473" s="438" t="s">
        <v>946</v>
      </c>
      <c r="E473" s="41" t="s">
        <v>1786</v>
      </c>
      <c r="F473" s="42" t="s">
        <v>992</v>
      </c>
      <c r="G473" s="434">
        <f>COUNTIF('Scan Ligands'!$F$2:$F$25,B473)</f>
        <v>0</v>
      </c>
    </row>
    <row r="474" spans="1:7">
      <c r="A474" s="434" t="s">
        <v>2574</v>
      </c>
      <c r="B474" s="438">
        <v>473</v>
      </c>
      <c r="C474" s="437" t="s">
        <v>955</v>
      </c>
      <c r="D474" s="438" t="s">
        <v>28</v>
      </c>
      <c r="E474" s="41" t="s">
        <v>1787</v>
      </c>
      <c r="F474" s="42" t="s">
        <v>993</v>
      </c>
      <c r="G474" s="434">
        <f>COUNTIF('Scan Ligands'!$F$2:$F$25,B474)</f>
        <v>0</v>
      </c>
    </row>
    <row r="475" spans="1:7">
      <c r="A475" s="434" t="s">
        <v>2575</v>
      </c>
      <c r="B475" s="438">
        <v>474</v>
      </c>
      <c r="C475" s="437" t="s">
        <v>956</v>
      </c>
      <c r="D475" s="438" t="s">
        <v>945</v>
      </c>
      <c r="E475" s="41" t="s">
        <v>1788</v>
      </c>
      <c r="F475" s="42" t="s">
        <v>1980</v>
      </c>
      <c r="G475" s="434">
        <f>COUNTIF('Scan Ligands'!$F$2:$F$25,B475)</f>
        <v>0</v>
      </c>
    </row>
    <row r="476" spans="1:7">
      <c r="A476" s="434" t="s">
        <v>2673</v>
      </c>
      <c r="B476" s="438">
        <v>475</v>
      </c>
      <c r="C476" s="437" t="s">
        <v>957</v>
      </c>
      <c r="D476" s="438" t="s">
        <v>946</v>
      </c>
      <c r="E476" s="41" t="s">
        <v>1789</v>
      </c>
      <c r="F476" s="42" t="s">
        <v>994</v>
      </c>
      <c r="G476" s="434">
        <f>COUNTIF('Scan Ligands'!$F$2:$F$25,B476)</f>
        <v>0</v>
      </c>
    </row>
    <row r="477" spans="1:7">
      <c r="A477" s="434" t="s">
        <v>2674</v>
      </c>
      <c r="B477" s="438">
        <v>476</v>
      </c>
      <c r="C477" s="437" t="s">
        <v>958</v>
      </c>
      <c r="D477" s="438" t="s">
        <v>946</v>
      </c>
      <c r="E477" s="41" t="s">
        <v>1790</v>
      </c>
      <c r="F477" s="42" t="s">
        <v>995</v>
      </c>
      <c r="G477" s="434">
        <f>COUNTIF('Scan Ligands'!$F$2:$F$25,B477)</f>
        <v>0</v>
      </c>
    </row>
    <row r="478" spans="1:7">
      <c r="A478" s="434" t="s">
        <v>2576</v>
      </c>
      <c r="B478" s="438">
        <v>477</v>
      </c>
      <c r="C478" s="437" t="s">
        <v>959</v>
      </c>
      <c r="D478" s="438" t="s">
        <v>945</v>
      </c>
      <c r="E478" s="41" t="s">
        <v>1791</v>
      </c>
      <c r="F478" s="42" t="s">
        <v>996</v>
      </c>
      <c r="G478" s="434">
        <f>COUNTIF('Scan Ligands'!$F$2:$F$25,B478)</f>
        <v>0</v>
      </c>
    </row>
    <row r="479" spans="1:7">
      <c r="A479" s="434" t="s">
        <v>2577</v>
      </c>
      <c r="B479" s="438">
        <v>478</v>
      </c>
      <c r="C479" s="437" t="s">
        <v>960</v>
      </c>
      <c r="D479" s="438" t="s">
        <v>945</v>
      </c>
      <c r="E479" s="41" t="s">
        <v>1792</v>
      </c>
      <c r="F479" s="42" t="s">
        <v>997</v>
      </c>
      <c r="G479" s="434">
        <f>COUNTIF('Scan Ligands'!$F$2:$F$25,B479)</f>
        <v>0</v>
      </c>
    </row>
    <row r="480" spans="1:7">
      <c r="A480" s="434" t="s">
        <v>2578</v>
      </c>
      <c r="B480" s="438">
        <v>479</v>
      </c>
      <c r="C480" s="437" t="s">
        <v>961</v>
      </c>
      <c r="D480" s="438" t="s">
        <v>945</v>
      </c>
      <c r="E480" s="41" t="s">
        <v>1793</v>
      </c>
      <c r="F480" s="42" t="s">
        <v>998</v>
      </c>
      <c r="G480" s="434">
        <f>COUNTIF('Scan Ligands'!$F$2:$F$25,B480)</f>
        <v>0</v>
      </c>
    </row>
    <row r="481" spans="1:7">
      <c r="A481" s="434" t="s">
        <v>2579</v>
      </c>
      <c r="B481" s="438">
        <v>480</v>
      </c>
      <c r="C481" s="437" t="s">
        <v>962</v>
      </c>
      <c r="D481" s="438" t="s">
        <v>945</v>
      </c>
      <c r="E481" s="41" t="s">
        <v>1794</v>
      </c>
      <c r="F481" s="42" t="s">
        <v>999</v>
      </c>
      <c r="G481" s="434">
        <f>COUNTIF('Scan Ligands'!$F$2:$F$25,B481)</f>
        <v>0</v>
      </c>
    </row>
    <row r="482" spans="1:7">
      <c r="A482" s="434" t="s">
        <v>2580</v>
      </c>
      <c r="B482" s="438">
        <v>481</v>
      </c>
      <c r="C482" s="437" t="s">
        <v>963</v>
      </c>
      <c r="D482" s="438" t="s">
        <v>945</v>
      </c>
      <c r="E482" s="41" t="s">
        <v>1795</v>
      </c>
      <c r="F482" s="42" t="s">
        <v>1000</v>
      </c>
      <c r="G482" s="434">
        <f>COUNTIF('Scan Ligands'!$F$2:$F$25,B482)</f>
        <v>0</v>
      </c>
    </row>
    <row r="483" spans="1:7">
      <c r="A483" s="434" t="s">
        <v>2581</v>
      </c>
      <c r="B483" s="438">
        <v>482</v>
      </c>
      <c r="C483" s="437" t="s">
        <v>964</v>
      </c>
      <c r="D483" s="438" t="s">
        <v>945</v>
      </c>
      <c r="E483" s="41" t="s">
        <v>1796</v>
      </c>
      <c r="F483" s="42" t="s">
        <v>1001</v>
      </c>
      <c r="G483" s="434">
        <f>COUNTIF('Scan Ligands'!$F$2:$F$25,B483)</f>
        <v>0</v>
      </c>
    </row>
    <row r="484" spans="1:7">
      <c r="B484" s="438">
        <v>483</v>
      </c>
      <c r="C484" s="437" t="s">
        <v>965</v>
      </c>
      <c r="D484" s="438" t="s">
        <v>946</v>
      </c>
      <c r="E484" s="41" t="s">
        <v>1797</v>
      </c>
      <c r="F484" s="42" t="s">
        <v>1981</v>
      </c>
      <c r="G484" s="434">
        <f>COUNTIF('Scan Ligands'!$F$2:$F$25,B484)</f>
        <v>0</v>
      </c>
    </row>
    <row r="485" spans="1:7">
      <c r="A485" s="434" t="s">
        <v>2582</v>
      </c>
      <c r="B485" s="438">
        <v>484</v>
      </c>
      <c r="C485" s="437" t="s">
        <v>966</v>
      </c>
      <c r="D485" s="438" t="s">
        <v>945</v>
      </c>
      <c r="E485" s="41" t="s">
        <v>1798</v>
      </c>
      <c r="F485" s="42" t="s">
        <v>1002</v>
      </c>
      <c r="G485" s="434">
        <f>COUNTIF('Scan Ligands'!$F$2:$F$25,B485)</f>
        <v>0</v>
      </c>
    </row>
    <row r="486" spans="1:7">
      <c r="A486" s="434" t="s">
        <v>2583</v>
      </c>
      <c r="B486" s="438">
        <v>485</v>
      </c>
      <c r="C486" s="437" t="s">
        <v>967</v>
      </c>
      <c r="D486" s="438" t="s">
        <v>945</v>
      </c>
      <c r="E486" s="41" t="s">
        <v>1799</v>
      </c>
      <c r="F486" s="42" t="s">
        <v>1003</v>
      </c>
      <c r="G486" s="434">
        <f>COUNTIF('Scan Ligands'!$F$2:$F$25,B486)</f>
        <v>0</v>
      </c>
    </row>
    <row r="487" spans="1:7">
      <c r="A487" s="434" t="s">
        <v>2584</v>
      </c>
      <c r="B487" s="438">
        <v>486</v>
      </c>
      <c r="C487" s="437" t="s">
        <v>968</v>
      </c>
      <c r="D487" s="438" t="s">
        <v>28</v>
      </c>
      <c r="E487" s="41" t="s">
        <v>1800</v>
      </c>
      <c r="F487" s="42" t="s">
        <v>1004</v>
      </c>
      <c r="G487" s="434">
        <f>COUNTIF('Scan Ligands'!$F$2:$F$25,B487)</f>
        <v>0</v>
      </c>
    </row>
    <row r="488" spans="1:7">
      <c r="A488" s="434" t="s">
        <v>2585</v>
      </c>
      <c r="B488" s="438">
        <v>487</v>
      </c>
      <c r="C488" s="437" t="s">
        <v>969</v>
      </c>
      <c r="D488" s="438" t="s">
        <v>29</v>
      </c>
      <c r="E488" s="41" t="s">
        <v>1801</v>
      </c>
      <c r="F488" s="42" t="s">
        <v>1982</v>
      </c>
      <c r="G488" s="434">
        <f>COUNTIF('Scan Ligands'!$F$2:$F$25,B488)</f>
        <v>0</v>
      </c>
    </row>
    <row r="489" spans="1:7">
      <c r="B489" s="438">
        <v>488</v>
      </c>
      <c r="C489" s="437" t="s">
        <v>970</v>
      </c>
      <c r="D489" s="438" t="s">
        <v>29</v>
      </c>
      <c r="E489" s="41" t="s">
        <v>1802</v>
      </c>
      <c r="F489" s="42" t="s">
        <v>1983</v>
      </c>
      <c r="G489" s="434">
        <f>COUNTIF('Scan Ligands'!$F$2:$F$25,B489)</f>
        <v>0</v>
      </c>
    </row>
    <row r="490" spans="1:7">
      <c r="A490" s="434" t="s">
        <v>2586</v>
      </c>
      <c r="B490" s="438">
        <v>489</v>
      </c>
      <c r="C490" s="437" t="s">
        <v>971</v>
      </c>
      <c r="D490" s="438" t="s">
        <v>28</v>
      </c>
      <c r="E490" s="41" t="s">
        <v>1803</v>
      </c>
      <c r="F490" s="42" t="s">
        <v>1984</v>
      </c>
      <c r="G490" s="434">
        <f>COUNTIF('Scan Ligands'!$F$2:$F$25,B490)</f>
        <v>0</v>
      </c>
    </row>
    <row r="491" spans="1:7">
      <c r="A491" s="434" t="s">
        <v>2587</v>
      </c>
      <c r="B491" s="438">
        <v>490</v>
      </c>
      <c r="C491" s="437" t="s">
        <v>972</v>
      </c>
      <c r="D491" s="438" t="s">
        <v>945</v>
      </c>
      <c r="E491" s="41" t="s">
        <v>1804</v>
      </c>
      <c r="F491" s="42" t="s">
        <v>1985</v>
      </c>
      <c r="G491" s="434">
        <f>COUNTIF('Scan Ligands'!$F$2:$F$25,B491)</f>
        <v>0</v>
      </c>
    </row>
    <row r="492" spans="1:7">
      <c r="A492" s="434" t="s">
        <v>2588</v>
      </c>
      <c r="B492" s="438">
        <v>491</v>
      </c>
      <c r="C492" s="437" t="s">
        <v>973</v>
      </c>
      <c r="D492" s="438" t="s">
        <v>945</v>
      </c>
      <c r="E492" s="41" t="s">
        <v>1805</v>
      </c>
      <c r="F492" s="42" t="s">
        <v>1986</v>
      </c>
      <c r="G492" s="434">
        <f>COUNTIF('Scan Ligands'!$F$2:$F$25,B492)</f>
        <v>0</v>
      </c>
    </row>
    <row r="493" spans="1:7">
      <c r="A493" s="434" t="s">
        <v>2589</v>
      </c>
      <c r="B493" s="438">
        <v>492</v>
      </c>
      <c r="C493" s="437" t="s">
        <v>1005</v>
      </c>
      <c r="D493" s="438" t="s">
        <v>944</v>
      </c>
      <c r="E493" s="42" t="s">
        <v>1806</v>
      </c>
      <c r="F493" s="42" t="s">
        <v>1006</v>
      </c>
      <c r="G493" s="434">
        <f>COUNTIF('Scan Ligands'!$F$2:$F$25,B493)</f>
        <v>0</v>
      </c>
    </row>
    <row r="494" spans="1:7">
      <c r="A494" s="434" t="s">
        <v>2675</v>
      </c>
      <c r="B494" s="438">
        <v>493</v>
      </c>
      <c r="C494" s="437"/>
      <c r="D494" s="438" t="s">
        <v>28</v>
      </c>
      <c r="E494" s="42" t="s">
        <v>1807</v>
      </c>
      <c r="F494" s="42" t="s">
        <v>1261</v>
      </c>
      <c r="G494" s="434">
        <f>COUNTIF('Scan Ligands'!$F$2:$F$25,B494)</f>
        <v>0</v>
      </c>
    </row>
    <row r="495" spans="1:7">
      <c r="B495" s="438">
        <v>494</v>
      </c>
      <c r="C495" s="435"/>
      <c r="D495" s="438" t="s">
        <v>30</v>
      </c>
      <c r="E495" s="42" t="s">
        <v>1808</v>
      </c>
      <c r="F495" s="42" t="s">
        <v>1262</v>
      </c>
      <c r="G495" s="434">
        <f>COUNTIF('Scan Ligands'!$F$2:$F$25,B495)</f>
        <v>0</v>
      </c>
    </row>
    <row r="496" spans="1:7">
      <c r="B496" s="438">
        <v>495</v>
      </c>
      <c r="C496" s="435"/>
      <c r="D496" s="438" t="s">
        <v>29</v>
      </c>
      <c r="E496" s="42" t="s">
        <v>1809</v>
      </c>
      <c r="F496" s="42" t="s">
        <v>1263</v>
      </c>
      <c r="G496" s="434">
        <f>COUNTIF('Scan Ligands'!$F$2:$F$25,B496)</f>
        <v>0</v>
      </c>
    </row>
    <row r="497" spans="1:7">
      <c r="B497" s="438">
        <v>496</v>
      </c>
      <c r="C497" s="435"/>
      <c r="D497" s="438" t="s">
        <v>29</v>
      </c>
      <c r="E497" s="42" t="s">
        <v>1810</v>
      </c>
      <c r="F497" s="42" t="s">
        <v>1264</v>
      </c>
      <c r="G497" s="434">
        <f>COUNTIF('Scan Ligands'!$F$2:$F$25,B497)</f>
        <v>0</v>
      </c>
    </row>
    <row r="498" spans="1:7">
      <c r="B498" s="438">
        <v>497</v>
      </c>
      <c r="C498" s="435"/>
      <c r="D498" s="438" t="s">
        <v>30</v>
      </c>
      <c r="E498" s="42" t="s">
        <v>1811</v>
      </c>
      <c r="F498" s="42" t="s">
        <v>1265</v>
      </c>
      <c r="G498" s="434">
        <f>COUNTIF('Scan Ligands'!$F$2:$F$25,B498)</f>
        <v>0</v>
      </c>
    </row>
    <row r="499" spans="1:7">
      <c r="B499" s="438">
        <v>498</v>
      </c>
      <c r="C499" s="435"/>
      <c r="D499" s="438" t="s">
        <v>28</v>
      </c>
      <c r="E499" s="42" t="s">
        <v>1812</v>
      </c>
      <c r="F499" s="42" t="s">
        <v>1266</v>
      </c>
      <c r="G499" s="434">
        <f>COUNTIF('Scan Ligands'!$F$2:$F$25,B499)</f>
        <v>0</v>
      </c>
    </row>
    <row r="500" spans="1:7">
      <c r="A500" s="434" t="s">
        <v>2676</v>
      </c>
      <c r="B500" s="438">
        <v>499</v>
      </c>
      <c r="C500" s="435"/>
      <c r="D500" s="438" t="s">
        <v>28</v>
      </c>
      <c r="E500" s="42" t="s">
        <v>1813</v>
      </c>
      <c r="F500" s="42" t="s">
        <v>1267</v>
      </c>
      <c r="G500" s="434">
        <f>COUNTIF('Scan Ligands'!$F$2:$F$25,B500)</f>
        <v>0</v>
      </c>
    </row>
    <row r="501" spans="1:7">
      <c r="B501" s="438">
        <v>500</v>
      </c>
      <c r="C501" s="435"/>
      <c r="D501" s="438" t="s">
        <v>28</v>
      </c>
      <c r="E501" s="42" t="s">
        <v>1814</v>
      </c>
      <c r="F501" s="42" t="s">
        <v>1268</v>
      </c>
      <c r="G501" s="434">
        <f>COUNTIF('Scan Ligands'!$F$2:$F$25,B501)</f>
        <v>0</v>
      </c>
    </row>
    <row r="502" spans="1:7">
      <c r="A502" s="434" t="s">
        <v>2590</v>
      </c>
      <c r="B502" s="438">
        <v>501</v>
      </c>
      <c r="C502" s="435"/>
      <c r="D502" s="438" t="s">
        <v>944</v>
      </c>
      <c r="E502" s="42" t="s">
        <v>1815</v>
      </c>
      <c r="F502" s="42" t="s">
        <v>1269</v>
      </c>
      <c r="G502" s="434">
        <f>COUNTIF('Scan Ligands'!$F$2:$F$25,B502)</f>
        <v>0</v>
      </c>
    </row>
    <row r="503" spans="1:7">
      <c r="A503" s="434" t="s">
        <v>2591</v>
      </c>
      <c r="B503" s="438">
        <v>502</v>
      </c>
      <c r="C503" s="435"/>
      <c r="D503" s="438" t="s">
        <v>944</v>
      </c>
      <c r="E503" s="42" t="s">
        <v>1816</v>
      </c>
      <c r="F503" s="42" t="s">
        <v>1270</v>
      </c>
      <c r="G503" s="434">
        <f>COUNTIF('Scan Ligands'!$F$2:$F$25,B503)</f>
        <v>0</v>
      </c>
    </row>
    <row r="504" spans="1:7">
      <c r="B504" s="438">
        <v>503</v>
      </c>
      <c r="C504" s="435"/>
      <c r="D504" s="438" t="s">
        <v>944</v>
      </c>
      <c r="E504" s="42" t="s">
        <v>1817</v>
      </c>
      <c r="F504" s="42" t="s">
        <v>1271</v>
      </c>
      <c r="G504" s="434">
        <f>COUNTIF('Scan Ligands'!$F$2:$F$25,B504)</f>
        <v>0</v>
      </c>
    </row>
    <row r="505" spans="1:7">
      <c r="B505" s="438">
        <v>504</v>
      </c>
      <c r="C505" s="435"/>
      <c r="D505" s="438" t="s">
        <v>28</v>
      </c>
      <c r="E505" s="42" t="s">
        <v>1818</v>
      </c>
      <c r="F505" s="42" t="s">
        <v>1827</v>
      </c>
      <c r="G505" s="434">
        <f>COUNTIF('Scan Ligands'!$F$2:$F$25,B505)</f>
        <v>0</v>
      </c>
    </row>
    <row r="506" spans="1:7">
      <c r="A506" s="434" t="s">
        <v>2677</v>
      </c>
      <c r="B506" s="438">
        <v>505</v>
      </c>
      <c r="C506" s="435"/>
      <c r="D506" s="438" t="s">
        <v>28</v>
      </c>
      <c r="E506" s="42" t="s">
        <v>1819</v>
      </c>
      <c r="F506" s="42" t="s">
        <v>1828</v>
      </c>
      <c r="G506" s="434">
        <f>COUNTIF('Scan Ligands'!$F$2:$F$25,B506)</f>
        <v>0</v>
      </c>
    </row>
    <row r="507" spans="1:7">
      <c r="A507" s="434" t="s">
        <v>2592</v>
      </c>
      <c r="B507" s="438">
        <v>506</v>
      </c>
      <c r="C507" s="435"/>
      <c r="D507" s="438" t="s">
        <v>28</v>
      </c>
      <c r="E507" s="42" t="s">
        <v>1820</v>
      </c>
      <c r="F507" s="42" t="s">
        <v>1829</v>
      </c>
      <c r="G507" s="434">
        <f>COUNTIF('Scan Ligands'!$F$2:$F$25,B507)</f>
        <v>0</v>
      </c>
    </row>
    <row r="508" spans="1:7">
      <c r="B508" s="438">
        <v>507</v>
      </c>
      <c r="C508" s="435"/>
      <c r="D508" s="438" t="s">
        <v>28</v>
      </c>
      <c r="E508" s="42" t="s">
        <v>1821</v>
      </c>
      <c r="F508" s="42" t="s">
        <v>1830</v>
      </c>
      <c r="G508" s="434">
        <f>COUNTIF('Scan Ligands'!$F$2:$F$25,B508)</f>
        <v>0</v>
      </c>
    </row>
    <row r="509" spans="1:7">
      <c r="A509" s="434" t="s">
        <v>2678</v>
      </c>
      <c r="B509" s="438">
        <v>508</v>
      </c>
      <c r="C509" s="435"/>
      <c r="D509" s="438" t="s">
        <v>28</v>
      </c>
      <c r="E509" s="42" t="s">
        <v>1822</v>
      </c>
      <c r="F509" s="42" t="s">
        <v>1831</v>
      </c>
      <c r="G509" s="434">
        <f>COUNTIF('Scan Ligands'!$F$2:$F$25,B509)</f>
        <v>0</v>
      </c>
    </row>
    <row r="510" spans="1:7">
      <c r="B510" s="438">
        <v>509</v>
      </c>
      <c r="C510" s="435"/>
      <c r="D510" s="438" t="s">
        <v>28</v>
      </c>
      <c r="E510" s="42" t="s">
        <v>1823</v>
      </c>
      <c r="F510" s="42" t="s">
        <v>1832</v>
      </c>
      <c r="G510" s="434">
        <f>COUNTIF('Scan Ligands'!$F$2:$F$25,B510)</f>
        <v>0</v>
      </c>
    </row>
    <row r="511" spans="1:7">
      <c r="B511" s="438">
        <v>510</v>
      </c>
      <c r="C511" s="435"/>
      <c r="D511" s="438" t="s">
        <v>28</v>
      </c>
      <c r="E511" s="42" t="s">
        <v>1824</v>
      </c>
      <c r="F511" s="42" t="s">
        <v>1833</v>
      </c>
      <c r="G511" s="434">
        <f>COUNTIF('Scan Ligands'!$F$2:$F$25,B511)</f>
        <v>0</v>
      </c>
    </row>
    <row r="512" spans="1:7">
      <c r="B512" s="438">
        <v>511</v>
      </c>
      <c r="C512" s="435"/>
      <c r="D512" s="438" t="s">
        <v>946</v>
      </c>
      <c r="E512" s="42" t="s">
        <v>1825</v>
      </c>
      <c r="F512" s="42" t="s">
        <v>1834</v>
      </c>
      <c r="G512" s="434">
        <f>COUNTIF('Scan Ligands'!$F$2:$F$25,B512)</f>
        <v>0</v>
      </c>
    </row>
    <row r="513" spans="1:7">
      <c r="A513" s="434" t="s">
        <v>2593</v>
      </c>
      <c r="B513" s="438">
        <v>512</v>
      </c>
      <c r="C513" s="435"/>
      <c r="D513" s="438" t="s">
        <v>30</v>
      </c>
      <c r="E513" s="42" t="s">
        <v>1826</v>
      </c>
      <c r="F513" s="42" t="s">
        <v>1835</v>
      </c>
      <c r="G513" s="434">
        <f>COUNTIF('Scan Ligands'!$F$2:$F$25,B513)</f>
        <v>0</v>
      </c>
    </row>
    <row r="514" spans="1:7">
      <c r="B514" s="438">
        <v>513</v>
      </c>
      <c r="D514" s="438" t="s">
        <v>945</v>
      </c>
      <c r="F514" s="42" t="s">
        <v>1987</v>
      </c>
      <c r="G514" s="434">
        <f>COUNTIF('Scan Ligands'!$F$2:$F$25,B514)</f>
        <v>0</v>
      </c>
    </row>
    <row r="515" spans="1:7">
      <c r="B515" s="438">
        <v>514</v>
      </c>
      <c r="D515" s="438" t="s">
        <v>945</v>
      </c>
      <c r="F515" s="42" t="s">
        <v>1988</v>
      </c>
      <c r="G515" s="434">
        <f>COUNTIF('Scan Ligands'!$F$2:$F$25,B515)</f>
        <v>0</v>
      </c>
    </row>
    <row r="516" spans="1:7">
      <c r="B516" s="438">
        <v>515</v>
      </c>
      <c r="D516" s="438" t="s">
        <v>945</v>
      </c>
      <c r="F516" s="42" t="s">
        <v>1989</v>
      </c>
      <c r="G516" s="434">
        <f>COUNTIF('Scan Ligands'!$F$2:$F$25,B516)</f>
        <v>0</v>
      </c>
    </row>
    <row r="517" spans="1:7">
      <c r="A517" s="434" t="s">
        <v>2679</v>
      </c>
      <c r="B517" s="438">
        <v>516</v>
      </c>
      <c r="D517" s="438" t="s">
        <v>28</v>
      </c>
      <c r="F517" s="42" t="s">
        <v>1990</v>
      </c>
      <c r="G517" s="434">
        <f>COUNTIF('Scan Ligands'!$F$2:$F$25,B517)</f>
        <v>0</v>
      </c>
    </row>
    <row r="518" spans="1:7">
      <c r="A518" s="434" t="s">
        <v>2680</v>
      </c>
      <c r="B518" s="438">
        <v>517</v>
      </c>
      <c r="D518" s="438" t="s">
        <v>28</v>
      </c>
      <c r="F518" s="42" t="s">
        <v>1991</v>
      </c>
      <c r="G518" s="434">
        <f>COUNTIF('Scan Ligands'!$F$2:$F$25,B518)</f>
        <v>0</v>
      </c>
    </row>
    <row r="519" spans="1:7">
      <c r="A519" s="434" t="s">
        <v>2681</v>
      </c>
      <c r="B519" s="438">
        <v>518</v>
      </c>
      <c r="D519" s="438" t="s">
        <v>28</v>
      </c>
      <c r="F519" s="42" t="s">
        <v>1992</v>
      </c>
      <c r="G519" s="434">
        <f>COUNTIF('Scan Ligands'!$F$2:$F$25,B519)</f>
        <v>0</v>
      </c>
    </row>
    <row r="520" spans="1:7">
      <c r="A520" s="434" t="s">
        <v>2682</v>
      </c>
      <c r="B520" s="438">
        <v>519</v>
      </c>
      <c r="D520" s="438" t="s">
        <v>30</v>
      </c>
      <c r="F520" s="42" t="s">
        <v>1993</v>
      </c>
      <c r="G520" s="434">
        <f>COUNTIF('Scan Ligands'!$F$2:$F$25,B520)</f>
        <v>0</v>
      </c>
    </row>
    <row r="521" spans="1:7">
      <c r="A521" s="434" t="s">
        <v>2683</v>
      </c>
      <c r="B521" s="438">
        <v>520</v>
      </c>
      <c r="D521" s="438" t="s">
        <v>28</v>
      </c>
      <c r="F521" s="42" t="s">
        <v>1994</v>
      </c>
      <c r="G521" s="434">
        <f>COUNTIF('Scan Ligands'!$F$2:$F$25,B521)</f>
        <v>0</v>
      </c>
    </row>
    <row r="522" spans="1:7">
      <c r="A522" s="434" t="s">
        <v>2684</v>
      </c>
      <c r="B522" s="438">
        <v>521</v>
      </c>
      <c r="D522" s="438" t="s">
        <v>28</v>
      </c>
      <c r="F522" s="42" t="s">
        <v>1995</v>
      </c>
      <c r="G522" s="434">
        <f>COUNTIF('Scan Ligands'!$F$2:$F$25,B522)</f>
        <v>0</v>
      </c>
    </row>
    <row r="523" spans="1:7">
      <c r="A523" s="434" t="s">
        <v>2685</v>
      </c>
      <c r="B523" s="438">
        <v>522</v>
      </c>
      <c r="D523" s="438" t="s">
        <v>29</v>
      </c>
      <c r="F523" s="42" t="s">
        <v>1996</v>
      </c>
      <c r="G523" s="434">
        <f>COUNTIF('Scan Ligands'!$F$2:$F$25,B523)</f>
        <v>0</v>
      </c>
    </row>
    <row r="524" spans="1:7">
      <c r="B524" s="438">
        <v>523</v>
      </c>
      <c r="D524" s="438" t="s">
        <v>29</v>
      </c>
      <c r="F524" s="42" t="s">
        <v>1997</v>
      </c>
      <c r="G524" s="434">
        <f>COUNTIF('Scan Ligands'!$F$2:$F$25,B524)</f>
        <v>0</v>
      </c>
    </row>
    <row r="525" spans="1:7">
      <c r="B525" s="438">
        <v>524</v>
      </c>
      <c r="D525" s="438" t="s">
        <v>29</v>
      </c>
      <c r="F525" s="42" t="s">
        <v>1998</v>
      </c>
      <c r="G525" s="434">
        <f>COUNTIF('Scan Ligands'!$F$2:$F$25,B525)</f>
        <v>0</v>
      </c>
    </row>
    <row r="526" spans="1:7">
      <c r="B526" s="438">
        <v>525</v>
      </c>
      <c r="D526" s="438" t="s">
        <v>946</v>
      </c>
      <c r="F526" s="42" t="s">
        <v>1999</v>
      </c>
      <c r="G526" s="434">
        <f>COUNTIF('Scan Ligands'!$F$2:$F$25,B526)</f>
        <v>0</v>
      </c>
    </row>
    <row r="527" spans="1:7">
      <c r="A527" s="434" t="s">
        <v>2686</v>
      </c>
      <c r="B527" s="438">
        <v>526</v>
      </c>
      <c r="D527" s="438" t="s">
        <v>30</v>
      </c>
      <c r="F527" s="42" t="s">
        <v>2000</v>
      </c>
      <c r="G527" s="434">
        <f>COUNTIF('Scan Ligands'!$F$2:$F$25,B527)</f>
        <v>0</v>
      </c>
    </row>
    <row r="528" spans="1:7">
      <c r="A528" s="434" t="s">
        <v>2687</v>
      </c>
      <c r="B528" s="438">
        <v>527</v>
      </c>
      <c r="D528" s="438" t="s">
        <v>946</v>
      </c>
      <c r="F528" s="42" t="s">
        <v>2001</v>
      </c>
      <c r="G528" s="434">
        <f>COUNTIF('Scan Ligands'!$F$2:$F$25,B528)</f>
        <v>0</v>
      </c>
    </row>
    <row r="529" spans="1:7">
      <c r="A529" s="434" t="s">
        <v>2688</v>
      </c>
      <c r="B529" s="438">
        <v>528</v>
      </c>
      <c r="D529" s="438" t="s">
        <v>28</v>
      </c>
      <c r="F529" s="42" t="s">
        <v>2002</v>
      </c>
      <c r="G529" s="434">
        <f>COUNTIF('Scan Ligands'!$F$2:$F$25,B529)</f>
        <v>0</v>
      </c>
    </row>
    <row r="530" spans="1:7">
      <c r="A530" s="434" t="s">
        <v>2689</v>
      </c>
      <c r="B530" s="438">
        <v>529</v>
      </c>
      <c r="D530" s="438" t="s">
        <v>28</v>
      </c>
      <c r="F530" s="42" t="s">
        <v>2003</v>
      </c>
      <c r="G530" s="434">
        <f>COUNTIF('Scan Ligands'!$F$2:$F$25,B530)</f>
        <v>0</v>
      </c>
    </row>
    <row r="531" spans="1:7">
      <c r="A531" s="434" t="s">
        <v>2690</v>
      </c>
      <c r="B531" s="438">
        <v>530</v>
      </c>
      <c r="D531" s="438" t="s">
        <v>944</v>
      </c>
      <c r="F531" s="42" t="s">
        <v>2004</v>
      </c>
      <c r="G531" s="434">
        <f>COUNTIF('Scan Ligands'!$F$2:$F$25,B531)</f>
        <v>0</v>
      </c>
    </row>
    <row r="532" spans="1:7">
      <c r="A532" s="434" t="s">
        <v>2691</v>
      </c>
      <c r="B532" s="438">
        <v>531</v>
      </c>
      <c r="D532" s="438" t="s">
        <v>28</v>
      </c>
      <c r="F532" s="42" t="s">
        <v>2005</v>
      </c>
      <c r="G532" s="434">
        <f>COUNTIF('Scan Ligands'!$F$2:$F$25,B532)</f>
        <v>0</v>
      </c>
    </row>
    <row r="533" spans="1:7">
      <c r="A533" s="434" t="s">
        <v>2692</v>
      </c>
      <c r="B533" s="438">
        <v>532</v>
      </c>
      <c r="D533" s="438" t="s">
        <v>29</v>
      </c>
      <c r="F533" s="42" t="s">
        <v>2006</v>
      </c>
      <c r="G533" s="434">
        <f>COUNTIF('Scan Ligands'!$F$2:$F$25,B533)</f>
        <v>0</v>
      </c>
    </row>
    <row r="534" spans="1:7">
      <c r="B534" s="438">
        <v>533</v>
      </c>
      <c r="D534" s="438" t="s">
        <v>946</v>
      </c>
      <c r="F534" s="42" t="s">
        <v>754</v>
      </c>
      <c r="G534" s="434">
        <f>COUNTIF('Scan Ligands'!$F$2:$F$25,B534)</f>
        <v>0</v>
      </c>
    </row>
    <row r="535" spans="1:7">
      <c r="A535" s="434" t="s">
        <v>2693</v>
      </c>
      <c r="B535" s="438">
        <v>534</v>
      </c>
      <c r="D535" s="438" t="s">
        <v>29</v>
      </c>
      <c r="F535" s="42" t="s">
        <v>2007</v>
      </c>
      <c r="G535" s="434">
        <f>COUNTIF('Scan Ligands'!$F$2:$F$25,B535)</f>
        <v>0</v>
      </c>
    </row>
    <row r="536" spans="1:7">
      <c r="A536" s="434" t="s">
        <v>2694</v>
      </c>
      <c r="B536" s="438">
        <v>535</v>
      </c>
      <c r="D536" s="438" t="s">
        <v>29</v>
      </c>
      <c r="F536" s="42" t="s">
        <v>2008</v>
      </c>
      <c r="G536" s="434">
        <f>COUNTIF('Scan Ligands'!$F$2:$F$25,B536)</f>
        <v>0</v>
      </c>
    </row>
    <row r="537" spans="1:7">
      <c r="A537" s="434" t="s">
        <v>2695</v>
      </c>
      <c r="B537" s="438">
        <v>536</v>
      </c>
      <c r="D537" s="438" t="s">
        <v>28</v>
      </c>
      <c r="F537" s="42" t="s">
        <v>2009</v>
      </c>
      <c r="G537" s="434">
        <f>COUNTIF('Scan Ligands'!$F$2:$F$25,B537)</f>
        <v>0</v>
      </c>
    </row>
    <row r="538" spans="1:7">
      <c r="A538" s="434" t="s">
        <v>2696</v>
      </c>
      <c r="B538" s="438">
        <v>537</v>
      </c>
      <c r="D538" s="438" t="s">
        <v>28</v>
      </c>
      <c r="F538" s="42" t="s">
        <v>2010</v>
      </c>
      <c r="G538" s="434">
        <f>COUNTIF('Scan Ligands'!$F$2:$F$25,B538)</f>
        <v>0</v>
      </c>
    </row>
    <row r="539" spans="1:7">
      <c r="A539" s="434" t="s">
        <v>2697</v>
      </c>
      <c r="B539" s="438">
        <v>538</v>
      </c>
      <c r="D539" s="438" t="s">
        <v>29</v>
      </c>
      <c r="F539" s="42" t="s">
        <v>2011</v>
      </c>
      <c r="G539" s="434">
        <f>COUNTIF('Scan Ligands'!$F$2:$F$25,B539)</f>
        <v>0</v>
      </c>
    </row>
    <row r="540" spans="1:7">
      <c r="A540" s="434" t="s">
        <v>2698</v>
      </c>
      <c r="B540" s="438">
        <v>539</v>
      </c>
      <c r="D540" s="438" t="s">
        <v>28</v>
      </c>
      <c r="F540" s="42" t="s">
        <v>2012</v>
      </c>
      <c r="G540" s="434">
        <f>COUNTIF('Scan Ligands'!$F$2:$F$25,B540)</f>
        <v>0</v>
      </c>
    </row>
    <row r="541" spans="1:7">
      <c r="A541" s="434" t="s">
        <v>2699</v>
      </c>
      <c r="B541" s="438">
        <v>540</v>
      </c>
      <c r="D541" s="438" t="s">
        <v>28</v>
      </c>
      <c r="F541" s="42" t="s">
        <v>2013</v>
      </c>
      <c r="G541" s="434">
        <f>COUNTIF('Scan Ligands'!$F$2:$F$25,B541)</f>
        <v>0</v>
      </c>
    </row>
    <row r="542" spans="1:7">
      <c r="A542" s="434" t="s">
        <v>2700</v>
      </c>
      <c r="B542" s="438">
        <v>541</v>
      </c>
      <c r="D542" s="438" t="s">
        <v>28</v>
      </c>
      <c r="F542" s="42" t="s">
        <v>2014</v>
      </c>
      <c r="G542" s="434">
        <f>COUNTIF('Scan Ligands'!$F$2:$F$25,B542)</f>
        <v>0</v>
      </c>
    </row>
    <row r="543" spans="1:7">
      <c r="B543" s="438">
        <v>542</v>
      </c>
      <c r="D543" s="438" t="s">
        <v>28</v>
      </c>
      <c r="F543" s="42" t="s">
        <v>2015</v>
      </c>
      <c r="G543" s="434">
        <f>COUNTIF('Scan Ligands'!$F$2:$F$25,B543)</f>
        <v>0</v>
      </c>
    </row>
    <row r="544" spans="1:7">
      <c r="A544" s="434" t="s">
        <v>2701</v>
      </c>
      <c r="B544" s="453">
        <v>543</v>
      </c>
      <c r="C544" s="453"/>
      <c r="D544" s="438" t="s">
        <v>946</v>
      </c>
      <c r="F544" s="42" t="s">
        <v>2017</v>
      </c>
      <c r="G544" s="434">
        <f>COUNTIF('Scan Ligands'!$F$2:$F$25,B544)</f>
        <v>0</v>
      </c>
    </row>
    <row r="545" spans="1:7">
      <c r="B545" s="453">
        <v>544</v>
      </c>
      <c r="C545" s="453"/>
      <c r="D545" s="438" t="s">
        <v>946</v>
      </c>
      <c r="F545" s="42" t="s">
        <v>2018</v>
      </c>
      <c r="G545" s="434">
        <f>COUNTIF('Scan Ligands'!$F$2:$F$25,B545)</f>
        <v>0</v>
      </c>
    </row>
    <row r="546" spans="1:7">
      <c r="B546" s="453">
        <v>545</v>
      </c>
      <c r="C546" s="453"/>
      <c r="D546" s="438" t="s">
        <v>30</v>
      </c>
      <c r="F546" s="42" t="s">
        <v>2019</v>
      </c>
      <c r="G546" s="434">
        <f>COUNTIF('Scan Ligands'!$F$2:$F$25,B546)</f>
        <v>0</v>
      </c>
    </row>
    <row r="547" spans="1:7">
      <c r="B547" s="453">
        <v>546</v>
      </c>
      <c r="C547" s="453"/>
      <c r="D547" s="438" t="s">
        <v>29</v>
      </c>
      <c r="F547" s="42" t="s">
        <v>2020</v>
      </c>
      <c r="G547" s="434">
        <f>COUNTIF('Scan Ligands'!$F$2:$F$25,B547)</f>
        <v>0</v>
      </c>
    </row>
    <row r="548" spans="1:7">
      <c r="B548" s="453">
        <v>547</v>
      </c>
      <c r="C548" s="453"/>
      <c r="D548" s="438" t="s">
        <v>29</v>
      </c>
      <c r="F548" s="42" t="s">
        <v>2021</v>
      </c>
      <c r="G548" s="434">
        <f>COUNTIF('Scan Ligands'!$F$2:$F$25,B548)</f>
        <v>0</v>
      </c>
    </row>
    <row r="549" spans="1:7">
      <c r="B549" s="453">
        <v>548</v>
      </c>
      <c r="C549" s="453"/>
      <c r="D549" s="438" t="s">
        <v>946</v>
      </c>
      <c r="F549" s="42" t="s">
        <v>2022</v>
      </c>
      <c r="G549" s="434">
        <f>COUNTIF('Scan Ligands'!$F$2:$F$25,B549)</f>
        <v>0</v>
      </c>
    </row>
    <row r="550" spans="1:7">
      <c r="B550" s="453">
        <v>549</v>
      </c>
      <c r="C550" s="453"/>
      <c r="D550" s="438" t="s">
        <v>28</v>
      </c>
      <c r="F550" s="42" t="s">
        <v>2023</v>
      </c>
      <c r="G550" s="434">
        <f>COUNTIF('Scan Ligands'!$F$2:$F$25,B550)</f>
        <v>0</v>
      </c>
    </row>
    <row r="551" spans="1:7">
      <c r="B551" s="453">
        <v>550</v>
      </c>
      <c r="C551" s="453"/>
      <c r="D551" s="438" t="s">
        <v>29</v>
      </c>
      <c r="F551" s="42" t="s">
        <v>2024</v>
      </c>
      <c r="G551" s="434">
        <f>COUNTIF('Scan Ligands'!$F$2:$F$25,B551)</f>
        <v>0</v>
      </c>
    </row>
    <row r="552" spans="1:7">
      <c r="B552" s="453">
        <v>551</v>
      </c>
      <c r="C552" s="453"/>
      <c r="D552" s="438" t="s">
        <v>945</v>
      </c>
      <c r="F552" s="42" t="s">
        <v>2025</v>
      </c>
      <c r="G552" s="434">
        <f>COUNTIF('Scan Ligands'!$F$2:$F$25,B552)</f>
        <v>0</v>
      </c>
    </row>
    <row r="553" spans="1:7">
      <c r="B553" s="453">
        <v>552</v>
      </c>
      <c r="C553" s="453"/>
      <c r="D553" s="438" t="s">
        <v>945</v>
      </c>
      <c r="F553" s="42" t="s">
        <v>2026</v>
      </c>
      <c r="G553" s="434">
        <f>COUNTIF('Scan Ligands'!$F$2:$F$25,B553)</f>
        <v>0</v>
      </c>
    </row>
    <row r="554" spans="1:7">
      <c r="B554" s="453">
        <v>553</v>
      </c>
      <c r="C554" s="431"/>
      <c r="D554" s="438" t="s">
        <v>945</v>
      </c>
      <c r="F554" s="42" t="s">
        <v>2027</v>
      </c>
      <c r="G554" s="434">
        <f>COUNTIF('Scan Ligands'!$F$2:$F$25,B554)</f>
        <v>0</v>
      </c>
    </row>
    <row r="555" spans="1:7">
      <c r="B555" s="453">
        <v>554</v>
      </c>
      <c r="D555" t="s">
        <v>28</v>
      </c>
      <c r="E555" t="s">
        <v>2636</v>
      </c>
      <c r="F555" t="s">
        <v>2597</v>
      </c>
      <c r="G555" s="434">
        <f>COUNTIF('Scan Ligands'!$F$2:$F$25,B555)</f>
        <v>0</v>
      </c>
    </row>
    <row r="556" spans="1:7">
      <c r="B556" s="453">
        <v>555</v>
      </c>
      <c r="D556" t="s">
        <v>28</v>
      </c>
      <c r="E556" t="s">
        <v>2637</v>
      </c>
      <c r="F556" t="s">
        <v>2598</v>
      </c>
      <c r="G556" s="434">
        <f>COUNTIF('Scan Ligands'!$F$2:$F$25,B556)</f>
        <v>0</v>
      </c>
    </row>
    <row r="557" spans="1:7">
      <c r="B557" s="453">
        <v>556</v>
      </c>
      <c r="D557" t="s">
        <v>29</v>
      </c>
      <c r="E557" t="s">
        <v>2638</v>
      </c>
      <c r="F557" t="s">
        <v>2599</v>
      </c>
      <c r="G557" s="434">
        <f>COUNTIF('Scan Ligands'!$F$2:$F$25,B557)</f>
        <v>0</v>
      </c>
    </row>
    <row r="558" spans="1:7">
      <c r="A558" s="434" t="s">
        <v>2594</v>
      </c>
      <c r="B558" s="453">
        <v>557</v>
      </c>
      <c r="D558" s="42" t="s">
        <v>2604</v>
      </c>
      <c r="E558" s="42"/>
      <c r="F558" s="42" t="s">
        <v>2600</v>
      </c>
      <c r="G558" s="434">
        <f>COUNTIF('Scan Ligands'!$F$2:$F$25,B558)</f>
        <v>0</v>
      </c>
    </row>
    <row r="559" spans="1:7">
      <c r="A559" s="434" t="s">
        <v>2595</v>
      </c>
      <c r="B559" s="453">
        <v>558</v>
      </c>
      <c r="D559" s="42" t="s">
        <v>28</v>
      </c>
      <c r="E559" s="42" t="s">
        <v>2639</v>
      </c>
      <c r="F559" s="42" t="s">
        <v>2601</v>
      </c>
      <c r="G559" s="434">
        <f>COUNTIF('Scan Ligands'!$F$2:$F$25,B559)</f>
        <v>0</v>
      </c>
    </row>
    <row r="560" spans="1:7">
      <c r="A560" s="434" t="s">
        <v>2596</v>
      </c>
      <c r="B560" s="453">
        <v>559</v>
      </c>
      <c r="D560" s="42"/>
      <c r="E560" s="42" t="s">
        <v>2640</v>
      </c>
      <c r="F560" s="42" t="s">
        <v>2602</v>
      </c>
      <c r="G560" s="434">
        <f>COUNTIF('Scan Ligands'!$F$2:$F$25,B560)</f>
        <v>0</v>
      </c>
    </row>
    <row r="561" spans="1:7">
      <c r="B561" s="453">
        <v>560</v>
      </c>
      <c r="D561" s="42" t="s">
        <v>29</v>
      </c>
      <c r="E561" t="s">
        <v>2641</v>
      </c>
      <c r="F561" t="s">
        <v>2603</v>
      </c>
      <c r="G561" s="434">
        <f>COUNTIF('Scan Ligands'!$F$2:$F$25,B561)</f>
        <v>0</v>
      </c>
    </row>
    <row r="562" spans="1:7">
      <c r="B562" s="453">
        <v>561</v>
      </c>
      <c r="D562" t="s">
        <v>28</v>
      </c>
      <c r="F562" s="42" t="s">
        <v>2605</v>
      </c>
      <c r="G562" s="434">
        <f>COUNTIF('Scan Ligands'!$F$2:$F$25,B562)</f>
        <v>0</v>
      </c>
    </row>
    <row r="563" spans="1:7">
      <c r="B563" s="453">
        <v>562</v>
      </c>
      <c r="D563" t="s">
        <v>29</v>
      </c>
      <c r="E563" s="42"/>
      <c r="F563" s="42" t="s">
        <v>2606</v>
      </c>
      <c r="G563" s="434">
        <f>COUNTIF('Scan Ligands'!$F$2:$F$25,B563)</f>
        <v>0</v>
      </c>
    </row>
    <row r="564" spans="1:7">
      <c r="B564" s="453">
        <v>563</v>
      </c>
      <c r="D564" t="s">
        <v>30</v>
      </c>
      <c r="E564" t="s">
        <v>2642</v>
      </c>
      <c r="F564" s="716" t="s">
        <v>2607</v>
      </c>
      <c r="G564" s="434">
        <f>COUNTIF('Scan Ligands'!$F$2:$F$25,B564)</f>
        <v>0</v>
      </c>
    </row>
    <row r="565" spans="1:7">
      <c r="B565" s="453">
        <v>564</v>
      </c>
      <c r="D565" t="s">
        <v>28</v>
      </c>
      <c r="E565" t="s">
        <v>2643</v>
      </c>
      <c r="F565" s="717" t="s">
        <v>2608</v>
      </c>
      <c r="G565" s="434">
        <f>COUNTIF('Scan Ligands'!$F$2:$F$25,B565)</f>
        <v>0</v>
      </c>
    </row>
    <row r="566" spans="1:7">
      <c r="B566" s="453">
        <v>565</v>
      </c>
      <c r="D566" t="s">
        <v>28</v>
      </c>
      <c r="E566" t="s">
        <v>2644</v>
      </c>
      <c r="F566" t="s">
        <v>2609</v>
      </c>
      <c r="G566" s="434">
        <f>COUNTIF('Scan Ligands'!$F$2:$F$25,B566)</f>
        <v>0</v>
      </c>
    </row>
    <row r="567" spans="1:7">
      <c r="A567" s="434" t="s">
        <v>2702</v>
      </c>
      <c r="B567" s="453">
        <v>566</v>
      </c>
      <c r="D567" t="s">
        <v>944</v>
      </c>
      <c r="E567" t="s">
        <v>2645</v>
      </c>
      <c r="F567" t="s">
        <v>2610</v>
      </c>
      <c r="G567" s="434">
        <f>COUNTIF('Scan Ligands'!$F$2:$F$25,B567)</f>
        <v>0</v>
      </c>
    </row>
    <row r="568" spans="1:7">
      <c r="B568" s="453">
        <v>567</v>
      </c>
      <c r="D568" t="s">
        <v>30</v>
      </c>
      <c r="E568" t="s">
        <v>2646</v>
      </c>
      <c r="F568" t="s">
        <v>2611</v>
      </c>
      <c r="G568" s="434">
        <f>COUNTIF('Scan Ligands'!$F$2:$F$25,B568)</f>
        <v>0</v>
      </c>
    </row>
    <row r="569" spans="1:7">
      <c r="B569" s="453">
        <v>568</v>
      </c>
      <c r="D569" t="s">
        <v>29</v>
      </c>
      <c r="E569" t="s">
        <v>2647</v>
      </c>
      <c r="F569" t="s">
        <v>2612</v>
      </c>
      <c r="G569" s="434">
        <f>COUNTIF('Scan Ligands'!$F$2:$F$25,B569)</f>
        <v>0</v>
      </c>
    </row>
    <row r="570" spans="1:7">
      <c r="B570" s="453">
        <v>569</v>
      </c>
      <c r="D570" t="s">
        <v>28</v>
      </c>
      <c r="E570" t="s">
        <v>2648</v>
      </c>
      <c r="F570" t="s">
        <v>2613</v>
      </c>
      <c r="G570" s="434">
        <f>COUNTIF('Scan Ligands'!$F$2:$F$25,B570)</f>
        <v>0</v>
      </c>
    </row>
    <row r="571" spans="1:7">
      <c r="B571" s="453">
        <v>570</v>
      </c>
      <c r="D571" t="s">
        <v>28</v>
      </c>
      <c r="E571" t="s">
        <v>2649</v>
      </c>
      <c r="F571" t="s">
        <v>2614</v>
      </c>
      <c r="G571" s="434">
        <f>COUNTIF('Scan Ligands'!$F$2:$F$25,B571)</f>
        <v>0</v>
      </c>
    </row>
    <row r="572" spans="1:7">
      <c r="B572" s="453">
        <v>571</v>
      </c>
      <c r="D572" t="s">
        <v>28</v>
      </c>
      <c r="E572" t="s">
        <v>2650</v>
      </c>
      <c r="F572" t="s">
        <v>2615</v>
      </c>
      <c r="G572" s="434">
        <f>COUNTIF('Scan Ligands'!$F$2:$F$25,B572)</f>
        <v>0</v>
      </c>
    </row>
    <row r="573" spans="1:7">
      <c r="B573" s="453">
        <v>572</v>
      </c>
      <c r="D573" t="s">
        <v>29</v>
      </c>
      <c r="E573" t="s">
        <v>2651</v>
      </c>
      <c r="F573" t="s">
        <v>2616</v>
      </c>
      <c r="G573" s="434">
        <f>COUNTIF('Scan Ligands'!$F$2:$F$25,B573)</f>
        <v>0</v>
      </c>
    </row>
    <row r="574" spans="1:7">
      <c r="B574" s="453">
        <v>573</v>
      </c>
      <c r="D574" t="s">
        <v>28</v>
      </c>
      <c r="E574" t="s">
        <v>2652</v>
      </c>
      <c r="F574" t="s">
        <v>2617</v>
      </c>
      <c r="G574" s="434">
        <f>COUNTIF('Scan Ligands'!$F$2:$F$25,B574)</f>
        <v>0</v>
      </c>
    </row>
    <row r="575" spans="1:7">
      <c r="B575" s="453">
        <v>574</v>
      </c>
      <c r="D575" t="s">
        <v>944</v>
      </c>
      <c r="E575" t="s">
        <v>2653</v>
      </c>
      <c r="F575" t="s">
        <v>2618</v>
      </c>
      <c r="G575" s="434">
        <f>COUNTIF('Scan Ligands'!$F$2:$F$25,B575)</f>
        <v>0</v>
      </c>
    </row>
    <row r="576" spans="1:7">
      <c r="B576" s="453">
        <v>575</v>
      </c>
      <c r="D576" t="s">
        <v>28</v>
      </c>
      <c r="E576" t="s">
        <v>2654</v>
      </c>
      <c r="F576" t="s">
        <v>2619</v>
      </c>
      <c r="G576" s="434">
        <f>COUNTIF('Scan Ligands'!$F$2:$F$25,B576)</f>
        <v>0</v>
      </c>
    </row>
    <row r="577" spans="2:7">
      <c r="B577" s="453">
        <v>576</v>
      </c>
      <c r="D577" t="s">
        <v>28</v>
      </c>
      <c r="E577" t="s">
        <v>2655</v>
      </c>
      <c r="F577" t="s">
        <v>2620</v>
      </c>
      <c r="G577" s="434">
        <f>COUNTIF('Scan Ligands'!$F$2:$F$25,B577)</f>
        <v>0</v>
      </c>
    </row>
    <row r="578" spans="2:7">
      <c r="B578" s="453">
        <v>577</v>
      </c>
      <c r="D578" t="s">
        <v>28</v>
      </c>
      <c r="E578" t="s">
        <v>2656</v>
      </c>
      <c r="F578" t="s">
        <v>2621</v>
      </c>
      <c r="G578" s="434">
        <f>COUNTIF('Scan Ligands'!$F$2:$F$25,B578)</f>
        <v>0</v>
      </c>
    </row>
    <row r="579" spans="2:7">
      <c r="B579" s="453">
        <v>578</v>
      </c>
      <c r="D579" t="s">
        <v>28</v>
      </c>
      <c r="E579" t="s">
        <v>2657</v>
      </c>
      <c r="F579" t="s">
        <v>2622</v>
      </c>
      <c r="G579" s="434">
        <f>COUNTIF('Scan Ligands'!$F$2:$F$25,B579)</f>
        <v>0</v>
      </c>
    </row>
    <row r="580" spans="2:7">
      <c r="B580" s="453">
        <v>579</v>
      </c>
      <c r="D580" t="s">
        <v>28</v>
      </c>
      <c r="E580" t="s">
        <v>2658</v>
      </c>
      <c r="F580" t="s">
        <v>2623</v>
      </c>
      <c r="G580" s="434">
        <f>COUNTIF('Scan Ligands'!$F$2:$F$25,B580)</f>
        <v>0</v>
      </c>
    </row>
    <row r="581" spans="2:7">
      <c r="B581" s="453">
        <v>580</v>
      </c>
      <c r="D581" t="s">
        <v>28</v>
      </c>
      <c r="E581" t="s">
        <v>2659</v>
      </c>
      <c r="F581" t="s">
        <v>2624</v>
      </c>
      <c r="G581" s="434">
        <f>COUNTIF('Scan Ligands'!$F$2:$F$25,B581)</f>
        <v>0</v>
      </c>
    </row>
    <row r="582" spans="2:7">
      <c r="B582" s="453">
        <v>581</v>
      </c>
      <c r="D582" t="s">
        <v>28</v>
      </c>
      <c r="E582" t="s">
        <v>2660</v>
      </c>
      <c r="F582" t="s">
        <v>2625</v>
      </c>
      <c r="G582" s="434">
        <f>COUNTIF('Scan Ligands'!$F$2:$F$25,B582)</f>
        <v>0</v>
      </c>
    </row>
    <row r="583" spans="2:7">
      <c r="B583" s="453">
        <v>582</v>
      </c>
      <c r="D583" t="s">
        <v>28</v>
      </c>
      <c r="E583" t="s">
        <v>2661</v>
      </c>
      <c r="F583" t="s">
        <v>2626</v>
      </c>
      <c r="G583" s="434">
        <f>COUNTIF('Scan Ligands'!$F$2:$F$25,B583)</f>
        <v>0</v>
      </c>
    </row>
    <row r="584" spans="2:7">
      <c r="B584" s="453">
        <v>583</v>
      </c>
      <c r="D584" t="s">
        <v>28</v>
      </c>
      <c r="E584" t="s">
        <v>2662</v>
      </c>
      <c r="F584" t="s">
        <v>2627</v>
      </c>
      <c r="G584" s="434">
        <f>COUNTIF('Scan Ligands'!$F$2:$F$25,B584)</f>
        <v>0</v>
      </c>
    </row>
    <row r="585" spans="2:7">
      <c r="B585" s="453">
        <v>584</v>
      </c>
      <c r="D585" t="s">
        <v>29</v>
      </c>
      <c r="E585" t="s">
        <v>2663</v>
      </c>
      <c r="F585" t="s">
        <v>2628</v>
      </c>
      <c r="G585" s="434">
        <f>COUNTIF('Scan Ligands'!$F$2:$F$25,B585)</f>
        <v>0</v>
      </c>
    </row>
    <row r="586" spans="2:7">
      <c r="B586" s="453">
        <v>585</v>
      </c>
      <c r="D586" t="s">
        <v>29</v>
      </c>
      <c r="E586" t="s">
        <v>2664</v>
      </c>
      <c r="F586" t="s">
        <v>2629</v>
      </c>
      <c r="G586" s="434">
        <f>COUNTIF('Scan Ligands'!$F$2:$F$25,B586)</f>
        <v>0</v>
      </c>
    </row>
    <row r="587" spans="2:7">
      <c r="B587" s="453">
        <v>586</v>
      </c>
      <c r="D587" t="s">
        <v>944</v>
      </c>
      <c r="F587" t="s">
        <v>2630</v>
      </c>
      <c r="G587" s="434">
        <f>COUNTIF('Scan Ligands'!$F$2:$F$25,B587)</f>
        <v>0</v>
      </c>
    </row>
    <row r="588" spans="2:7">
      <c r="B588" s="453">
        <v>587</v>
      </c>
      <c r="D588" t="s">
        <v>29</v>
      </c>
      <c r="E588" t="s">
        <v>2665</v>
      </c>
      <c r="F588" t="s">
        <v>2631</v>
      </c>
      <c r="G588" s="434">
        <f>COUNTIF('Scan Ligands'!$F$2:$F$25,B588)</f>
        <v>0</v>
      </c>
    </row>
    <row r="589" spans="2:7">
      <c r="B589" s="453">
        <v>588</v>
      </c>
      <c r="D589" t="s">
        <v>28</v>
      </c>
      <c r="F589" t="s">
        <v>2632</v>
      </c>
      <c r="G589" s="434">
        <f>COUNTIF('Scan Ligands'!$F$2:$F$25,B589)</f>
        <v>0</v>
      </c>
    </row>
    <row r="590" spans="2:7">
      <c r="B590" s="453">
        <v>589</v>
      </c>
      <c r="D590" t="s">
        <v>28</v>
      </c>
      <c r="F590" t="s">
        <v>2633</v>
      </c>
      <c r="G590" s="434">
        <f>COUNTIF('Scan Ligands'!$F$2:$F$25,B590)</f>
        <v>0</v>
      </c>
    </row>
    <row r="591" spans="2:7">
      <c r="B591" s="453">
        <v>590</v>
      </c>
      <c r="D591" t="s">
        <v>29</v>
      </c>
      <c r="E591" t="s">
        <v>2666</v>
      </c>
      <c r="F591" t="s">
        <v>2634</v>
      </c>
      <c r="G591" s="434">
        <f>COUNTIF('Scan Ligands'!$F$2:$F$25,B591)</f>
        <v>0</v>
      </c>
    </row>
    <row r="592" spans="2:7">
      <c r="B592" s="453">
        <v>591</v>
      </c>
      <c r="D592" t="s">
        <v>29</v>
      </c>
      <c r="E592" t="s">
        <v>2667</v>
      </c>
      <c r="F592" t="s">
        <v>2635</v>
      </c>
      <c r="G592" s="434">
        <f>COUNTIF('Scan Ligands'!$F$2:$F$25,B592)</f>
        <v>0</v>
      </c>
    </row>
    <row r="593" spans="2:7">
      <c r="B593" s="453">
        <v>592</v>
      </c>
      <c r="D593" t="s">
        <v>29</v>
      </c>
      <c r="E593" t="s">
        <v>2668</v>
      </c>
      <c r="F593" t="s">
        <v>2628</v>
      </c>
      <c r="G593" s="434">
        <f>COUNTIF('Scan Ligands'!$F$2:$F$25,B593)</f>
        <v>0</v>
      </c>
    </row>
    <row r="594" spans="2:7">
      <c r="D594" s="453"/>
      <c r="F594" s="42"/>
    </row>
    <row r="595" spans="2:7">
      <c r="D595" s="453"/>
      <c r="F595" s="42"/>
    </row>
    <row r="596" spans="2:7">
      <c r="D596" s="453"/>
      <c r="F596" s="42"/>
    </row>
    <row r="597" spans="2:7">
      <c r="D597" s="453"/>
      <c r="F597" s="42"/>
    </row>
    <row r="598" spans="2:7">
      <c r="D598" s="453"/>
      <c r="F598" s="42"/>
    </row>
    <row r="599" spans="2:7">
      <c r="D599" s="453"/>
      <c r="F599" s="42"/>
    </row>
    <row r="600" spans="2:7">
      <c r="D600" s="453"/>
      <c r="F600" s="42"/>
    </row>
    <row r="601" spans="2:7">
      <c r="D601" s="453"/>
      <c r="F601" s="42"/>
    </row>
    <row r="602" spans="2:7">
      <c r="D602" s="453"/>
      <c r="F602" s="42"/>
    </row>
    <row r="603" spans="2:7">
      <c r="D603" s="453"/>
      <c r="F603" s="42"/>
    </row>
    <row r="604" spans="2:7">
      <c r="D604" s="453"/>
      <c r="F604" s="42"/>
    </row>
    <row r="605" spans="2:7">
      <c r="D605" s="453"/>
      <c r="F605" s="42"/>
    </row>
    <row r="606" spans="2:7">
      <c r="D606" s="453"/>
      <c r="F606" s="42"/>
    </row>
    <row r="607" spans="2:7">
      <c r="D607" s="453"/>
      <c r="F607" s="42"/>
    </row>
    <row r="608" spans="2:7">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l6mb7E1al31eBqsyN4UbsRaVACfff1Rho4GvDDSuXaBKVlMfVfgsLyzkNrismR4mqwO5Y3g1EDMb1w+ctkEJMg==" saltValue="hdKvXBAVaIHD2qoLTd984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D5" sqref="D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553"/>
      <c r="F3" s="554"/>
      <c r="G3" s="554"/>
      <c r="H3" s="554"/>
      <c r="I3" s="554"/>
      <c r="J3" s="554"/>
      <c r="K3" s="656"/>
      <c r="L3" s="656"/>
      <c r="M3" s="656"/>
      <c r="N3" s="656"/>
      <c r="O3" s="656"/>
      <c r="P3" s="20" t="s">
        <v>2120</v>
      </c>
      <c r="Q3" s="21"/>
      <c r="R3" s="21"/>
    </row>
    <row r="4" spans="1:20" ht="17" thickBot="1">
      <c r="A4" s="21">
        <v>3</v>
      </c>
      <c r="C4" s="7"/>
      <c r="D4" s="534" t="s">
        <v>1161</v>
      </c>
      <c r="E4" s="705" t="s">
        <v>2114</v>
      </c>
      <c r="F4" s="706"/>
      <c r="G4" s="706"/>
      <c r="H4" s="706"/>
      <c r="I4" s="706"/>
      <c r="J4" s="707"/>
      <c r="K4" s="642" t="s">
        <v>1161</v>
      </c>
      <c r="L4" s="7"/>
      <c r="M4" s="538" t="s">
        <v>1161</v>
      </c>
      <c r="N4" s="150"/>
      <c r="O4" s="215"/>
      <c r="P4" s="667" t="s">
        <v>2115</v>
      </c>
      <c r="Q4" s="668"/>
      <c r="R4" s="669"/>
    </row>
    <row r="5" spans="1:20" ht="17" thickTop="1">
      <c r="A5" s="21">
        <v>4</v>
      </c>
      <c r="C5" s="151">
        <v>47</v>
      </c>
      <c r="D5" s="661"/>
      <c r="E5" s="648"/>
      <c r="F5" s="219"/>
      <c r="G5" s="220"/>
      <c r="H5" s="221"/>
      <c r="I5" s="222"/>
      <c r="J5" s="223"/>
      <c r="K5" s="657"/>
      <c r="L5" s="152">
        <v>55</v>
      </c>
      <c r="M5" s="659"/>
      <c r="N5" s="153">
        <v>63</v>
      </c>
      <c r="O5" s="21"/>
      <c r="P5" s="670" t="s">
        <v>2116</v>
      </c>
      <c r="Q5" s="671"/>
      <c r="R5" s="672"/>
    </row>
    <row r="6" spans="1:20">
      <c r="A6" s="21">
        <v>5</v>
      </c>
      <c r="C6" s="151">
        <v>48</v>
      </c>
      <c r="D6" s="662"/>
      <c r="E6" s="649"/>
      <c r="F6" s="225"/>
      <c r="G6" s="225"/>
      <c r="H6" s="226"/>
      <c r="I6" s="224"/>
      <c r="J6" s="227"/>
      <c r="K6" s="658"/>
      <c r="L6" s="152">
        <v>56</v>
      </c>
      <c r="M6" s="660"/>
      <c r="N6" s="153">
        <v>64</v>
      </c>
      <c r="O6" s="21"/>
      <c r="P6" s="670" t="s">
        <v>2117</v>
      </c>
      <c r="Q6" s="671"/>
      <c r="R6" s="672"/>
    </row>
    <row r="7" spans="1:20">
      <c r="A7" s="21">
        <v>6</v>
      </c>
      <c r="C7" s="151">
        <v>49</v>
      </c>
      <c r="D7" s="663"/>
      <c r="E7" s="650"/>
      <c r="F7" s="229"/>
      <c r="G7" s="229"/>
      <c r="H7" s="229"/>
      <c r="I7" s="229"/>
      <c r="J7" s="230"/>
      <c r="K7" s="658"/>
      <c r="L7" s="152">
        <v>57</v>
      </c>
      <c r="M7" s="660"/>
      <c r="N7" s="153">
        <v>65</v>
      </c>
      <c r="O7" s="21"/>
      <c r="P7" s="670" t="s">
        <v>2118</v>
      </c>
      <c r="Q7" s="671"/>
      <c r="R7" s="672"/>
    </row>
    <row r="8" spans="1:20" ht="17" thickBot="1">
      <c r="A8" s="21">
        <v>7</v>
      </c>
      <c r="C8" s="151">
        <v>50</v>
      </c>
      <c r="D8" s="662"/>
      <c r="E8" s="651"/>
      <c r="F8" s="652"/>
      <c r="G8" s="653"/>
      <c r="H8" s="652"/>
      <c r="I8" s="653"/>
      <c r="J8" s="654"/>
      <c r="K8" s="658"/>
      <c r="L8" s="152">
        <v>58</v>
      </c>
      <c r="M8" s="660"/>
      <c r="N8" s="153">
        <v>66</v>
      </c>
      <c r="O8" s="21"/>
      <c r="P8" s="673" t="s">
        <v>2119</v>
      </c>
      <c r="Q8" s="674"/>
      <c r="R8" s="675"/>
    </row>
    <row r="9" spans="1:20" ht="17" hidden="1" thickBot="1">
      <c r="A9" s="21">
        <v>8</v>
      </c>
      <c r="C9" s="151">
        <v>51</v>
      </c>
      <c r="D9" s="424"/>
      <c r="E9" s="228"/>
      <c r="F9" s="229"/>
      <c r="G9" s="228"/>
      <c r="H9" s="229"/>
      <c r="I9" s="228"/>
      <c r="J9" s="640"/>
      <c r="K9" s="44"/>
      <c r="L9" s="44"/>
      <c r="M9" s="44"/>
      <c r="N9" s="643"/>
      <c r="O9" s="21"/>
      <c r="P9" s="21"/>
      <c r="Q9" s="645"/>
      <c r="R9" s="152">
        <v>59</v>
      </c>
      <c r="S9" s="646"/>
      <c r="T9" s="153">
        <v>67</v>
      </c>
    </row>
    <row r="10" spans="1:20" ht="17" hidden="1" thickBot="1">
      <c r="A10" s="21">
        <v>9</v>
      </c>
      <c r="C10" s="151">
        <v>52</v>
      </c>
      <c r="D10" s="425"/>
      <c r="E10" s="224"/>
      <c r="F10" s="225"/>
      <c r="G10" s="225"/>
      <c r="H10" s="225"/>
      <c r="I10" s="225"/>
      <c r="J10" s="639"/>
      <c r="K10" s="44"/>
      <c r="L10" s="44"/>
      <c r="M10" s="44"/>
      <c r="N10" s="643"/>
      <c r="O10" s="21"/>
      <c r="P10" s="21"/>
      <c r="Q10" s="645"/>
      <c r="R10" s="152">
        <v>60</v>
      </c>
      <c r="S10" s="646"/>
      <c r="T10" s="153">
        <v>68</v>
      </c>
    </row>
    <row r="11" spans="1:20" ht="17" hidden="1" thickBot="1">
      <c r="A11" s="21">
        <v>10</v>
      </c>
      <c r="C11" s="151">
        <v>53</v>
      </c>
      <c r="D11" s="424"/>
      <c r="E11" s="228"/>
      <c r="F11" s="229"/>
      <c r="G11" s="229"/>
      <c r="H11" s="229"/>
      <c r="I11" s="229"/>
      <c r="J11" s="640"/>
      <c r="K11" s="44"/>
      <c r="L11" s="44"/>
      <c r="M11" s="44"/>
      <c r="N11" s="44"/>
      <c r="O11" s="21"/>
      <c r="P11" s="21"/>
      <c r="Q11" s="645"/>
      <c r="R11" s="152">
        <v>61</v>
      </c>
      <c r="S11" s="646"/>
      <c r="T11" s="153">
        <v>69</v>
      </c>
    </row>
    <row r="12" spans="1:20" ht="17" hidden="1" thickBot="1">
      <c r="A12" s="21">
        <v>11</v>
      </c>
      <c r="C12" s="151">
        <v>54</v>
      </c>
      <c r="D12" s="531"/>
      <c r="E12" s="231"/>
      <c r="F12" s="232"/>
      <c r="G12" s="232"/>
      <c r="H12" s="233"/>
      <c r="I12" s="234"/>
      <c r="J12" s="641"/>
      <c r="K12" s="44"/>
      <c r="L12" s="44"/>
      <c r="M12" s="44"/>
      <c r="N12" s="44"/>
      <c r="O12" s="21"/>
      <c r="P12" s="644"/>
      <c r="Q12" s="645"/>
      <c r="R12" s="152">
        <v>62</v>
      </c>
      <c r="S12" s="646"/>
      <c r="T12" s="153">
        <v>70</v>
      </c>
    </row>
    <row r="13" spans="1:20" ht="18" thickTop="1" thickBot="1">
      <c r="A13" s="21">
        <v>12</v>
      </c>
      <c r="C13" s="154"/>
      <c r="D13" s="535" t="s">
        <v>1162</v>
      </c>
      <c r="E13" s="530"/>
      <c r="F13" s="423"/>
      <c r="G13" s="423"/>
      <c r="H13" s="423"/>
      <c r="I13" s="423"/>
      <c r="J13" s="655"/>
      <c r="K13" s="647"/>
      <c r="L13" s="647"/>
      <c r="M13" s="647"/>
      <c r="N13" s="647"/>
      <c r="O13" s="647"/>
      <c r="P13" s="647"/>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7"/>
      <c r="L15" s="647"/>
      <c r="M15" s="647"/>
      <c r="N15" s="647"/>
      <c r="O15" s="647"/>
      <c r="P15" s="647"/>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12" t="s">
        <v>49</v>
      </c>
      <c r="I18" s="712"/>
      <c r="J18" s="712"/>
      <c r="K18" s="21"/>
      <c r="L18" s="698" t="s">
        <v>14</v>
      </c>
      <c r="M18" s="698"/>
      <c r="N18" s="698"/>
      <c r="O18" s="698"/>
      <c r="P18" s="698"/>
      <c r="Q18" s="698"/>
      <c r="R18" s="20" t="s">
        <v>1149</v>
      </c>
      <c r="S18" s="157"/>
    </row>
    <row r="19" spans="1:19" ht="17" thickBot="1">
      <c r="A19" s="21">
        <v>18</v>
      </c>
      <c r="C19" s="158"/>
      <c r="D19" s="701" t="s">
        <v>490</v>
      </c>
      <c r="E19" s="702"/>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3" t="s">
        <v>491</v>
      </c>
      <c r="E20" s="704"/>
      <c r="F20" s="85">
        <v>300</v>
      </c>
      <c r="G20" s="161"/>
      <c r="H20" s="373" t="s">
        <v>1851</v>
      </c>
      <c r="I20" s="11"/>
      <c r="J20" s="338"/>
      <c r="K20" s="158"/>
      <c r="L20" s="346" t="s">
        <v>23</v>
      </c>
      <c r="M20" s="351"/>
      <c r="N20" s="352"/>
      <c r="O20" s="353"/>
      <c r="P20" s="347"/>
      <c r="Q20" s="696">
        <f t="shared" ref="Q20:Q30" si="0">P20*$F$29</f>
        <v>0</v>
      </c>
      <c r="R20" s="3"/>
      <c r="S20" s="326"/>
    </row>
    <row r="21" spans="1:19">
      <c r="A21" s="21">
        <v>20</v>
      </c>
      <c r="C21" s="158"/>
      <c r="D21" s="699" t="s">
        <v>492</v>
      </c>
      <c r="E21" s="700"/>
      <c r="F21" s="86">
        <v>25</v>
      </c>
      <c r="G21" s="161"/>
      <c r="H21" s="173" t="s">
        <v>948</v>
      </c>
      <c r="I21" s="11"/>
      <c r="J21" s="84"/>
      <c r="K21" s="158"/>
      <c r="L21" s="455">
        <v>1</v>
      </c>
      <c r="M21" s="465"/>
      <c r="N21" s="470"/>
      <c r="O21" s="95"/>
      <c r="P21" s="96"/>
      <c r="Q21" s="696">
        <f t="shared" si="0"/>
        <v>0</v>
      </c>
      <c r="R21" s="48" t="e">
        <f>SLOPE('Calibration Curves'!$C$2:$C$16,'Calibration Curves'!$D$2:$D$16)</f>
        <v>#DIV/0!</v>
      </c>
      <c r="S21" s="49" t="e">
        <f>RSQ('Calibration Curves'!$C$2:$C$16,'Calibration Curves'!$D$2:$D$16)</f>
        <v>#DIV/0!</v>
      </c>
    </row>
    <row r="22" spans="1:19">
      <c r="A22" s="21">
        <v>21</v>
      </c>
      <c r="C22" s="158"/>
      <c r="D22" s="713" t="s">
        <v>493</v>
      </c>
      <c r="E22" s="704"/>
      <c r="F22" s="87">
        <v>500</v>
      </c>
      <c r="G22" s="161"/>
      <c r="H22" s="174" t="s">
        <v>949</v>
      </c>
      <c r="I22" s="175"/>
      <c r="J22" s="85"/>
      <c r="K22" s="158"/>
      <c r="L22" s="325">
        <v>2</v>
      </c>
      <c r="M22" s="465"/>
      <c r="N22" s="470"/>
      <c r="O22" s="95"/>
      <c r="P22" s="96"/>
      <c r="Q22" s="696">
        <f t="shared" si="0"/>
        <v>0</v>
      </c>
      <c r="R22" s="48" t="e">
        <f>SLOPE('Calibration Curves'!$C$32:$C$46,'Calibration Curves'!$D$32:$D$46)</f>
        <v>#DIV/0!</v>
      </c>
      <c r="S22" s="49" t="e">
        <f>RSQ('Calibration Curves'!$C$32:$C$46,'Calibration Curves'!$D$32:$D$46)</f>
        <v>#DIV/0!</v>
      </c>
    </row>
    <row r="23" spans="1:19">
      <c r="A23" s="21">
        <v>22</v>
      </c>
      <c r="C23" s="158"/>
      <c r="D23" s="708" t="s">
        <v>494</v>
      </c>
      <c r="E23" s="709"/>
      <c r="F23" s="97">
        <v>0</v>
      </c>
      <c r="G23" s="24"/>
      <c r="H23" s="176" t="s">
        <v>52</v>
      </c>
      <c r="I23" s="177"/>
      <c r="J23" s="85"/>
      <c r="K23" s="158"/>
      <c r="L23" s="325">
        <v>3</v>
      </c>
      <c r="M23" s="465"/>
      <c r="N23" s="470"/>
      <c r="O23" s="95"/>
      <c r="P23" s="96"/>
      <c r="Q23" s="696">
        <f t="shared" si="0"/>
        <v>0</v>
      </c>
      <c r="R23" s="48" t="e">
        <f>SLOPE('Calibration Curves'!$C$62:$C$76,'Calibration Curves'!$D$62:$D$76)</f>
        <v>#DIV/0!</v>
      </c>
      <c r="S23" s="49" t="e">
        <f>RSQ('Calibration Curves'!$C$62:$C$76,'Calibration Curves'!$D$62:$D$76)</f>
        <v>#DIV/0!</v>
      </c>
    </row>
    <row r="24" spans="1:19">
      <c r="A24" s="21">
        <v>23</v>
      </c>
      <c r="C24" s="24"/>
      <c r="D24" s="710" t="s">
        <v>495</v>
      </c>
      <c r="E24" s="711"/>
      <c r="F24" s="98">
        <v>0</v>
      </c>
      <c r="G24" s="24"/>
      <c r="H24" s="178" t="s">
        <v>479</v>
      </c>
      <c r="I24" s="179"/>
      <c r="J24" s="85"/>
      <c r="K24" s="180"/>
      <c r="L24" s="325">
        <v>4</v>
      </c>
      <c r="M24" s="465"/>
      <c r="N24" s="470"/>
      <c r="O24" s="95"/>
      <c r="P24" s="96"/>
      <c r="Q24" s="696">
        <f t="shared" si="0"/>
        <v>0</v>
      </c>
      <c r="R24" s="48" t="e">
        <f>SLOPE('Calibration Curves'!$C$92:$C$106,'Calibration Curves'!$D$92:$D$106)</f>
        <v>#DIV/0!</v>
      </c>
      <c r="S24" s="49" t="e">
        <f>RSQ('Calibration Curves'!$C$92:$C$106,'Calibration Curves'!$D$92:$D$106)</f>
        <v>#DIV/0!</v>
      </c>
    </row>
    <row r="25" spans="1:19" ht="17" customHeight="1">
      <c r="A25" s="21">
        <v>24</v>
      </c>
      <c r="C25" s="24"/>
      <c r="D25" s="708" t="s">
        <v>494</v>
      </c>
      <c r="E25" s="709"/>
      <c r="F25" s="97">
        <v>0</v>
      </c>
      <c r="G25" s="24"/>
      <c r="H25" s="178" t="s">
        <v>1030</v>
      </c>
      <c r="I25" s="11"/>
      <c r="J25" s="85" t="s">
        <v>1031</v>
      </c>
      <c r="K25" s="158"/>
      <c r="L25" s="325">
        <v>5</v>
      </c>
      <c r="M25" s="465"/>
      <c r="N25" s="470"/>
      <c r="O25" s="95"/>
      <c r="P25" s="96"/>
      <c r="Q25" s="696">
        <f t="shared" si="0"/>
        <v>0</v>
      </c>
      <c r="R25" s="48" t="e">
        <f>SLOPE('Calibration Curves'!$C$107:$C$121,'Calibration Curves'!$D$107:$D$121)</f>
        <v>#DIV/0!</v>
      </c>
      <c r="S25" s="49" t="e">
        <f>RSQ('Calibration Curves'!$C$107:$C$121,'Calibration Curves'!$D$107:$D$121)</f>
        <v>#DIV/0!</v>
      </c>
    </row>
    <row r="26" spans="1:19">
      <c r="A26" s="21">
        <v>25</v>
      </c>
      <c r="C26" s="24"/>
      <c r="D26" s="710" t="s">
        <v>495</v>
      </c>
      <c r="E26" s="711"/>
      <c r="F26" s="98">
        <v>0</v>
      </c>
      <c r="G26" s="180"/>
      <c r="H26" s="181" t="s">
        <v>1044</v>
      </c>
      <c r="I26" s="7"/>
      <c r="J26" s="90"/>
      <c r="K26" s="158"/>
      <c r="L26" s="325">
        <v>6</v>
      </c>
      <c r="M26" s="465"/>
      <c r="N26" s="470"/>
      <c r="O26" s="95"/>
      <c r="P26" s="96"/>
      <c r="Q26" s="696">
        <f t="shared" si="0"/>
        <v>0</v>
      </c>
      <c r="R26" s="48" t="e">
        <f>SLOPE('Calibration Curves'!$C$122:$C$136,'Calibration Curves'!$D$122:$D$136)</f>
        <v>#DIV/0!</v>
      </c>
      <c r="S26" s="49" t="e">
        <f>RSQ('Calibration Curves'!$C$122:$C$136,'Calibration Curves'!$D$122:$D$136)</f>
        <v>#DIV/0!</v>
      </c>
    </row>
    <row r="27" spans="1:19">
      <c r="A27" s="21">
        <v>26</v>
      </c>
      <c r="C27" s="24"/>
      <c r="D27" s="699" t="s">
        <v>496</v>
      </c>
      <c r="E27" s="700"/>
      <c r="F27" s="88">
        <v>2</v>
      </c>
      <c r="G27" s="180"/>
      <c r="H27" s="171" t="s">
        <v>1066</v>
      </c>
      <c r="I27" s="11"/>
      <c r="J27" s="88" t="s">
        <v>1069</v>
      </c>
      <c r="K27" s="158"/>
      <c r="L27" s="17">
        <v>7</v>
      </c>
      <c r="M27" s="465"/>
      <c r="N27" s="470"/>
      <c r="O27" s="95"/>
      <c r="P27" s="96"/>
      <c r="Q27" s="696">
        <f t="shared" si="0"/>
        <v>0</v>
      </c>
      <c r="R27" s="48" t="e">
        <f>SLOPE('Calibration Curves'!$C$137:$C$151,'Calibration Curves'!$D$137:$D$151)</f>
        <v>#DIV/0!</v>
      </c>
      <c r="S27" s="49" t="e">
        <f>RSQ('Calibration Curves'!$C$137:$C$151,'Calibration Curves'!$D$137:$D$151)</f>
        <v>#DIV/0!</v>
      </c>
    </row>
    <row r="28" spans="1:19">
      <c r="A28" s="21">
        <v>27</v>
      </c>
      <c r="C28" s="158"/>
      <c r="D28" s="703" t="s">
        <v>497</v>
      </c>
      <c r="E28" s="704"/>
      <c r="F28" s="89">
        <v>2</v>
      </c>
      <c r="G28" s="161"/>
      <c r="H28" s="184" t="s">
        <v>1067</v>
      </c>
      <c r="I28" s="185"/>
      <c r="J28" s="91"/>
      <c r="K28" s="158"/>
      <c r="L28" s="17">
        <v>8</v>
      </c>
      <c r="M28" s="465"/>
      <c r="N28" s="470"/>
      <c r="O28" s="95"/>
      <c r="P28" s="96"/>
      <c r="Q28" s="696">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5">
        <f>IF($F$26=0, IF($F$24=0, (F21/F20)/F22*1000, (F21*F23/F20)/F22/F24*1000), (F21*F23*F25/F20)/F22/F24/F26*1000)</f>
        <v>0.16666666666666666</v>
      </c>
      <c r="G29" s="158"/>
      <c r="H29" s="186" t="s">
        <v>1028</v>
      </c>
      <c r="I29" s="4"/>
      <c r="J29" s="85"/>
      <c r="K29" s="158"/>
      <c r="L29" s="17">
        <v>9</v>
      </c>
      <c r="M29" s="465"/>
      <c r="N29" s="470"/>
      <c r="O29" s="95"/>
      <c r="P29" s="96"/>
      <c r="Q29" s="696">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7">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1328</v>
      </c>
      <c r="I31" s="159"/>
      <c r="J31" s="93">
        <v>10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Reaction scale (µmol):</v>
      </c>
      <c r="J32" s="188">
        <f>J34/J31*100</f>
        <v>10</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RUINqmi8unOKnKJGNo2Dd38PWphuiZQ6ATsDLNKNwfrDlcW3TR8+H0h0C6RzVCPaJaHzuCVd7eSLrS4/aVo93A==" saltValue="iCr7PfDPjgy9Fyeg3MCeJQ==" spinCount="100000" sheet="1" objects="1" scenarios="1"/>
  <mergeCells count="13">
    <mergeCell ref="E4:J4"/>
    <mergeCell ref="D28:E28"/>
    <mergeCell ref="D23:E23"/>
    <mergeCell ref="D24:E24"/>
    <mergeCell ref="H18:J18"/>
    <mergeCell ref="D22:E22"/>
    <mergeCell ref="D25:E25"/>
    <mergeCell ref="D26:E26"/>
    <mergeCell ref="L18:Q18"/>
    <mergeCell ref="D27:E27"/>
    <mergeCell ref="D19:E19"/>
    <mergeCell ref="D20:E20"/>
    <mergeCell ref="D21:E21"/>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1928</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1929</v>
      </c>
      <c r="J5" s="405" t="s">
        <v>1932</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1930</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1931</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1852</v>
      </c>
      <c r="E1" s="51" t="s">
        <v>1008</v>
      </c>
      <c r="F1" s="52" t="s">
        <v>1007</v>
      </c>
      <c r="G1" s="53" t="s">
        <v>1</v>
      </c>
      <c r="H1" s="54" t="s">
        <v>32</v>
      </c>
      <c r="I1" s="55" t="s">
        <v>4</v>
      </c>
      <c r="J1" s="56" t="s">
        <v>499</v>
      </c>
      <c r="K1" s="71" t="s">
        <v>5</v>
      </c>
      <c r="L1" s="72" t="s">
        <v>33</v>
      </c>
      <c r="M1" s="81" t="s">
        <v>6</v>
      </c>
      <c r="N1" s="391" t="s">
        <v>1879</v>
      </c>
      <c r="O1" s="393" t="s">
        <v>1880</v>
      </c>
      <c r="P1" s="405" t="s">
        <v>1881</v>
      </c>
      <c r="Q1" s="410" t="s">
        <v>1887</v>
      </c>
      <c r="R1" s="409" t="s">
        <v>1888</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1882</v>
      </c>
      <c r="Q2" s="407" t="s">
        <v>1889</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1882</v>
      </c>
      <c r="Q3" s="407" t="s">
        <v>1889</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1882</v>
      </c>
      <c r="Q4" s="407" t="s">
        <v>1889</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1882</v>
      </c>
      <c r="Q5" s="407" t="s">
        <v>1889</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1882</v>
      </c>
      <c r="Q6" s="407" t="s">
        <v>1889</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1882</v>
      </c>
      <c r="Q7" s="407" t="s">
        <v>1889</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1882</v>
      </c>
      <c r="Q8" s="407" t="s">
        <v>1889</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1882</v>
      </c>
      <c r="Q9" s="407" t="s">
        <v>1889</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1882</v>
      </c>
      <c r="Q10" s="407" t="s">
        <v>1889</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1882</v>
      </c>
      <c r="Q11" s="415" t="s">
        <v>1889</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1889</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1889</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1889</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1889</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1889</v>
      </c>
      <c r="R16" s="396"/>
    </row>
    <row r="17" spans="1:18" ht="17" thickBot="1">
      <c r="A17" s="591"/>
      <c r="B17" s="592">
        <v>16</v>
      </c>
      <c r="C17" s="593" t="str">
        <f>IF(VLOOKUP(2,'Plate Planning'!$A$2:$T$16,10,FALSE)=0,"",VLOOKUP(2,'Plate Planning'!$A$2:$T$16,10,FALSE))</f>
        <v/>
      </c>
      <c r="D17" s="594"/>
      <c r="E17" s="595" t="str">
        <f t="shared" si="3"/>
        <v/>
      </c>
      <c r="F17" s="596"/>
      <c r="G17" s="597"/>
      <c r="H17" s="598"/>
      <c r="I17" s="599"/>
      <c r="J17" s="600"/>
      <c r="K17" s="574">
        <f>H17*LOOKUP("Reaction scale (µmol):",'Plate Planning'!$H$31:$H$32,'Plate Planning'!$J$31:$J$32)/100</f>
        <v>0</v>
      </c>
      <c r="L17" s="575" t="str">
        <f t="shared" si="0"/>
        <v/>
      </c>
      <c r="M17" s="576" t="str">
        <f t="shared" si="1"/>
        <v/>
      </c>
      <c r="N17" s="577" t="str">
        <f>IFERROR(VLOOKUP(B17,'Stock Solution Calculator'!$E$3:$P$38,11,FALSE),"")</f>
        <v/>
      </c>
      <c r="O17" s="578" t="str">
        <f t="shared" si="2"/>
        <v/>
      </c>
      <c r="P17" s="579">
        <v>6</v>
      </c>
      <c r="Q17" s="601" t="s">
        <v>1889</v>
      </c>
      <c r="R17" s="580"/>
    </row>
    <row r="18" spans="1:18">
      <c r="A18" s="603" t="s">
        <v>1142</v>
      </c>
      <c r="B18" s="604">
        <v>23</v>
      </c>
      <c r="C18" s="605" t="str">
        <f>IF(VLOOKUP(12,'Plate Planning'!$A$2:$T$16,5,FALSE)=0,"",VLOOKUP(12,'Plate Planning'!$A$2:$T$16,5,FALSE))</f>
        <v/>
      </c>
      <c r="D18" s="606"/>
      <c r="E18" s="607" t="str">
        <f t="shared" ref="E18:E23" si="4">IF(v2_col="column variable", "", v2_col)</f>
        <v/>
      </c>
      <c r="F18" s="608"/>
      <c r="G18" s="609"/>
      <c r="H18" s="610"/>
      <c r="I18" s="611"/>
      <c r="J18" s="612"/>
      <c r="K18" s="613">
        <f>H18*LOOKUP("Reaction scale (µmol):",'Plate Planning'!$H$31:$H$32,'Plate Planning'!$J$31:$J$32)/100</f>
        <v>0</v>
      </c>
      <c r="L18" s="614" t="str">
        <f t="shared" si="0"/>
        <v/>
      </c>
      <c r="M18" s="615" t="str">
        <f t="shared" si="1"/>
        <v/>
      </c>
      <c r="N18" s="616" t="str">
        <f>IFERROR(VLOOKUP(B18,'Stock Solution Calculator'!$E$3:$P$38,11,FALSE),"")</f>
        <v/>
      </c>
      <c r="O18" s="617" t="str">
        <f t="shared" si="2"/>
        <v/>
      </c>
      <c r="P18" s="618">
        <v>1</v>
      </c>
      <c r="Q18" s="619" t="s">
        <v>1889</v>
      </c>
      <c r="R18" s="620"/>
    </row>
    <row r="19" spans="1:18">
      <c r="A19" s="621"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1889</v>
      </c>
      <c r="R19" s="622"/>
    </row>
    <row r="20" spans="1:18">
      <c r="A20" s="623">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1889</v>
      </c>
      <c r="R20" s="622"/>
    </row>
    <row r="21" spans="1:18">
      <c r="A21" s="621"/>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1889</v>
      </c>
      <c r="R21" s="622"/>
    </row>
    <row r="22" spans="1:18">
      <c r="A22" s="621"/>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1889</v>
      </c>
      <c r="R22" s="622"/>
    </row>
    <row r="23" spans="1:18" ht="17" thickBot="1">
      <c r="A23" s="624"/>
      <c r="B23" s="625">
        <v>28</v>
      </c>
      <c r="C23" s="626" t="str">
        <f>IF(VLOOKUP(12,'Plate Planning'!$A$2:$T$16,10,FALSE)=0,"",VLOOKUP(12,'Plate Planning'!$A$2:$T$16,10,FALSE))</f>
        <v/>
      </c>
      <c r="D23" s="627"/>
      <c r="E23" s="628" t="str">
        <f t="shared" si="4"/>
        <v/>
      </c>
      <c r="F23" s="562"/>
      <c r="G23" s="563"/>
      <c r="H23" s="564"/>
      <c r="I23" s="565"/>
      <c r="J23" s="629"/>
      <c r="K23" s="567">
        <f>H23*LOOKUP("Reaction scale (µmol):",'Plate Planning'!$H$31:$H$32,'Plate Planning'!$J$31:$J$32)/100</f>
        <v>0</v>
      </c>
      <c r="L23" s="568" t="str">
        <f t="shared" si="0"/>
        <v/>
      </c>
      <c r="M23" s="194" t="str">
        <f t="shared" si="1"/>
        <v/>
      </c>
      <c r="N23" s="569" t="str">
        <f>IFERROR(VLOOKUP(B23,'Stock Solution Calculator'!$E$3:$P$38,11,FALSE),"")</f>
        <v/>
      </c>
      <c r="O23" s="570" t="str">
        <f t="shared" si="2"/>
        <v/>
      </c>
      <c r="P23" s="571">
        <v>6</v>
      </c>
      <c r="Q23" s="572" t="s">
        <v>1889</v>
      </c>
      <c r="R23" s="630"/>
    </row>
    <row r="24" spans="1:18">
      <c r="A24" s="100" t="s">
        <v>1142</v>
      </c>
      <c r="B24" s="602">
        <v>35</v>
      </c>
      <c r="C24" s="376" t="str">
        <f>IF(VLOOKUP(14,'Plate Planning'!$A$2:$T$16,5,FALSE)=0,"",VLOOKUP(14,'Plate Planning'!$A$2:$T$16,5,FALSE))</f>
        <v/>
      </c>
      <c r="D24" s="443"/>
      <c r="E24" s="418" t="str">
        <f t="shared" ref="E24:E29" si="5">IF(v3_col="column variable", "", v3_col)</f>
        <v/>
      </c>
      <c r="F24" s="256"/>
      <c r="G24" s="257"/>
      <c r="H24" s="258"/>
      <c r="I24" s="259"/>
      <c r="J24" s="260"/>
      <c r="K24" s="581">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1889</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1889</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1889</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1889</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1889</v>
      </c>
      <c r="R28" s="396"/>
    </row>
    <row r="29" spans="1:18" ht="17" thickBot="1">
      <c r="A29" s="632"/>
      <c r="B29" s="633">
        <v>40</v>
      </c>
      <c r="C29" s="634" t="str">
        <f>IF(VLOOKUP(14,'Plate Planning'!$A$2:$T$16,10,FALSE)=0,"",VLOOKUP(14,'Plate Planning'!$A$2:$T$16,10,FALSE))</f>
        <v/>
      </c>
      <c r="D29" s="585"/>
      <c r="E29" s="561" t="str">
        <f t="shared" si="5"/>
        <v/>
      </c>
      <c r="F29" s="635"/>
      <c r="G29" s="636"/>
      <c r="H29" s="637"/>
      <c r="I29" s="638"/>
      <c r="J29" s="588"/>
      <c r="K29" s="590">
        <f>H29*LOOKUP("Reaction scale (µmol):",'Plate Planning'!$H$31:$H$32,'Plate Planning'!$J$31:$J$32)/100</f>
        <v>0</v>
      </c>
      <c r="L29" s="568" t="str">
        <f t="shared" si="0"/>
        <v/>
      </c>
      <c r="M29" s="194" t="str">
        <f t="shared" si="1"/>
        <v/>
      </c>
      <c r="N29" s="569" t="str">
        <f>IFERROR(VLOOKUP(B29,'Stock Solution Calculator'!$E$3:$P$38,11,FALSE),"")</f>
        <v/>
      </c>
      <c r="O29" s="570" t="str">
        <f t="shared" si="2"/>
        <v/>
      </c>
      <c r="P29" s="571">
        <v>6</v>
      </c>
      <c r="Q29" s="572" t="s">
        <v>1889</v>
      </c>
      <c r="R29" s="573"/>
    </row>
    <row r="30" spans="1:18">
      <c r="A30" s="100" t="s">
        <v>1143</v>
      </c>
      <c r="B30" s="316">
        <v>47</v>
      </c>
      <c r="C30" s="377" t="str">
        <f>IF(VLOOKUP(4,'Plate Planning'!$A$2:$T$16,4,FALSE)=0,"",VLOOKUP(4,'Plate Planning'!$A$2:$T$16,4,FALSE))</f>
        <v/>
      </c>
      <c r="D30" s="631"/>
      <c r="E30" s="418" t="str">
        <f t="shared" ref="E30:E33" si="6">IF(v4_row="row variable", "", v4_row)</f>
        <v/>
      </c>
      <c r="F30" s="664"/>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1883</v>
      </c>
      <c r="Q30" s="408" t="s">
        <v>1889</v>
      </c>
      <c r="R30" s="406"/>
    </row>
    <row r="31" spans="1:18">
      <c r="A31" s="100" t="s">
        <v>1152</v>
      </c>
      <c r="B31" s="317">
        <v>48</v>
      </c>
      <c r="C31" s="377" t="str">
        <f>IF(VLOOKUP(5,'Plate Planning'!$A$2:$T$16,4,FALSE)=0,"",VLOOKUP(5,'Plate Planning'!$A$2:$T$16,4,FALSE))</f>
        <v/>
      </c>
      <c r="D31" s="444"/>
      <c r="E31" s="418" t="str">
        <f t="shared" si="6"/>
        <v/>
      </c>
      <c r="F31" s="665"/>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1884</v>
      </c>
      <c r="Q31" s="407" t="s">
        <v>1889</v>
      </c>
      <c r="R31" s="396"/>
    </row>
    <row r="32" spans="1:18">
      <c r="A32" s="101">
        <v>1</v>
      </c>
      <c r="B32" s="318">
        <v>49</v>
      </c>
      <c r="C32" s="377" t="str">
        <f>IF(VLOOKUP(6,'Plate Planning'!$A$2:$T$16,4,FALSE)=0,"",VLOOKUP(6,'Plate Planning'!$A$2:$T$16,4,FALSE))</f>
        <v/>
      </c>
      <c r="D32" s="444"/>
      <c r="E32" s="418" t="str">
        <f t="shared" si="6"/>
        <v/>
      </c>
      <c r="F32" s="665"/>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1885</v>
      </c>
      <c r="Q32" s="407" t="s">
        <v>1889</v>
      </c>
      <c r="R32" s="396"/>
    </row>
    <row r="33" spans="1:18" ht="17" thickBot="1">
      <c r="A33" s="559"/>
      <c r="B33" s="316">
        <v>50</v>
      </c>
      <c r="C33" s="377" t="str">
        <f>IF(VLOOKUP(7,'Plate Planning'!$A$2:$T$16,4,FALSE)=0,"",VLOOKUP(7,'Plate Planning'!$A$2:$T$16,4,FALSE))</f>
        <v/>
      </c>
      <c r="D33" s="560"/>
      <c r="E33" s="561" t="str">
        <f t="shared" si="6"/>
        <v/>
      </c>
      <c r="F33" s="666"/>
      <c r="G33" s="563"/>
      <c r="H33" s="564"/>
      <c r="I33" s="565"/>
      <c r="J33" s="566"/>
      <c r="K33" s="567">
        <f>H33*LOOKUP("Reaction scale (µmol):",'Plate Planning'!$H$31:$H$32,'Plate Planning'!$J$31:$J$32)/100</f>
        <v>0</v>
      </c>
      <c r="L33" s="568" t="str">
        <f t="shared" si="0"/>
        <v/>
      </c>
      <c r="M33" s="194" t="str">
        <f t="shared" si="1"/>
        <v/>
      </c>
      <c r="N33" s="569" t="str">
        <f>IFERROR(VLOOKUP(B33,'Stock Solution Calculator'!$E$3:$P$38,11,FALSE),"")</f>
        <v/>
      </c>
      <c r="O33" s="570" t="str">
        <f t="shared" si="2"/>
        <v/>
      </c>
      <c r="P33" s="571" t="s">
        <v>1886</v>
      </c>
      <c r="Q33" s="572" t="s">
        <v>1889</v>
      </c>
      <c r="R33" s="573"/>
    </row>
    <row r="34" spans="1:18">
      <c r="A34" s="100" t="s">
        <v>1143</v>
      </c>
      <c r="B34" s="319">
        <v>55</v>
      </c>
      <c r="C34" s="378" t="str">
        <f>IF(VLOOKUP(4,'Plate Planning'!$A$2:$T$16,11,FALSE)=0,"",VLOOKUP(4,'Plate Planning'!$A$2:$T$16,11,FALSE))</f>
        <v/>
      </c>
      <c r="D34" s="445"/>
      <c r="E34" s="419" t="str">
        <f t="shared" ref="E34:E37" si="7">IF(v5_row="row variable", "", v5_row)</f>
        <v/>
      </c>
      <c r="F34" s="664"/>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1883</v>
      </c>
      <c r="Q34" s="408" t="s">
        <v>1889</v>
      </c>
      <c r="R34" s="406"/>
    </row>
    <row r="35" spans="1:18">
      <c r="A35" s="100" t="s">
        <v>1152</v>
      </c>
      <c r="B35" s="320">
        <v>56</v>
      </c>
      <c r="C35" s="379" t="str">
        <f>IF(VLOOKUP(5,'Plate Planning'!$A$2:$T$16,11,FALSE)=0,"",VLOOKUP(5,'Plate Planning'!$A$2:$T$16,11,FALSE))</f>
        <v/>
      </c>
      <c r="D35" s="440"/>
      <c r="E35" s="247" t="str">
        <f t="shared" si="7"/>
        <v/>
      </c>
      <c r="F35" s="665"/>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1884</v>
      </c>
      <c r="Q35" s="407" t="s">
        <v>1889</v>
      </c>
      <c r="R35" s="396"/>
    </row>
    <row r="36" spans="1:18">
      <c r="A36" s="101">
        <v>2</v>
      </c>
      <c r="B36" s="321">
        <v>57</v>
      </c>
      <c r="C36" s="379" t="str">
        <f>IF(VLOOKUP(6,'Plate Planning'!$A$2:$T$16,11,FALSE)=0,"",VLOOKUP(6,'Plate Planning'!$A$2:$T$16,11,FALSE))</f>
        <v/>
      </c>
      <c r="D36" s="440"/>
      <c r="E36" s="247" t="str">
        <f t="shared" si="7"/>
        <v/>
      </c>
      <c r="F36" s="665"/>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1885</v>
      </c>
      <c r="Q36" s="407" t="s">
        <v>1889</v>
      </c>
      <c r="R36" s="396"/>
    </row>
    <row r="37" spans="1:18" ht="17" thickBot="1">
      <c r="A37" s="556"/>
      <c r="B37" s="557">
        <v>58</v>
      </c>
      <c r="C37" s="558" t="str">
        <f>IF(VLOOKUP(7,'Plate Planning'!$A$2:$T$16,11,FALSE)=0,"",VLOOKUP(7,'Plate Planning'!$A$2:$T$16,11,FALSE))</f>
        <v/>
      </c>
      <c r="D37" s="440"/>
      <c r="E37" s="247" t="str">
        <f t="shared" si="7"/>
        <v/>
      </c>
      <c r="F37" s="665"/>
      <c r="G37" s="237"/>
      <c r="H37" s="238"/>
      <c r="I37" s="239"/>
      <c r="J37" s="255"/>
      <c r="K37" s="75">
        <f>H37*LOOKUP("Reaction scale (µmol):",'Plate Planning'!$H$31:$H$32,'Plate Planning'!$J$31:$J$32)/100</f>
        <v>0</v>
      </c>
      <c r="L37" s="568" t="str">
        <f t="shared" si="0"/>
        <v/>
      </c>
      <c r="M37" s="194" t="str">
        <f t="shared" si="1"/>
        <v/>
      </c>
      <c r="N37" s="569" t="str">
        <f>IFERROR(VLOOKUP(B37,'Stock Solution Calculator'!$E$3:$P$38,11,FALSE),"")</f>
        <v/>
      </c>
      <c r="O37" s="570" t="str">
        <f t="shared" si="2"/>
        <v/>
      </c>
      <c r="P37" s="571" t="s">
        <v>1886</v>
      </c>
      <c r="Q37" s="572" t="s">
        <v>1889</v>
      </c>
      <c r="R37" s="573"/>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1">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1883</v>
      </c>
      <c r="Q38" s="408" t="s">
        <v>1889</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1884</v>
      </c>
      <c r="Q39" s="407" t="s">
        <v>1889</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1885</v>
      </c>
      <c r="Q40" s="407" t="s">
        <v>1889</v>
      </c>
      <c r="R40" s="396"/>
    </row>
    <row r="41" spans="1:18" s="44" customFormat="1" ht="17" thickBot="1">
      <c r="A41" s="582"/>
      <c r="B41" s="583">
        <v>66</v>
      </c>
      <c r="C41" s="584" t="str">
        <f>IF(VLOOKUP(7,'Plate Planning'!$A$2:$T$16,13,FALSE)=0,"",VLOOKUP(7,'Plate Planning'!$A$2:$T$16,13,FALSE))</f>
        <v/>
      </c>
      <c r="D41" s="585"/>
      <c r="E41" s="561" t="str">
        <f t="shared" si="8"/>
        <v/>
      </c>
      <c r="F41" s="586"/>
      <c r="G41" s="587"/>
      <c r="H41" s="588"/>
      <c r="I41" s="589"/>
      <c r="J41" s="588"/>
      <c r="K41" s="590">
        <f>H41*LOOKUP("Reaction scale (µmol):",'Plate Planning'!$H$31:$H$32,'Plate Planning'!$J$31:$J$32)/100</f>
        <v>0</v>
      </c>
      <c r="L41" s="568" t="str">
        <f t="shared" ref="L41" si="9">IF(K41=0, "",K41*G41/1000)</f>
        <v/>
      </c>
      <c r="M41" s="194" t="str">
        <f t="shared" ref="M41" si="10">IFERROR(IF(J41=0, L41/I41, K41/J41), "")</f>
        <v/>
      </c>
      <c r="N41" s="569" t="str">
        <f>IFERROR(VLOOKUP(B41,'Stock Solution Calculator'!$E$3:$P$38,11,FALSE),"")</f>
        <v/>
      </c>
      <c r="O41" s="570" t="str">
        <f t="shared" ref="O41" si="11">IFERROR(K41/N41, "")</f>
        <v/>
      </c>
      <c r="P41" s="571" t="s">
        <v>1886</v>
      </c>
      <c r="Q41" s="572" t="s">
        <v>1889</v>
      </c>
      <c r="R41" s="573"/>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1854</v>
      </c>
      <c r="H2" s="106" t="s">
        <v>10</v>
      </c>
      <c r="I2" s="107" t="s">
        <v>45</v>
      </c>
      <c r="J2" s="138" t="s">
        <v>9</v>
      </c>
      <c r="K2" s="19" t="s">
        <v>0</v>
      </c>
      <c r="L2" s="343" t="s">
        <v>1854</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0.1</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2123</v>
      </c>
      <c r="D1" s="8" t="s">
        <v>1850</v>
      </c>
      <c r="E1" s="8" t="s">
        <v>2121</v>
      </c>
      <c r="F1" s="8" t="s">
        <v>2122</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3"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4"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3"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4"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4"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4"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4"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4"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4"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4"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2038</v>
      </c>
      <c r="C1" s="5" t="s">
        <v>23</v>
      </c>
      <c r="D1" s="463" t="s">
        <v>1045</v>
      </c>
      <c r="E1" s="464" t="s">
        <v>1046</v>
      </c>
      <c r="F1" s="464" t="s">
        <v>2040</v>
      </c>
      <c r="G1" s="464" t="s">
        <v>2052</v>
      </c>
      <c r="H1" s="463" t="s">
        <v>1048</v>
      </c>
      <c r="I1" s="464" t="s">
        <v>1049</v>
      </c>
      <c r="J1" s="464" t="s">
        <v>2041</v>
      </c>
      <c r="K1" s="479" t="s">
        <v>2042</v>
      </c>
      <c r="L1" s="544" t="s">
        <v>1054</v>
      </c>
      <c r="M1" s="475" t="s">
        <v>1055</v>
      </c>
      <c r="N1" s="475" t="s">
        <v>2043</v>
      </c>
      <c r="O1" s="475" t="s">
        <v>2044</v>
      </c>
      <c r="P1" s="416" t="s">
        <v>1057</v>
      </c>
      <c r="Q1" s="475" t="s">
        <v>1058</v>
      </c>
      <c r="R1" s="416" t="s">
        <v>2049</v>
      </c>
      <c r="S1" s="475" t="s">
        <v>1059</v>
      </c>
      <c r="T1" s="475" t="s">
        <v>1118</v>
      </c>
      <c r="U1" s="475" t="s">
        <v>1119</v>
      </c>
      <c r="V1" s="475" t="s">
        <v>2050</v>
      </c>
      <c r="W1" s="464" t="s">
        <v>1120</v>
      </c>
      <c r="X1" s="464" t="s">
        <v>1122</v>
      </c>
      <c r="Y1" s="464" t="s">
        <v>1123</v>
      </c>
      <c r="Z1" s="464" t="s">
        <v>2051</v>
      </c>
      <c r="AA1" s="464" t="s">
        <v>1124</v>
      </c>
      <c r="AB1" s="464" t="s">
        <v>1126</v>
      </c>
      <c r="AC1" s="464" t="s">
        <v>1127</v>
      </c>
      <c r="AD1" s="464" t="s">
        <v>2053</v>
      </c>
      <c r="AE1" s="464" t="s">
        <v>1128</v>
      </c>
      <c r="AF1" s="464" t="s">
        <v>1130</v>
      </c>
      <c r="AG1" s="464" t="s">
        <v>1131</v>
      </c>
      <c r="AH1" s="464" t="s">
        <v>2054</v>
      </c>
      <c r="AI1" s="464" t="s">
        <v>1132</v>
      </c>
      <c r="AJ1" s="464" t="s">
        <v>1134</v>
      </c>
      <c r="AK1" s="464" t="s">
        <v>1135</v>
      </c>
      <c r="AL1" s="464" t="s">
        <v>2055</v>
      </c>
      <c r="AM1" s="464" t="s">
        <v>1136</v>
      </c>
      <c r="AN1" s="464" t="s">
        <v>1138</v>
      </c>
      <c r="AO1" s="464" t="s">
        <v>1139</v>
      </c>
      <c r="AP1" s="464" t="s">
        <v>2056</v>
      </c>
      <c r="AQ1" s="416" t="s">
        <v>1140</v>
      </c>
      <c r="AR1" s="464" t="s">
        <v>2045</v>
      </c>
      <c r="AS1" s="416" t="s">
        <v>2046</v>
      </c>
      <c r="AT1" s="475" t="s">
        <v>2047</v>
      </c>
      <c r="AU1" s="479" t="s">
        <v>2048</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91"/>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91"/>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91"/>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91"/>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91"/>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91"/>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91"/>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91"/>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91"/>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91"/>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91"/>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91"/>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91"/>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91"/>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91"/>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91"/>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91"/>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91"/>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91"/>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91"/>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91"/>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91"/>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91"/>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6" t="s">
        <v>1205</v>
      </c>
      <c r="B27" s="692"/>
      <c r="C27" s="678"/>
      <c r="D27" s="679" t="str">
        <f>IF(VLOOKUP(20,'Plate Planning'!$A$1:$T$35,13,FALSE)=0, "", VLOOKUP(20,'Plate Planning'!$A$1:$T$35,13,FALSE))</f>
        <v/>
      </c>
      <c r="E27" s="680" t="str">
        <f>IF(VLOOKUP(20,'Plate Planning'!$A$1:$T$35,14,FALSE)=0, "", VLOOKUP(20,'Plate Planning'!$A$1:$T$35,14,FALSE))</f>
        <v/>
      </c>
      <c r="F27" s="680" t="str">
        <f>IFERROR(VLOOKUP(20,'Plate Planning'!$A$1:$T$35,18,FALSE),"")</f>
        <v/>
      </c>
      <c r="G27" s="681"/>
      <c r="H27" s="679" t="str">
        <f>IF(VLOOKUP(21,'Plate Planning'!$A$1:$T$35,13,FALSE)=0, "", VLOOKUP(21,'Plate Planning'!$A$1:$T$35,13,FALSE))</f>
        <v/>
      </c>
      <c r="I27" s="680" t="str">
        <f>IF(VLOOKUP(21,'Plate Planning'!$A$1:$T$35,14,FALSE)=0, "", VLOOKUP(21,'Plate Planning'!$A$1:$T$35,14,FALSE))</f>
        <v/>
      </c>
      <c r="J27" s="682" t="str">
        <f>IFERROR(VLOOKUP(21,'Plate Planning'!$A$1:$T$35,18,FALSE),"")</f>
        <v/>
      </c>
      <c r="K27" s="677"/>
      <c r="L27" s="683" t="str">
        <f>IF(VLOOKUP(22,'Plate Planning'!$A$1:$T$35,13,FALSE)=0, "", VLOOKUP(22,'Plate Planning'!$A$1:$T$35,13,FALSE))</f>
        <v/>
      </c>
      <c r="M27" s="680" t="str">
        <f>IF(VLOOKUP(22,'Plate Planning'!$A$1:$T$35,14,FALSE)=0, "", VLOOKUP(22,'Plate Planning'!$A$1:$T$35,14,FALSE))</f>
        <v/>
      </c>
      <c r="N27" s="680" t="str">
        <f>IFERROR(VLOOKUP(22,'Plate Planning'!$A$1:$T$35,18,FALSE),"")</f>
        <v/>
      </c>
      <c r="O27" s="677"/>
      <c r="P27" s="679" t="str">
        <f>IF(VLOOKUP(23,'Plate Planning'!$A$1:$T$35,13,FALSE)=0, "", VLOOKUP(23,'Plate Planning'!$A$1:$T$35,13,FALSE))</f>
        <v/>
      </c>
      <c r="Q27" s="680" t="str">
        <f>IF(VLOOKUP(23,'Plate Planning'!$A$1:$T$35,14,FALSE)=0, "", VLOOKUP(23,'Plate Planning'!$A$1:$T$35,14,FALSE))</f>
        <v/>
      </c>
      <c r="R27" s="679" t="str">
        <f>IFERROR(VLOOKUP(23,'Plate Planning'!$A$1:$T$35,18,FALSE),"")</f>
        <v/>
      </c>
      <c r="S27" s="677"/>
      <c r="T27" s="680" t="str">
        <f>IF(VLOOKUP(24,'Plate Planning'!$A$1:$T$35,13,FALSE)=0, "", VLOOKUP(24,'Plate Planning'!$A$1:$T$35,13,FALSE))</f>
        <v/>
      </c>
      <c r="U27" s="680" t="str">
        <f>IF(VLOOKUP(24,'Plate Planning'!$A$1:$T$35,14,FALSE)=0, "", VLOOKUP(24,'Plate Planning'!$A$1:$T$35,14,FALSE))</f>
        <v/>
      </c>
      <c r="V27" s="680" t="str">
        <f>IFERROR(VLOOKUP(24,'Plate Planning'!$A$1:$T$35,18,FALSE),"")</f>
        <v/>
      </c>
      <c r="W27" s="684"/>
      <c r="X27" s="685" t="str">
        <f>IF(VLOOKUP(25,'Plate Planning'!$A$1:$T$35,13,FALSE)=0, "", VLOOKUP(25,'Plate Planning'!$A$1:$T$35,13,FALSE))</f>
        <v/>
      </c>
      <c r="Y27" s="685" t="str">
        <f>IF(VLOOKUP(25,'Plate Planning'!$A$1:$T$35,14,FALSE)=0, "", VLOOKUP(25,'Plate Planning'!$A$1:$T$35,14,FALSE))</f>
        <v/>
      </c>
      <c r="Z27" s="685" t="str">
        <f>IFERROR(VLOOKUP(25,'Plate Planning'!$A$1:$T$35,18,FALSE),"")</f>
        <v/>
      </c>
      <c r="AA27" s="686"/>
      <c r="AB27" s="685" t="str">
        <f>IF(VLOOKUP(26,'Plate Planning'!$A$1:$T$35,13,FALSE)=0, "", VLOOKUP(26,'Plate Planning'!$A$1:$T$35,13,FALSE))</f>
        <v/>
      </c>
      <c r="AC27" s="685" t="str">
        <f>IF(VLOOKUP(26,'Plate Planning'!$A$1:$T$35,14,FALSE)=0, "", VLOOKUP(26,'Plate Planning'!$A$1:$T$35,14,FALSE))</f>
        <v/>
      </c>
      <c r="AD27" s="685" t="str">
        <f>IFERROR(VLOOKUP(26,'Plate Planning'!$A$1:$T$35,18,FALSE),"")</f>
        <v/>
      </c>
      <c r="AE27" s="686"/>
      <c r="AF27" s="685" t="str">
        <f>IF(VLOOKUP(27,'Plate Planning'!$A$1:$T$35,13,FALSE)=0, "", VLOOKUP(27,'Plate Planning'!$A$1:$T$35,13,FALSE))</f>
        <v/>
      </c>
      <c r="AG27" s="685" t="str">
        <f>IF(VLOOKUP(27,'Plate Planning'!$A$1:$T$35,14,FALSE)=0, "", VLOOKUP(27,'Plate Planning'!$A$1:$T$35,14,FALSE))</f>
        <v/>
      </c>
      <c r="AH27" s="685" t="str">
        <f>IFERROR(VLOOKUP(27,'Plate Planning'!$A$1:$T$35,18,FALSE),"")</f>
        <v/>
      </c>
      <c r="AI27" s="686"/>
      <c r="AJ27" s="685" t="str">
        <f>IF(VLOOKUP(28,'Plate Planning'!$A$1:$T$35,13,FALSE)=0, "", VLOOKUP(28,'Plate Planning'!$A$1:$T$35,13,FALSE))</f>
        <v/>
      </c>
      <c r="AK27" s="685" t="str">
        <f>IF(VLOOKUP(28,'Plate Planning'!$A$1:$T$35,14,FALSE)=0, "", VLOOKUP(28,'Plate Planning'!$A$1:$T$35,14,FALSE))</f>
        <v/>
      </c>
      <c r="AL27" s="685" t="str">
        <f>IFERROR(VLOOKUP(28,'Plate Planning'!$A$1:$T$35,18,FALSE),"")</f>
        <v/>
      </c>
      <c r="AM27" s="686"/>
      <c r="AN27" s="685" t="str">
        <f>IF(VLOOKUP(29,'Plate Planning'!$A$1:$T$35,13,FALSE)=0, "", VLOOKUP(29,'Plate Planning'!$A$1:$T$35,13,FALSE))</f>
        <v/>
      </c>
      <c r="AO27" s="685" t="str">
        <f>IF(VLOOKUP(29,'Plate Planning'!$A$1:$T$35,14,FALSE)=0, "", VLOOKUP(29,'Plate Planning'!$A$1:$T$35,14,FALSE))</f>
        <v/>
      </c>
      <c r="AP27" s="685" t="str">
        <f>IFERROR(VLOOKUP(29,'Plate Planning'!$A$1:$T$35,18,FALSE),"")</f>
        <v/>
      </c>
      <c r="AQ27" s="686"/>
      <c r="AR27" s="687"/>
      <c r="AS27" s="688"/>
      <c r="AT27" s="689"/>
      <c r="AU27" s="690">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2024-01-29T19:47:39Z</dcterms:modified>
  <cp:category/>
</cp:coreProperties>
</file>