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<sst xmlns="http://schemas.openxmlformats.org/spreadsheetml/2006/main" count="44" uniqueCount="44">
  <si>
    <t xml:space="preserve">AvgExecTime (s)</t>
  </si>
  <si>
    <t xml:space="preserve">Cache-references (avg)</t>
  </si>
  <si>
    <t xml:space="preserve">Cache-misses (avg)</t>
  </si>
  <si>
    <t xml:space="preserve">cycles (avg)</t>
  </si>
  <si>
    <t xml:space="preserve">instructions</t>
  </si>
  <si>
    <t xml:space="preserve">CPI (avg)</t>
  </si>
  <si>
    <t xml:space="preserve">Hit Rate</t>
  </si>
  <si>
    <t xml:space="preserve">Miss Rate</t>
  </si>
  <si>
    <t xml:space="preserve">Clock Rate</t>
  </si>
  <si>
    <t xml:space="preserve">Performance</t>
  </si>
  <si>
    <t xml:space="preserve">Speedup from CPU to GPU</t>
  </si>
  <si>
    <t xml:space="preserve">GradeChecker (10000 data set)</t>
  </si>
  <si>
    <t xml:space="preserve">GradeCheckerCuda (10000 data set)</t>
  </si>
  <si>
    <t xml:space="preserve">VectorAdd (10000 data set)</t>
  </si>
  <si>
    <t xml:space="preserve">VectorAddCuda (10000 data set)</t>
  </si>
  <si>
    <t xml:space="preserve">Knapsack (1000 data set) (Only 1 thread,  purely sequential comparison) </t>
  </si>
  <si>
    <t xml:space="preserve">KnapsackCuda (1000 data set) (Only 1 thread,  purely sequential comparison)</t>
  </si>
  <si>
    <t xml:space="preserve">MatrixMultiply (10000 data set)</t>
  </si>
  <si>
    <t xml:space="preserve">MatrixMultiplyCuda (10000 data set)</t>
  </si>
  <si>
    <t xml:space="preserve">Optimizations Levels</t>
  </si>
  <si>
    <t xml:space="preserve">gradeChecker(O1)</t>
  </si>
  <si>
    <t xml:space="preserve">gradeChecker(O2)</t>
  </si>
  <si>
    <t xml:space="preserve">gradeChecker(O3)</t>
  </si>
  <si>
    <t xml:space="preserve">gradeCheckerCuda(O1)</t>
  </si>
  <si>
    <t xml:space="preserve">gradeCheckerCuda(O2)</t>
  </si>
  <si>
    <t xml:space="preserve">gradeCheckerCuda(O3)</t>
  </si>
  <si>
    <t xml:space="preserve">VectorAdd(O1)</t>
  </si>
  <si>
    <t xml:space="preserve">VectorAdd(O2)</t>
  </si>
  <si>
    <t xml:space="preserve">VectorAdd(O3)</t>
  </si>
  <si>
    <t xml:space="preserve">VectorAddCuda(O1)</t>
  </si>
  <si>
    <t xml:space="preserve">VectorAddCuda(O2)</t>
  </si>
  <si>
    <t xml:space="preserve">VectorAddCuda(O3)</t>
  </si>
  <si>
    <t xml:space="preserve">Knapsack(O1)</t>
  </si>
  <si>
    <t xml:space="preserve">Knapsack(O2)</t>
  </si>
  <si>
    <t xml:space="preserve">Knapsack(O3)</t>
  </si>
  <si>
    <t xml:space="preserve">KnapsackCuda(O1)</t>
  </si>
  <si>
    <t xml:space="preserve">KnapsackCuda(O2)</t>
  </si>
  <si>
    <t xml:space="preserve">KnapsackCuda(O3)</t>
  </si>
  <si>
    <t xml:space="preserve">MatrixMultiply(O1)</t>
  </si>
  <si>
    <t xml:space="preserve">MatrixMultiply(O2)</t>
  </si>
  <si>
    <t xml:space="preserve">MatrixMultiply(O3)</t>
  </si>
  <si>
    <t xml:space="preserve">MatrixMultiplyCuda(O1)</t>
  </si>
  <si>
    <t xml:space="preserve">MatrixMultiplyCuda(O2)</t>
  </si>
  <si>
    <t xml:space="preserve">MatrixMultiplyCuda(O3)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</si>
</sst>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.0000000"/>
    <numFmt numFmtId="166" formatCode="#,##0.00000"/>
    <numFmt numFmtId="167" formatCode="0.00%"/>
    <numFmt numFmtId="168" formatCode="0.00E+00"/>
    <numFmt numFmtId="169" formatCode="General"/>
    <numFmt numFmtId="170" formatCode="#,##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4" activeCellId="0" sqref="B24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63.09"/>
    <col collapsed="false" customWidth="true" hidden="false" outlineLevel="0" max="2" min="2" style="0" width="17.64"/>
    <col collapsed="false" customWidth="true" hidden="false" outlineLevel="0" max="3" min="3" style="0" width="20.01"/>
    <col collapsed="false" customWidth="true" hidden="false" outlineLevel="0" max="4" min="4" style="0" width="17.52"/>
    <col collapsed="false" customWidth="true" hidden="false" outlineLevel="0" max="6" min="6" style="0" width="15.42"/>
    <col collapsed="false" customWidth="true" hidden="false" outlineLevel="0" max="12" min="12" style="0" width="23.08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</row>
    <row r="2" customFormat="false" ht="12.8" hidden="false" customHeight="false" outlineLevel="0" collapsed="false">
      <c r="A2" s="0" t="s">
        <v>11</v>
      </c>
      <c r="B2" s="1" t="n">
        <f aca="false">(0.49931277+0.479983076+0.485362798+0.585238134+0.472385938+0.494537349+0.494999398)/7</f>
        <v>0.501688494714286</v>
      </c>
      <c r="C2" s="0" t="n">
        <f aca="false">(147906548+145215012+147542042+148124117+145271762+151234991+144822180)/7</f>
        <v>147159521.714286</v>
      </c>
      <c r="D2" s="0" t="n">
        <f aca="false">(22232545+21198451+22098940+22043106+22832778+21542698+21666558)/7</f>
        <v>21945010.8571429</v>
      </c>
      <c r="E2" s="0" t="n">
        <f aca="false">(2575337724+2185788721+2516806202+2605476358+2191248443+2569515819+2323846805)/7</f>
        <v>2424002867.42857</v>
      </c>
      <c r="F2" s="0" t="n">
        <f aca="false">(1484424503+1240313899+1432582065+1501718330+1252633239+1465000443+1316989828)/7</f>
        <v>1384808901</v>
      </c>
      <c r="G2" s="2" t="n">
        <f aca="false">E2/F2</f>
        <v>1.75042409510666</v>
      </c>
      <c r="H2" s="3" t="n">
        <f aca="false">1-I2</f>
        <v>0.85087603845472</v>
      </c>
      <c r="I2" s="3" t="n">
        <f aca="false">D2/C2</f>
        <v>0.149123961545279</v>
      </c>
      <c r="J2" s="4" t="n">
        <f aca="false">(F2*G2)/B2</f>
        <v>4831689171.6025</v>
      </c>
      <c r="K2" s="0" t="n">
        <f aca="false">1/B2</f>
        <v>1.99326875249452</v>
      </c>
      <c r="L2" s="0" t="n">
        <f aca="false">(F2*G2*B2)/(F3*G3*B3)</f>
        <v>228797.684835751</v>
      </c>
    </row>
    <row r="3" customFormat="false" ht="12.8" hidden="false" customHeight="false" outlineLevel="0" collapsed="false">
      <c r="A3" s="0" t="s">
        <v>12</v>
      </c>
      <c r="B3" s="1" t="n">
        <f aca="false">((1.91 * 10^-3)+(1.86 *10^-3))/2</f>
        <v>0.001885</v>
      </c>
      <c r="C3" s="0" t="n">
        <f aca="false">(157376000+158258912)</f>
        <v>315634912</v>
      </c>
      <c r="D3" s="0" t="n">
        <f aca="false">(4929056+1709+92)</f>
        <v>4930857</v>
      </c>
      <c r="E3" s="0" t="n">
        <f aca="false">2819709</f>
        <v>2819709</v>
      </c>
      <c r="F3" s="0" t="n">
        <f aca="false">47368224</f>
        <v>47368224</v>
      </c>
      <c r="G3" s="2" t="n">
        <f aca="false">E3/F3</f>
        <v>0.0595274376341406</v>
      </c>
      <c r="H3" s="3" t="n">
        <f aca="false">1-I3</f>
        <v>0.98437797337197</v>
      </c>
      <c r="I3" s="3" t="n">
        <f aca="false">D3/C3</f>
        <v>0.0156220266280303</v>
      </c>
      <c r="J3" s="4" t="n">
        <f aca="false">(F3*G3)/B3</f>
        <v>1495866843.50133</v>
      </c>
      <c r="K3" s="0" t="n">
        <f aca="false">1/B3</f>
        <v>530.503978779841</v>
      </c>
    </row>
    <row r="4" customFormat="false" ht="12.8" hidden="false" customHeight="false" outlineLevel="0" collapsed="false">
      <c r="A4" s="0" t="s">
        <v>13</v>
      </c>
      <c r="B4" s="1" t="n">
        <f aca="false">(0.350687796+0.367376182+0.361628503+0.358932383+0.349622678+0.358932383+0.349622678+0.344905957+0.349522016+0.363903816)/10</f>
        <v>0.3555134392</v>
      </c>
      <c r="C4" s="0" t="n">
        <f aca="false">(128162118+128995948+130460688+127939388+127861346+127939388+127861346+128808629+129239342+129220192)/10</f>
        <v>128648838.5</v>
      </c>
      <c r="D4" s="0" t="n">
        <f aca="false">(18975477+18777051+18907143+18586874+19028077+18586874+19028077+18361557+19287864+19041780)/10</f>
        <v>18858077.4</v>
      </c>
      <c r="E4" s="5" t="n">
        <f aca="false">(2354270136+2344557320+2424511047+2337861416+2339362193+2337861416+2339362193+2218469472+2343360671+2295716362)/10</f>
        <v>2333533222.6</v>
      </c>
      <c r="F4" s="0" t="n">
        <f aca="false">(1441269482+1405776174+1409863098+1367512541+1367822523+1367512541+1367822523+1325713215+1374475330+1346160719)/10</f>
        <v>1377392814.6</v>
      </c>
      <c r="G4" s="2" t="n">
        <f aca="false">E4/F4</f>
        <v>1.69416683306691</v>
      </c>
      <c r="H4" s="3" t="n">
        <f aca="false">1-I4</f>
        <v>0.853414320565358</v>
      </c>
      <c r="I4" s="3" t="n">
        <f aca="false">D4/C4</f>
        <v>0.146585679434642</v>
      </c>
      <c r="J4" s="4" t="n">
        <f aca="false">(F4*G4)/B4</f>
        <v>6563839690.14244</v>
      </c>
      <c r="K4" s="0" t="n">
        <f aca="false">1/B4</f>
        <v>2.81283318641981</v>
      </c>
      <c r="L4" s="0" t="n">
        <f aca="false">(F4*G4*B4)/(F5*G5*B5)</f>
        <v>296438.702963393</v>
      </c>
    </row>
    <row r="5" customFormat="false" ht="12.8" hidden="false" customHeight="false" outlineLevel="0" collapsed="false">
      <c r="A5" s="0" t="s">
        <v>14</v>
      </c>
      <c r="B5" s="1" t="n">
        <f aca="false">(1.36 * 10^-3)</f>
        <v>0.00136</v>
      </c>
      <c r="C5" s="0" t="n">
        <f aca="false">3840000+139616</f>
        <v>3979616</v>
      </c>
      <c r="D5" s="0" t="n">
        <f aca="false">3818+3273</f>
        <v>7091</v>
      </c>
      <c r="E5" s="0" t="n">
        <f aca="false">2057767</f>
        <v>2057767</v>
      </c>
      <c r="F5" s="0" t="n">
        <f aca="false">40578332</f>
        <v>40578332</v>
      </c>
      <c r="G5" s="2" t="n">
        <f aca="false">E5/F5</f>
        <v>0.0507109804316254</v>
      </c>
      <c r="H5" s="3" t="n">
        <f aca="false">1-I5</f>
        <v>0.998218169793267</v>
      </c>
      <c r="I5" s="3" t="n">
        <f aca="false">D5/C5</f>
        <v>0.00178183020673351</v>
      </c>
      <c r="J5" s="4" t="n">
        <f aca="false">(F5*G5)/B5</f>
        <v>1513063970.58824</v>
      </c>
      <c r="K5" s="0" t="n">
        <f aca="false">1/B5</f>
        <v>735.294117647059</v>
      </c>
    </row>
    <row r="6" customFormat="false" ht="12.8" hidden="false" customHeight="false" outlineLevel="0" collapsed="false">
      <c r="A6" s="0" t="s">
        <v>15</v>
      </c>
      <c r="B6" s="1" t="n">
        <f aca="false">(0.001631475+0.001311989+0.000991812+0.001029994+0.001766382+0.00180237+0.002528447+0.002011045+0.00177089)/9</f>
        <v>0.00164937822222222</v>
      </c>
      <c r="C6" s="0" t="n">
        <f aca="false">(138441+135512+133341+132103+134305+137156+133809+147551+139224)/9</f>
        <v>136826.888888889</v>
      </c>
      <c r="D6" s="0" t="n">
        <f aca="false">(31382+30214+25045+25005+30172+30889+25129+31618+30774)/9</f>
        <v>28914.2222222222</v>
      </c>
      <c r="E6" s="0" t="n">
        <f aca="false">(2066806+1934745+2315864+2348013+1921531+1927039+2180284+2809108+2022068)/9</f>
        <v>2169495.33333333</v>
      </c>
      <c r="F6" s="0" t="n">
        <f aca="false">(3873281+3864997+3888658+3879838+3877680+3881779+3890325+3901704+3874278)/9</f>
        <v>3881393.33333333</v>
      </c>
      <c r="G6" s="2" t="n">
        <f aca="false">E6/F6</f>
        <v>0.558947560068635</v>
      </c>
      <c r="H6" s="3" t="n">
        <f aca="false">1-I6</f>
        <v>0.788680262651428</v>
      </c>
      <c r="I6" s="3" t="n">
        <f aca="false">D6/C6</f>
        <v>0.211319737348572</v>
      </c>
      <c r="J6" s="4" t="n">
        <f aca="false">(F6*G6)/B6</f>
        <v>1315341323.23534</v>
      </c>
      <c r="K6" s="0" t="n">
        <f aca="false">1/B6</f>
        <v>606.28907701515</v>
      </c>
      <c r="L6" s="0" t="n">
        <f aca="false">(F6*G6*B6)/(F7*G7*B7)</f>
        <v>0.422843539264719</v>
      </c>
    </row>
    <row r="7" customFormat="false" ht="12.8" hidden="false" customHeight="false" outlineLevel="0" collapsed="false">
      <c r="A7" s="0" t="s">
        <v>16</v>
      </c>
      <c r="B7" s="1" t="n">
        <f aca="false">(2.37 * 10^-3)</f>
        <v>0.00237</v>
      </c>
      <c r="C7" s="0" t="n">
        <f aca="false">4056288+1646528</f>
        <v>5702816</v>
      </c>
      <c r="D7" s="0" t="n">
        <f aca="false">51052+544</f>
        <v>51596</v>
      </c>
      <c r="E7" s="0" t="n">
        <f aca="false">3570680</f>
        <v>3570680</v>
      </c>
      <c r="F7" s="0" t="n">
        <f aca="false">416066</f>
        <v>416066</v>
      </c>
      <c r="G7" s="2" t="n">
        <f aca="false">E7/F7</f>
        <v>8.58200381670216</v>
      </c>
      <c r="H7" s="3" t="n">
        <f aca="false">1-I7</f>
        <v>0.990952539938164</v>
      </c>
      <c r="I7" s="3" t="n">
        <f aca="false">D7/C7</f>
        <v>0.00904746006183612</v>
      </c>
      <c r="J7" s="4" t="n">
        <f aca="false">(F7*G7)/B7</f>
        <v>1506616033.75527</v>
      </c>
      <c r="K7" s="0" t="n">
        <f aca="false">1/B7</f>
        <v>421.940928270042</v>
      </c>
    </row>
    <row r="8" customFormat="false" ht="12.8" hidden="false" customHeight="false" outlineLevel="0" collapsed="false">
      <c r="A8" s="0" t="s">
        <v>17</v>
      </c>
      <c r="B8" s="1" t="n">
        <f aca="false">(0.029193527+0.034047572+0.029714061+0.030853586+0.028778859+0.032046921+0.02888547+0.029706509+0.026352213+0.046062497)/10</f>
        <v>0.0315641215</v>
      </c>
      <c r="C8" s="0" t="n">
        <f aca="false">(5711763+5848479+7913621+6440832+6778226+6821786+6782065+6328988+6632491+7024820)/10</f>
        <v>6628307.1</v>
      </c>
      <c r="D8" s="0" t="n">
        <f aca="false">(376997+313023+343817+396682+463582+331655+342160+471351+294753+336536)/10</f>
        <v>367055.6</v>
      </c>
      <c r="E8" s="0" t="n">
        <f aca="false">(623226111+605588397+619412348+626535871+658894917+632738607+623442942+663889837+608170785+621818712)/10</f>
        <v>628371852.7</v>
      </c>
      <c r="F8" s="0" t="n">
        <f aca="false">(1060698385+1055055015+1055614414+1061390042+1057031026+1062910909+1061949114+1056867855+1059110423+1045837613)/10</f>
        <v>1057646479.6</v>
      </c>
      <c r="G8" s="2" t="n">
        <f aca="false">E8/F8</f>
        <v>0.594122766746833</v>
      </c>
      <c r="H8" s="3" t="n">
        <f aca="false">1-I8</f>
        <v>0.944623024482375</v>
      </c>
      <c r="I8" s="3" t="n">
        <f aca="false">D8/C8</f>
        <v>0.055376975517625</v>
      </c>
      <c r="J8" s="4" t="n">
        <f aca="false">(F8*G8)/B8</f>
        <v>19907788426.8061</v>
      </c>
      <c r="K8" s="0" t="n">
        <f aca="false">1/B8</f>
        <v>31.6815407012041</v>
      </c>
      <c r="L8" s="0" t="n">
        <f aca="false">(F8*G8*B8)/(F9*G9*B9)</f>
        <v>12354914.6688271</v>
      </c>
    </row>
    <row r="9" customFormat="false" ht="12.8" hidden="false" customHeight="false" outlineLevel="0" collapsed="false">
      <c r="A9" s="0" t="s">
        <v>18</v>
      </c>
      <c r="B9" s="1" t="n">
        <f aca="false">33.5 * 10^-6</f>
        <v>3.35E-005</v>
      </c>
      <c r="C9" s="0" t="n">
        <f aca="false">12325312+5689440</f>
        <v>18014752</v>
      </c>
      <c r="D9" s="0" t="n">
        <f aca="false">176925+3939</f>
        <v>180864</v>
      </c>
      <c r="E9" s="0" t="n">
        <f aca="false">47921</f>
        <v>47921</v>
      </c>
      <c r="F9" s="0" t="n">
        <f aca="false">145600</f>
        <v>145600</v>
      </c>
      <c r="G9" s="2" t="n">
        <f aca="false">E9/F9</f>
        <v>0.329127747252747</v>
      </c>
      <c r="H9" s="3" t="n">
        <f aca="false">1-I9</f>
        <v>0.989960228150795</v>
      </c>
      <c r="I9" s="3" t="n">
        <f aca="false">D9/C9</f>
        <v>0.0100397718492045</v>
      </c>
      <c r="J9" s="4" t="n">
        <f aca="false">(F9*G9)/B9</f>
        <v>1430477611.9403</v>
      </c>
      <c r="K9" s="0" t="n">
        <f aca="false">1/B9</f>
        <v>29850.7462686567</v>
      </c>
    </row>
    <row r="10" customFormat="false" ht="12.8" hidden="false" customHeight="false" outlineLevel="0" collapsed="false">
      <c r="B10" s="1"/>
      <c r="G10" s="2"/>
    </row>
    <row r="11" customFormat="false" ht="12.8" hidden="false" customHeight="false" outlineLevel="0" collapsed="false">
      <c r="A11" s="6" t="s">
        <v>19</v>
      </c>
      <c r="B11" s="1"/>
      <c r="G11" s="2"/>
    </row>
    <row r="12" customFormat="false" ht="12.8" hidden="false" customHeight="false" outlineLevel="0" collapsed="false">
      <c r="A12" s="0" t="s">
        <v>20</v>
      </c>
      <c r="B12" s="1" t="n">
        <f aca="false">0.47961724</f>
        <v>0.47961724</v>
      </c>
      <c r="C12" s="0" t="n">
        <f aca="false">145196284</f>
        <v>145196284</v>
      </c>
      <c r="D12" s="0" t="n">
        <f aca="false">21432966</f>
        <v>21432966</v>
      </c>
      <c r="E12" s="0" t="n">
        <v>2191911809</v>
      </c>
      <c r="F12" s="0" t="n">
        <v>1254270051</v>
      </c>
      <c r="G12" s="2" t="n">
        <f aca="false">E12/F12</f>
        <v>1.74755971192363</v>
      </c>
      <c r="H12" s="3" t="n">
        <f aca="false">1-I12</f>
        <v>0.852386263549279</v>
      </c>
      <c r="I12" s="7" t="n">
        <f aca="false">D12/C12</f>
        <v>0.147613736450721</v>
      </c>
      <c r="J12" s="4" t="n">
        <f aca="false">(F12*G12)/B12</f>
        <v>4570127231.03949</v>
      </c>
      <c r="K12" s="0" t="n">
        <f aca="false">1/B12</f>
        <v>2.08499594384889</v>
      </c>
      <c r="L12" s="0" t="n">
        <f aca="false">(F12*G12*B12)/(F15*G15*B15)</f>
        <v>8606098.16962221</v>
      </c>
    </row>
    <row r="13" customFormat="false" ht="12.8" hidden="false" customHeight="false" outlineLevel="0" collapsed="false">
      <c r="A13" s="8" t="s">
        <v>21</v>
      </c>
      <c r="B13" s="1" t="n">
        <f aca="false">0.489513065</f>
        <v>0.489513065</v>
      </c>
      <c r="C13" s="0" t="n">
        <v>144760340</v>
      </c>
      <c r="D13" s="0" t="n">
        <f aca="false">21811498</f>
        <v>21811498</v>
      </c>
      <c r="E13" s="0" t="n">
        <f aca="false">2207959407</f>
        <v>2207959407</v>
      </c>
      <c r="F13" s="0" t="n">
        <f aca="false">1265609237</f>
        <v>1265609237</v>
      </c>
      <c r="G13" s="2" t="n">
        <f aca="false">E13/F13</f>
        <v>1.74458224738763</v>
      </c>
      <c r="H13" s="3" t="n">
        <f aca="false">1-I13</f>
        <v>0.849326839105241</v>
      </c>
      <c r="I13" s="7" t="n">
        <f aca="false">D13/C13</f>
        <v>0.150673160894759</v>
      </c>
      <c r="J13" s="4" t="n">
        <f aca="false">(F13*G13)/B13</f>
        <v>4510521914.26188</v>
      </c>
      <c r="K13" s="0" t="n">
        <f aca="false">1/B13</f>
        <v>2.04284639471267</v>
      </c>
      <c r="L13" s="0" t="n">
        <f aca="false">(F13*G13*B13)/(F16*G16*B16)</f>
        <v>8461585.17702217</v>
      </c>
    </row>
    <row r="14" customFormat="false" ht="12.8" hidden="false" customHeight="false" outlineLevel="0" collapsed="false">
      <c r="A14" s="8" t="s">
        <v>22</v>
      </c>
      <c r="B14" s="1" t="n">
        <f aca="false">0.500944054</f>
        <v>0.500944054</v>
      </c>
      <c r="C14" s="0" t="n">
        <f aca="false">150914558</f>
        <v>150914558</v>
      </c>
      <c r="D14" s="0" t="n">
        <f aca="false">22820425</f>
        <v>22820425</v>
      </c>
      <c r="E14" s="0" t="n">
        <f aca="false">2580434332</f>
        <v>2580434332</v>
      </c>
      <c r="F14" s="0" t="n">
        <f aca="false">1443392902</f>
        <v>1443392902</v>
      </c>
      <c r="G14" s="2" t="n">
        <f aca="false">E14/F14</f>
        <v>1.78775600768473</v>
      </c>
      <c r="H14" s="3" t="n">
        <f aca="false">1-I14</f>
        <v>0.848785794409576</v>
      </c>
      <c r="I14" s="7" t="n">
        <f aca="false">D14/C14</f>
        <v>0.151214205590424</v>
      </c>
      <c r="J14" s="4" t="n">
        <f aca="false">(F14*G14)/B14</f>
        <v>5151142750.16427</v>
      </c>
      <c r="K14" s="0" t="n">
        <f aca="false">1/B14</f>
        <v>1.99623090046698</v>
      </c>
      <c r="L14" s="0" t="n">
        <f aca="false">(F14*G14*B14)/(F17*G17*B17)</f>
        <v>10592077.6719282</v>
      </c>
    </row>
    <row r="15" customFormat="false" ht="12.8" hidden="false" customHeight="false" outlineLevel="0" collapsed="false">
      <c r="A15" s="8" t="s">
        <v>23</v>
      </c>
      <c r="B15" s="1" t="n">
        <f aca="false">284.86 * 10^-6</f>
        <v>0.00028486</v>
      </c>
      <c r="C15" s="0" t="n">
        <f aca="false">49945600+1606624</f>
        <v>51552224</v>
      </c>
      <c r="D15" s="0" t="n">
        <f aca="false">39796+48850</f>
        <v>88646</v>
      </c>
      <c r="E15" s="0" t="n">
        <f aca="false">428825</f>
        <v>428825</v>
      </c>
      <c r="F15" s="0" t="n">
        <f aca="false">10436384</f>
        <v>10436384</v>
      </c>
      <c r="G15" s="2" t="n">
        <f aca="false">E15/F15</f>
        <v>0.0410894233098361</v>
      </c>
      <c r="H15" s="3" t="n">
        <f aca="false">1-I15</f>
        <v>0.998280462158141</v>
      </c>
      <c r="I15" s="7" t="n">
        <f aca="false">D15/C15</f>
        <v>0.00171953784185916</v>
      </c>
      <c r="J15" s="4" t="n">
        <f aca="false">(F15*G15)/B15</f>
        <v>1505388611.94973</v>
      </c>
      <c r="K15" s="0" t="n">
        <f aca="false">1/B15</f>
        <v>3510.49638418872</v>
      </c>
    </row>
    <row r="16" customFormat="false" ht="12.8" hidden="false" customHeight="false" outlineLevel="0" collapsed="false">
      <c r="A16" s="8" t="s">
        <v>24</v>
      </c>
      <c r="B16" s="1" t="n">
        <f aca="false">298.18 * 10^-6</f>
        <v>0.00029818</v>
      </c>
      <c r="C16" s="0" t="n">
        <f aca="false">49945600+1596768</f>
        <v>51542368</v>
      </c>
      <c r="D16" s="0" t="n">
        <f aca="false">48944+39772+59</f>
        <v>88775</v>
      </c>
      <c r="E16" s="0" t="n">
        <f aca="false">428376</f>
        <v>428376</v>
      </c>
      <c r="F16" s="0" t="n">
        <f aca="false">10436384</f>
        <v>10436384</v>
      </c>
      <c r="G16" s="2" t="n">
        <f aca="false">E16/F16</f>
        <v>0.0410464007456989</v>
      </c>
      <c r="H16" s="3" t="n">
        <f aca="false">1-I16</f>
        <v>0.998277630550463</v>
      </c>
      <c r="I16" s="7" t="n">
        <f aca="false">D16/C16</f>
        <v>0.00172236944953713</v>
      </c>
      <c r="J16" s="4" t="n">
        <f aca="false">(F16*G16)/B16</f>
        <v>1436635589.2414</v>
      </c>
      <c r="K16" s="0" t="n">
        <f aca="false">1/B16</f>
        <v>3353.67898584747</v>
      </c>
    </row>
    <row r="17" customFormat="false" ht="12.8" hidden="false" customHeight="false" outlineLevel="0" collapsed="false">
      <c r="A17" s="8" t="s">
        <v>25</v>
      </c>
      <c r="B17" s="1" t="n">
        <f aca="false">284.61 * 10^-6</f>
        <v>0.00028461</v>
      </c>
      <c r="C17" s="0" t="n">
        <f aca="false">49944576+1582560</f>
        <v>51527136</v>
      </c>
      <c r="D17" s="0" t="n">
        <f aca="false">39777+48873</f>
        <v>88650</v>
      </c>
      <c r="E17" s="0" t="n">
        <f aca="false">428796</f>
        <v>428796</v>
      </c>
      <c r="F17" s="0" t="n">
        <f aca="false">10436224</f>
        <v>10436224</v>
      </c>
      <c r="G17" s="2" t="n">
        <f aca="false">E17/F17</f>
        <v>0.0410872744778188</v>
      </c>
      <c r="H17" s="3" t="n">
        <f aca="false">1-I17</f>
        <v>0.998279547304938</v>
      </c>
      <c r="I17" s="7" t="n">
        <f aca="false">D17/C17</f>
        <v>0.00172045269506149</v>
      </c>
      <c r="J17" s="4" t="n">
        <f aca="false">(F17*G17)/B17</f>
        <v>1506609043.95489</v>
      </c>
      <c r="K17" s="0" t="n">
        <f aca="false">1/B17</f>
        <v>3513.5799866484</v>
      </c>
    </row>
    <row r="18" customFormat="false" ht="12.8" hidden="false" customHeight="false" outlineLevel="0" collapsed="false">
      <c r="A18" s="0" t="s">
        <v>26</v>
      </c>
      <c r="B18" s="1" t="n">
        <f aca="false">0.355081444</f>
        <v>0.355081444</v>
      </c>
      <c r="C18" s="0" t="n">
        <f aca="false">128966044</f>
        <v>128966044</v>
      </c>
      <c r="D18" s="0" t="n">
        <f aca="false">19367281</f>
        <v>19367281</v>
      </c>
      <c r="E18" s="0" t="n">
        <f aca="false">2212307206</f>
        <v>2212307206</v>
      </c>
      <c r="F18" s="0" t="n">
        <f aca="false">1315027279</f>
        <v>1315027279</v>
      </c>
      <c r="G18" s="2" t="n">
        <f aca="false">E18/F18</f>
        <v>1.68232799526587</v>
      </c>
      <c r="H18" s="3" t="n">
        <f aca="false">1-I18</f>
        <v>0.849826509371723</v>
      </c>
      <c r="I18" s="7" t="n">
        <f aca="false">D18/C18</f>
        <v>0.150173490628277</v>
      </c>
      <c r="J18" s="4" t="n">
        <f aca="false">(F18*G18)/B18</f>
        <v>6230421902.86913</v>
      </c>
      <c r="K18" s="0" t="n">
        <f aca="false">1/B18</f>
        <v>2.81625530395218</v>
      </c>
      <c r="L18" s="0" t="n">
        <f aca="false">(F18*G18*B18)/(F21*G21*B21)</f>
        <v>280455.155749384</v>
      </c>
    </row>
    <row r="19" customFormat="false" ht="12.8" hidden="false" customHeight="false" outlineLevel="0" collapsed="false">
      <c r="A19" s="8" t="s">
        <v>27</v>
      </c>
      <c r="B19" s="1" t="n">
        <f aca="false">0.355889822</f>
        <v>0.355889822</v>
      </c>
      <c r="C19" s="0" t="n">
        <f aca="false">128499560</f>
        <v>128499560</v>
      </c>
      <c r="D19" s="0" t="n">
        <f aca="false">18876454</f>
        <v>18876454</v>
      </c>
      <c r="E19" s="0" t="n">
        <f aca="false">2461207531</f>
        <v>2461207531</v>
      </c>
      <c r="F19" s="0" t="n">
        <f aca="false">1457427093</f>
        <v>1457427093</v>
      </c>
      <c r="G19" s="2" t="n">
        <f aca="false">E19/F19</f>
        <v>1.68873458083848</v>
      </c>
      <c r="H19" s="3" t="n">
        <f aca="false">1-I19</f>
        <v>0.853101022291438</v>
      </c>
      <c r="I19" s="7" t="n">
        <f aca="false">D19/C19</f>
        <v>0.146898977708562</v>
      </c>
      <c r="J19" s="4" t="n">
        <f aca="false">(F19*G19)/B19</f>
        <v>6915644614.86623</v>
      </c>
      <c r="K19" s="0" t="n">
        <f aca="false">1/B19</f>
        <v>2.80985838364324</v>
      </c>
      <c r="L19" s="0" t="n">
        <f aca="false">(F19*G19*B19)/(F22*G22*B22)</f>
        <v>312984.925144441</v>
      </c>
    </row>
    <row r="20" customFormat="false" ht="12.8" hidden="false" customHeight="false" outlineLevel="0" collapsed="false">
      <c r="A20" s="8" t="s">
        <v>28</v>
      </c>
      <c r="B20" s="1" t="n">
        <f aca="false">0.362957116</f>
        <v>0.362957116</v>
      </c>
      <c r="C20" s="0" t="n">
        <f aca="false">133337901</f>
        <v>133337901</v>
      </c>
      <c r="D20" s="0" t="n">
        <f aca="false">19632493</f>
        <v>19632493</v>
      </c>
      <c r="E20" s="0" t="n">
        <f aca="false">2286949095</f>
        <v>2286949095</v>
      </c>
      <c r="F20" s="0" t="n">
        <f aca="false">1296332830</f>
        <v>1296332830</v>
      </c>
      <c r="G20" s="2" t="n">
        <f aca="false">E20/F20</f>
        <v>1.76416815348262</v>
      </c>
      <c r="H20" s="3" t="n">
        <f aca="false">1-I20</f>
        <v>0.852761346528171</v>
      </c>
      <c r="I20" s="7" t="n">
        <f aca="false">D20/C20</f>
        <v>0.147238653471829</v>
      </c>
      <c r="J20" s="4" t="n">
        <f aca="false">(F20*G20)/B20</f>
        <v>6300879619.61875</v>
      </c>
      <c r="K20" s="0" t="n">
        <f aca="false">1/B20</f>
        <v>2.75514642341383</v>
      </c>
      <c r="L20" s="0" t="n">
        <f aca="false">(F20*G20*B20)/(F23*G23*B23)</f>
        <v>296671.125189787</v>
      </c>
    </row>
    <row r="21" customFormat="false" ht="12.8" hidden="false" customHeight="false" outlineLevel="0" collapsed="false">
      <c r="A21" s="8" t="s">
        <v>29</v>
      </c>
      <c r="B21" s="1" t="n">
        <f aca="false">1.36 * 10^-3</f>
        <v>0.00136</v>
      </c>
      <c r="C21" s="0" t="n">
        <f aca="false">3840000+122688</f>
        <v>3962688</v>
      </c>
      <c r="D21" s="0" t="n">
        <f aca="false">2897+3834</f>
        <v>6731</v>
      </c>
      <c r="E21" s="0" t="n">
        <f aca="false">2059544</f>
        <v>2059544</v>
      </c>
      <c r="F21" s="0" t="n">
        <f aca="false">40578330</f>
        <v>40578330</v>
      </c>
      <c r="G21" s="2" t="n">
        <f aca="false">E21/F21</f>
        <v>0.0507547747775722</v>
      </c>
      <c r="H21" s="3" t="n">
        <f aca="false">1-I21</f>
        <v>0.998301405510603</v>
      </c>
      <c r="I21" s="7" t="n">
        <f aca="false">D21/C21</f>
        <v>0.0016985944893971</v>
      </c>
      <c r="J21" s="4" t="n">
        <f aca="false">(F21*G21)/B21</f>
        <v>1514370588.23529</v>
      </c>
      <c r="K21" s="0" t="n">
        <f aca="false">1/B21</f>
        <v>735.294117647059</v>
      </c>
    </row>
    <row r="22" customFormat="false" ht="12.8" hidden="false" customHeight="false" outlineLevel="0" collapsed="false">
      <c r="A22" s="8" t="s">
        <v>30</v>
      </c>
      <c r="B22" s="1" t="n">
        <f aca="false">1.36 *10^-3</f>
        <v>0.00136</v>
      </c>
      <c r="C22" s="0" t="n">
        <f aca="false">3840000+1097152</f>
        <v>4937152</v>
      </c>
      <c r="D22" s="0" t="n">
        <f aca="false">3810+153219</f>
        <v>157029</v>
      </c>
      <c r="E22" s="0" t="n">
        <f aca="false">2057792</f>
        <v>2057792</v>
      </c>
      <c r="F22" s="0" t="n">
        <f aca="false">40578326</f>
        <v>40578326</v>
      </c>
      <c r="G22" s="2" t="n">
        <f aca="false">E22/F22</f>
        <v>0.0507116040223049</v>
      </c>
      <c r="H22" s="3" t="n">
        <f aca="false">1-I22</f>
        <v>0.968194416538118</v>
      </c>
      <c r="I22" s="7" t="n">
        <f aca="false">D22/C22</f>
        <v>0.0318055834618825</v>
      </c>
      <c r="J22" s="4" t="n">
        <f aca="false">(F22*G22)/B22</f>
        <v>1513082352.94118</v>
      </c>
      <c r="K22" s="0" t="n">
        <f aca="false">1/B22</f>
        <v>735.294117647059</v>
      </c>
    </row>
    <row r="23" customFormat="false" ht="12.8" hidden="false" customHeight="false" outlineLevel="0" collapsed="false">
      <c r="A23" s="8" t="s">
        <v>31</v>
      </c>
      <c r="B23" s="1" t="n">
        <f aca="false">1.36 *10^-3</f>
        <v>0.00136</v>
      </c>
      <c r="C23" s="0" t="n">
        <f aca="false">3840000+139008</f>
        <v>3979008</v>
      </c>
      <c r="D23" s="0" t="n">
        <f aca="false">54269+3810</f>
        <v>58079</v>
      </c>
      <c r="E23" s="0" t="n">
        <f aca="false">2057300</f>
        <v>2057300</v>
      </c>
      <c r="F23" s="0" t="n">
        <f aca="false">40578318</f>
        <v>40578318</v>
      </c>
      <c r="G23" s="2" t="n">
        <f aca="false">E23/F23</f>
        <v>0.0506994893184089</v>
      </c>
      <c r="H23" s="3" t="n">
        <f aca="false">1-I23</f>
        <v>0.985403648346522</v>
      </c>
      <c r="I23" s="7" t="n">
        <f aca="false">D23/C23</f>
        <v>0.0145963516534774</v>
      </c>
      <c r="J23" s="4" t="n">
        <f aca="false">(F23*G23)/B23</f>
        <v>1512720588.23529</v>
      </c>
      <c r="K23" s="0" t="n">
        <f aca="false">1/B23</f>
        <v>735.294117647059</v>
      </c>
    </row>
    <row r="24" customFormat="false" ht="12.8" hidden="false" customHeight="false" outlineLevel="0" collapsed="false">
      <c r="A24" s="0" t="s">
        <v>32</v>
      </c>
      <c r="B24" s="9"/>
      <c r="G24" s="0" t="e">
        <f aca="false">E24/F24</f>
        <v>#DIV/0!</v>
      </c>
      <c r="H24" s="3" t="e">
        <f aca="false">1-I24</f>
        <v>#DIV/0!</v>
      </c>
      <c r="I24" s="7" t="e">
        <f aca="false">D24/C24</f>
        <v>#DIV/0!</v>
      </c>
      <c r="J24" s="4" t="e">
        <f aca="false">(F24*G24)/B24</f>
        <v>#DIV/0!</v>
      </c>
      <c r="K24" s="0" t="e">
        <f aca="false">1/B24</f>
        <v>#DIV/0!</v>
      </c>
      <c r="L24" s="0" t="e">
        <f aca="false">(F24*G24*B24)/(F27*G27*B27)</f>
        <v>#DIV/0!</v>
      </c>
    </row>
    <row r="25" customFormat="false" ht="12.8" hidden="false" customHeight="false" outlineLevel="0" collapsed="false">
      <c r="A25" s="8" t="s">
        <v>33</v>
      </c>
      <c r="B25" s="9"/>
      <c r="G25" s="0" t="e">
        <f aca="false">E25/F25</f>
        <v>#DIV/0!</v>
      </c>
      <c r="H25" s="3" t="e">
        <f aca="false">1-I25</f>
        <v>#DIV/0!</v>
      </c>
      <c r="I25" s="7" t="e">
        <f aca="false">D25/C25</f>
        <v>#DIV/0!</v>
      </c>
      <c r="J25" s="4" t="e">
        <f aca="false">(F25*G25)/B25</f>
        <v>#DIV/0!</v>
      </c>
      <c r="K25" s="0" t="e">
        <f aca="false">1/B25</f>
        <v>#DIV/0!</v>
      </c>
      <c r="L25" s="0" t="e">
        <f aca="false">(F25*G25*B25)/(F28*G28*B28)</f>
        <v>#DIV/0!</v>
      </c>
    </row>
    <row r="26" customFormat="false" ht="12.8" hidden="false" customHeight="false" outlineLevel="0" collapsed="false">
      <c r="A26" s="8" t="s">
        <v>34</v>
      </c>
      <c r="B26" s="9"/>
      <c r="G26" s="0" t="e">
        <f aca="false">E26/F26</f>
        <v>#DIV/0!</v>
      </c>
      <c r="H26" s="3" t="e">
        <f aca="false">1-I26</f>
        <v>#DIV/0!</v>
      </c>
      <c r="I26" s="7" t="e">
        <f aca="false">D26/C26</f>
        <v>#DIV/0!</v>
      </c>
      <c r="J26" s="4" t="e">
        <f aca="false">(F26*G26)/B26</f>
        <v>#DIV/0!</v>
      </c>
      <c r="K26" s="0" t="e">
        <f aca="false">1/B26</f>
        <v>#DIV/0!</v>
      </c>
      <c r="L26" s="0" t="e">
        <f aca="false">(F26*G26*B26)/(F29*G29*B29)</f>
        <v>#DIV/0!</v>
      </c>
    </row>
    <row r="27" customFormat="false" ht="12.8" hidden="false" customHeight="false" outlineLevel="0" collapsed="false">
      <c r="A27" s="8" t="s">
        <v>35</v>
      </c>
      <c r="B27" s="9"/>
      <c r="G27" s="0" t="e">
        <f aca="false">E27/F27</f>
        <v>#DIV/0!</v>
      </c>
      <c r="H27" s="3" t="e">
        <f aca="false">1-I27</f>
        <v>#DIV/0!</v>
      </c>
      <c r="I27" s="7" t="e">
        <f aca="false">D27/C27</f>
        <v>#DIV/0!</v>
      </c>
      <c r="J27" s="4" t="e">
        <f aca="false">(F27*G27)/B27</f>
        <v>#DIV/0!</v>
      </c>
      <c r="K27" s="0" t="e">
        <f aca="false">1/B27</f>
        <v>#DIV/0!</v>
      </c>
    </row>
    <row r="28" customFormat="false" ht="12.8" hidden="false" customHeight="false" outlineLevel="0" collapsed="false">
      <c r="A28" s="8" t="s">
        <v>36</v>
      </c>
      <c r="B28" s="9"/>
      <c r="G28" s="0" t="e">
        <f aca="false">E28/F28</f>
        <v>#DIV/0!</v>
      </c>
      <c r="H28" s="3" t="e">
        <f aca="false">1-I28</f>
        <v>#DIV/0!</v>
      </c>
      <c r="I28" s="7" t="e">
        <f aca="false">D28/C28</f>
        <v>#DIV/0!</v>
      </c>
      <c r="J28" s="4" t="e">
        <f aca="false">(F28*G28)/B28</f>
        <v>#DIV/0!</v>
      </c>
      <c r="K28" s="0" t="e">
        <f aca="false">1/B28</f>
        <v>#DIV/0!</v>
      </c>
    </row>
    <row r="29" customFormat="false" ht="12.8" hidden="false" customHeight="false" outlineLevel="0" collapsed="false">
      <c r="A29" s="8" t="s">
        <v>37</v>
      </c>
      <c r="B29" s="9"/>
      <c r="G29" s="0" t="e">
        <f aca="false">E29/F29</f>
        <v>#DIV/0!</v>
      </c>
      <c r="H29" s="3" t="e">
        <f aca="false">1-I29</f>
        <v>#DIV/0!</v>
      </c>
      <c r="I29" s="7" t="e">
        <f aca="false">D29/C29</f>
        <v>#DIV/0!</v>
      </c>
      <c r="J29" s="4" t="e">
        <f aca="false">(F29*G29)/B29</f>
        <v>#DIV/0!</v>
      </c>
      <c r="K29" s="0" t="e">
        <f aca="false">1/B29</f>
        <v>#DIV/0!</v>
      </c>
    </row>
    <row r="30" customFormat="false" ht="12.8" hidden="false" customHeight="false" outlineLevel="0" collapsed="false">
      <c r="A30" s="0" t="s">
        <v>38</v>
      </c>
      <c r="B30" s="9"/>
      <c r="G30" s="0" t="e">
        <f aca="false">E30/F30</f>
        <v>#DIV/0!</v>
      </c>
      <c r="H30" s="3" t="e">
        <f aca="false">1-I30</f>
        <v>#DIV/0!</v>
      </c>
      <c r="I30" s="7" t="e">
        <f aca="false">D30/C30</f>
        <v>#DIV/0!</v>
      </c>
      <c r="J30" s="4" t="e">
        <f aca="false">(F30*G30)/B30</f>
        <v>#DIV/0!</v>
      </c>
      <c r="K30" s="0" t="e">
        <f aca="false">1/B30</f>
        <v>#DIV/0!</v>
      </c>
      <c r="L30" s="0" t="e">
        <f aca="false">(F30*G30*B30)/(F33*G33*B33)</f>
        <v>#DIV/0!</v>
      </c>
    </row>
    <row r="31" customFormat="false" ht="12.8" hidden="false" customHeight="false" outlineLevel="0" collapsed="false">
      <c r="A31" s="8" t="s">
        <v>39</v>
      </c>
      <c r="B31" s="9"/>
      <c r="G31" s="0" t="e">
        <f aca="false">E31/F31</f>
        <v>#DIV/0!</v>
      </c>
      <c r="H31" s="3" t="e">
        <f aca="false">1-I31</f>
        <v>#DIV/0!</v>
      </c>
      <c r="I31" s="7" t="e">
        <f aca="false">D31/C31</f>
        <v>#DIV/0!</v>
      </c>
      <c r="J31" s="4" t="e">
        <f aca="false">(F31*G31)/B31</f>
        <v>#DIV/0!</v>
      </c>
      <c r="K31" s="0" t="e">
        <f aca="false">1/B31</f>
        <v>#DIV/0!</v>
      </c>
      <c r="L31" s="0" t="e">
        <f aca="false">(F31*G31*B31)/(F34*G34*B34)</f>
        <v>#DIV/0!</v>
      </c>
    </row>
    <row r="32" customFormat="false" ht="12.8" hidden="false" customHeight="false" outlineLevel="0" collapsed="false">
      <c r="A32" s="8" t="s">
        <v>40</v>
      </c>
      <c r="B32" s="9"/>
      <c r="G32" s="0" t="e">
        <f aca="false">E32/F32</f>
        <v>#DIV/0!</v>
      </c>
      <c r="H32" s="3" t="e">
        <f aca="false">1-I32</f>
        <v>#DIV/0!</v>
      </c>
      <c r="I32" s="7" t="e">
        <f aca="false">D32/C32</f>
        <v>#DIV/0!</v>
      </c>
      <c r="J32" s="4" t="e">
        <f aca="false">(F32*G32)/B32</f>
        <v>#DIV/0!</v>
      </c>
      <c r="K32" s="0" t="e">
        <f aca="false">1/B32</f>
        <v>#DIV/0!</v>
      </c>
      <c r="L32" s="0" t="e">
        <f aca="false">(F32*G32*B32)/(F35*G35*B35)</f>
        <v>#DIV/0!</v>
      </c>
    </row>
    <row r="33" customFormat="false" ht="12.8" hidden="false" customHeight="false" outlineLevel="0" collapsed="false">
      <c r="A33" s="8" t="s">
        <v>41</v>
      </c>
      <c r="B33" s="9"/>
      <c r="G33" s="0" t="e">
        <f aca="false">E33/F33</f>
        <v>#DIV/0!</v>
      </c>
      <c r="H33" s="3" t="e">
        <f aca="false">1-I33</f>
        <v>#DIV/0!</v>
      </c>
      <c r="I33" s="7" t="e">
        <f aca="false">D33/C33</f>
        <v>#DIV/0!</v>
      </c>
      <c r="J33" s="4" t="e">
        <f aca="false">(F33*G33)/B33</f>
        <v>#DIV/0!</v>
      </c>
      <c r="K33" s="0" t="e">
        <f aca="false">1/B33</f>
        <v>#DIV/0!</v>
      </c>
    </row>
    <row r="34" customFormat="false" ht="12.8" hidden="false" customHeight="false" outlineLevel="0" collapsed="false">
      <c r="A34" s="8" t="s">
        <v>42</v>
      </c>
      <c r="B34" s="9"/>
      <c r="G34" s="0" t="e">
        <f aca="false">E34/F34</f>
        <v>#DIV/0!</v>
      </c>
      <c r="H34" s="3" t="e">
        <f aca="false">1-I34</f>
        <v>#DIV/0!</v>
      </c>
      <c r="I34" s="7" t="e">
        <f aca="false">D34/C34</f>
        <v>#DIV/0!</v>
      </c>
      <c r="J34" s="4" t="e">
        <f aca="false">(F34*G34)/B34</f>
        <v>#DIV/0!</v>
      </c>
      <c r="K34" s="0" t="e">
        <f aca="false">1/B34</f>
        <v>#DIV/0!</v>
      </c>
    </row>
    <row r="35" customFormat="false" ht="12.8" hidden="false" customHeight="false" outlineLevel="0" collapsed="false">
      <c r="A35" s="8" t="s">
        <v>43</v>
      </c>
      <c r="B35" s="9"/>
      <c r="G35" s="0" t="e">
        <f aca="false">E35/F35</f>
        <v>#DIV/0!</v>
      </c>
      <c r="H35" s="3" t="e">
        <f aca="false">1-I35</f>
        <v>#DIV/0!</v>
      </c>
      <c r="I35" s="7" t="e">
        <f aca="false">D35/C35</f>
        <v>#DIV/0!</v>
      </c>
      <c r="J35" s="4" t="e">
        <f aca="false">(F35*G35)/B35</f>
        <v>#DIV/0!</v>
      </c>
      <c r="K35" s="0" t="e">
        <f aca="false">1/B35</f>
        <v>#DIV/0!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2021-04-22T23:28:32Z</dcterms:created>
  <dc:creator/>
  <dc:description/>
  <dc:language>en-US</dc:language>
  <cp:lastModifiedBy/>
  <dcterms:modified xsi:type="dcterms:W3CDTF">2021-04-29T20:28:25Z</dcterms:modified>
  <cp:revision>28</cp:revision>
  <dc:subject/>
  <dc:title/>
</cp:coreProperties>
</file>