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0" yWindow="120" windowWidth="9495" windowHeight="4710"/>
  </bookViews>
  <sheets>
    <sheet name="a-d" sheetId="4" r:id="rId1"/>
    <sheet name="Exact" sheetId="1" r:id="rId2"/>
    <sheet name="Find" sheetId="5" r:id="rId3"/>
    <sheet name="FIXED" sheetId="9" r:id="rId4"/>
    <sheet name="left" sheetId="6" r:id="rId5"/>
    <sheet name="Replace" sheetId="2" r:id="rId6"/>
    <sheet name="Rept" sheetId="3" r:id="rId7"/>
    <sheet name="姓氏拆解" sheetId="8" r:id="rId8"/>
    <sheet name="文字與數字分離" sheetId="10" r:id="rId9"/>
    <sheet name="欄位分離" sheetId="11" r:id="rId10"/>
  </sheets>
  <definedNames>
    <definedName name="名稱">Exact!$D$12</definedName>
    <definedName name="姓名">Exact!$B$2:$B$11</definedName>
    <definedName name="業務姓名">Exact!$B$1:$B$11</definedName>
  </definedNames>
  <calcPr calcId="152511"/>
</workbook>
</file>

<file path=xl/calcChain.xml><?xml version="1.0" encoding="utf-8"?>
<calcChain xmlns="http://schemas.openxmlformats.org/spreadsheetml/2006/main">
  <c r="L16" i="4" l="1"/>
  <c r="L17" i="4"/>
  <c r="L18" i="4"/>
  <c r="L19" i="4"/>
  <c r="L20" i="4"/>
  <c r="L21" i="4"/>
  <c r="L22" i="4"/>
  <c r="L23" i="4"/>
  <c r="L24" i="4"/>
  <c r="L25" i="4"/>
  <c r="L15" i="4"/>
  <c r="J16" i="4"/>
  <c r="J17" i="4"/>
  <c r="J18" i="4"/>
  <c r="J19" i="4"/>
  <c r="J20" i="4"/>
  <c r="J21" i="4"/>
  <c r="J22" i="4"/>
  <c r="J23" i="4"/>
  <c r="J24" i="4"/>
  <c r="J25" i="4"/>
  <c r="J15" i="4"/>
  <c r="F13" i="1" l="1"/>
  <c r="F12" i="1" a="1"/>
  <c r="F12" i="1"/>
  <c r="B1" i="10"/>
  <c r="C1" i="10"/>
  <c r="B2" i="10"/>
  <c r="C2" i="10"/>
  <c r="D13" i="8"/>
  <c r="K11" i="8"/>
  <c r="I11" i="8"/>
  <c r="J11" i="8" s="1"/>
  <c r="D20" i="8"/>
  <c r="D11" i="8"/>
  <c r="F2" i="5"/>
  <c r="F8" i="5"/>
  <c r="F7" i="5"/>
  <c r="F6" i="5"/>
  <c r="F5" i="5"/>
  <c r="F4" i="5"/>
  <c r="D7" i="9"/>
  <c r="C3" i="9"/>
  <c r="C4" i="9"/>
  <c r="C5" i="9"/>
  <c r="C6" i="9"/>
  <c r="C2" i="9"/>
  <c r="C7" i="9" s="1"/>
  <c r="Q3" i="4"/>
  <c r="Q4" i="4"/>
  <c r="Q5" i="4"/>
  <c r="Q6" i="4"/>
  <c r="Q7" i="4"/>
  <c r="Q8" i="4"/>
  <c r="Q9" i="4"/>
  <c r="Q10" i="4"/>
  <c r="Q11" i="4"/>
  <c r="Q12" i="4"/>
  <c r="Q13" i="4"/>
  <c r="Q2" i="4"/>
  <c r="P3" i="4"/>
  <c r="P4" i="4"/>
  <c r="P5" i="4"/>
  <c r="P6" i="4"/>
  <c r="P7" i="4"/>
  <c r="P8" i="4"/>
  <c r="P9" i="4"/>
  <c r="P10" i="4"/>
  <c r="P11" i="4"/>
  <c r="P12" i="4"/>
  <c r="P13" i="4"/>
  <c r="P2" i="4"/>
  <c r="D11" i="4"/>
  <c r="D12" i="4"/>
  <c r="D13" i="4"/>
  <c r="D14" i="4"/>
  <c r="D15" i="4"/>
  <c r="D16" i="4"/>
  <c r="J2" i="4"/>
  <c r="D4" i="8"/>
  <c r="D28" i="8"/>
  <c r="D27" i="8"/>
  <c r="D26" i="8"/>
  <c r="D12" i="8"/>
  <c r="D5" i="8"/>
  <c r="D6" i="8"/>
  <c r="D19" i="8"/>
  <c r="D18" i="8"/>
  <c r="D1" i="5"/>
  <c r="D2" i="5"/>
  <c r="D3" i="5"/>
  <c r="C2" i="5"/>
  <c r="C3" i="5"/>
  <c r="C1" i="5"/>
  <c r="B2" i="5"/>
  <c r="B3" i="5"/>
  <c r="B1" i="5"/>
  <c r="B27" i="3"/>
  <c r="A24" i="3"/>
  <c r="A23" i="3"/>
  <c r="A22" i="3"/>
  <c r="A21" i="3"/>
  <c r="C16" i="3"/>
  <c r="C3" i="6"/>
  <c r="C5" i="6"/>
  <c r="C6" i="6"/>
  <c r="C7" i="6"/>
  <c r="C8" i="6"/>
  <c r="C9" i="6"/>
  <c r="C4" i="6"/>
  <c r="C18" i="3"/>
  <c r="C17" i="3"/>
  <c r="F4" i="3"/>
  <c r="F5" i="3"/>
  <c r="F6" i="3"/>
  <c r="F7" i="3"/>
  <c r="F8" i="3"/>
  <c r="F9" i="3"/>
  <c r="F10" i="3"/>
  <c r="F11" i="3"/>
  <c r="F12" i="3"/>
  <c r="F3" i="3"/>
  <c r="G4" i="3"/>
  <c r="G5" i="3"/>
  <c r="G6" i="3"/>
  <c r="G7" i="3"/>
  <c r="G8" i="3"/>
  <c r="G9" i="3"/>
  <c r="G10" i="3"/>
  <c r="G11" i="3"/>
  <c r="G12" i="3"/>
  <c r="G3" i="3"/>
  <c r="G4" i="2"/>
  <c r="G5" i="2"/>
  <c r="G6" i="2"/>
  <c r="G7" i="2"/>
  <c r="G3" i="2"/>
  <c r="A19" i="5"/>
  <c r="A16" i="5"/>
  <c r="A15" i="5"/>
  <c r="A14" i="5"/>
  <c r="A13" i="5"/>
  <c r="A17" i="5"/>
  <c r="A12" i="5"/>
  <c r="A11" i="5"/>
  <c r="A9" i="5"/>
  <c r="A8" i="5"/>
  <c r="A7" i="5"/>
  <c r="A6" i="5"/>
  <c r="A5" i="5"/>
  <c r="J9" i="1"/>
  <c r="J10" i="1"/>
  <c r="E8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L2" i="4"/>
  <c r="D3" i="4"/>
  <c r="F3" i="4"/>
  <c r="D4" i="4"/>
  <c r="F4" i="4"/>
  <c r="D5" i="4"/>
  <c r="F5" i="4"/>
  <c r="D2" i="4"/>
  <c r="F2" i="4"/>
  <c r="F11" i="1"/>
  <c r="F10" i="1"/>
  <c r="F9" i="1"/>
  <c r="F8" i="1"/>
  <c r="F7" i="1"/>
  <c r="F6" i="1"/>
  <c r="F5" i="1"/>
  <c r="F4" i="1"/>
  <c r="F3" i="1"/>
  <c r="F2" i="1"/>
  <c r="F3" i="2"/>
  <c r="F4" i="2"/>
  <c r="F5" i="2"/>
  <c r="F6" i="2"/>
  <c r="F7" i="2"/>
</calcChain>
</file>

<file path=xl/sharedStrings.xml><?xml version="1.0" encoding="utf-8"?>
<sst xmlns="http://schemas.openxmlformats.org/spreadsheetml/2006/main" count="189" uniqueCount="152">
  <si>
    <t>二月</t>
  </si>
  <si>
    <t>三月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</si>
  <si>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</si>
  <si>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</si>
  <si>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</si>
  <si>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</si>
  <si>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</si>
  <si>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</si>
  <si>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</si>
  <si>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</si>
  <si>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</si>
  <si>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A001</t>
    <phoneticPr fontId="2" type="noConversion"/>
  </si>
  <si>
    <t>編號</t>
    <phoneticPr fontId="2" type="noConversion"/>
  </si>
  <si>
    <t>業務姓名</t>
    <phoneticPr fontId="2" type="noConversion"/>
  </si>
  <si>
    <t>一月</t>
    <phoneticPr fontId="2" type="noConversion"/>
  </si>
  <si>
    <t>小計</t>
    <phoneticPr fontId="2" type="noConversion"/>
  </si>
  <si>
    <t>請輸入要查詢的名稱</t>
    <phoneticPr fontId="2" type="noConversion"/>
  </si>
  <si>
    <t>準考證號碼</t>
    <phoneticPr fontId="2" type="noConversion"/>
  </si>
  <si>
    <t>姓名</t>
    <phoneticPr fontId="2" type="noConversion"/>
  </si>
  <si>
    <t>國文</t>
    <phoneticPr fontId="2" type="noConversion"/>
  </si>
  <si>
    <t>英文</t>
    <phoneticPr fontId="2" type="noConversion"/>
  </si>
  <si>
    <t>專業科目</t>
    <phoneticPr fontId="2" type="noConversion"/>
  </si>
  <si>
    <t>加權總分</t>
    <phoneticPr fontId="2" type="noConversion"/>
  </si>
  <si>
    <t>彌封準考證</t>
    <phoneticPr fontId="2" type="noConversion"/>
  </si>
  <si>
    <t>A-94-226</t>
    <phoneticPr fontId="2" type="noConversion"/>
  </si>
  <si>
    <t>A-18-209</t>
    <phoneticPr fontId="2" type="noConversion"/>
  </si>
  <si>
    <t>A-65-495</t>
    <phoneticPr fontId="2" type="noConversion"/>
  </si>
  <si>
    <t>A-67-234</t>
    <phoneticPr fontId="2" type="noConversion"/>
  </si>
  <si>
    <t>A-13-134</t>
    <phoneticPr fontId="2" type="noConversion"/>
  </si>
  <si>
    <t>吳秋燕</t>
  </si>
  <si>
    <t>李慧菱</t>
  </si>
  <si>
    <t>吳春嬌</t>
  </si>
  <si>
    <t>林美怡</t>
  </si>
  <si>
    <t>陳昭伊</t>
  </si>
  <si>
    <t>陳瑞瑛</t>
  </si>
  <si>
    <t>林曉琪</t>
  </si>
  <si>
    <t>羅蕙玲</t>
  </si>
  <si>
    <t>林孟君</t>
  </si>
  <si>
    <t>謝依伶</t>
  </si>
  <si>
    <t>經濟</t>
    <phoneticPr fontId="2" type="noConversion"/>
  </si>
  <si>
    <t>資處</t>
    <phoneticPr fontId="2" type="noConversion"/>
  </si>
  <si>
    <t>會計</t>
    <phoneticPr fontId="2" type="noConversion"/>
  </si>
  <si>
    <t>不及格</t>
    <phoneticPr fontId="2" type="noConversion"/>
  </si>
  <si>
    <t>期中考成績一覽表</t>
    <phoneticPr fontId="2" type="noConversion"/>
  </si>
  <si>
    <t>ａｂｃ</t>
    <phoneticPr fontId="2" type="noConversion"/>
  </si>
  <si>
    <t>陳偉忠ＣＧＵ</t>
    <phoneticPr fontId="2" type="noConversion"/>
  </si>
  <si>
    <t>我愛Ｔａｉｗａｎ</t>
    <phoneticPr fontId="2" type="noConversion"/>
  </si>
  <si>
    <t>è</t>
    <phoneticPr fontId="2" type="noConversion"/>
  </si>
  <si>
    <t>BIG5</t>
    <phoneticPr fontId="2" type="noConversion"/>
  </si>
  <si>
    <t>ASC</t>
    <phoneticPr fontId="2" type="noConversion"/>
  </si>
  <si>
    <t>”１２３”</t>
    <phoneticPr fontId="2" type="noConversion"/>
  </si>
  <si>
    <t>CHAR(Num)</t>
    <phoneticPr fontId="2" type="noConversion"/>
  </si>
  <si>
    <t>CODE(Text)</t>
    <phoneticPr fontId="2" type="noConversion"/>
  </si>
  <si>
    <t>Num</t>
    <phoneticPr fontId="2" type="noConversion"/>
  </si>
  <si>
    <t>Text</t>
    <phoneticPr fontId="2" type="noConversion"/>
  </si>
  <si>
    <t>林宏諭</t>
    <phoneticPr fontId="2" type="noConversion"/>
  </si>
  <si>
    <t>陳偉忠</t>
    <phoneticPr fontId="2" type="noConversion"/>
  </si>
  <si>
    <t>莊慧玲</t>
    <phoneticPr fontId="2" type="noConversion"/>
  </si>
  <si>
    <t>陳友敬</t>
    <phoneticPr fontId="2" type="noConversion"/>
  </si>
  <si>
    <t>陳玉玲</t>
    <phoneticPr fontId="2" type="noConversion"/>
  </si>
  <si>
    <t>數字</t>
    <phoneticPr fontId="2" type="noConversion"/>
  </si>
  <si>
    <t>小數</t>
    <phoneticPr fontId="2" type="noConversion"/>
  </si>
  <si>
    <t>結果</t>
    <phoneticPr fontId="2" type="noConversion"/>
  </si>
  <si>
    <t>張淑滿</t>
    <phoneticPr fontId="2" type="noConversion"/>
  </si>
  <si>
    <t>吳宜真</t>
    <phoneticPr fontId="2" type="noConversion"/>
  </si>
  <si>
    <t>葉靜蓉</t>
    <phoneticPr fontId="2" type="noConversion"/>
  </si>
  <si>
    <t>李仁盛</t>
    <phoneticPr fontId="2" type="noConversion"/>
  </si>
  <si>
    <t>蔡福源</t>
    <phoneticPr fontId="2" type="noConversion"/>
  </si>
  <si>
    <t>博碩管研所招生成績</t>
    <phoneticPr fontId="2" type="noConversion"/>
  </si>
  <si>
    <t>新店市安忠路99號</t>
  </si>
  <si>
    <t>汐止鎮新台五路一段112號10樓</t>
  </si>
  <si>
    <t>台北市南京西路三段11號1樓之2</t>
  </si>
  <si>
    <t>台北市信義路三段123號</t>
  </si>
  <si>
    <t>台北市忠孝東路六段333號12樓</t>
  </si>
  <si>
    <t>三重市敏形街120巷11號</t>
  </si>
  <si>
    <t>三重市仁愛街10號</t>
  </si>
  <si>
    <t>地址</t>
    <phoneticPr fontId="2" type="noConversion"/>
  </si>
  <si>
    <t>縣市</t>
    <phoneticPr fontId="2" type="noConversion"/>
  </si>
  <si>
    <t>博碩文化*Herbert&amp;Channel</t>
    <phoneticPr fontId="2" type="noConversion"/>
  </si>
  <si>
    <t>符號</t>
    <phoneticPr fontId="2" type="noConversion"/>
  </si>
  <si>
    <t>候選人</t>
    <phoneticPr fontId="2" type="noConversion"/>
  </si>
  <si>
    <t>得票數</t>
    <phoneticPr fontId="2" type="noConversion"/>
  </si>
  <si>
    <t>陳儀庭</t>
    <phoneticPr fontId="2" type="noConversion"/>
  </si>
  <si>
    <t>長庚大學通識中心*Morgan</t>
    <phoneticPr fontId="2" type="noConversion"/>
  </si>
  <si>
    <t>總長度</t>
    <phoneticPr fontId="2" type="noConversion"/>
  </si>
  <si>
    <t>[ 的位置</t>
    <phoneticPr fontId="2" type="noConversion"/>
  </si>
  <si>
    <t>] 的位置</t>
    <phoneticPr fontId="2" type="noConversion"/>
  </si>
  <si>
    <t>檔案名稱的長度</t>
    <phoneticPr fontId="2" type="noConversion"/>
  </si>
  <si>
    <t>林宏諭與林建宏的成績aaa</t>
    <phoneticPr fontId="2" type="noConversion"/>
  </si>
  <si>
    <t>提取名</t>
    <phoneticPr fontId="24" type="noConversion"/>
  </si>
  <si>
    <t>姓名</t>
    <phoneticPr fontId="24" type="noConversion"/>
  </si>
  <si>
    <t>提取姓</t>
    <phoneticPr fontId="24" type="noConversion"/>
  </si>
  <si>
    <t>姓</t>
    <phoneticPr fontId="24" type="noConversion"/>
  </si>
  <si>
    <t xml:space="preserve"> =LEFT(C15,FIND(" ",C15,1))</t>
    <phoneticPr fontId="24" type="noConversion"/>
  </si>
  <si>
    <t xml:space="preserve"> =LEFT(C16,FIND(" ",C16,1))</t>
    <phoneticPr fontId="24" type="noConversion"/>
  </si>
  <si>
    <t xml:space="preserve"> =RIGHT(C23,LEN(C23)-FIND(" ",C23))</t>
    <phoneticPr fontId="24" type="noConversion"/>
  </si>
  <si>
    <t xml:space="preserve"> =RIGHT(C24,LEN(C24)-FIND(" ",C24))</t>
    <phoneticPr fontId="24" type="noConversion"/>
  </si>
  <si>
    <t>當有中間名字出現時提取姓</t>
    <phoneticPr fontId="24" type="noConversion"/>
  </si>
  <si>
    <t>提取中間名</t>
    <phoneticPr fontId="24" type="noConversion"/>
  </si>
  <si>
    <t>中間名</t>
    <phoneticPr fontId="24" type="noConversion"/>
  </si>
  <si>
    <t>Vincent Lin</t>
    <phoneticPr fontId="24" type="noConversion"/>
  </si>
  <si>
    <t>Herbert Chang</t>
    <phoneticPr fontId="24" type="noConversion"/>
  </si>
  <si>
    <t>Celia Liu</t>
    <phoneticPr fontId="24" type="noConversion"/>
  </si>
  <si>
    <t xml:space="preserve"> =RIGHT(C12,LEN(C12)-FIND(" ",C12))</t>
    <phoneticPr fontId="24" type="noConversion"/>
  </si>
  <si>
    <t>=RIGHT(C20,LEN(C20)-FIND("#",SUBSTITUTE(C20," ","#",LEN(C20)-LEN(SUBSTITUTE(C20," ","")))))</t>
    <phoneticPr fontId="24" type="noConversion"/>
  </si>
  <si>
    <t>=LEFT(RIGHT(C28,LEN(C28)-FIND(" ",C28,1)),FIND(" ",RIGHT(C28,LEN(C28)-FIND(" ",C28,1)),1))</t>
    <phoneticPr fontId="24" type="noConversion"/>
  </si>
  <si>
    <t>姓名</t>
    <phoneticPr fontId="24" type="noConversion"/>
  </si>
  <si>
    <t>名</t>
    <phoneticPr fontId="24" type="noConversion"/>
  </si>
  <si>
    <t>姓</t>
    <phoneticPr fontId="24" type="noConversion"/>
  </si>
  <si>
    <t>=LEFT(C4,FIND(" ",C4,1))</t>
    <phoneticPr fontId="24" type="noConversion"/>
  </si>
  <si>
    <t>Bob Richie Sexson</t>
    <phoneticPr fontId="24" type="noConversion"/>
  </si>
  <si>
    <t>Alan Jamie Moyer</t>
    <phoneticPr fontId="24" type="noConversion"/>
  </si>
  <si>
    <t>Carol Mark Mulder</t>
    <phoneticPr fontId="24" type="noConversion"/>
  </si>
  <si>
    <t>分母</t>
    <phoneticPr fontId="2" type="noConversion"/>
  </si>
  <si>
    <t>DOLLARDE</t>
    <phoneticPr fontId="2" type="noConversion"/>
  </si>
  <si>
    <t>DOLLARFR</t>
    <phoneticPr fontId="2" type="noConversion"/>
  </si>
  <si>
    <r>
      <t>淡江大學管理科學研究所*Vi</t>
    </r>
    <r>
      <rPr>
        <sz val="12"/>
        <rFont val="新細明體"/>
        <family val="1"/>
        <charset val="136"/>
      </rPr>
      <t>n</t>
    </r>
    <r>
      <rPr>
        <sz val="12"/>
        <rFont val="新細明體"/>
        <family val="1"/>
        <charset val="136"/>
      </rPr>
      <t>cent</t>
    </r>
    <phoneticPr fontId="2" type="noConversion"/>
  </si>
  <si>
    <t>原始數字</t>
    <phoneticPr fontId="2" type="noConversion"/>
  </si>
  <si>
    <t>小數設定</t>
    <phoneticPr fontId="2" type="noConversion"/>
  </si>
  <si>
    <t>FIXED()</t>
    <phoneticPr fontId="2" type="noConversion"/>
  </si>
  <si>
    <t>格式化結果</t>
    <phoneticPr fontId="2" type="noConversion"/>
  </si>
  <si>
    <t>總和</t>
    <phoneticPr fontId="2" type="noConversion"/>
  </si>
  <si>
    <t>=LEN(F2)</t>
    <phoneticPr fontId="2" type="noConversion"/>
  </si>
  <si>
    <t>=FIND("[",F2)</t>
    <phoneticPr fontId="2" type="noConversion"/>
  </si>
  <si>
    <t>=FIND("]",F2)</t>
    <phoneticPr fontId="2" type="noConversion"/>
  </si>
  <si>
    <t>=LEN(F2)-LEN(MID(F2,FIND("]",F2),10))-FIND("[",F2)</t>
    <phoneticPr fontId="2" type="noConversion"/>
  </si>
  <si>
    <t>=CELL("filename")</t>
    <phoneticPr fontId="2" type="noConversion"/>
  </si>
  <si>
    <t>=MID(F2,FIND("[",F2)+1,LEN(F2)-FIND("[",F2)-LEN(MID(F2,FIND("]",F2),20)))</t>
    <phoneticPr fontId="2" type="noConversion"/>
  </si>
  <si>
    <t>Alan</t>
  </si>
  <si>
    <t>Jamie</t>
  </si>
  <si>
    <t>Moyer</t>
  </si>
  <si>
    <t>Bob</t>
  </si>
  <si>
    <t>Richie</t>
  </si>
  <si>
    <t>Sexson</t>
  </si>
  <si>
    <t>Carol</t>
  </si>
  <si>
    <t>Mark</t>
  </si>
  <si>
    <t>Mulder</t>
  </si>
  <si>
    <t>550017柳伊湄</t>
    <phoneticPr fontId="24" type="noConversion"/>
  </si>
  <si>
    <t>陳友敬870622</t>
    <phoneticPr fontId="2" type="noConversion"/>
  </si>
  <si>
    <t>A001；吳秋燕；87</t>
  </si>
  <si>
    <t>A002；李慧菱；57</t>
  </si>
  <si>
    <t>A003；吳春嬌；52</t>
  </si>
  <si>
    <t>A004；林美怡；59</t>
  </si>
  <si>
    <t>A005；陳昭伊；75</t>
  </si>
  <si>
    <t>A006；陳瑞瑛；71</t>
  </si>
  <si>
    <t>A007；林曉琪；85</t>
  </si>
  <si>
    <t>A008；羅蕙玲；66</t>
  </si>
  <si>
    <t>A009；林孟君；52</t>
  </si>
  <si>
    <t>A010；謝依伶；64</t>
  </si>
  <si>
    <t>ABC</t>
    <phoneticPr fontId="2" type="noConversion"/>
  </si>
  <si>
    <t>UNICHAR(Num)</t>
    <phoneticPr fontId="2" type="noConversion"/>
  </si>
  <si>
    <t>UNICODE(Text)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</si>
</sst>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0" formatCode="#,##0.000"/>
    <numFmt numFmtId="181" formatCode="#\ ??/16"/>
    <numFmt numFmtId="195" formatCode="0.000_ "/>
    <numFmt numFmtId="196" formatCode="0.00_ "/>
    <numFmt numFmtId="197" formatCode="0.0_ "/>
    <numFmt numFmtId="198" formatCode="0_ "/>
  </numFmts>
  <fonts count="3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8"/>
      <name val="Times New Roman"/>
      <family val="1"/>
    </font>
    <font>
      <sz val="12"/>
      <color indexed="18"/>
      <name val="華康楷書體W5"/>
      <family val="3"/>
      <charset val="136"/>
    </font>
    <font>
      <sz val="12"/>
      <color indexed="18"/>
      <name val="新細明體"/>
      <family val="1"/>
      <charset val="136"/>
    </font>
    <font>
      <sz val="12"/>
      <color indexed="18"/>
      <name val="華康隸書體W5"/>
      <family val="3"/>
      <charset val="136"/>
    </font>
    <font>
      <b/>
      <sz val="12"/>
      <color indexed="17"/>
      <name val="新細明體"/>
      <family val="1"/>
      <charset val="136"/>
    </font>
    <font>
      <sz val="14"/>
      <color indexed="9"/>
      <name val="華康細圓體"/>
      <family val="3"/>
      <charset val="136"/>
    </font>
    <font>
      <sz val="12"/>
      <color indexed="60"/>
      <name val="Times New Roman"/>
      <family val="1"/>
    </font>
    <font>
      <b/>
      <sz val="12"/>
      <color indexed="17"/>
      <name val="Times New Roman"/>
      <family val="1"/>
    </font>
    <font>
      <sz val="12"/>
      <name val="Wingdings"/>
      <charset val="2"/>
    </font>
    <font>
      <b/>
      <sz val="12"/>
      <color indexed="10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華康華綜體W5(P)"/>
      <family val="2"/>
      <charset val="136"/>
    </font>
    <font>
      <sz val="12"/>
      <color indexed="41"/>
      <name val="華康楷書體W5"/>
      <family val="3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標楷體"/>
      <family val="4"/>
      <charset val="136"/>
    </font>
    <font>
      <sz val="12"/>
      <color indexed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2" fillId="2" borderId="0" applyNumberFormat="0" applyFont="0" applyBorder="0" applyAlignment="0" applyProtection="0"/>
    <xf numFmtId="0" fontId="22" fillId="3" borderId="0" applyNumberFormat="0" applyFont="0" applyBorder="0" applyAlignment="0" applyProtection="0"/>
    <xf numFmtId="0" fontId="23" fillId="0" borderId="0">
      <alignment vertical="center"/>
    </xf>
  </cellStyleXfs>
  <cellXfs count="95">
    <xf numFmtId="0" fontId="0" fillId="0" borderId="0" xfId="0"/>
    <xf numFmtId="0" fontId="4" fillId="4" borderId="0" xfId="0" applyFont="1" applyFill="1"/>
    <xf numFmtId="0" fontId="5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11" fillId="7" borderId="0" xfId="0" applyFont="1" applyFill="1"/>
    <xf numFmtId="0" fontId="7" fillId="6" borderId="1" xfId="0" applyFont="1" applyFill="1" applyBorder="1"/>
    <xf numFmtId="0" fontId="8" fillId="8" borderId="1" xfId="0" applyFont="1" applyFill="1" applyBorder="1"/>
    <xf numFmtId="0" fontId="0" fillId="0" borderId="2" xfId="0" applyBorder="1"/>
    <xf numFmtId="0" fontId="0" fillId="0" borderId="0" xfId="0" applyBorder="1"/>
    <xf numFmtId="0" fontId="1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 applyFill="1"/>
    <xf numFmtId="0" fontId="0" fillId="6" borderId="2" xfId="0" applyFill="1" applyBorder="1" applyAlignment="1">
      <alignment horizontal="center"/>
    </xf>
    <xf numFmtId="180" fontId="0" fillId="6" borderId="2" xfId="0" applyNumberFormat="1" applyFill="1" applyBorder="1"/>
    <xf numFmtId="3" fontId="0" fillId="6" borderId="2" xfId="0" applyNumberFormat="1" applyFill="1" applyBorder="1"/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5" fillId="5" borderId="0" xfId="0" applyFont="1" applyFill="1" applyAlignment="1">
      <alignment horizontal="center"/>
    </xf>
    <xf numFmtId="0" fontId="15" fillId="0" borderId="0" xfId="0" applyFont="1"/>
    <xf numFmtId="0" fontId="8" fillId="8" borderId="0" xfId="0" applyFont="1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6" fillId="0" borderId="2" xfId="0" applyFont="1" applyBorder="1"/>
    <xf numFmtId="0" fontId="16" fillId="0" borderId="0" xfId="0" applyFont="1"/>
    <xf numFmtId="0" fontId="16" fillId="0" borderId="2" xfId="0" applyFont="1" applyBorder="1" applyAlignment="1">
      <alignment horizontal="center"/>
    </xf>
    <xf numFmtId="0" fontId="16" fillId="0" borderId="0" xfId="0" applyFont="1" applyBorder="1"/>
    <xf numFmtId="0" fontId="6" fillId="6" borderId="0" xfId="0" applyFont="1" applyFill="1"/>
    <xf numFmtId="0" fontId="6" fillId="4" borderId="0" xfId="0" applyFont="1" applyFill="1"/>
    <xf numFmtId="0" fontId="16" fillId="0" borderId="3" xfId="0" applyFont="1" applyBorder="1" applyAlignment="1">
      <alignment horizontal="left"/>
    </xf>
    <xf numFmtId="0" fontId="16" fillId="0" borderId="4" xfId="0" applyFont="1" applyBorder="1"/>
    <xf numFmtId="0" fontId="16" fillId="0" borderId="5" xfId="0" applyFont="1" applyBorder="1"/>
    <xf numFmtId="0" fontId="16" fillId="0" borderId="1" xfId="0" applyFont="1" applyBorder="1"/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14" fontId="16" fillId="0" borderId="0" xfId="0" applyNumberFormat="1" applyFont="1"/>
    <xf numFmtId="0" fontId="3" fillId="0" borderId="2" xfId="0" applyFont="1" applyBorder="1"/>
    <xf numFmtId="0" fontId="16" fillId="9" borderId="0" xfId="0" applyFont="1" applyFill="1" applyAlignment="1">
      <alignment horizontal="left"/>
    </xf>
    <xf numFmtId="0" fontId="16" fillId="9" borderId="0" xfId="0" applyFont="1" applyFill="1"/>
    <xf numFmtId="0" fontId="16" fillId="9" borderId="0" xfId="0" applyFont="1" applyFill="1" applyAlignment="1">
      <alignment horizontal="right"/>
    </xf>
    <xf numFmtId="181" fontId="16" fillId="0" borderId="0" xfId="0" applyNumberFormat="1" applyFont="1"/>
    <xf numFmtId="0" fontId="3" fillId="0" borderId="0" xfId="0" applyFont="1"/>
    <xf numFmtId="0" fontId="19" fillId="0" borderId="2" xfId="0" applyFont="1" applyBorder="1" applyAlignment="1">
      <alignment horizontal="center"/>
    </xf>
    <xf numFmtId="0" fontId="19" fillId="0" borderId="0" xfId="0" applyFont="1"/>
    <xf numFmtId="0" fontId="21" fillId="0" borderId="0" xfId="0" applyFont="1"/>
    <xf numFmtId="0" fontId="3" fillId="0" borderId="3" xfId="0" applyFont="1" applyBorder="1"/>
    <xf numFmtId="0" fontId="3" fillId="0" borderId="7" xfId="0" applyFont="1" applyBorder="1"/>
    <xf numFmtId="0" fontId="3" fillId="0" borderId="10" xfId="0" applyFont="1" applyBorder="1"/>
    <xf numFmtId="0" fontId="16" fillId="0" borderId="11" xfId="0" applyFont="1" applyBorder="1"/>
    <xf numFmtId="0" fontId="25" fillId="0" borderId="0" xfId="3" applyFont="1">
      <alignment vertical="center"/>
    </xf>
    <xf numFmtId="0" fontId="26" fillId="0" borderId="12" xfId="3" applyFont="1" applyBorder="1">
      <alignment vertical="center"/>
    </xf>
    <xf numFmtId="0" fontId="27" fillId="0" borderId="0" xfId="3" applyFont="1">
      <alignment vertical="center"/>
    </xf>
    <xf numFmtId="0" fontId="14" fillId="0" borderId="0" xfId="3" applyFont="1">
      <alignment vertical="center"/>
    </xf>
    <xf numFmtId="0" fontId="16" fillId="0" borderId="0" xfId="3" applyFont="1">
      <alignment vertical="center"/>
    </xf>
    <xf numFmtId="0" fontId="29" fillId="0" borderId="0" xfId="3" applyFont="1">
      <alignment vertical="center"/>
    </xf>
    <xf numFmtId="0" fontId="29" fillId="0" borderId="12" xfId="3" applyFont="1" applyBorder="1">
      <alignment vertical="center"/>
    </xf>
    <xf numFmtId="0" fontId="14" fillId="0" borderId="0" xfId="3" quotePrefix="1" applyFont="1">
      <alignment vertical="center"/>
    </xf>
    <xf numFmtId="0" fontId="18" fillId="10" borderId="2" xfId="1" applyFont="1" applyFill="1" applyBorder="1"/>
    <xf numFmtId="0" fontId="28" fillId="5" borderId="2" xfId="2" applyFont="1" applyFill="1" applyBorder="1"/>
    <xf numFmtId="0" fontId="14" fillId="5" borderId="2" xfId="2" applyFont="1" applyFill="1" applyBorder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18" fillId="11" borderId="8" xfId="0" applyFont="1" applyFill="1" applyBorder="1"/>
    <xf numFmtId="0" fontId="30" fillId="11" borderId="8" xfId="0" applyFont="1" applyFill="1" applyBorder="1"/>
    <xf numFmtId="0" fontId="18" fillId="12" borderId="0" xfId="0" applyFont="1" applyFill="1"/>
    <xf numFmtId="198" fontId="0" fillId="5" borderId="0" xfId="0" applyNumberFormat="1" applyFill="1"/>
    <xf numFmtId="197" fontId="0" fillId="5" borderId="0" xfId="0" applyNumberFormat="1" applyFill="1"/>
    <xf numFmtId="196" fontId="0" fillId="5" borderId="0" xfId="0" applyNumberFormat="1" applyFill="1"/>
    <xf numFmtId="195" fontId="0" fillId="5" borderId="0" xfId="0" applyNumberFormat="1" applyFill="1"/>
    <xf numFmtId="0" fontId="0" fillId="5" borderId="0" xfId="0" quotePrefix="1" applyFill="1"/>
    <xf numFmtId="0" fontId="16" fillId="5" borderId="0" xfId="0" applyFont="1" applyFill="1"/>
    <xf numFmtId="0" fontId="1" fillId="0" borderId="0" xfId="0" applyFont="1"/>
    <xf numFmtId="0" fontId="16" fillId="0" borderId="0" xfId="0" applyFont="1" applyAlignment="1">
      <alignment horizontal="left"/>
    </xf>
    <xf numFmtId="0" fontId="17" fillId="4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</cellXfs>
  <cellStyles count="4">
    <cellStyle name="GreyOrWhite" xfId="1"/>
    <cellStyle name="Yellow" xfId="2"/>
    <cellStyle name="一般" xfId="0" builtinId="0"/>
    <cellStyle name="一般_拆分姓名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200025</xdr:rowOff>
    </xdr:from>
    <xdr:to>
      <xdr:col>3</xdr:col>
      <xdr:colOff>838200</xdr:colOff>
      <xdr:row>19</xdr:row>
      <xdr:rowOff>38100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819150"/>
          <a:ext cx="3162300" cy="3190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9525</xdr:rowOff>
    </xdr:from>
    <xdr:to>
      <xdr:col>11</xdr:col>
      <xdr:colOff>219075</xdr:colOff>
      <xdr:row>9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"/>
          <a:ext cx="5705475" cy="1685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</xdr:row>
      <xdr:rowOff>200025</xdr:rowOff>
    </xdr:from>
    <xdr:to>
      <xdr:col>10</xdr:col>
      <xdr:colOff>514350</xdr:colOff>
      <xdr:row>7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447675"/>
          <a:ext cx="2514600" cy="1085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20</xdr:row>
      <xdr:rowOff>19050</xdr:rowOff>
    </xdr:from>
    <xdr:to>
      <xdr:col>8</xdr:col>
      <xdr:colOff>180975</xdr:colOff>
      <xdr:row>24</xdr:row>
      <xdr:rowOff>38100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"/>
        <a:stretch>
          <a:fillRect/>
        </a:stretch>
      </xdr:blipFill>
      <xdr:spPr bwMode="auto">
        <a:xfrm>
          <a:off x="1895475" y="4210050"/>
          <a:ext cx="4305300" cy="857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7</xdr:col>
      <xdr:colOff>200025</xdr:colOff>
      <xdr:row>6</xdr:row>
      <xdr:rowOff>9525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638175"/>
          <a:ext cx="2714625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200025</xdr:colOff>
      <xdr:row>13</xdr:row>
      <xdr:rowOff>9525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14550"/>
          <a:ext cx="2714625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tabSelected="1" workbookViewId="0">
      <selection activeCell="M24" sqref="M24"/>
    </sheetView>
  </sheetViews>
  <sheetFormatPr defaultRowHeight="16.5"/>
  <cols>
    <col min="1" max="1" width="3.875" customWidth="1"/>
    <col min="2" max="2" width="18.375" bestFit="1" customWidth="1"/>
    <col min="3" max="3" width="7.25" customWidth="1"/>
    <col min="4" max="4" width="11.625" bestFit="1" customWidth="1"/>
    <col min="5" max="5" width="6.5" customWidth="1"/>
    <col min="6" max="6" width="18.375" bestFit="1" customWidth="1"/>
    <col min="7" max="7" width="2.875" customWidth="1"/>
    <col min="8" max="8" width="7" customWidth="1"/>
    <col min="9" max="9" width="14.5" style="10" customWidth="1"/>
    <col min="10" max="10" width="11.375" bestFit="1" customWidth="1"/>
    <col min="11" max="11" width="14.125" customWidth="1"/>
    <col min="12" max="12" width="10.375" bestFit="1" customWidth="1"/>
    <col min="13" max="13" width="7" customWidth="1"/>
    <col min="14" max="15" width="6" bestFit="1" customWidth="1"/>
    <col min="16" max="16" width="13.375" bestFit="1" customWidth="1"/>
    <col min="17" max="17" width="13" bestFit="1" customWidth="1"/>
  </cols>
  <sheetData>
    <row r="1" spans="2:17" s="12" customFormat="1">
      <c r="H1" s="12" t="s">
        <v>53</v>
      </c>
      <c r="I1" s="16"/>
      <c r="J1" s="12" t="s">
        <v>54</v>
      </c>
      <c r="L1" s="12" t="s">
        <v>53</v>
      </c>
      <c r="N1" s="81" t="s">
        <v>60</v>
      </c>
      <c r="O1" s="81" t="s">
        <v>113</v>
      </c>
      <c r="P1" s="82" t="s">
        <v>114</v>
      </c>
      <c r="Q1" s="82" t="s">
        <v>115</v>
      </c>
    </row>
    <row r="2" spans="2:17">
      <c r="B2" s="9" t="s">
        <v>44</v>
      </c>
      <c r="C2" s="10"/>
      <c r="D2" s="9" t="str">
        <f>ASC(B2)</f>
        <v>abc</v>
      </c>
      <c r="F2" s="9" t="str">
        <f>DBCS(D2)</f>
        <v>ａｂｃ</v>
      </c>
      <c r="H2" s="15">
        <v>33</v>
      </c>
      <c r="I2" s="16"/>
      <c r="J2" s="57" t="str">
        <f>CHAR(H2)</f>
        <v>!</v>
      </c>
      <c r="L2" s="15">
        <f>CODE(J2)</f>
        <v>33</v>
      </c>
      <c r="N2" s="75">
        <v>0.5</v>
      </c>
      <c r="O2" s="76">
        <v>1</v>
      </c>
      <c r="P2" s="77">
        <f t="shared" ref="P2:P13" si="0">DOLLARDE(N2,O2)</f>
        <v>0.5</v>
      </c>
      <c r="Q2" s="75">
        <f t="shared" ref="Q2:Q13" si="1">DOLLARFR(N2,O2)</f>
        <v>0.5</v>
      </c>
    </row>
    <row r="3" spans="2:17">
      <c r="B3" s="9" t="s">
        <v>50</v>
      </c>
      <c r="C3" s="14" t="s">
        <v>49</v>
      </c>
      <c r="D3" s="9" t="str">
        <f>ASC(B3)</f>
        <v>"123"</v>
      </c>
      <c r="E3" s="13" t="s">
        <v>48</v>
      </c>
      <c r="F3" s="9" t="str">
        <f>DBCS(D3)</f>
        <v>”１２３”</v>
      </c>
      <c r="H3" s="15">
        <v>34</v>
      </c>
      <c r="I3" s="16"/>
      <c r="J3" s="57" t="str">
        <f t="shared" ref="J3:J12" si="2">CHAR(H3)</f>
        <v>"</v>
      </c>
      <c r="L3" s="15">
        <f t="shared" ref="L3:L12" si="3">CODE(J3)</f>
        <v>34</v>
      </c>
      <c r="N3" s="75">
        <v>0.5</v>
      </c>
      <c r="O3" s="76">
        <v>2</v>
      </c>
      <c r="P3" s="77">
        <f t="shared" si="0"/>
        <v>2.5</v>
      </c>
      <c r="Q3" s="75">
        <f t="shared" si="1"/>
        <v>0.1</v>
      </c>
    </row>
    <row r="4" spans="2:17">
      <c r="B4" s="9" t="s">
        <v>45</v>
      </c>
      <c r="C4" s="11" t="s">
        <v>47</v>
      </c>
      <c r="D4" s="9" t="str">
        <f>ASC(B4)</f>
        <v>陳偉忠CGU</v>
      </c>
      <c r="E4" s="11" t="s">
        <v>47</v>
      </c>
      <c r="F4" s="9" t="str">
        <f>DBCS(D4)</f>
        <v>陳偉忠ＣＧＵ</v>
      </c>
      <c r="H4" s="15">
        <v>35</v>
      </c>
      <c r="I4" s="16"/>
      <c r="J4" s="57" t="str">
        <f t="shared" si="2"/>
        <v>#</v>
      </c>
      <c r="L4" s="15">
        <f t="shared" si="3"/>
        <v>35</v>
      </c>
      <c r="N4" s="75">
        <v>0.5</v>
      </c>
      <c r="O4" s="76">
        <v>4</v>
      </c>
      <c r="P4" s="77">
        <f t="shared" si="0"/>
        <v>1.25</v>
      </c>
      <c r="Q4" s="75">
        <f t="shared" si="1"/>
        <v>0.2</v>
      </c>
    </row>
    <row r="5" spans="2:17">
      <c r="B5" s="9" t="s">
        <v>46</v>
      </c>
      <c r="C5" s="10"/>
      <c r="D5" s="9" t="str">
        <f>ASC(B5)</f>
        <v>我愛Taiwan</v>
      </c>
      <c r="F5" s="9" t="str">
        <f>DBCS(D5)</f>
        <v>我愛Ｔａｉｗａｎ</v>
      </c>
      <c r="H5" s="15">
        <v>36</v>
      </c>
      <c r="I5" s="16"/>
      <c r="J5" s="57" t="str">
        <f t="shared" si="2"/>
        <v>$</v>
      </c>
      <c r="L5" s="15">
        <f t="shared" si="3"/>
        <v>36</v>
      </c>
      <c r="N5" s="75">
        <v>0.5</v>
      </c>
      <c r="O5" s="76">
        <v>8</v>
      </c>
      <c r="P5" s="77">
        <f t="shared" si="0"/>
        <v>0.625</v>
      </c>
      <c r="Q5" s="75">
        <f t="shared" si="1"/>
        <v>0.4</v>
      </c>
    </row>
    <row r="6" spans="2:17">
      <c r="H6" s="15">
        <v>65</v>
      </c>
      <c r="I6" s="16" t="s">
        <v>51</v>
      </c>
      <c r="J6" s="57" t="str">
        <f t="shared" si="2"/>
        <v>A</v>
      </c>
      <c r="K6" s="12" t="s">
        <v>52</v>
      </c>
      <c r="L6" s="15">
        <f t="shared" si="3"/>
        <v>65</v>
      </c>
      <c r="N6" s="75">
        <v>0.5</v>
      </c>
      <c r="O6" s="76">
        <v>16</v>
      </c>
      <c r="P6" s="77">
        <f t="shared" si="0"/>
        <v>3.125</v>
      </c>
      <c r="Q6" s="75">
        <f t="shared" si="1"/>
        <v>0.08</v>
      </c>
    </row>
    <row r="7" spans="2:17">
      <c r="H7" s="15">
        <v>66</v>
      </c>
      <c r="I7" s="11" t="s">
        <v>47</v>
      </c>
      <c r="J7" s="57" t="str">
        <f t="shared" si="2"/>
        <v>B</v>
      </c>
      <c r="K7" s="11" t="s">
        <v>47</v>
      </c>
      <c r="L7" s="15">
        <f t="shared" si="3"/>
        <v>66</v>
      </c>
      <c r="N7" s="78">
        <v>0.5</v>
      </c>
      <c r="O7" s="79">
        <v>-1</v>
      </c>
      <c r="P7" s="80" t="e">
        <f t="shared" si="0"/>
        <v>#NUM!</v>
      </c>
      <c r="Q7" s="78" t="e">
        <f t="shared" si="1"/>
        <v>#NUM!</v>
      </c>
    </row>
    <row r="8" spans="2:17">
      <c r="E8">
        <f>CODE(" ")</f>
        <v>32</v>
      </c>
      <c r="H8" s="15">
        <v>97</v>
      </c>
      <c r="I8" s="16"/>
      <c r="J8" s="57" t="str">
        <f t="shared" si="2"/>
        <v>a</v>
      </c>
      <c r="L8" s="15">
        <f t="shared" si="3"/>
        <v>97</v>
      </c>
      <c r="N8" s="75">
        <v>1.2</v>
      </c>
      <c r="O8" s="76">
        <v>1</v>
      </c>
      <c r="P8" s="77">
        <f t="shared" si="0"/>
        <v>1.2</v>
      </c>
      <c r="Q8" s="75">
        <f t="shared" si="1"/>
        <v>1.2</v>
      </c>
    </row>
    <row r="9" spans="2:17">
      <c r="B9" s="22"/>
      <c r="C9" s="22"/>
      <c r="D9" s="22"/>
      <c r="H9" s="15">
        <v>98</v>
      </c>
      <c r="I9" s="16"/>
      <c r="J9" s="57" t="str">
        <f t="shared" si="2"/>
        <v>b</v>
      </c>
      <c r="L9" s="15">
        <f t="shared" si="3"/>
        <v>98</v>
      </c>
      <c r="N9" s="75">
        <v>1.2</v>
      </c>
      <c r="O9" s="76">
        <v>2</v>
      </c>
      <c r="P9" s="77">
        <f t="shared" si="0"/>
        <v>1.9999999999999998</v>
      </c>
      <c r="Q9" s="75">
        <f t="shared" si="1"/>
        <v>1.04</v>
      </c>
    </row>
    <row r="10" spans="2:17">
      <c r="B10" s="23" t="s">
        <v>60</v>
      </c>
      <c r="C10" s="26" t="s">
        <v>61</v>
      </c>
      <c r="D10" s="27" t="s">
        <v>62</v>
      </c>
      <c r="H10" s="9">
        <v>1234</v>
      </c>
      <c r="J10" s="57" t="e">
        <f t="shared" si="2"/>
        <v>#VALUE!</v>
      </c>
      <c r="L10" s="15" t="e">
        <f t="shared" si="3"/>
        <v>#VALUE!</v>
      </c>
      <c r="N10" s="75">
        <v>1.2</v>
      </c>
      <c r="O10" s="76">
        <v>4</v>
      </c>
      <c r="P10" s="77">
        <f t="shared" si="0"/>
        <v>1.5</v>
      </c>
      <c r="Q10" s="75">
        <f t="shared" si="1"/>
        <v>1.08</v>
      </c>
    </row>
    <row r="11" spans="2:17">
      <c r="B11" s="24">
        <v>1234.567</v>
      </c>
      <c r="C11" s="26">
        <v>1</v>
      </c>
      <c r="D11" s="28" t="str">
        <f t="shared" ref="D11:D16" si="4">DOLLAR(B11,C11)</f>
        <v>$1,234.6</v>
      </c>
      <c r="H11" s="9">
        <v>43596</v>
      </c>
      <c r="J11" s="57" t="str">
        <f t="shared" si="2"/>
        <v>林</v>
      </c>
      <c r="L11" s="15">
        <f t="shared" si="3"/>
        <v>43596</v>
      </c>
      <c r="N11" s="75">
        <v>1.2</v>
      </c>
      <c r="O11" s="76">
        <v>8</v>
      </c>
      <c r="P11" s="77">
        <f t="shared" si="0"/>
        <v>1.25</v>
      </c>
      <c r="Q11" s="75">
        <f t="shared" si="1"/>
        <v>1.1599999999999999</v>
      </c>
    </row>
    <row r="12" spans="2:17">
      <c r="B12" s="24">
        <v>0.12345</v>
      </c>
      <c r="C12" s="26">
        <v>2</v>
      </c>
      <c r="D12" s="28" t="str">
        <f t="shared" si="4"/>
        <v>$0.12</v>
      </c>
      <c r="H12" s="9">
        <v>45999</v>
      </c>
      <c r="J12" s="57" t="str">
        <f t="shared" si="2"/>
        <v>陳</v>
      </c>
      <c r="L12" s="15">
        <f t="shared" si="3"/>
        <v>45999</v>
      </c>
      <c r="N12" s="75">
        <v>1.2</v>
      </c>
      <c r="O12" s="76">
        <v>16</v>
      </c>
      <c r="P12" s="77">
        <f t="shared" si="0"/>
        <v>2.25</v>
      </c>
      <c r="Q12" s="75">
        <f t="shared" si="1"/>
        <v>1.032</v>
      </c>
    </row>
    <row r="13" spans="2:17">
      <c r="B13" s="24">
        <v>1234.567</v>
      </c>
      <c r="C13" s="26">
        <v>0</v>
      </c>
      <c r="D13" s="28" t="str">
        <f t="shared" si="4"/>
        <v>$1,235</v>
      </c>
      <c r="N13" s="78">
        <v>1.2</v>
      </c>
      <c r="O13" s="79">
        <v>-1</v>
      </c>
      <c r="P13" s="80" t="e">
        <f t="shared" si="0"/>
        <v>#NUM!</v>
      </c>
      <c r="Q13" s="78" t="e">
        <f t="shared" si="1"/>
        <v>#NUM!</v>
      </c>
    </row>
    <row r="14" spans="2:17">
      <c r="B14" s="24">
        <v>1234.567</v>
      </c>
      <c r="C14" s="26">
        <v>-1</v>
      </c>
      <c r="D14" s="28" t="str">
        <f t="shared" si="4"/>
        <v>$1,230</v>
      </c>
      <c r="H14" s="12" t="s">
        <v>53</v>
      </c>
      <c r="I14" s="16"/>
      <c r="J14" s="12" t="s">
        <v>54</v>
      </c>
      <c r="K14" s="12"/>
      <c r="L14" s="12" t="s">
        <v>53</v>
      </c>
    </row>
    <row r="15" spans="2:17">
      <c r="B15" s="24">
        <v>-1234.567</v>
      </c>
      <c r="C15" s="26">
        <v>-2</v>
      </c>
      <c r="D15" s="28" t="str">
        <f t="shared" si="4"/>
        <v>-$1,200</v>
      </c>
      <c r="H15" s="15">
        <v>33</v>
      </c>
      <c r="I15" s="16"/>
      <c r="J15" s="15" t="str">
        <f>_xlfn.UNICHAR(H15)</f>
        <v>!</v>
      </c>
      <c r="L15" s="15">
        <f>_xlfn.UNICODE(J15)</f>
        <v>33</v>
      </c>
    </row>
    <row r="16" spans="2:17">
      <c r="B16" s="25">
        <v>-9999</v>
      </c>
      <c r="C16" s="26">
        <v>1</v>
      </c>
      <c r="D16" s="28" t="str">
        <f t="shared" si="4"/>
        <v>-$9,999.0</v>
      </c>
      <c r="H16" s="15">
        <v>34</v>
      </c>
      <c r="I16" s="16"/>
      <c r="J16" s="15" t="str">
        <f t="shared" ref="J16:J25" si="5">_xlfn.UNICHAR(H16)</f>
        <v>"</v>
      </c>
      <c r="L16" s="15">
        <f t="shared" ref="L16:L25" si="6">_xlfn.UNICODE(J16)</f>
        <v>34</v>
      </c>
    </row>
    <row r="17" spans="8:12">
      <c r="H17" s="15">
        <v>35</v>
      </c>
      <c r="I17" s="16"/>
      <c r="J17" s="15" t="str">
        <f t="shared" si="5"/>
        <v>#</v>
      </c>
      <c r="L17" s="15">
        <f t="shared" si="6"/>
        <v>35</v>
      </c>
    </row>
    <row r="18" spans="8:12">
      <c r="H18" s="15">
        <v>36</v>
      </c>
      <c r="I18" s="16"/>
      <c r="J18" s="15" t="str">
        <f t="shared" si="5"/>
        <v>$</v>
      </c>
      <c r="L18" s="15">
        <f t="shared" si="6"/>
        <v>36</v>
      </c>
    </row>
    <row r="19" spans="8:12">
      <c r="H19" s="15">
        <v>65</v>
      </c>
      <c r="I19" s="16" t="s">
        <v>150</v>
      </c>
      <c r="J19" s="15" t="str">
        <f t="shared" si="5"/>
        <v>A</v>
      </c>
      <c r="K19" s="12" t="s">
        <v>151</v>
      </c>
      <c r="L19" s="15">
        <f t="shared" si="6"/>
        <v>65</v>
      </c>
    </row>
    <row r="20" spans="8:12">
      <c r="H20" s="15">
        <v>66</v>
      </c>
      <c r="I20" s="11" t="s">
        <v>47</v>
      </c>
      <c r="J20" s="15" t="str">
        <f t="shared" si="5"/>
        <v>B</v>
      </c>
      <c r="K20" s="11" t="s">
        <v>47</v>
      </c>
      <c r="L20" s="15">
        <f t="shared" si="6"/>
        <v>66</v>
      </c>
    </row>
    <row r="21" spans="8:12">
      <c r="H21" s="15">
        <v>97</v>
      </c>
      <c r="I21" s="16"/>
      <c r="J21" s="15" t="str">
        <f t="shared" si="5"/>
        <v>a</v>
      </c>
      <c r="L21" s="15">
        <f t="shared" si="6"/>
        <v>97</v>
      </c>
    </row>
    <row r="22" spans="8:12">
      <c r="H22" s="15">
        <v>98</v>
      </c>
      <c r="I22" s="16"/>
      <c r="J22" s="15" t="str">
        <f t="shared" si="5"/>
        <v>b</v>
      </c>
      <c r="L22" s="15">
        <f t="shared" si="6"/>
        <v>98</v>
      </c>
    </row>
    <row r="23" spans="8:12">
      <c r="H23" s="9">
        <v>1234</v>
      </c>
      <c r="J23" s="15" t="str">
        <f t="shared" si="5"/>
        <v>Ӓ</v>
      </c>
      <c r="L23" s="15">
        <f t="shared" si="6"/>
        <v>1234</v>
      </c>
    </row>
    <row r="24" spans="8:12">
      <c r="H24" s="9">
        <v>43596</v>
      </c>
      <c r="J24" s="15" t="str">
        <f t="shared" si="5"/>
        <v>ꩌ</v>
      </c>
      <c r="L24" s="15">
        <f t="shared" si="6"/>
        <v>43596</v>
      </c>
    </row>
    <row r="25" spans="8:12">
      <c r="H25" s="9">
        <v>45999</v>
      </c>
      <c r="J25" s="15" t="str">
        <f t="shared" si="5"/>
        <v>뎯</v>
      </c>
      <c r="L25" s="15">
        <f t="shared" si="6"/>
        <v>45999</v>
      </c>
    </row>
  </sheetData>
  <phoneticPr fontId="2" type="noConversion"/>
  <pageMargins left="0.75" right="0.75" top="1" bottom="1" header="0.5" footer="0.5"/>
  <pageSetup paperSize="269" orientation="landscape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H11" sqref="H11"/>
    </sheetView>
  </sheetViews>
  <sheetFormatPr defaultColWidth="8.875" defaultRowHeight="16.5"/>
  <cols>
    <col min="1" max="1" width="8.875" style="37"/>
    <col min="2" max="2" width="10.5" style="37" bestFit="1" customWidth="1"/>
    <col min="3" max="3" width="9.625" style="37" bestFit="1" customWidth="1"/>
    <col min="4" max="4" width="8.875" style="37"/>
    <col min="5" max="5" width="9.125" style="37" customWidth="1"/>
    <col min="6" max="6" width="10.375" style="37" bestFit="1" customWidth="1"/>
    <col min="7" max="7" width="8.875" style="37"/>
    <col min="8" max="8" width="27.75" style="37" customWidth="1"/>
    <col min="9" max="9" width="8.875" style="37"/>
    <col min="10" max="10" width="12.375" style="37" customWidth="1"/>
    <col min="11" max="16384" width="8.875" style="37"/>
  </cols>
  <sheetData>
    <row r="1" spans="1:10">
      <c r="A1" s="40" t="s">
        <v>12</v>
      </c>
      <c r="B1" s="40" t="s">
        <v>13</v>
      </c>
      <c r="C1" s="40" t="s">
        <v>14</v>
      </c>
      <c r="D1" s="40" t="s">
        <v>0</v>
      </c>
      <c r="E1" s="40" t="s">
        <v>1</v>
      </c>
      <c r="F1" s="40" t="s">
        <v>15</v>
      </c>
    </row>
    <row r="2" spans="1:10">
      <c r="A2" s="41" t="s">
        <v>11</v>
      </c>
      <c r="B2" s="21" t="s">
        <v>55</v>
      </c>
      <c r="C2" s="4">
        <v>38</v>
      </c>
      <c r="D2" s="4">
        <v>32</v>
      </c>
      <c r="E2" s="4">
        <v>29</v>
      </c>
      <c r="F2" s="5">
        <f>SUM(C2:E2)</f>
        <v>99</v>
      </c>
    </row>
    <row r="3" spans="1:10">
      <c r="A3" s="41" t="s">
        <v>2</v>
      </c>
      <c r="B3" s="21" t="s">
        <v>56</v>
      </c>
      <c r="C3" s="4">
        <v>25</v>
      </c>
      <c r="D3" s="4">
        <v>25</v>
      </c>
      <c r="E3" s="4">
        <v>37</v>
      </c>
      <c r="F3" s="5">
        <f t="shared" ref="F3:F11" si="0">SUM(C3:E3)</f>
        <v>87</v>
      </c>
    </row>
    <row r="4" spans="1:10">
      <c r="A4" s="41" t="s">
        <v>3</v>
      </c>
      <c r="B4" s="21" t="s">
        <v>57</v>
      </c>
      <c r="C4" s="4">
        <v>23</v>
      </c>
      <c r="D4" s="4">
        <v>32</v>
      </c>
      <c r="E4" s="4">
        <v>39</v>
      </c>
      <c r="F4" s="5">
        <f t="shared" si="0"/>
        <v>94</v>
      </c>
    </row>
    <row r="5" spans="1:10">
      <c r="A5" s="41" t="s">
        <v>4</v>
      </c>
      <c r="B5" s="21" t="s">
        <v>58</v>
      </c>
      <c r="C5" s="4">
        <v>26</v>
      </c>
      <c r="D5" s="4">
        <v>25</v>
      </c>
      <c r="E5" s="4">
        <v>34</v>
      </c>
      <c r="F5" s="5">
        <f t="shared" si="0"/>
        <v>85</v>
      </c>
    </row>
    <row r="6" spans="1:10">
      <c r="A6" s="41" t="s">
        <v>5</v>
      </c>
      <c r="B6" s="21" t="s">
        <v>59</v>
      </c>
      <c r="C6" s="4">
        <v>33</v>
      </c>
      <c r="D6" s="4">
        <v>38</v>
      </c>
      <c r="E6" s="4">
        <v>28</v>
      </c>
      <c r="F6" s="5">
        <f t="shared" si="0"/>
        <v>99</v>
      </c>
    </row>
    <row r="7" spans="1:10">
      <c r="A7" s="41" t="s">
        <v>6</v>
      </c>
      <c r="B7" s="21" t="s">
        <v>63</v>
      </c>
      <c r="C7" s="4">
        <v>31</v>
      </c>
      <c r="D7" s="4">
        <v>28</v>
      </c>
      <c r="E7" s="4">
        <v>20</v>
      </c>
      <c r="F7" s="5">
        <f t="shared" si="0"/>
        <v>79</v>
      </c>
    </row>
    <row r="8" spans="1:10">
      <c r="A8" s="41" t="s">
        <v>7</v>
      </c>
      <c r="B8" s="21" t="s">
        <v>64</v>
      </c>
      <c r="C8" s="4">
        <v>37</v>
      </c>
      <c r="D8" s="4">
        <v>29</v>
      </c>
      <c r="E8" s="4">
        <v>29</v>
      </c>
      <c r="F8" s="5">
        <f t="shared" si="0"/>
        <v>95</v>
      </c>
      <c r="J8" s="36" t="s">
        <v>88</v>
      </c>
    </row>
    <row r="9" spans="1:10">
      <c r="A9" s="41" t="s">
        <v>8</v>
      </c>
      <c r="B9" s="21" t="s">
        <v>65</v>
      </c>
      <c r="C9" s="4">
        <v>29</v>
      </c>
      <c r="D9" s="4">
        <v>22</v>
      </c>
      <c r="E9" s="4">
        <v>34</v>
      </c>
      <c r="F9" s="5">
        <f t="shared" si="0"/>
        <v>85</v>
      </c>
      <c r="J9" s="36" t="e">
        <f>FIND("林",J8,LEN(J8))</f>
        <v>#VALUE!</v>
      </c>
    </row>
    <row r="10" spans="1:10">
      <c r="A10" s="41" t="s">
        <v>9</v>
      </c>
      <c r="B10" s="21" t="s">
        <v>66</v>
      </c>
      <c r="C10" s="4">
        <v>23</v>
      </c>
      <c r="D10" s="4">
        <v>35</v>
      </c>
      <c r="E10" s="4">
        <v>23</v>
      </c>
      <c r="F10" s="5">
        <f t="shared" si="0"/>
        <v>81</v>
      </c>
      <c r="J10" s="36">
        <f>FIND("林","林宏諭與林建宏的成績",2)</f>
        <v>5</v>
      </c>
    </row>
    <row r="11" spans="1:10">
      <c r="A11" s="41" t="s">
        <v>10</v>
      </c>
      <c r="B11" s="21" t="s">
        <v>67</v>
      </c>
      <c r="C11" s="4">
        <v>28</v>
      </c>
      <c r="D11" s="4">
        <v>27</v>
      </c>
      <c r="E11" s="4">
        <v>26</v>
      </c>
      <c r="F11" s="5">
        <f t="shared" si="0"/>
        <v>81</v>
      </c>
    </row>
    <row r="12" spans="1:10">
      <c r="A12" s="92" t="s">
        <v>16</v>
      </c>
      <c r="B12" s="92"/>
      <c r="C12" s="92"/>
      <c r="D12" s="21" t="s">
        <v>149</v>
      </c>
      <c r="F12" s="91" t="str">
        <f t="array" ref="F12">IF(OR(EXACT(業務姓名,名稱)),"正確","錯誤,請重新輸入")</f>
        <v>錯誤,請重新輸入</v>
      </c>
    </row>
    <row r="13" spans="1:10">
      <c r="F13" s="5" t="str">
        <f>IF(ISERROR(MATCH(名稱,姓名,0)),"錯誤,請重新輸入","正確")</f>
        <v>錯誤,請重新輸入</v>
      </c>
    </row>
  </sheetData>
  <mergeCells count="1">
    <mergeCell ref="A12:C12"/>
  </mergeCells>
  <phoneticPr fontId="2" type="noConversion"/>
  <pageMargins left="0.75" right="0.75" top="1" bottom="1" header="0.5" footer="0.5"/>
  <pageSetup paperSize="269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workbookViewId="0">
      <selection activeCell="A19" sqref="A19"/>
    </sheetView>
  </sheetViews>
  <sheetFormatPr defaultColWidth="8.875" defaultRowHeight="16.5"/>
  <cols>
    <col min="1" max="1" width="34.625" style="37" bestFit="1" customWidth="1"/>
    <col min="2" max="2" width="3.5" style="37" bestFit="1" customWidth="1"/>
    <col min="3" max="3" width="27.5" style="37" bestFit="1" customWidth="1"/>
    <col min="4" max="4" width="17.75" style="37" bestFit="1" customWidth="1"/>
    <col min="5" max="5" width="2.375" style="37" customWidth="1"/>
    <col min="6" max="6" width="10.125" style="37" customWidth="1"/>
    <col min="7" max="11" width="8.875" style="37"/>
    <col min="12" max="12" width="16.5" style="37" customWidth="1"/>
    <col min="13" max="16384" width="8.875" style="37"/>
  </cols>
  <sheetData>
    <row r="1" spans="1:16" ht="15.75" customHeight="1">
      <c r="A1" s="34" t="s">
        <v>116</v>
      </c>
      <c r="B1" s="35">
        <f>FIND("*",A1)</f>
        <v>12</v>
      </c>
      <c r="C1" s="51" t="str">
        <f>MID(A1,1,FIND("*",A1)-1)</f>
        <v>淡江大學管理科學研究所</v>
      </c>
      <c r="D1" s="51" t="str">
        <f>MID(A1,FIND("*",A1)+1,100)</f>
        <v>Vincent</v>
      </c>
    </row>
    <row r="2" spans="1:16">
      <c r="A2" s="36" t="s">
        <v>83</v>
      </c>
      <c r="B2" s="38">
        <f>FIND("*",A2)</f>
        <v>9</v>
      </c>
      <c r="C2" s="51" t="str">
        <f>MID(A2,1,FIND("*",A2)-1)</f>
        <v>長庚大學通識中心</v>
      </c>
      <c r="D2" s="51" t="str">
        <f>MID(A2,FIND("*",A2)+1,LEN(A2)-FIND("*",A2))</f>
        <v>Morgan</v>
      </c>
      <c r="F2" s="52" t="str">
        <f ca="1">CELL("filename")</f>
        <v>F:\改版\新增資料夾\[CH09文字函數(參考答案).XLS]a-d</v>
      </c>
      <c r="G2" s="53"/>
      <c r="H2" s="53"/>
      <c r="I2" s="53"/>
      <c r="J2" s="53"/>
      <c r="K2" s="53"/>
      <c r="L2" s="53"/>
    </row>
    <row r="3" spans="1:16">
      <c r="A3" s="36" t="s">
        <v>78</v>
      </c>
      <c r="B3" s="38">
        <f>FIND("*",A3)</f>
        <v>5</v>
      </c>
      <c r="C3" s="51" t="str">
        <f>MID(A3,1,FIND("*",A3)-1)</f>
        <v>博碩文化</v>
      </c>
      <c r="D3" s="51" t="str">
        <f>MID(A3,FIND("*",A3)+1,LEN(A3)-FIND("*",A3))</f>
        <v>Herbert&amp;Channel</v>
      </c>
      <c r="F3" s="53"/>
      <c r="G3" s="53"/>
      <c r="H3" s="53"/>
      <c r="I3" s="88" t="s">
        <v>126</v>
      </c>
      <c r="J3" s="89"/>
      <c r="K3" s="89"/>
      <c r="L3" s="89"/>
      <c r="M3" s="89"/>
    </row>
    <row r="4" spans="1:16">
      <c r="F4" s="54">
        <f ca="1">LEN(F2)</f>
        <v>35</v>
      </c>
      <c r="G4" s="53" t="s">
        <v>84</v>
      </c>
      <c r="H4" s="53"/>
      <c r="I4" s="88" t="s">
        <v>122</v>
      </c>
      <c r="J4" s="89"/>
      <c r="K4" s="89"/>
      <c r="L4" s="89"/>
      <c r="M4" s="89"/>
    </row>
    <row r="5" spans="1:16">
      <c r="A5" s="57">
        <f>FIND("林","林宏諭")</f>
        <v>1</v>
      </c>
      <c r="F5" s="53">
        <f ca="1">FIND("[",F2)</f>
        <v>13</v>
      </c>
      <c r="G5" s="53" t="s">
        <v>85</v>
      </c>
      <c r="H5" s="53"/>
      <c r="I5" s="88" t="s">
        <v>123</v>
      </c>
      <c r="J5" s="89"/>
      <c r="K5" s="89"/>
      <c r="L5" s="89"/>
      <c r="M5" s="89"/>
    </row>
    <row r="6" spans="1:16">
      <c r="A6" s="57">
        <f>FIND("成","林宏諭的成績")</f>
        <v>5</v>
      </c>
      <c r="D6" s="55"/>
      <c r="F6" s="53">
        <f ca="1">FIND("]",F2)</f>
        <v>32</v>
      </c>
      <c r="G6" s="53" t="s">
        <v>86</v>
      </c>
      <c r="H6" s="53"/>
      <c r="I6" s="88" t="s">
        <v>124</v>
      </c>
      <c r="J6" s="89"/>
      <c r="K6" s="89"/>
      <c r="L6" s="89"/>
      <c r="M6" s="89"/>
    </row>
    <row r="7" spans="1:16">
      <c r="A7" s="57">
        <f>FIND("n","My name is Vincent")</f>
        <v>4</v>
      </c>
      <c r="D7" s="55"/>
      <c r="F7" s="53">
        <f ca="1">LEN(F2)-LEN(MID(F2,FIND("]",F2),10))-FIND("[",F2)</f>
        <v>18</v>
      </c>
      <c r="G7" s="53" t="s">
        <v>87</v>
      </c>
      <c r="H7" s="53"/>
      <c r="I7" s="88" t="s">
        <v>125</v>
      </c>
      <c r="J7" s="89"/>
      <c r="K7" s="89"/>
      <c r="L7" s="89"/>
      <c r="M7" s="89"/>
    </row>
    <row r="8" spans="1:16">
      <c r="A8" s="57">
        <f>FIND("n","My name is Vincent",5)</f>
        <v>14</v>
      </c>
      <c r="D8" s="55"/>
      <c r="F8" s="53" t="str">
        <f ca="1">MID(F2,FIND("[",F2)+1,LEN(F2)-FIND("[",F2)-LEN(MID(F2,FIND("]",F2),20)))</f>
        <v>CH09文字函數(參考答案).XLS</v>
      </c>
      <c r="G8" s="53"/>
      <c r="H8" s="53"/>
      <c r="I8" s="88" t="s">
        <v>127</v>
      </c>
      <c r="J8" s="89"/>
      <c r="K8" s="89"/>
      <c r="L8" s="89"/>
      <c r="M8" s="89"/>
      <c r="N8" s="89"/>
      <c r="O8" s="89"/>
      <c r="P8" s="89"/>
    </row>
    <row r="9" spans="1:16">
      <c r="A9" s="57">
        <f>FIND("林","林宏諭與林建宏的成績",2)</f>
        <v>5</v>
      </c>
      <c r="D9" s="55"/>
    </row>
    <row r="10" spans="1:16">
      <c r="A10" s="58"/>
      <c r="D10" s="55"/>
    </row>
    <row r="11" spans="1:16">
      <c r="A11" s="57">
        <f>FIND("in","I live in Taiwan")</f>
        <v>8</v>
      </c>
      <c r="C11" s="56"/>
      <c r="D11" s="55"/>
    </row>
    <row r="12" spans="1:16">
      <c r="A12" s="57">
        <f>FINDB("in","I live in Taiwan")</f>
        <v>8</v>
      </c>
      <c r="D12" s="55"/>
    </row>
    <row r="13" spans="1:16">
      <c r="A13" s="57">
        <f>FINDB("林","林宏諭")</f>
        <v>1</v>
      </c>
    </row>
    <row r="14" spans="1:16">
      <c r="A14" s="57">
        <f>FINDB("成","林宏諭的成績")</f>
        <v>9</v>
      </c>
    </row>
    <row r="15" spans="1:16">
      <c r="A15" s="57">
        <f>FINDB("n","My name is Vincent")</f>
        <v>4</v>
      </c>
    </row>
    <row r="16" spans="1:16">
      <c r="A16" s="57">
        <f>FINDB("n","My name is Vincent",5)</f>
        <v>14</v>
      </c>
    </row>
    <row r="17" spans="1:1">
      <c r="A17" s="57">
        <f>FINDB("陳","陳友敬與陳儀庭的成績",5)</f>
        <v>9</v>
      </c>
    </row>
    <row r="18" spans="1:1">
      <c r="A18" s="58"/>
    </row>
    <row r="19" spans="1:1">
      <c r="A19" s="57" t="str">
        <f>PROPER("我愛EXCEL應用大全")</f>
        <v>我愛excel應用大全</v>
      </c>
    </row>
  </sheetData>
  <phoneticPr fontId="2" type="noConversion"/>
  <pageMargins left="0.75" right="0.75" top="1" bottom="1" header="0.5" footer="0.5"/>
  <pageSetup paperSize="26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6.5"/>
  <cols>
    <col min="1" max="2" width="10.5" bestFit="1" customWidth="1"/>
    <col min="4" max="4" width="12.875" bestFit="1" customWidth="1"/>
  </cols>
  <sheetData>
    <row r="1" spans="1:4">
      <c r="A1" s="83" t="s">
        <v>117</v>
      </c>
      <c r="B1" s="83" t="s">
        <v>118</v>
      </c>
      <c r="C1" s="83" t="s">
        <v>119</v>
      </c>
      <c r="D1" s="83" t="s">
        <v>120</v>
      </c>
    </row>
    <row r="2" spans="1:4">
      <c r="A2" s="75">
        <v>0.1234</v>
      </c>
      <c r="B2" s="76">
        <v>0</v>
      </c>
      <c r="C2" s="75" t="str">
        <f>FIXED(A2,B2)</f>
        <v>0</v>
      </c>
      <c r="D2" s="84">
        <v>0.1234</v>
      </c>
    </row>
    <row r="3" spans="1:4">
      <c r="A3" s="75">
        <v>0.1234</v>
      </c>
      <c r="B3" s="76">
        <v>1</v>
      </c>
      <c r="C3" s="75" t="str">
        <f>FIXED(A3,B3)</f>
        <v>0.1</v>
      </c>
      <c r="D3" s="85">
        <v>0.1234</v>
      </c>
    </row>
    <row r="4" spans="1:4">
      <c r="A4" s="75">
        <v>0.1234</v>
      </c>
      <c r="B4" s="76">
        <v>2</v>
      </c>
      <c r="C4" s="75" t="str">
        <f>FIXED(A4,B4)</f>
        <v>0.12</v>
      </c>
      <c r="D4" s="86">
        <v>0.1234</v>
      </c>
    </row>
    <row r="5" spans="1:4">
      <c r="A5" s="75">
        <v>0.1234</v>
      </c>
      <c r="B5" s="76">
        <v>3</v>
      </c>
      <c r="C5" s="75" t="str">
        <f>FIXED(A5,B5)</f>
        <v>0.123</v>
      </c>
      <c r="D5" s="87">
        <v>0.1234</v>
      </c>
    </row>
    <row r="6" spans="1:4">
      <c r="A6" s="75">
        <v>0.1234</v>
      </c>
      <c r="B6" s="76">
        <v>4</v>
      </c>
      <c r="C6" s="75" t="str">
        <f>FIXED(A6,B6)</f>
        <v>0.1234</v>
      </c>
      <c r="D6" s="76">
        <v>0.1234</v>
      </c>
    </row>
    <row r="7" spans="1:4">
      <c r="A7" s="83" t="s">
        <v>121</v>
      </c>
      <c r="B7" s="83"/>
      <c r="C7" s="83">
        <f>SUM(C2:C6)</f>
        <v>0</v>
      </c>
      <c r="D7" s="83">
        <f>SUM(D2:D6)</f>
        <v>0.61699999999999999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showGridLines="0" workbookViewId="0">
      <selection activeCell="C9" sqref="C9"/>
    </sheetView>
  </sheetViews>
  <sheetFormatPr defaultRowHeight="16.5"/>
  <cols>
    <col min="1" max="1" width="2.875" customWidth="1"/>
    <col min="2" max="2" width="34.375" bestFit="1" customWidth="1"/>
    <col min="3" max="3" width="12.5" customWidth="1"/>
    <col min="4" max="4" width="9.5" bestFit="1" customWidth="1"/>
  </cols>
  <sheetData>
    <row r="1" spans="2:3" ht="12.75" customHeight="1"/>
    <row r="2" spans="2:3">
      <c r="B2" s="26" t="s">
        <v>76</v>
      </c>
      <c r="C2" s="23" t="s">
        <v>77</v>
      </c>
    </row>
    <row r="3" spans="2:3">
      <c r="B3" s="32" t="s">
        <v>69</v>
      </c>
      <c r="C3" s="33" t="str">
        <f t="shared" ref="C3:C9" si="0">LEFT(B3,IF(ISERROR(FIND("市",B3)),FIND("鎮",B3),FIND("市",B3)))</f>
        <v>新店市</v>
      </c>
    </row>
    <row r="4" spans="2:3">
      <c r="B4" s="32" t="s">
        <v>70</v>
      </c>
      <c r="C4" s="33" t="str">
        <f t="shared" si="0"/>
        <v>汐止鎮</v>
      </c>
    </row>
    <row r="5" spans="2:3">
      <c r="B5" s="32" t="s">
        <v>71</v>
      </c>
      <c r="C5" s="33" t="str">
        <f t="shared" si="0"/>
        <v>台北市</v>
      </c>
    </row>
    <row r="6" spans="2:3">
      <c r="B6" s="32" t="s">
        <v>72</v>
      </c>
      <c r="C6" s="33" t="str">
        <f t="shared" si="0"/>
        <v>台北市</v>
      </c>
    </row>
    <row r="7" spans="2:3">
      <c r="B7" s="32" t="s">
        <v>73</v>
      </c>
      <c r="C7" s="33" t="str">
        <f t="shared" si="0"/>
        <v>台北市</v>
      </c>
    </row>
    <row r="8" spans="2:3">
      <c r="B8" s="32" t="s">
        <v>74</v>
      </c>
      <c r="C8" s="33" t="str">
        <f t="shared" si="0"/>
        <v>三重市</v>
      </c>
    </row>
    <row r="9" spans="2:3">
      <c r="B9" s="32" t="s">
        <v>75</v>
      </c>
      <c r="C9" s="33" t="str">
        <f t="shared" si="0"/>
        <v>三重市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6.5"/>
  <cols>
    <col min="1" max="1" width="14.5" style="12" customWidth="1"/>
    <col min="2" max="4" width="9" style="12" customWidth="1"/>
    <col min="5" max="6" width="10.5" style="12" bestFit="1" customWidth="1"/>
    <col min="7" max="7" width="14.75" style="12" customWidth="1"/>
  </cols>
  <sheetData>
    <row r="1" spans="1:7" ht="19.5">
      <c r="A1" s="93" t="s">
        <v>68</v>
      </c>
      <c r="B1" s="93"/>
      <c r="C1" s="93"/>
      <c r="D1" s="93"/>
      <c r="E1" s="93"/>
      <c r="F1" s="93"/>
      <c r="G1" s="93"/>
    </row>
    <row r="2" spans="1:7">
      <c r="A2" s="17" t="s">
        <v>17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</row>
    <row r="3" spans="1:7">
      <c r="A3" s="20" t="s">
        <v>24</v>
      </c>
      <c r="B3" s="21" t="s">
        <v>55</v>
      </c>
      <c r="C3" s="18">
        <v>89</v>
      </c>
      <c r="D3" s="18">
        <v>83</v>
      </c>
      <c r="E3" s="18">
        <v>83</v>
      </c>
      <c r="F3" s="19">
        <f>SUM(C3:E3)</f>
        <v>255</v>
      </c>
      <c r="G3" s="20" t="str">
        <f>REPLACE(A3,2,5,"*****")</f>
        <v>A*****26</v>
      </c>
    </row>
    <row r="4" spans="1:7">
      <c r="A4" s="20" t="s">
        <v>25</v>
      </c>
      <c r="B4" s="21" t="s">
        <v>56</v>
      </c>
      <c r="C4" s="18">
        <v>92</v>
      </c>
      <c r="D4" s="18">
        <v>76</v>
      </c>
      <c r="E4" s="18">
        <v>90</v>
      </c>
      <c r="F4" s="19">
        <f>SUM(C4:E4)</f>
        <v>258</v>
      </c>
      <c r="G4" s="20" t="str">
        <f>REPLACE(A4,2,5,"*****")</f>
        <v>A*****09</v>
      </c>
    </row>
    <row r="5" spans="1:7">
      <c r="A5" s="20" t="s">
        <v>26</v>
      </c>
      <c r="B5" s="21" t="s">
        <v>57</v>
      </c>
      <c r="C5" s="18">
        <v>55</v>
      </c>
      <c r="D5" s="18">
        <v>53</v>
      </c>
      <c r="E5" s="18">
        <v>99</v>
      </c>
      <c r="F5" s="19">
        <f>SUM(C5:E5)</f>
        <v>207</v>
      </c>
      <c r="G5" s="20" t="str">
        <f>REPLACE(A5,2,5,"*****")</f>
        <v>A*****95</v>
      </c>
    </row>
    <row r="6" spans="1:7">
      <c r="A6" s="20" t="s">
        <v>27</v>
      </c>
      <c r="B6" s="21" t="s">
        <v>58</v>
      </c>
      <c r="C6" s="18">
        <v>98</v>
      </c>
      <c r="D6" s="18">
        <v>51</v>
      </c>
      <c r="E6" s="18">
        <v>75</v>
      </c>
      <c r="F6" s="19">
        <f>SUM(C6:E6)</f>
        <v>224</v>
      </c>
      <c r="G6" s="20" t="str">
        <f>REPLACE(A6,2,5,"*****")</f>
        <v>A*****34</v>
      </c>
    </row>
    <row r="7" spans="1:7">
      <c r="A7" s="20" t="s">
        <v>28</v>
      </c>
      <c r="B7" s="21" t="s">
        <v>59</v>
      </c>
      <c r="C7" s="18">
        <v>70</v>
      </c>
      <c r="D7" s="18">
        <v>88</v>
      </c>
      <c r="E7" s="18">
        <v>69</v>
      </c>
      <c r="F7" s="19">
        <f>SUM(C7:E7)</f>
        <v>227</v>
      </c>
      <c r="G7" s="20" t="str">
        <f>REPLACE(A7,2,5,"*****")</f>
        <v>A*****34</v>
      </c>
    </row>
    <row r="11" spans="1:7">
      <c r="A11" s="30"/>
    </row>
    <row r="12" spans="1:7">
      <c r="A12" s="30"/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opLeftCell="A16" workbookViewId="0">
      <selection activeCell="A24" sqref="A24"/>
    </sheetView>
  </sheetViews>
  <sheetFormatPr defaultColWidth="8.875" defaultRowHeight="16.5"/>
  <cols>
    <col min="1" max="1" width="12" style="37" customWidth="1"/>
    <col min="2" max="2" width="11.5" style="37" customWidth="1"/>
    <col min="3" max="3" width="9.625" style="37" bestFit="1" customWidth="1"/>
    <col min="4" max="5" width="8.875" style="37"/>
    <col min="6" max="6" width="10.375" style="37" bestFit="1" customWidth="1"/>
    <col min="7" max="16384" width="8.875" style="37"/>
  </cols>
  <sheetData>
    <row r="1" spans="1:8" s="59" customFormat="1">
      <c r="A1" s="94" t="s">
        <v>43</v>
      </c>
      <c r="B1" s="94"/>
      <c r="C1" s="94"/>
      <c r="D1" s="94"/>
      <c r="E1" s="94"/>
      <c r="F1" s="94"/>
      <c r="G1" s="94"/>
    </row>
    <row r="2" spans="1:8">
      <c r="A2" s="3" t="s">
        <v>12</v>
      </c>
      <c r="B2" s="3" t="s">
        <v>13</v>
      </c>
      <c r="C2" s="3" t="s">
        <v>39</v>
      </c>
      <c r="D2" s="3" t="s">
        <v>40</v>
      </c>
      <c r="E2" s="3" t="s">
        <v>41</v>
      </c>
      <c r="F2" s="3" t="s">
        <v>42</v>
      </c>
      <c r="G2" s="7" t="s">
        <v>79</v>
      </c>
    </row>
    <row r="3" spans="1:8">
      <c r="A3" s="1" t="s">
        <v>11</v>
      </c>
      <c r="B3" s="2" t="s">
        <v>29</v>
      </c>
      <c r="C3" s="6">
        <v>87</v>
      </c>
      <c r="D3" s="6">
        <v>73</v>
      </c>
      <c r="E3" s="6">
        <v>66</v>
      </c>
      <c r="F3" s="31">
        <f>COUNTIF(C3:E3,"&lt;60")</f>
        <v>0</v>
      </c>
      <c r="G3" s="8" t="str">
        <f>REPT("☆", COUNTIF(C3:E3,"&lt;60"))</f>
        <v/>
      </c>
    </row>
    <row r="4" spans="1:8">
      <c r="A4" s="1" t="s">
        <v>2</v>
      </c>
      <c r="B4" s="2" t="s">
        <v>30</v>
      </c>
      <c r="C4" s="6">
        <v>57</v>
      </c>
      <c r="D4" s="6">
        <v>57</v>
      </c>
      <c r="E4" s="6">
        <v>85</v>
      </c>
      <c r="F4" s="31">
        <f t="shared" ref="F4:F12" si="0">COUNTIF(C4:E4,"&lt;60")</f>
        <v>2</v>
      </c>
      <c r="G4" s="8" t="str">
        <f t="shared" ref="G4:G12" si="1">REPT("☆", COUNTIF(C4:E4,"&lt;60"))</f>
        <v>☆☆</v>
      </c>
    </row>
    <row r="5" spans="1:8">
      <c r="A5" s="1" t="s">
        <v>3</v>
      </c>
      <c r="B5" s="2" t="s">
        <v>31</v>
      </c>
      <c r="C5" s="6">
        <v>52</v>
      </c>
      <c r="D5" s="6">
        <v>73</v>
      </c>
      <c r="E5" s="6">
        <v>89</v>
      </c>
      <c r="F5" s="31">
        <f t="shared" si="0"/>
        <v>1</v>
      </c>
      <c r="G5" s="8" t="str">
        <f t="shared" si="1"/>
        <v>☆</v>
      </c>
    </row>
    <row r="6" spans="1:8">
      <c r="A6" s="1" t="s">
        <v>4</v>
      </c>
      <c r="B6" s="2" t="s">
        <v>32</v>
      </c>
      <c r="C6" s="6">
        <v>59</v>
      </c>
      <c r="D6" s="6">
        <v>57</v>
      </c>
      <c r="E6" s="6">
        <v>78</v>
      </c>
      <c r="F6" s="31">
        <f t="shared" si="0"/>
        <v>2</v>
      </c>
      <c r="G6" s="8" t="str">
        <f t="shared" si="1"/>
        <v>☆☆</v>
      </c>
    </row>
    <row r="7" spans="1:8">
      <c r="A7" s="1" t="s">
        <v>5</v>
      </c>
      <c r="B7" s="2" t="s">
        <v>33</v>
      </c>
      <c r="C7" s="6">
        <v>75</v>
      </c>
      <c r="D7" s="6">
        <v>87</v>
      </c>
      <c r="E7" s="6">
        <v>64</v>
      </c>
      <c r="F7" s="31">
        <f t="shared" si="0"/>
        <v>0</v>
      </c>
      <c r="G7" s="8" t="str">
        <f t="shared" si="1"/>
        <v/>
      </c>
    </row>
    <row r="8" spans="1:8">
      <c r="A8" s="1" t="s">
        <v>6</v>
      </c>
      <c r="B8" s="2" t="s">
        <v>34</v>
      </c>
      <c r="C8" s="6">
        <v>71</v>
      </c>
      <c r="D8" s="6">
        <v>64</v>
      </c>
      <c r="E8" s="6">
        <v>46</v>
      </c>
      <c r="F8" s="31">
        <f t="shared" si="0"/>
        <v>1</v>
      </c>
      <c r="G8" s="8" t="str">
        <f t="shared" si="1"/>
        <v>☆</v>
      </c>
    </row>
    <row r="9" spans="1:8">
      <c r="A9" s="1" t="s">
        <v>7</v>
      </c>
      <c r="B9" s="2" t="s">
        <v>35</v>
      </c>
      <c r="C9" s="6">
        <v>85</v>
      </c>
      <c r="D9" s="6">
        <v>66</v>
      </c>
      <c r="E9" s="6">
        <v>66</v>
      </c>
      <c r="F9" s="31">
        <f t="shared" si="0"/>
        <v>0</v>
      </c>
      <c r="G9" s="8" t="str">
        <f t="shared" si="1"/>
        <v/>
      </c>
    </row>
    <row r="10" spans="1:8">
      <c r="A10" s="1" t="s">
        <v>8</v>
      </c>
      <c r="B10" s="2" t="s">
        <v>36</v>
      </c>
      <c r="C10" s="6">
        <v>66</v>
      </c>
      <c r="D10" s="6">
        <v>50</v>
      </c>
      <c r="E10" s="6">
        <v>78</v>
      </c>
      <c r="F10" s="31">
        <f t="shared" si="0"/>
        <v>1</v>
      </c>
      <c r="G10" s="8" t="str">
        <f t="shared" si="1"/>
        <v>☆</v>
      </c>
    </row>
    <row r="11" spans="1:8">
      <c r="A11" s="1" t="s">
        <v>9</v>
      </c>
      <c r="B11" s="2" t="s">
        <v>37</v>
      </c>
      <c r="C11" s="6">
        <v>52</v>
      </c>
      <c r="D11" s="6">
        <v>80</v>
      </c>
      <c r="E11" s="6">
        <v>52</v>
      </c>
      <c r="F11" s="31">
        <f t="shared" si="0"/>
        <v>2</v>
      </c>
      <c r="G11" s="8" t="str">
        <f t="shared" si="1"/>
        <v>☆☆</v>
      </c>
    </row>
    <row r="12" spans="1:8">
      <c r="A12" s="1" t="s">
        <v>10</v>
      </c>
      <c r="B12" s="2" t="s">
        <v>38</v>
      </c>
      <c r="C12" s="6">
        <v>64</v>
      </c>
      <c r="D12" s="6">
        <v>62</v>
      </c>
      <c r="E12" s="6">
        <v>59</v>
      </c>
      <c r="F12" s="31">
        <f t="shared" si="0"/>
        <v>1</v>
      </c>
      <c r="G12" s="8" t="str">
        <f t="shared" si="1"/>
        <v>☆</v>
      </c>
    </row>
    <row r="15" spans="1:8">
      <c r="A15" s="17" t="s">
        <v>80</v>
      </c>
      <c r="B15" s="29" t="s">
        <v>81</v>
      </c>
    </row>
    <row r="16" spans="1:8">
      <c r="A16" s="38" t="s">
        <v>56</v>
      </c>
      <c r="B16" s="38">
        <v>3</v>
      </c>
      <c r="C16" s="42" t="str">
        <f>REPT("■",B16)</f>
        <v>■■■</v>
      </c>
      <c r="D16" s="43"/>
      <c r="E16" s="43"/>
      <c r="F16" s="43"/>
      <c r="G16" s="43"/>
      <c r="H16" s="44"/>
    </row>
    <row r="17" spans="1:8">
      <c r="A17" s="38" t="s">
        <v>55</v>
      </c>
      <c r="B17" s="38">
        <v>15</v>
      </c>
      <c r="C17" s="45" t="str">
        <f>REPT("■",B17)</f>
        <v>■■■■■■■■■■■■■■■</v>
      </c>
      <c r="D17" s="39"/>
      <c r="E17" s="39"/>
      <c r="F17" s="39"/>
      <c r="G17" s="39"/>
      <c r="H17" s="46"/>
    </row>
    <row r="18" spans="1:8">
      <c r="A18" s="38" t="s">
        <v>82</v>
      </c>
      <c r="B18" s="38">
        <v>5</v>
      </c>
      <c r="C18" s="47" t="str">
        <f>REPT("■",B18)</f>
        <v>■■■■■</v>
      </c>
      <c r="D18" s="48"/>
      <c r="E18" s="48"/>
      <c r="F18" s="48"/>
      <c r="G18" s="48"/>
      <c r="H18" s="49"/>
    </row>
    <row r="21" spans="1:8">
      <c r="A21" s="60">
        <f>SEARCH("m","My name is Vincent")</f>
        <v>1</v>
      </c>
      <c r="B21" s="44"/>
    </row>
    <row r="22" spans="1:8">
      <c r="A22" s="62">
        <f>FIND("m","My name is Vincent")</f>
        <v>6</v>
      </c>
      <c r="B22" s="63"/>
    </row>
    <row r="23" spans="1:8">
      <c r="A23" s="62" t="str">
        <f>SUBSTITUTE("淡水很美","淡水","漁人碼頭")</f>
        <v>漁人碼頭很美</v>
      </c>
      <c r="B23" s="63"/>
    </row>
    <row r="24" spans="1:8">
      <c r="A24" s="61" t="str">
        <f>SUBSTITUTE("Ann And Nick and Karen","An","Da",{1,2})</f>
        <v>Dan And Nick and Karen</v>
      </c>
      <c r="B24" s="49"/>
    </row>
    <row r="27" spans="1:8">
      <c r="B27" s="50">
        <f ca="1">TODAY()</f>
        <v>41533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D20" sqref="D20"/>
    </sheetView>
  </sheetViews>
  <sheetFormatPr defaultColWidth="9.75" defaultRowHeight="16.5"/>
  <cols>
    <col min="1" max="1" width="2.625" style="68" customWidth="1"/>
    <col min="2" max="2" width="5.125" style="69" customWidth="1"/>
    <col min="3" max="3" width="18.75" style="68" customWidth="1"/>
    <col min="4" max="4" width="17.75" style="68" customWidth="1"/>
    <col min="5" max="5" width="11.5" style="68" customWidth="1"/>
    <col min="6" max="6" width="11.375" style="68" customWidth="1"/>
    <col min="7" max="7" width="10.125" style="68" customWidth="1"/>
    <col min="8" max="16384" width="9.75" style="68"/>
  </cols>
  <sheetData>
    <row r="1" spans="1:11" s="66" customFormat="1" ht="17.25" thickBot="1">
      <c r="A1" s="64"/>
      <c r="B1" s="70" t="s">
        <v>89</v>
      </c>
      <c r="C1" s="65"/>
      <c r="D1" s="65"/>
      <c r="E1" s="65"/>
      <c r="F1" s="65"/>
      <c r="G1" s="65"/>
      <c r="H1" s="65"/>
    </row>
    <row r="2" spans="1:11" s="66" customFormat="1">
      <c r="B2" s="69"/>
    </row>
    <row r="3" spans="1:11" s="66" customFormat="1">
      <c r="B3" s="69"/>
      <c r="C3" s="72" t="s">
        <v>106</v>
      </c>
      <c r="D3" s="72" t="s">
        <v>107</v>
      </c>
    </row>
    <row r="4" spans="1:11">
      <c r="A4" s="66"/>
      <c r="C4" s="73" t="s">
        <v>100</v>
      </c>
      <c r="D4" s="74" t="str">
        <f>LEFT(C4,FIND(" ",C4,1))</f>
        <v xml:space="preserve">Vincent </v>
      </c>
      <c r="E4" s="71" t="s">
        <v>109</v>
      </c>
    </row>
    <row r="5" spans="1:11">
      <c r="C5" s="73" t="s">
        <v>101</v>
      </c>
      <c r="D5" s="74" t="str">
        <f>LEFT(C5,FIND(" ",C5,1))</f>
        <v xml:space="preserve">Herbert </v>
      </c>
      <c r="E5" s="67" t="s">
        <v>93</v>
      </c>
    </row>
    <row r="6" spans="1:11">
      <c r="C6" s="73" t="s">
        <v>102</v>
      </c>
      <c r="D6" s="74" t="str">
        <f>LEFT(C6,FIND(" ",C6,1))</f>
        <v xml:space="preserve">Celia </v>
      </c>
      <c r="E6" s="67" t="s">
        <v>94</v>
      </c>
    </row>
    <row r="8" spans="1:11" s="66" customFormat="1" ht="17.25" thickBot="1">
      <c r="A8" s="68"/>
      <c r="B8" s="70" t="s">
        <v>91</v>
      </c>
      <c r="C8" s="65"/>
      <c r="D8" s="65"/>
      <c r="E8" s="65"/>
      <c r="F8" s="65"/>
      <c r="G8" s="65"/>
      <c r="H8" s="65"/>
    </row>
    <row r="9" spans="1:11" s="66" customFormat="1">
      <c r="B9" s="69"/>
    </row>
    <row r="10" spans="1:11" s="66" customFormat="1">
      <c r="B10" s="69"/>
      <c r="C10" s="72" t="s">
        <v>90</v>
      </c>
      <c r="D10" s="72" t="s">
        <v>92</v>
      </c>
    </row>
    <row r="11" spans="1:11">
      <c r="A11" s="66"/>
      <c r="C11" s="73" t="s">
        <v>100</v>
      </c>
      <c r="D11" s="74" t="str">
        <f>RIGHT(C11,LEN(C11)-FIND(" ",C11))</f>
        <v>Lin</v>
      </c>
      <c r="E11" s="67" t="s">
        <v>103</v>
      </c>
      <c r="I11" s="30" t="str">
        <f>SUBSTITUTE("Hung Yu Lin"," ","")</f>
        <v>HungYuLin</v>
      </c>
      <c r="J11" s="68">
        <f>LEN(I11)</f>
        <v>9</v>
      </c>
      <c r="K11" s="30">
        <f>LEN("Hung Yu Lin")-LEN(SUBSTITUTE("Hung Yu Lin"," ",""))</f>
        <v>2</v>
      </c>
    </row>
    <row r="12" spans="1:11">
      <c r="C12" s="73" t="s">
        <v>101</v>
      </c>
      <c r="D12" s="74" t="str">
        <f>RIGHT(C12,LEN(C12)-FIND(" ",C12))</f>
        <v>Chang</v>
      </c>
      <c r="E12" s="67" t="s">
        <v>95</v>
      </c>
    </row>
    <row r="13" spans="1:11">
      <c r="C13" s="73" t="s">
        <v>102</v>
      </c>
      <c r="D13" s="74" t="str">
        <f>RIGHT(C13,LEN(C13)-FIND(" ",C13))</f>
        <v>Liu</v>
      </c>
      <c r="E13" s="67" t="s">
        <v>96</v>
      </c>
    </row>
    <row r="15" spans="1:11" s="66" customFormat="1" ht="17.25" thickBot="1">
      <c r="A15" s="68"/>
      <c r="B15" s="70" t="s">
        <v>97</v>
      </c>
      <c r="C15" s="65"/>
      <c r="D15" s="65"/>
      <c r="E15" s="65"/>
      <c r="F15" s="65"/>
      <c r="G15" s="65"/>
      <c r="H15" s="65"/>
    </row>
    <row r="16" spans="1:11" s="66" customFormat="1">
      <c r="B16" s="69"/>
    </row>
    <row r="17" spans="1:9" s="66" customFormat="1">
      <c r="B17" s="69"/>
      <c r="C17" s="72" t="s">
        <v>106</v>
      </c>
      <c r="D17" s="72" t="s">
        <v>108</v>
      </c>
    </row>
    <row r="18" spans="1:9">
      <c r="A18" s="66"/>
      <c r="C18" s="73" t="s">
        <v>111</v>
      </c>
      <c r="D18" s="74" t="str">
        <f>RIGHT(C18,LEN(C18)-FIND("#",SUBSTITUTE(C18," ","#",LEN(C18)-LEN(SUBSTITUTE(C18," ","")))))</f>
        <v>Moyer</v>
      </c>
      <c r="G18" s="73" t="s">
        <v>128</v>
      </c>
      <c r="H18" s="68" t="s">
        <v>129</v>
      </c>
      <c r="I18" s="68" t="s">
        <v>130</v>
      </c>
    </row>
    <row r="19" spans="1:9">
      <c r="C19" s="73" t="s">
        <v>110</v>
      </c>
      <c r="D19" s="74" t="str">
        <f>RIGHT(C19,LEN(C19)-FIND("#",SUBSTITUTE(C19," ","#",LEN(C19)-LEN(SUBSTITUTE(C19," ","")))))</f>
        <v>Sexson</v>
      </c>
      <c r="G19" s="73" t="s">
        <v>131</v>
      </c>
      <c r="H19" s="68" t="s">
        <v>132</v>
      </c>
      <c r="I19" s="68" t="s">
        <v>133</v>
      </c>
    </row>
    <row r="20" spans="1:9">
      <c r="C20" s="73" t="s">
        <v>112</v>
      </c>
      <c r="D20" s="74" t="str">
        <f>RIGHT(C20,LEN(C20)-FIND("#",SUBSTITUTE(C20," ","#",LEN(C20)-LEN(SUBSTITUTE(C20," ","")))))</f>
        <v>Mulder</v>
      </c>
      <c r="G20" s="73" t="s">
        <v>134</v>
      </c>
      <c r="H20" s="68" t="s">
        <v>135</v>
      </c>
      <c r="I20" s="68" t="s">
        <v>136</v>
      </c>
    </row>
    <row r="21" spans="1:9">
      <c r="D21" s="71" t="s">
        <v>104</v>
      </c>
    </row>
    <row r="23" spans="1:9" s="66" customFormat="1" ht="17.25" thickBot="1">
      <c r="A23" s="68"/>
      <c r="B23" s="70" t="s">
        <v>98</v>
      </c>
      <c r="C23" s="65"/>
      <c r="D23" s="65"/>
      <c r="E23" s="65"/>
      <c r="F23" s="65"/>
      <c r="G23" s="65"/>
      <c r="H23" s="65"/>
    </row>
    <row r="24" spans="1:9" s="66" customFormat="1">
      <c r="B24" s="69"/>
    </row>
    <row r="25" spans="1:9" s="66" customFormat="1">
      <c r="B25" s="69"/>
      <c r="C25" s="72" t="s">
        <v>90</v>
      </c>
      <c r="D25" s="72" t="s">
        <v>99</v>
      </c>
    </row>
    <row r="26" spans="1:9">
      <c r="A26" s="66"/>
      <c r="C26" s="73" t="s">
        <v>111</v>
      </c>
      <c r="D26" s="74" t="str">
        <f>LEFT(RIGHT(C26,LEN(C26)-FIND(" ",C26,1)),FIND(" ",RIGHT(C26,LEN(C26)-FIND(" ",C26,1)),1))</f>
        <v xml:space="preserve">Jamie </v>
      </c>
    </row>
    <row r="27" spans="1:9">
      <c r="C27" s="73" t="s">
        <v>110</v>
      </c>
      <c r="D27" s="74" t="str">
        <f>LEFT(RIGHT(C27,LEN(C27)-FIND(" ",C27,1)),FIND(" ",RIGHT(C27,LEN(C27)-FIND(" ",C27,1)),1))</f>
        <v xml:space="preserve">Richie </v>
      </c>
    </row>
    <row r="28" spans="1:9">
      <c r="C28" s="73" t="s">
        <v>112</v>
      </c>
      <c r="D28" s="74" t="str">
        <f>LEFT(RIGHT(C28,LEN(C28)-FIND(" ",C28,1)),FIND(" ",RIGHT(C28,LEN(C28)-FIND(" ",C28,1)),1))</f>
        <v xml:space="preserve">Mark </v>
      </c>
    </row>
    <row r="29" spans="1:9">
      <c r="D29" s="71" t="s">
        <v>105</v>
      </c>
    </row>
  </sheetData>
  <phoneticPr fontId="24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75" defaultRowHeight="16.5"/>
  <cols>
    <col min="1" max="1" width="19.375" style="90" customWidth="1"/>
    <col min="2" max="2" width="8.25" style="90" bestFit="1" customWidth="1"/>
    <col min="3" max="3" width="7.5" style="90" bestFit="1" customWidth="1"/>
    <col min="4" max="16384" width="8.875" style="90"/>
  </cols>
  <sheetData>
    <row r="1" spans="1:3">
      <c r="A1" s="90" t="s">
        <v>137</v>
      </c>
      <c r="B1" s="90" t="str">
        <f>RIGHT(A1,LEN(A1)-(SUM(LEN(A1)-LEN(SUBSTITUTE(A1,{"0","1","2","3","4","5","6","7","8","9"," "},"")))))</f>
        <v>柳伊湄</v>
      </c>
      <c r="C1" s="90" t="str">
        <f>SUBSTITUTE(A1,B1,"")</f>
        <v>550017</v>
      </c>
    </row>
    <row r="2" spans="1:3">
      <c r="A2" s="90" t="s">
        <v>138</v>
      </c>
      <c r="B2" s="90" t="str">
        <f>LEFT(A2,LEN(A2)-(SUM(LEN(A2)-LEN(SUBSTITUTE(A2,{"0","1","2","3","4","5","6","7","8","9"," "},"")))))</f>
        <v>陳友敬</v>
      </c>
      <c r="C2" s="90" t="str">
        <f>SUBSTITUTE(A2,B2,"")</f>
        <v>870622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3" sqref="D13"/>
    </sheetView>
  </sheetViews>
  <sheetFormatPr defaultRowHeight="16.5"/>
  <cols>
    <col min="1" max="1" width="20.25" customWidth="1"/>
  </cols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3</vt:i4>
      </vt:variant>
    </vt:vector>
  </HeadingPairs>
  <TitlesOfParts>
    <vt:vector size="13" baseType="lpstr">
      <vt:lpstr>a-d</vt:lpstr>
      <vt:lpstr>Exact</vt:lpstr>
      <vt:lpstr>Find</vt:lpstr>
      <vt:lpstr>FIXED</vt:lpstr>
      <vt:lpstr>left</vt:lpstr>
      <vt:lpstr>Replace</vt:lpstr>
      <vt:lpstr>Rept</vt:lpstr>
      <vt:lpstr>姓氏拆解</vt:lpstr>
      <vt:lpstr>文字與數字分離</vt:lpstr>
      <vt:lpstr>欄位分離</vt:lpstr>
      <vt:lpstr>名稱</vt:lpstr>
      <vt:lpstr>姓名</vt:lpstr>
      <vt:lpstr>業務姓名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LucasLin</dc:creator>
  <cp:lastModifiedBy>Windows 使用者</cp:lastModifiedBy>
  <dcterms:created xsi:type="dcterms:W3CDTF">1999-08-07T06:31:28Z</dcterms:created>
  <dcterms:modified xsi:type="dcterms:W3CDTF">2013-09-16T06:33:23Z</dcterms:modified>
</cp:coreProperties>
</file>