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參考解答\"/>
    </mc:Choice>
  </mc:AlternateContent>
  <bookViews>
    <workbookView xWindow="240" yWindow="60" windowWidth="11715" windowHeight="8670" tabRatio="727"/>
  </bookViews>
  <sheets>
    <sheet name="SumProduct" sheetId="1" r:id="rId1"/>
    <sheet name="Len" sheetId="2" r:id="rId2"/>
    <sheet name="CountIf" sheetId="3" r:id="rId3"/>
    <sheet name="SumIf" sheetId="4" r:id="rId4"/>
    <sheet name="LargeSmall" sheetId="5" r:id="rId5"/>
    <sheet name="陣列的合併與運算" sheetId="6" r:id="rId6"/>
    <sheet name="資料的查詢" sheetId="7" r:id="rId7"/>
    <sheet name="Mdeterm" sheetId="8" r:id="rId8"/>
    <sheet name="Mmult" sheetId="9" r:id="rId9"/>
    <sheet name="TRANSPOSE" sheetId="10" r:id="rId10"/>
    <sheet name="綜合範例" sheetId="11" r:id="rId11"/>
  </sheets>
  <definedNames>
    <definedName name="_xlnm._FilterDatabase" localSheetId="10" hidden="1">綜合範例!$A$2:$I$42</definedName>
    <definedName name="data">CountIf!$A$2:$E$12</definedName>
    <definedName name="月份">SumIf!$A$2:$A$10</definedName>
    <definedName name="平均">LargeSmall!$F$3:$F$12</definedName>
    <definedName name="地區">SumIf!$B$2:$B$10</definedName>
    <definedName name="姓名">LargeSmall!$C$3:$C$12</definedName>
    <definedName name="會計">LargeSmall!$F$3:$F$12</definedName>
    <definedName name="經濟">LargeSmall!$D$3:$D$12</definedName>
    <definedName name="資處">LargeSmall!$E$3:$E$12</definedName>
    <definedName name="銷售額">SumIf!$C$2:$C$10</definedName>
    <definedName name="學號">LargeSmall!$B$3:$B$12</definedName>
  </definedNames>
  <calcPr calcId="152511"/>
</workbook>
</file>

<file path=xl/calcChain.xml><?xml version="1.0" encoding="utf-8"?>
<calcChain xmlns="http://schemas.openxmlformats.org/spreadsheetml/2006/main">
  <c r="L3" i="11" l="1"/>
  <c r="I4" i="11"/>
  <c r="I3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A10" i="10" a="1"/>
  <c r="A10" i="10"/>
  <c r="A11" i="10"/>
  <c r="B11" i="10"/>
  <c r="C11" i="10"/>
  <c r="D11" i="10"/>
  <c r="E11" i="10"/>
  <c r="F11" i="10"/>
  <c r="A12" i="10"/>
  <c r="B12" i="10"/>
  <c r="G2" i="9" a="1"/>
  <c r="G2" i="9"/>
  <c r="G3" i="9"/>
  <c r="G4" i="9"/>
  <c r="O2" i="8" a="1"/>
  <c r="O2" i="8"/>
  <c r="P6" i="8" s="1" a="1"/>
  <c r="P2" i="8"/>
  <c r="Q2" i="8"/>
  <c r="O3" i="8"/>
  <c r="P3" i="8"/>
  <c r="Q3" i="8"/>
  <c r="O4" i="8"/>
  <c r="P4" i="8"/>
  <c r="Q4" i="8"/>
  <c r="I1" i="8"/>
  <c r="F20" i="8"/>
  <c r="F19" i="8"/>
  <c r="F18" i="8"/>
  <c r="I4" i="5"/>
  <c r="I5" i="5" a="1"/>
  <c r="I5" i="5"/>
  <c r="G21" i="4" a="1"/>
  <c r="G21" i="4"/>
  <c r="E7" i="4" a="1"/>
  <c r="E7" i="4"/>
  <c r="E5" i="4" a="1"/>
  <c r="E5" i="4"/>
  <c r="E3" i="4" a="1"/>
  <c r="E3" i="4"/>
  <c r="E17" i="3" a="1"/>
  <c r="E17" i="3"/>
  <c r="E12" i="3"/>
  <c r="E11" i="3"/>
  <c r="E10" i="3"/>
  <c r="E9" i="3"/>
  <c r="E8" i="3"/>
  <c r="E7" i="3"/>
  <c r="E6" i="3"/>
  <c r="E5" i="3"/>
  <c r="E4" i="3"/>
  <c r="E3" i="3"/>
  <c r="E20" i="3" s="1" a="1"/>
  <c r="E20" i="3" s="1"/>
  <c r="D11" i="2" a="1"/>
  <c r="D11" i="2"/>
  <c r="D3" i="2"/>
  <c r="D10" i="2" s="1"/>
  <c r="D4" i="2"/>
  <c r="D5" i="2"/>
  <c r="D6" i="2"/>
  <c r="D7" i="2"/>
  <c r="D8" i="2"/>
  <c r="D9" i="2"/>
  <c r="E7" i="1" a="1"/>
  <c r="E7" i="1"/>
  <c r="E10" i="1"/>
  <c r="D10" i="1"/>
  <c r="A10" i="1"/>
  <c r="F10" i="1" s="1"/>
  <c r="E8" i="1"/>
  <c r="J10" i="7" a="1"/>
  <c r="J10" i="7"/>
  <c r="A7" i="8"/>
  <c r="I2" i="8" s="1"/>
  <c r="L1" i="8" s="1"/>
  <c r="B7" i="8"/>
  <c r="C7" i="8"/>
  <c r="E7" i="8"/>
  <c r="I3" i="8" s="1"/>
  <c r="L2" i="8" s="1"/>
  <c r="F7" i="8"/>
  <c r="G7" i="8"/>
  <c r="I7" i="8"/>
  <c r="I4" i="8" s="1"/>
  <c r="L3" i="8" s="1"/>
  <c r="J7" i="8"/>
  <c r="K7" i="8"/>
  <c r="A8" i="8"/>
  <c r="B8" i="8"/>
  <c r="C8" i="8"/>
  <c r="E8" i="8"/>
  <c r="F8" i="8"/>
  <c r="G8" i="8"/>
  <c r="I8" i="8"/>
  <c r="J8" i="8"/>
  <c r="K8" i="8"/>
  <c r="A9" i="8"/>
  <c r="B9" i="8"/>
  <c r="C9" i="8"/>
  <c r="E9" i="8"/>
  <c r="F9" i="8"/>
  <c r="G9" i="8"/>
  <c r="I9" i="8"/>
  <c r="J9" i="8"/>
  <c r="K9" i="8"/>
  <c r="J11" i="7" a="1"/>
  <c r="J11" i="7"/>
  <c r="F11" i="7" a="1"/>
  <c r="F11" i="7"/>
  <c r="F10" i="7"/>
  <c r="C10" i="7"/>
  <c r="AE2" i="6" a="1"/>
  <c r="AE2" i="6"/>
  <c r="AF2" i="6"/>
  <c r="AG2" i="6"/>
  <c r="AH2" i="6"/>
  <c r="AE3" i="6"/>
  <c r="AF3" i="6"/>
  <c r="AG3" i="6"/>
  <c r="AH3" i="6"/>
  <c r="H2" i="6" a="1"/>
  <c r="H2" i="6"/>
  <c r="I2" i="6"/>
  <c r="J2" i="6"/>
  <c r="T2" i="6" a="1"/>
  <c r="T2" i="6"/>
  <c r="U2" i="6"/>
  <c r="H3" i="6"/>
  <c r="I3" i="6"/>
  <c r="J3" i="6"/>
  <c r="T3" i="6"/>
  <c r="U3" i="6"/>
  <c r="H4" i="6"/>
  <c r="I4" i="6"/>
  <c r="J4" i="6"/>
  <c r="L4" i="6" a="1"/>
  <c r="L4" i="6"/>
  <c r="M4" i="6"/>
  <c r="N4" i="6"/>
  <c r="T4" i="6"/>
  <c r="U4" i="6"/>
  <c r="H5" i="6"/>
  <c r="I5" i="6"/>
  <c r="J5" i="6"/>
  <c r="L5" i="6"/>
  <c r="M5" i="6"/>
  <c r="N5" i="6"/>
  <c r="T5" i="6"/>
  <c r="U5" i="6"/>
  <c r="L6" i="6"/>
  <c r="M6" i="6"/>
  <c r="N6" i="6"/>
  <c r="T6" i="6"/>
  <c r="U6" i="6"/>
  <c r="B8" i="6" a="1"/>
  <c r="B8" i="6"/>
  <c r="C8" i="6"/>
  <c r="D8" i="6"/>
  <c r="H8" i="6" a="1"/>
  <c r="H8" i="6"/>
  <c r="I8" i="6"/>
  <c r="J8" i="6"/>
  <c r="B9" i="6"/>
  <c r="C9" i="6"/>
  <c r="D9" i="6"/>
  <c r="H9" i="6"/>
  <c r="I9" i="6"/>
  <c r="J9" i="6"/>
  <c r="B10" i="6"/>
  <c r="C10" i="6"/>
  <c r="D10" i="6"/>
  <c r="H10" i="6"/>
  <c r="I10" i="6"/>
  <c r="J10" i="6"/>
  <c r="B11" i="6"/>
  <c r="C11" i="6"/>
  <c r="D11" i="6"/>
  <c r="H11" i="6"/>
  <c r="I11" i="6"/>
  <c r="J11" i="6"/>
  <c r="F3" i="5"/>
  <c r="I3" i="5"/>
  <c r="F4" i="5"/>
  <c r="F5" i="5"/>
  <c r="F6" i="5"/>
  <c r="I6" i="5" a="1"/>
  <c r="I6" i="5"/>
  <c r="F7" i="5"/>
  <c r="F8" i="5"/>
  <c r="F9" i="5"/>
  <c r="F10" i="5"/>
  <c r="F11" i="5"/>
  <c r="F12" i="5"/>
  <c r="E2" i="4"/>
  <c r="E6" i="4" a="1"/>
  <c r="E6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C1" i="1" a="1"/>
  <c r="C1" i="1" s="1"/>
  <c r="I1" i="1" a="1"/>
  <c r="I1" i="1" s="1"/>
  <c r="J1" i="1"/>
  <c r="C2" i="1"/>
  <c r="D2" i="1"/>
  <c r="I2" i="1"/>
  <c r="J2" i="1"/>
  <c r="C3" i="1"/>
  <c r="D3" i="1" a="1"/>
  <c r="D3" i="1" s="1"/>
  <c r="I3" i="1"/>
  <c r="J3" i="1"/>
  <c r="I6" i="1" a="1"/>
  <c r="I6" i="1" s="1"/>
  <c r="J6" i="1"/>
  <c r="I7" i="1"/>
  <c r="J7" i="1"/>
  <c r="I8" i="1"/>
  <c r="J8" i="1"/>
  <c r="B10" i="1"/>
  <c r="C10" i="1"/>
  <c r="D16" i="1" a="1"/>
  <c r="D16" i="1" s="1"/>
  <c r="E16" i="1"/>
  <c r="F16" i="1"/>
  <c r="G16" i="1"/>
  <c r="H16" i="1"/>
  <c r="I16" i="1"/>
  <c r="B10" i="10"/>
  <c r="F10" i="10"/>
  <c r="E10" i="10"/>
  <c r="D10" i="10"/>
  <c r="C10" i="10"/>
  <c r="C12" i="10"/>
  <c r="D12" i="10"/>
  <c r="E12" i="10"/>
  <c r="F12" i="10"/>
  <c r="L8" i="11" a="1"/>
  <c r="L8" i="11"/>
  <c r="M8" i="11" a="1"/>
  <c r="M8" i="11"/>
  <c r="N8" i="11" a="1"/>
  <c r="N8" i="11"/>
  <c r="O8" i="11" a="1"/>
  <c r="O8" i="11"/>
  <c r="P8" i="11" a="1"/>
  <c r="P8" i="11"/>
  <c r="Q8" i="11" a="1"/>
  <c r="Q8" i="11"/>
  <c r="L9" i="11" a="1"/>
  <c r="L9" i="11"/>
  <c r="M9" i="11" a="1"/>
  <c r="M9" i="11"/>
  <c r="N9" i="11" a="1"/>
  <c r="N9" i="11"/>
  <c r="O9" i="11" a="1"/>
  <c r="O9" i="11"/>
  <c r="P9" i="11" a="1"/>
  <c r="P9" i="11"/>
  <c r="Q9" i="11" a="1"/>
  <c r="Q9" i="11"/>
  <c r="Q3" i="11"/>
  <c r="P3" i="11"/>
  <c r="O3" i="11"/>
  <c r="N3" i="11"/>
  <c r="M3" i="11"/>
  <c r="Q4" i="11"/>
  <c r="P4" i="11"/>
  <c r="O4" i="11"/>
  <c r="N4" i="11"/>
  <c r="M4" i="11"/>
  <c r="L4" i="11"/>
  <c r="L13" i="11"/>
  <c r="L14" i="11"/>
  <c r="G22" i="3" a="1"/>
  <c r="G22" i="3" l="1"/>
  <c r="G23" i="3"/>
  <c r="G24" i="3"/>
  <c r="P6" i="8"/>
  <c r="P7" i="8"/>
  <c r="P8" i="8"/>
  <c r="E15" i="3" a="1"/>
  <c r="E15" i="3" s="1"/>
  <c r="E16" i="3" a="1"/>
  <c r="E16" i="3" s="1"/>
  <c r="E18" i="3" a="1"/>
  <c r="E18" i="3" s="1"/>
  <c r="E19" i="3" a="1"/>
  <c r="E19" i="3" s="1"/>
</calcChain>
</file>

<file path=xl/sharedStrings.xml><?xml version="1.0" encoding="utf-8"?>
<sst xmlns="http://schemas.openxmlformats.org/spreadsheetml/2006/main" count="387" uniqueCount="222">
  <si>
    <t>=SUMPRODUCT(A1:A3,B1:B3)</t>
    <phoneticPr fontId="2" type="noConversion"/>
  </si>
  <si>
    <t>地址</t>
    <phoneticPr fontId="2" type="noConversion"/>
  </si>
  <si>
    <t>新店市安忠路99號</t>
  </si>
  <si>
    <t>汐止鎮新台五路一段112號10樓</t>
  </si>
  <si>
    <t>台北市南京西路三段11號1樓之2</t>
  </si>
  <si>
    <t>台北市信義路三段123號</t>
  </si>
  <si>
    <t>台北市忠孝東路六段333號12樓</t>
  </si>
  <si>
    <t>三重市敏形街120巷11號</t>
  </si>
  <si>
    <t>三重市仁愛街10號</t>
  </si>
  <si>
    <t>林宏諭</t>
    <phoneticPr fontId="2" type="noConversion"/>
  </si>
  <si>
    <t>陳偉忠</t>
    <phoneticPr fontId="2" type="noConversion"/>
  </si>
  <si>
    <t>莊慧玲</t>
    <phoneticPr fontId="2" type="noConversion"/>
  </si>
  <si>
    <t>陳友敬</t>
    <phoneticPr fontId="2" type="noConversion"/>
  </si>
  <si>
    <t>陳玉玲</t>
    <phoneticPr fontId="2" type="noConversion"/>
  </si>
  <si>
    <t>張淑滿</t>
    <phoneticPr fontId="2" type="noConversion"/>
  </si>
  <si>
    <t>葉靜蓉</t>
    <phoneticPr fontId="2" type="noConversion"/>
  </si>
  <si>
    <t>姓名</t>
    <phoneticPr fontId="2" type="noConversion"/>
  </si>
  <si>
    <t>經濟</t>
    <phoneticPr fontId="2" type="noConversion"/>
  </si>
  <si>
    <t>資處</t>
    <phoneticPr fontId="2" type="noConversion"/>
  </si>
  <si>
    <t>吳宜真</t>
    <phoneticPr fontId="2" type="noConversion"/>
  </si>
  <si>
    <t>李仁盛</t>
    <phoneticPr fontId="2" type="noConversion"/>
  </si>
  <si>
    <t>蔡福源</t>
    <phoneticPr fontId="2" type="noConversion"/>
  </si>
  <si>
    <t>B94002</t>
  </si>
  <si>
    <t>B94003</t>
  </si>
  <si>
    <t>B94004</t>
  </si>
  <si>
    <t>B94005</t>
  </si>
  <si>
    <t>B94006</t>
  </si>
  <si>
    <t>B94007</t>
  </si>
  <si>
    <t>B94008</t>
  </si>
  <si>
    <t>B94009</t>
  </si>
  <si>
    <t>B94010</t>
  </si>
  <si>
    <t>含有負數的儲存格數目</t>
  </si>
  <si>
    <t>非零數值的數目</t>
  </si>
  <si>
    <t>含有數值 0 或 100 的儲存格數目</t>
    <phoneticPr fontId="2" type="noConversion"/>
  </si>
  <si>
    <t>結果</t>
    <phoneticPr fontId="2" type="noConversion"/>
  </si>
  <si>
    <t>三月</t>
  </si>
  <si>
    <t>四月</t>
  </si>
  <si>
    <t>五月</t>
  </si>
  <si>
    <t>六月</t>
  </si>
  <si>
    <t>銷售額</t>
    <phoneticPr fontId="2" type="noConversion"/>
  </si>
  <si>
    <t>地區</t>
    <phoneticPr fontId="2" type="noConversion"/>
  </si>
  <si>
    <t>月份</t>
    <phoneticPr fontId="2" type="noConversion"/>
  </si>
  <si>
    <t>一月</t>
    <phoneticPr fontId="2" type="noConversion"/>
  </si>
  <si>
    <t>二月</t>
  </si>
  <si>
    <t>X</t>
    <phoneticPr fontId="2" type="noConversion"/>
  </si>
  <si>
    <t>=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</si>
  <si>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</si>
  <si>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</si>
  <si>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</si>
  <si>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t>合併</t>
    </r>
    <r>
      <rPr>
        <sz val="12"/>
        <rFont val="Wingdings"/>
        <charset val="2"/>
      </rPr>
      <t>è</t>
    </r>
    <phoneticPr fontId="2" type="noConversion"/>
  </si>
  <si>
    <t>忠</t>
    <phoneticPr fontId="2" type="noConversion"/>
  </si>
  <si>
    <t>孝</t>
    <phoneticPr fontId="2" type="noConversion"/>
  </si>
  <si>
    <t>仁</t>
    <phoneticPr fontId="2" type="noConversion"/>
  </si>
  <si>
    <t>愛</t>
    <phoneticPr fontId="2" type="noConversion"/>
  </si>
  <si>
    <t>信</t>
    <phoneticPr fontId="2" type="noConversion"/>
  </si>
  <si>
    <t>義</t>
    <phoneticPr fontId="2" type="noConversion"/>
  </si>
  <si>
    <t>和</t>
  </si>
  <si>
    <t>平</t>
    <phoneticPr fontId="2" type="noConversion"/>
  </si>
  <si>
    <t>資料清單二</t>
    <phoneticPr fontId="2" type="noConversion"/>
  </si>
  <si>
    <t>尋找的學號</t>
    <phoneticPr fontId="2" type="noConversion"/>
  </si>
  <si>
    <t>資料清單三</t>
    <phoneticPr fontId="2" type="noConversion"/>
  </si>
  <si>
    <t>INDEX</t>
    <phoneticPr fontId="2" type="noConversion"/>
  </si>
  <si>
    <t>方法一 INDEX</t>
    <phoneticPr fontId="2" type="noConversion"/>
  </si>
  <si>
    <t>=MDETERM(</t>
  </si>
  <si>
    <t>常數矩陣B</t>
    <phoneticPr fontId="2" type="noConversion"/>
  </si>
  <si>
    <t>係數矩陣A</t>
    <phoneticPr fontId="2" type="noConversion"/>
  </si>
  <si>
    <t>A=</t>
    <phoneticPr fontId="2" type="noConversion"/>
  </si>
  <si>
    <t>X</t>
    <phoneticPr fontId="2" type="noConversion"/>
  </si>
  <si>
    <t>B1=</t>
    <phoneticPr fontId="2" type="noConversion"/>
  </si>
  <si>
    <t>Y</t>
    <phoneticPr fontId="2" type="noConversion"/>
  </si>
  <si>
    <t>B2=</t>
    <phoneticPr fontId="2" type="noConversion"/>
  </si>
  <si>
    <t>Z</t>
    <phoneticPr fontId="2" type="noConversion"/>
  </si>
  <si>
    <t>B3=</t>
    <phoneticPr fontId="2" type="noConversion"/>
  </si>
  <si>
    <r>
      <t>乘績和</t>
    </r>
    <r>
      <rPr>
        <sz val="12"/>
        <rFont val="Wingdings"/>
        <charset val="2"/>
      </rPr>
      <t>è</t>
    </r>
    <phoneticPr fontId="2" type="noConversion"/>
  </si>
  <si>
    <t>X的係數</t>
    <phoneticPr fontId="2" type="noConversion"/>
  </si>
  <si>
    <t>Y的係數</t>
    <phoneticPr fontId="2" type="noConversion"/>
  </si>
  <si>
    <t>Z的係數</t>
    <phoneticPr fontId="2" type="noConversion"/>
  </si>
  <si>
    <t>常數項</t>
    <phoneticPr fontId="2" type="noConversion"/>
  </si>
  <si>
    <t>X=</t>
    <phoneticPr fontId="2" type="noConversion"/>
  </si>
  <si>
    <t>Y=</t>
    <phoneticPr fontId="2" type="noConversion"/>
  </si>
  <si>
    <t>Z=</t>
    <phoneticPr fontId="2" type="noConversion"/>
  </si>
  <si>
    <t>係數矩陣B1</t>
    <phoneticPr fontId="2" type="noConversion"/>
  </si>
  <si>
    <t>係數矩陣B2</t>
    <phoneticPr fontId="2" type="noConversion"/>
  </si>
  <si>
    <t>係數矩陣B3</t>
    <phoneticPr fontId="2" type="noConversion"/>
  </si>
  <si>
    <t>資料清單一</t>
    <phoneticPr fontId="2" type="noConversion"/>
  </si>
  <si>
    <t>學號</t>
    <phoneticPr fontId="2" type="noConversion"/>
  </si>
  <si>
    <t>區域</t>
    <phoneticPr fontId="2" type="noConversion"/>
  </si>
  <si>
    <t>業績</t>
    <phoneticPr fontId="2" type="noConversion"/>
  </si>
  <si>
    <t>B94001</t>
    <phoneticPr fontId="2" type="noConversion"/>
  </si>
  <si>
    <t>北</t>
    <phoneticPr fontId="2" type="noConversion"/>
  </si>
  <si>
    <t>中</t>
    <phoneticPr fontId="2" type="noConversion"/>
  </si>
  <si>
    <t>LOOKUP</t>
    <phoneticPr fontId="2" type="noConversion"/>
  </si>
  <si>
    <t>方法二 VLOOKUP</t>
    <phoneticPr fontId="2" type="noConversion"/>
  </si>
  <si>
    <t>平均</t>
    <phoneticPr fontId="2" type="noConversion"/>
  </si>
  <si>
    <t>中部</t>
    <phoneticPr fontId="2" type="noConversion"/>
  </si>
  <si>
    <t>南部</t>
    <phoneticPr fontId="2" type="noConversion"/>
  </si>
  <si>
    <t>北部</t>
    <phoneticPr fontId="2" type="noConversion"/>
  </si>
  <si>
    <t>含有數值85的儲存格數目</t>
    <phoneticPr fontId="2" type="noConversion"/>
  </si>
  <si>
    <t>含有數值 70 到 90 的儲存格數目</t>
    <phoneticPr fontId="2" type="noConversion"/>
  </si>
  <si>
    <t>{=SUM(A1:A3*B1:B3)}</t>
    <phoneticPr fontId="2" type="noConversion"/>
  </si>
  <si>
    <t>=SUMPRODUCT(C7,A5:E5)</t>
    <phoneticPr fontId="2" type="noConversion"/>
  </si>
  <si>
    <t>{=SUM(C7*A5:E5)}</t>
    <phoneticPr fontId="2" type="noConversion"/>
  </si>
  <si>
    <r>
      <t>ç</t>
    </r>
    <r>
      <rPr>
        <sz val="12"/>
        <rFont val="新細明體"/>
        <family val="1"/>
        <charset val="136"/>
      </rPr>
      <t>{</t>
    </r>
    <r>
      <rPr>
        <sz val="12"/>
        <rFont val="新細明體"/>
        <family val="1"/>
        <charset val="136"/>
      </rPr>
      <t>=A1:A3*B1:B3</t>
    </r>
    <r>
      <rPr>
        <sz val="12"/>
        <rFont val="新細明體"/>
        <family val="1"/>
        <charset val="136"/>
      </rPr>
      <t>}</t>
    </r>
    <phoneticPr fontId="2" type="noConversion"/>
  </si>
  <si>
    <t>=$C$7*A5</t>
    <phoneticPr fontId="2" type="noConversion"/>
  </si>
  <si>
    <t>=$C$7*D5</t>
    <phoneticPr fontId="2" type="noConversion"/>
  </si>
  <si>
    <t>=$C$7*E5</t>
    <phoneticPr fontId="2" type="noConversion"/>
  </si>
  <si>
    <t>=SUM(A10:E10)</t>
    <phoneticPr fontId="2" type="noConversion"/>
  </si>
  <si>
    <t>長度</t>
    <phoneticPr fontId="2" type="noConversion"/>
  </si>
  <si>
    <t>總長度</t>
    <phoneticPr fontId="2" type="noConversion"/>
  </si>
  <si>
    <t>=LEN(C3)</t>
    <phoneticPr fontId="2" type="noConversion"/>
  </si>
  <si>
    <t>=SUM(D3:D9)</t>
    <phoneticPr fontId="2" type="noConversion"/>
  </si>
  <si>
    <r>
      <t>{</t>
    </r>
    <r>
      <rPr>
        <sz val="12"/>
        <rFont val="新細明體"/>
        <family val="1"/>
        <charset val="136"/>
      </rPr>
      <t>=SUM(LEN(C3:C9))}</t>
    </r>
    <phoneticPr fontId="2" type="noConversion"/>
  </si>
  <si>
    <t>總長度</t>
    <phoneticPr fontId="2" type="noConversion"/>
  </si>
  <si>
    <t>=COUNTIF(data,85)</t>
    <phoneticPr fontId="2" type="noConversion"/>
  </si>
  <si>
    <t>=COUNTIF(data,0)+COUNTIF(data,100)</t>
    <phoneticPr fontId="2" type="noConversion"/>
  </si>
  <si>
    <t>=COUNTIF(data,"&lt;0")</t>
    <phoneticPr fontId="2" type="noConversion"/>
  </si>
  <si>
    <t>=COUNTIF(data,"&lt;&gt;0")</t>
    <phoneticPr fontId="2" type="noConversion"/>
  </si>
  <si>
    <t>=COUNTIF(data,"&gt;=70")-COUNTIF(data,"&gt;90")</t>
    <phoneticPr fontId="2" type="noConversion"/>
  </si>
  <si>
    <r>
      <t>{</t>
    </r>
    <r>
      <rPr>
        <sz val="12"/>
        <rFont val="新細明體"/>
        <family val="1"/>
        <charset val="136"/>
      </rPr>
      <t>=SUM(IF(data&gt;=70,1,0))-SUM(IF(data&gt;90,1,0))</t>
    </r>
    <r>
      <rPr>
        <sz val="12"/>
        <rFont val="新細明體"/>
        <family val="1"/>
        <charset val="136"/>
      </rPr>
      <t>}</t>
    </r>
    <phoneticPr fontId="2" type="noConversion"/>
  </si>
  <si>
    <r>
      <t>計算「經濟」與「資處」兩科都超</t>
    </r>
    <r>
      <rPr>
        <sz val="12"/>
        <rFont val="新細明體"/>
        <family val="1"/>
        <charset val="136"/>
      </rPr>
      <t>過80分的有幾人</t>
    </r>
    <phoneticPr fontId="2" type="noConversion"/>
  </si>
  <si>
    <r>
      <t>{</t>
    </r>
    <r>
      <rPr>
        <sz val="12"/>
        <rFont val="新細明體"/>
        <family val="1"/>
        <charset val="136"/>
      </rPr>
      <t>=SUM((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&gt;80)*(</t>
    </r>
    <r>
      <rPr>
        <sz val="12"/>
        <rFont val="新細明體"/>
        <family val="1"/>
        <charset val="136"/>
      </rPr>
      <t>資處</t>
    </r>
    <r>
      <rPr>
        <sz val="12"/>
        <rFont val="新細明體"/>
        <family val="1"/>
        <charset val="136"/>
      </rPr>
      <t>&gt;80))}</t>
    </r>
    <phoneticPr fontId="2" type="noConversion"/>
  </si>
  <si>
    <r>
      <t>{</t>
    </r>
    <r>
      <rPr>
        <sz val="12"/>
        <rFont val="新細明體"/>
        <family val="1"/>
        <charset val="136"/>
      </rPr>
      <t>=SUM(IF(data=0,1,0))+SUM(IF(data=100,1,0))</t>
    </r>
    <r>
      <rPr>
        <sz val="12"/>
        <rFont val="新細明體"/>
        <family val="1"/>
        <charset val="136"/>
      </rPr>
      <t>}</t>
    </r>
    <phoneticPr fontId="2" type="noConversion"/>
  </si>
  <si>
    <r>
      <t>{</t>
    </r>
    <r>
      <rPr>
        <sz val="12"/>
        <rFont val="新細明體"/>
        <family val="1"/>
        <charset val="136"/>
      </rPr>
      <t>=SUM(IF(data&lt;0,1,0))</t>
    </r>
    <r>
      <rPr>
        <sz val="12"/>
        <rFont val="新細明體"/>
        <family val="1"/>
        <charset val="136"/>
      </rPr>
      <t>}</t>
    </r>
    <phoneticPr fontId="2" type="noConversion"/>
  </si>
  <si>
    <r>
      <t>{</t>
    </r>
    <r>
      <rPr>
        <sz val="12"/>
        <rFont val="新細明體"/>
        <family val="1"/>
        <charset val="136"/>
      </rPr>
      <t>=SUM(IF(data&lt;&gt;0,1,0))</t>
    </r>
    <r>
      <rPr>
        <sz val="12"/>
        <rFont val="新細明體"/>
        <family val="1"/>
        <charset val="136"/>
      </rPr>
      <t>}</t>
    </r>
    <phoneticPr fontId="2" type="noConversion"/>
  </si>
  <si>
    <t>無法處理</t>
    <phoneticPr fontId="2" type="noConversion"/>
  </si>
  <si>
    <t>需求</t>
    <phoneticPr fontId="2" type="noConversion"/>
  </si>
  <si>
    <t>陣列公式</t>
    <phoneticPr fontId="2" type="noConversion"/>
  </si>
  <si>
    <t>COUNTIF公式</t>
    <phoneticPr fontId="2" type="noConversion"/>
  </si>
  <si>
    <r>
      <t>{</t>
    </r>
    <r>
      <rPr>
        <sz val="12"/>
        <rFont val="新細明體"/>
        <family val="1"/>
        <charset val="136"/>
      </rPr>
      <t>=SUM(IF(data=85,1,0))</t>
    </r>
    <r>
      <rPr>
        <sz val="12"/>
        <rFont val="新細明體"/>
        <family val="1"/>
        <charset val="136"/>
      </rPr>
      <t>}</t>
    </r>
    <phoneticPr fontId="2" type="noConversion"/>
  </si>
  <si>
    <t>銷售額 的總和，條件是 月份=”三月”且 地區=”北部”</t>
    <phoneticPr fontId="2" type="noConversion"/>
  </si>
  <si>
    <t>銷售額 的總和，條件是 月份=”三月”且 地區&lt;&gt;”北部”</t>
    <phoneticPr fontId="2" type="noConversion"/>
  </si>
  <si>
    <t>銷售額 的筆數，條件是 月份=”三月”且 地區=”北部”</t>
    <phoneticPr fontId="2" type="noConversion"/>
  </si>
  <si>
    <t>銷售額 的筆數，條件是 地區=”北部”或 地區=”南部”且 月份=”三月”</t>
    <phoneticPr fontId="2" type="noConversion"/>
  </si>
  <si>
    <t>銷售額 的總和，條件是月份=”四月”且 銷售額 &gt;=90</t>
    <phoneticPr fontId="2" type="noConversion"/>
  </si>
  <si>
    <t>80 與 90 間的 銷售額 總和</t>
    <phoneticPr fontId="2" type="noConversion"/>
  </si>
  <si>
    <t>80 與 90 間的 銷售額 筆數</t>
    <phoneticPr fontId="2" type="noConversion"/>
  </si>
  <si>
    <t>加總條件</t>
    <phoneticPr fontId="2" type="noConversion"/>
  </si>
  <si>
    <t>=SUMIF(月份, "四月", 銷售額)</t>
    <phoneticPr fontId="2" type="noConversion"/>
  </si>
  <si>
    <t>四月份銷售量加總</t>
    <phoneticPr fontId="2" type="noConversion"/>
  </si>
  <si>
    <r>
      <t>{</t>
    </r>
    <r>
      <rPr>
        <sz val="12"/>
        <rFont val="新細明體"/>
        <family val="1"/>
        <charset val="136"/>
      </rPr>
      <t>= SUM(IF(</t>
    </r>
    <r>
      <rPr>
        <sz val="12"/>
        <rFont val="新細明體"/>
        <family val="1"/>
        <charset val="136"/>
      </rPr>
      <t>月份</t>
    </r>
    <r>
      <rPr>
        <sz val="12"/>
        <rFont val="新細明體"/>
        <family val="1"/>
        <charset val="136"/>
      </rPr>
      <t>= "</t>
    </r>
    <r>
      <rPr>
        <sz val="12"/>
        <rFont val="新細明體"/>
        <family val="1"/>
        <charset val="136"/>
      </rPr>
      <t>四月</t>
    </r>
    <r>
      <rPr>
        <sz val="12"/>
        <rFont val="新細明體"/>
        <family val="1"/>
        <charset val="136"/>
      </rPr>
      <t xml:space="preserve">", </t>
    </r>
    <r>
      <rPr>
        <sz val="12"/>
        <rFont val="新細明體"/>
        <family val="1"/>
        <charset val="136"/>
      </rPr>
      <t>銷售額</t>
    </r>
    <r>
      <rPr>
        <sz val="12"/>
        <rFont val="新細明體"/>
        <family val="1"/>
        <charset val="136"/>
      </rPr>
      <t>,0))}</t>
    </r>
    <phoneticPr fontId="2" type="noConversion"/>
  </si>
  <si>
    <t>SUMIF()</t>
    <phoneticPr fontId="2" type="noConversion"/>
  </si>
  <si>
    <r>
      <t>{</t>
    </r>
    <r>
      <rPr>
        <sz val="12"/>
        <rFont val="新細明體"/>
        <family val="1"/>
        <charset val="136"/>
      </rPr>
      <t>=SUM(IF(</t>
    </r>
    <r>
      <rPr>
        <sz val="12"/>
        <rFont val="新細明體"/>
        <family val="1"/>
        <charset val="136"/>
      </rPr>
      <t>月份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四月</t>
    </r>
    <r>
      <rPr>
        <sz val="12"/>
        <rFont val="新細明體"/>
        <family val="1"/>
        <charset val="136"/>
      </rPr>
      <t>",IF(</t>
    </r>
    <r>
      <rPr>
        <sz val="12"/>
        <rFont val="新細明體"/>
        <family val="1"/>
        <charset val="136"/>
      </rPr>
      <t>地區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北部</t>
    </r>
    <r>
      <rPr>
        <sz val="12"/>
        <rFont val="新細明體"/>
        <family val="1"/>
        <charset val="136"/>
      </rPr>
      <t>",</t>
    </r>
    <r>
      <rPr>
        <sz val="12"/>
        <rFont val="新細明體"/>
        <family val="1"/>
        <charset val="136"/>
      </rPr>
      <t>銷售額</t>
    </r>
    <r>
      <rPr>
        <sz val="12"/>
        <rFont val="新細明體"/>
        <family val="1"/>
        <charset val="136"/>
      </rPr>
      <t>,0),0))}</t>
    </r>
    <phoneticPr fontId="2" type="noConversion"/>
  </si>
  <si>
    <r>
      <t>{</t>
    </r>
    <r>
      <rPr>
        <sz val="12"/>
        <rFont val="新細明體"/>
        <family val="1"/>
        <charset val="136"/>
      </rPr>
      <t>=SUM((</t>
    </r>
    <r>
      <rPr>
        <sz val="12"/>
        <rFont val="新細明體"/>
        <family val="1"/>
        <charset val="136"/>
      </rPr>
      <t>月份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四月</t>
    </r>
    <r>
      <rPr>
        <sz val="12"/>
        <rFont val="新細明體"/>
        <family val="1"/>
        <charset val="136"/>
      </rPr>
      <t>") * (</t>
    </r>
    <r>
      <rPr>
        <sz val="12"/>
        <rFont val="新細明體"/>
        <family val="1"/>
        <charset val="136"/>
      </rPr>
      <t>地區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北部</t>
    </r>
    <r>
      <rPr>
        <sz val="12"/>
        <rFont val="新細明體"/>
        <family val="1"/>
        <charset val="136"/>
      </rPr>
      <t xml:space="preserve">") * </t>
    </r>
    <r>
      <rPr>
        <sz val="12"/>
        <rFont val="新細明體"/>
        <family val="1"/>
        <charset val="136"/>
      </rPr>
      <t>銷售額</t>
    </r>
    <r>
      <rPr>
        <sz val="12"/>
        <rFont val="新細明體"/>
        <family val="1"/>
        <charset val="136"/>
      </rPr>
      <t>)}</t>
    </r>
    <phoneticPr fontId="2" type="noConversion"/>
  </si>
  <si>
    <t>四月份北區銷售量加總</t>
    <phoneticPr fontId="2" type="noConversion"/>
  </si>
  <si>
    <t>公式解析</t>
    <phoneticPr fontId="2" type="noConversion"/>
  </si>
  <si>
    <t>陣列</t>
    <phoneticPr fontId="2" type="noConversion"/>
  </si>
  <si>
    <r>
      <t>使用條件式加總精靈的計算(</t>
    </r>
    <r>
      <rPr>
        <sz val="12"/>
        <rFont val="新細明體"/>
        <family val="1"/>
        <charset val="136"/>
      </rPr>
      <t>5)</t>
    </r>
    <r>
      <rPr>
        <sz val="12"/>
        <rFont val="新細明體"/>
        <family val="1"/>
        <charset val="136"/>
      </rPr>
      <t>結果</t>
    </r>
    <phoneticPr fontId="2" type="noConversion"/>
  </si>
  <si>
    <r>
      <t>=AVERAGE(LARGE(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,1), 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,2), 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,3))</t>
    </r>
    <phoneticPr fontId="2" type="noConversion"/>
  </si>
  <si>
    <r>
      <t>=AVERAGE(LARGE(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,{1,2,3}))</t>
    </r>
    <phoneticPr fontId="2" type="noConversion"/>
  </si>
  <si>
    <r>
      <t>{</t>
    </r>
    <r>
      <rPr>
        <sz val="12"/>
        <rFont val="新細明體"/>
        <family val="1"/>
        <charset val="136"/>
      </rPr>
      <t>=AVERAGE(LARGE(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,H3:H5))}</t>
    </r>
    <phoneticPr fontId="2" type="noConversion"/>
  </si>
  <si>
    <r>
      <t>{</t>
    </r>
    <r>
      <rPr>
        <sz val="12"/>
        <rFont val="新細明體"/>
        <family val="1"/>
        <charset val="136"/>
      </rPr>
      <t>=AVERAGE(LARGE(經濟,ROW(A1:A3)))}</t>
    </r>
    <phoneticPr fontId="2" type="noConversion"/>
  </si>
  <si>
    <t>「經濟」成績前三名的平均</t>
  </si>
  <si>
    <t>方法二：使用數值</t>
    <phoneticPr fontId="2" type="noConversion"/>
  </si>
  <si>
    <t>方法一：使用位址</t>
    <phoneticPr fontId="2" type="noConversion"/>
  </si>
  <si>
    <t>方法三:混合使用</t>
    <phoneticPr fontId="2" type="noConversion"/>
  </si>
  <si>
    <t>VLOOKUP</t>
    <phoneticPr fontId="2" type="noConversion"/>
  </si>
  <si>
    <r>
      <t>{</t>
    </r>
    <r>
      <rPr>
        <sz val="12"/>
        <rFont val="新細明體"/>
        <family val="1"/>
        <charset val="136"/>
      </rPr>
      <t>=INDEX(J3:J7,MATCH(H10&amp;I10,H3:H7&amp;I3:I7))}</t>
    </r>
    <phoneticPr fontId="2" type="noConversion"/>
  </si>
  <si>
    <r>
      <t>{</t>
    </r>
    <r>
      <rPr>
        <sz val="12"/>
        <rFont val="新細明體"/>
        <family val="1"/>
        <charset val="136"/>
      </rPr>
      <t>=VLOOKUP(H10&amp;I10,IF(COLUMN(H1:I1)=COLUMN(H1),H3:H7&amp;I3:I7,J3:J7),2,0)}</t>
    </r>
    <phoneticPr fontId="2" type="noConversion"/>
  </si>
  <si>
    <t>行列式值</t>
    <phoneticPr fontId="2" type="noConversion"/>
  </si>
  <si>
    <t>=MDETERM(A13:B14)</t>
    <phoneticPr fontId="2" type="noConversion"/>
  </si>
  <si>
    <t>=MDETERM(A13:C15)</t>
    <phoneticPr fontId="2" type="noConversion"/>
  </si>
  <si>
    <t>=MDETERM(A13:D16)</t>
    <phoneticPr fontId="2" type="noConversion"/>
  </si>
  <si>
    <t>係數矩陣A反矩陣</t>
    <phoneticPr fontId="2" type="noConversion"/>
  </si>
  <si>
    <t>業務</t>
    <phoneticPr fontId="2" type="noConversion"/>
  </si>
  <si>
    <t>轉置</t>
    <phoneticPr fontId="2" type="noConversion"/>
  </si>
  <si>
    <t>編號</t>
    <phoneticPr fontId="2" type="noConversion"/>
  </si>
  <si>
    <t>林宸旭</t>
  </si>
  <si>
    <t>黃炳璁</t>
  </si>
  <si>
    <t>吳宜真</t>
  </si>
  <si>
    <t>林向宏</t>
  </si>
  <si>
    <t>李琬茹</t>
  </si>
  <si>
    <t>林毓倫</t>
  </si>
  <si>
    <t>陳偉忠</t>
  </si>
  <si>
    <t>王秀惠</t>
  </si>
  <si>
    <t>黃冠儒</t>
  </si>
  <si>
    <t>陳友敬</t>
  </si>
  <si>
    <t>陳玉玲</t>
  </si>
  <si>
    <t>萬衛華</t>
  </si>
  <si>
    <t>姚瞻海</t>
  </si>
  <si>
    <t>林毓修</t>
  </si>
  <si>
    <t>林宸佑</t>
  </si>
  <si>
    <t>林建宏</t>
  </si>
  <si>
    <t>陳國清</t>
  </si>
  <si>
    <t>林宏諭</t>
  </si>
  <si>
    <t>莊慧玲</t>
  </si>
  <si>
    <t>林士璁</t>
  </si>
  <si>
    <t>陳建志</t>
  </si>
  <si>
    <t>謝月嫥</t>
  </si>
  <si>
    <t>黃士哲</t>
  </si>
  <si>
    <t>熊漢琳</t>
  </si>
  <si>
    <t>林黛慧</t>
  </si>
  <si>
    <t>郭美美</t>
  </si>
  <si>
    <t>卲裴莉</t>
  </si>
  <si>
    <t>鄧綺萍</t>
  </si>
  <si>
    <t>許耀豪</t>
  </si>
  <si>
    <t>簡文秀</t>
  </si>
  <si>
    <t>林麗芬</t>
  </si>
  <si>
    <t>張國威</t>
  </si>
  <si>
    <t>黃金印</t>
  </si>
  <si>
    <t>柳伊湄</t>
  </si>
  <si>
    <t>吳若權</t>
  </si>
  <si>
    <t>黃柏誠</t>
  </si>
  <si>
    <t>王清峰</t>
  </si>
  <si>
    <t>吳佩倩</t>
  </si>
  <si>
    <t>顏慎樂</t>
  </si>
  <si>
    <t>劉齊光</t>
  </si>
  <si>
    <t>博碩大學企管系學生成績統計</t>
    <phoneticPr fontId="22" type="noConversion"/>
  </si>
  <si>
    <t>各科成績大於平均分的人數︰SUM陣列公式</t>
    <phoneticPr fontId="22" type="noConversion"/>
  </si>
  <si>
    <t>各科成績大於平均分的人數︰SUMPRODUCT公式</t>
    <phoneticPr fontId="22" type="noConversion"/>
  </si>
  <si>
    <t>A</t>
    <phoneticPr fontId="22" type="noConversion"/>
  </si>
  <si>
    <t>B</t>
    <phoneticPr fontId="22" type="noConversion"/>
  </si>
  <si>
    <t>`</t>
    <phoneticPr fontId="22" type="noConversion"/>
  </si>
  <si>
    <t>座號</t>
    <phoneticPr fontId="22" type="noConversion"/>
  </si>
  <si>
    <t>姓名</t>
    <phoneticPr fontId="22" type="noConversion"/>
  </si>
  <si>
    <t>班別</t>
    <phoneticPr fontId="22" type="noConversion"/>
  </si>
  <si>
    <t>統計</t>
    <phoneticPr fontId="22" type="noConversion"/>
  </si>
  <si>
    <t>經濟</t>
    <phoneticPr fontId="22" type="noConversion"/>
  </si>
  <si>
    <t>會計</t>
    <phoneticPr fontId="22" type="noConversion"/>
  </si>
  <si>
    <t>企管</t>
    <phoneticPr fontId="22" type="noConversion"/>
  </si>
  <si>
    <t>資處</t>
    <phoneticPr fontId="22" type="noConversion"/>
  </si>
  <si>
    <t>總分</t>
    <phoneticPr fontId="22" type="noConversion"/>
  </si>
  <si>
    <t>總分成績大於總分平均分的總分和︰SUMPRODUCT公式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</si>
</sst>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7" formatCode="0;_Ѐ"/>
    <numFmt numFmtId="194" formatCode="0;[Red]0"/>
    <numFmt numFmtId="195" formatCode="[Red][&lt;60]0;[Blue][&gt;=0]0;General"/>
  </numFmts>
  <fonts count="2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Wingdings"/>
      <charset val="2"/>
    </font>
    <font>
      <sz val="12"/>
      <color indexed="18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name val="華康細明體"/>
      <family val="3"/>
      <charset val="136"/>
    </font>
    <font>
      <sz val="12"/>
      <name val="Arial Rounded MT Bold"/>
      <family val="2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2" applyFont="1" applyAlignment="1">
      <alignment horizontal="center"/>
    </xf>
    <xf numFmtId="0" fontId="1" fillId="0" borderId="0" xfId="2" applyFont="1"/>
    <xf numFmtId="0" fontId="11" fillId="0" borderId="0" xfId="2" applyFont="1"/>
    <xf numFmtId="0" fontId="12" fillId="0" borderId="0" xfId="2" applyFont="1" applyAlignment="1">
      <alignment horizontal="right"/>
    </xf>
    <xf numFmtId="0" fontId="8" fillId="0" borderId="0" xfId="2" applyFont="1"/>
    <xf numFmtId="0" fontId="10" fillId="0" borderId="0" xfId="2" applyFont="1"/>
    <xf numFmtId="0" fontId="14" fillId="0" borderId="0" xfId="2" applyFont="1"/>
    <xf numFmtId="0" fontId="14" fillId="3" borderId="0" xfId="2" applyFont="1" applyFill="1"/>
    <xf numFmtId="0" fontId="14" fillId="5" borderId="0" xfId="2" applyFont="1" applyFill="1"/>
    <xf numFmtId="0" fontId="12" fillId="3" borderId="0" xfId="2" applyFont="1" applyFill="1"/>
    <xf numFmtId="0" fontId="12" fillId="0" borderId="0" xfId="2" applyFont="1"/>
    <xf numFmtId="0" fontId="12" fillId="5" borderId="0" xfId="2" applyFont="1" applyFill="1"/>
    <xf numFmtId="0" fontId="4" fillId="6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4" fillId="6" borderId="0" xfId="0" applyFont="1" applyFill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6" fillId="6" borderId="1" xfId="0" applyFont="1" applyFill="1" applyBorder="1" applyAlignment="1">
      <alignment horizontal="center" vertical="top"/>
    </xf>
    <xf numFmtId="0" fontId="17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0" fontId="17" fillId="6" borderId="1" xfId="0" applyFont="1" applyFill="1" applyBorder="1" applyAlignment="1">
      <alignment horizontal="center" vertical="top"/>
    </xf>
    <xf numFmtId="0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>
      <alignment vertical="center"/>
    </xf>
    <xf numFmtId="0" fontId="18" fillId="0" borderId="1" xfId="0" applyFont="1" applyBorder="1" applyAlignment="1">
      <alignment horizontal="center" vertical="top" wrapText="1"/>
    </xf>
    <xf numFmtId="0" fontId="7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0" xfId="0" quotePrefix="1" applyFo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18" fillId="0" borderId="4" xfId="0" applyFont="1" applyBorder="1">
      <alignment vertical="center"/>
    </xf>
    <xf numFmtId="0" fontId="18" fillId="0" borderId="3" xfId="0" applyFont="1" applyBorder="1">
      <alignment vertical="center"/>
    </xf>
    <xf numFmtId="0" fontId="18" fillId="0" borderId="2" xfId="0" quotePrefix="1" applyFont="1" applyBorder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6" fillId="5" borderId="2" xfId="0" applyFont="1" applyFill="1" applyBorder="1" applyAlignment="1">
      <alignment vertical="top"/>
    </xf>
    <xf numFmtId="0" fontId="16" fillId="5" borderId="4" xfId="0" applyFont="1" applyFill="1" applyBorder="1" applyAlignment="1">
      <alignment vertical="top"/>
    </xf>
    <xf numFmtId="0" fontId="16" fillId="5" borderId="3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0" fontId="17" fillId="8" borderId="4" xfId="0" applyFont="1" applyFill="1" applyBorder="1">
      <alignment vertical="center"/>
    </xf>
    <xf numFmtId="0" fontId="17" fillId="8" borderId="4" xfId="0" applyFont="1" applyFill="1" applyBorder="1" applyAlignment="1">
      <alignment vertical="center"/>
    </xf>
    <xf numFmtId="0" fontId="17" fillId="8" borderId="3" xfId="0" applyFont="1" applyFill="1" applyBorder="1" applyAlignment="1">
      <alignment vertical="center"/>
    </xf>
    <xf numFmtId="0" fontId="17" fillId="8" borderId="5" xfId="0" applyFont="1" applyFill="1" applyBorder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top"/>
    </xf>
    <xf numFmtId="0" fontId="7" fillId="0" borderId="0" xfId="0" quotePrefix="1" applyFont="1" applyBorder="1" applyAlignment="1">
      <alignment vertical="center"/>
    </xf>
    <xf numFmtId="0" fontId="8" fillId="6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15" fillId="0" borderId="0" xfId="0" quotePrefix="1" applyFont="1">
      <alignment vertical="center"/>
    </xf>
    <xf numFmtId="0" fontId="20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0" borderId="0" xfId="0" quotePrefix="1" applyFont="1" applyFill="1" applyBorder="1">
      <alignment vertical="center"/>
    </xf>
    <xf numFmtId="0" fontId="7" fillId="3" borderId="0" xfId="0" applyFont="1" applyFill="1">
      <alignment vertical="center"/>
    </xf>
    <xf numFmtId="0" fontId="14" fillId="3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2" fillId="3" borderId="0" xfId="2" applyFont="1" applyFill="1" applyAlignment="1">
      <alignment horizontal="center"/>
    </xf>
    <xf numFmtId="0" fontId="14" fillId="0" borderId="0" xfId="2" applyFont="1" applyAlignment="1">
      <alignment horizontal="center"/>
    </xf>
    <xf numFmtId="0" fontId="14" fillId="6" borderId="0" xfId="2" applyFont="1" applyFill="1"/>
    <xf numFmtId="0" fontId="1" fillId="0" borderId="0" xfId="0" quotePrefix="1" applyFont="1">
      <alignment vertical="center"/>
    </xf>
    <xf numFmtId="0" fontId="12" fillId="3" borderId="8" xfId="2" applyFont="1" applyFill="1" applyBorder="1" applyAlignment="1">
      <alignment horizontal="center"/>
    </xf>
    <xf numFmtId="0" fontId="12" fillId="3" borderId="9" xfId="2" applyFont="1" applyFill="1" applyBorder="1" applyAlignment="1">
      <alignment horizontal="center"/>
    </xf>
    <xf numFmtId="0" fontId="12" fillId="3" borderId="10" xfId="2" applyFont="1" applyFill="1" applyBorder="1" applyAlignment="1">
      <alignment horizontal="center"/>
    </xf>
    <xf numFmtId="0" fontId="14" fillId="3" borderId="8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4" fillId="3" borderId="10" xfId="2" applyFont="1" applyFill="1" applyBorder="1" applyAlignment="1">
      <alignment horizontal="center"/>
    </xf>
    <xf numFmtId="0" fontId="1" fillId="6" borderId="0" xfId="0" applyFont="1" applyFill="1">
      <alignment vertical="center"/>
    </xf>
    <xf numFmtId="0" fontId="1" fillId="9" borderId="0" xfId="0" applyFont="1" applyFill="1" applyAlignment="1">
      <alignment horizontal="right" vertical="center"/>
    </xf>
    <xf numFmtId="0" fontId="13" fillId="10" borderId="1" xfId="0" applyFont="1" applyFill="1" applyBorder="1" applyAlignment="1">
      <alignment horizontal="center"/>
    </xf>
    <xf numFmtId="43" fontId="1" fillId="3" borderId="1" xfId="4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3" fillId="11" borderId="0" xfId="0" applyFont="1" applyFill="1">
      <alignment vertical="center"/>
    </xf>
    <xf numFmtId="0" fontId="1" fillId="3" borderId="1" xfId="0" applyNumberFormat="1" applyFont="1" applyFill="1" applyBorder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5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3" borderId="1" xfId="0" quotePrefix="1" applyNumberFormat="1" applyFont="1" applyFill="1" applyBorder="1" applyAlignment="1">
      <alignment horizontal="center"/>
    </xf>
    <xf numFmtId="194" fontId="1" fillId="0" borderId="1" xfId="0" applyNumberFormat="1" applyFont="1" applyFill="1" applyBorder="1" applyAlignment="1" applyProtection="1">
      <alignment horizontal="center" vertical="center"/>
    </xf>
    <xf numFmtId="194" fontId="1" fillId="0" borderId="0" xfId="0" applyNumberFormat="1" applyFont="1" applyAlignment="1">
      <alignment horizontal="center" vertical="center"/>
    </xf>
    <xf numFmtId="0" fontId="1" fillId="3" borderId="1" xfId="3" applyFont="1" applyFill="1" applyBorder="1" applyAlignment="1">
      <alignment horizontal="center"/>
    </xf>
    <xf numFmtId="1" fontId="1" fillId="3" borderId="1" xfId="1" applyNumberFormat="1" applyFont="1" applyFill="1" applyBorder="1" applyAlignment="1">
      <alignment horizontal="center"/>
    </xf>
    <xf numFmtId="0" fontId="1" fillId="0" borderId="0" xfId="0" applyFont="1" applyFill="1" applyAlignment="1" applyProtection="1">
      <protection locked="0"/>
    </xf>
    <xf numFmtId="195" fontId="1" fillId="3" borderId="1" xfId="0" applyNumberFormat="1" applyFont="1" applyFill="1" applyBorder="1" applyAlignment="1">
      <alignment horizontal="center"/>
    </xf>
    <xf numFmtId="0" fontId="13" fillId="11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3" xfId="0" quotePrefix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3" fillId="12" borderId="0" xfId="2" applyFont="1" applyFill="1" applyAlignment="1">
      <alignment horizontal="center"/>
    </xf>
    <xf numFmtId="0" fontId="1" fillId="0" borderId="0" xfId="0" applyFont="1" applyFill="1" applyAlignment="1" applyProtection="1">
      <alignment horizontal="center" vertical="top"/>
      <protection locked="0"/>
    </xf>
    <xf numFmtId="0" fontId="1" fillId="0" borderId="19" xfId="0" applyFont="1" applyBorder="1" applyAlignment="1">
      <alignment horizontal="center" vertical="center"/>
    </xf>
  </cellXfs>
  <cellStyles count="5">
    <cellStyle name="一般" xfId="0" builtinId="0"/>
    <cellStyle name="一般_工作表進階專題" xfId="1"/>
    <cellStyle name="一般_數學與基本運算函數" xfId="2"/>
    <cellStyle name="一般_學生成績" xfId="3"/>
    <cellStyle name="千分位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19050</xdr:rowOff>
    </xdr:from>
    <xdr:to>
      <xdr:col>2</xdr:col>
      <xdr:colOff>209550</xdr:colOff>
      <xdr:row>5</xdr:row>
      <xdr:rowOff>247650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 flipV="1">
          <a:off x="361950" y="1066800"/>
          <a:ext cx="8763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5</xdr:row>
      <xdr:rowOff>0</xdr:rowOff>
    </xdr:from>
    <xdr:to>
      <xdr:col>2</xdr:col>
      <xdr:colOff>228600</xdr:colOff>
      <xdr:row>5</xdr:row>
      <xdr:rowOff>257175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 flipV="1">
          <a:off x="971550" y="1047750"/>
          <a:ext cx="28575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5</xdr:row>
      <xdr:rowOff>19050</xdr:rowOff>
    </xdr:from>
    <xdr:to>
      <xdr:col>2</xdr:col>
      <xdr:colOff>228600</xdr:colOff>
      <xdr:row>6</xdr:row>
      <xdr:rowOff>9525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V="1">
          <a:off x="1257300" y="1066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219075</xdr:colOff>
      <xdr:row>5</xdr:row>
      <xdr:rowOff>19050</xdr:rowOff>
    </xdr:from>
    <xdr:to>
      <xdr:col>3</xdr:col>
      <xdr:colOff>361950</xdr:colOff>
      <xdr:row>6</xdr:row>
      <xdr:rowOff>9525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1247775" y="1066800"/>
          <a:ext cx="5810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5</xdr:row>
      <xdr:rowOff>19050</xdr:rowOff>
    </xdr:from>
    <xdr:to>
      <xdr:col>4</xdr:col>
      <xdr:colOff>304800</xdr:colOff>
      <xdr:row>6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V="1">
          <a:off x="1228725" y="1066800"/>
          <a:ext cx="127635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10</xdr:row>
      <xdr:rowOff>200025</xdr:rowOff>
    </xdr:from>
    <xdr:to>
      <xdr:col>12</xdr:col>
      <xdr:colOff>561975</xdr:colOff>
      <xdr:row>19</xdr:row>
      <xdr:rowOff>9525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295525"/>
          <a:ext cx="3952875" cy="1695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11</xdr:row>
      <xdr:rowOff>0</xdr:rowOff>
    </xdr:from>
    <xdr:to>
      <xdr:col>16</xdr:col>
      <xdr:colOff>0</xdr:colOff>
      <xdr:row>11</xdr:row>
      <xdr:rowOff>200025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5943600" y="2295525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19</xdr:col>
      <xdr:colOff>9525</xdr:colOff>
      <xdr:row>11</xdr:row>
      <xdr:rowOff>200025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7429500" y="2295525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276225</xdr:colOff>
      <xdr:row>11</xdr:row>
      <xdr:rowOff>200025</xdr:rowOff>
    </xdr:from>
    <xdr:to>
      <xdr:col>18</xdr:col>
      <xdr:colOff>247650</xdr:colOff>
      <xdr:row>12</xdr:row>
      <xdr:rowOff>0</xdr:rowOff>
    </xdr:to>
    <xdr:cxnSp macro="">
      <xdr:nvCxnSpPr>
        <xdr:cNvPr id="4101" name="AutoShape 5"/>
        <xdr:cNvCxnSpPr>
          <a:cxnSpLocks noChangeShapeType="1"/>
          <a:stCxn id="4099" idx="2"/>
          <a:endCxn id="4100" idx="2"/>
        </xdr:cNvCxnSpPr>
      </xdr:nvCxnSpPr>
      <xdr:spPr bwMode="auto">
        <a:xfrm rot="16200000" flipH="1">
          <a:off x="6943725" y="1771650"/>
          <a:ext cx="9525" cy="1457325"/>
        </a:xfrm>
        <a:prstGeom prst="bentConnector3">
          <a:avLst>
            <a:gd name="adj1" fmla="val 23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0</xdr:colOff>
      <xdr:row>11</xdr:row>
      <xdr:rowOff>19050</xdr:rowOff>
    </xdr:from>
    <xdr:to>
      <xdr:col>17</xdr:col>
      <xdr:colOff>0</xdr:colOff>
      <xdr:row>12</xdr:row>
      <xdr:rowOff>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6496050" y="2314575"/>
          <a:ext cx="4095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9525</xdr:colOff>
      <xdr:row>11</xdr:row>
      <xdr:rowOff>200025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7962900" y="2295525"/>
          <a:ext cx="495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180975</xdr:colOff>
      <xdr:row>11</xdr:row>
      <xdr:rowOff>190500</xdr:rowOff>
    </xdr:from>
    <xdr:to>
      <xdr:col>19</xdr:col>
      <xdr:colOff>219075</xdr:colOff>
      <xdr:row>11</xdr:row>
      <xdr:rowOff>200025</xdr:rowOff>
    </xdr:to>
    <xdr:cxnSp macro="">
      <xdr:nvCxnSpPr>
        <xdr:cNvPr id="4104" name="AutoShape 8"/>
        <xdr:cNvCxnSpPr>
          <a:cxnSpLocks noChangeShapeType="1"/>
        </xdr:cNvCxnSpPr>
      </xdr:nvCxnSpPr>
      <xdr:spPr bwMode="auto">
        <a:xfrm rot="16200000" flipH="1">
          <a:off x="7424737" y="1738313"/>
          <a:ext cx="9525" cy="1504950"/>
        </a:xfrm>
        <a:prstGeom prst="bentConnector3">
          <a:avLst>
            <a:gd name="adj1" fmla="val 35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95250</xdr:colOff>
      <xdr:row>13</xdr:row>
      <xdr:rowOff>161925</xdr:rowOff>
    </xdr:from>
    <xdr:to>
      <xdr:col>18</xdr:col>
      <xdr:colOff>419100</xdr:colOff>
      <xdr:row>14</xdr:row>
      <xdr:rowOff>190500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7000875" y="2876550"/>
          <a:ext cx="8477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同欄相加</a:t>
          </a:r>
        </a:p>
      </xdr:txBody>
    </xdr:sp>
    <xdr:clientData/>
  </xdr:twoCellAnchor>
  <xdr:twoCellAnchor>
    <xdr:from>
      <xdr:col>28</xdr:col>
      <xdr:colOff>228600</xdr:colOff>
      <xdr:row>1</xdr:row>
      <xdr:rowOff>114300</xdr:rowOff>
    </xdr:from>
    <xdr:to>
      <xdr:col>29</xdr:col>
      <xdr:colOff>476250</xdr:colOff>
      <xdr:row>1</xdr:row>
      <xdr:rowOff>114300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>
          <a:off x="12353925" y="3143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38100</xdr:colOff>
      <xdr:row>2</xdr:row>
      <xdr:rowOff>133350</xdr:rowOff>
    </xdr:from>
    <xdr:to>
      <xdr:col>29</xdr:col>
      <xdr:colOff>552450</xdr:colOff>
      <xdr:row>3</xdr:row>
      <xdr:rowOff>95250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 flipV="1">
          <a:off x="12573000" y="542925"/>
          <a:ext cx="51435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showGridLines="0" tabSelected="1" workbookViewId="0">
      <selection activeCell="F10" sqref="F10"/>
    </sheetView>
  </sheetViews>
  <sheetFormatPr defaultRowHeight="16.5"/>
  <cols>
    <col min="1" max="1" width="7.75" customWidth="1"/>
    <col min="2" max="3" width="5.75" customWidth="1"/>
    <col min="4" max="4" width="9.625" customWidth="1"/>
    <col min="5" max="5" width="10.375" customWidth="1"/>
    <col min="7" max="7" width="9.5" bestFit="1" customWidth="1"/>
  </cols>
  <sheetData>
    <row r="1" spans="1:10">
      <c r="A1" s="2">
        <v>2</v>
      </c>
      <c r="B1" s="2">
        <v>3</v>
      </c>
      <c r="C1" s="2">
        <f t="array" ref="C1:C3">A1:A3*B1:B3</f>
        <v>6</v>
      </c>
      <c r="D1" s="3" t="s">
        <v>102</v>
      </c>
      <c r="I1">
        <f t="array" ref="I1:J3">{2,3;4,5;2,4}</f>
        <v>2</v>
      </c>
      <c r="J1">
        <v>3</v>
      </c>
    </row>
    <row r="2" spans="1:10">
      <c r="A2" s="2">
        <v>4</v>
      </c>
      <c r="B2" s="2">
        <v>5</v>
      </c>
      <c r="C2" s="2">
        <v>20</v>
      </c>
      <c r="D2" s="6">
        <f>SUMPRODUCT(A1:A3,B1:B3)</f>
        <v>34</v>
      </c>
      <c r="E2" s="1" t="s">
        <v>0</v>
      </c>
      <c r="I2">
        <v>4</v>
      </c>
      <c r="J2">
        <v>5</v>
      </c>
    </row>
    <row r="3" spans="1:10">
      <c r="A3" s="2">
        <v>2</v>
      </c>
      <c r="B3" s="2">
        <v>4</v>
      </c>
      <c r="C3" s="2">
        <v>8</v>
      </c>
      <c r="D3" s="6">
        <f t="array" ref="D3">SUM(A1:A3*B1:B3)</f>
        <v>34</v>
      </c>
      <c r="E3" s="1" t="s">
        <v>99</v>
      </c>
      <c r="I3">
        <v>2</v>
      </c>
      <c r="J3">
        <v>4</v>
      </c>
    </row>
    <row r="5" spans="1:10">
      <c r="A5" s="4">
        <v>2</v>
      </c>
      <c r="B5" s="4">
        <v>5</v>
      </c>
      <c r="C5" s="2">
        <v>6</v>
      </c>
      <c r="D5" s="2">
        <v>7</v>
      </c>
      <c r="E5" s="2">
        <v>4</v>
      </c>
    </row>
    <row r="6" spans="1:10" ht="21" customHeight="1">
      <c r="I6">
        <f t="array" ref="I6:J8">A1:B3</f>
        <v>2</v>
      </c>
      <c r="J6">
        <v>3</v>
      </c>
    </row>
    <row r="7" spans="1:10">
      <c r="C7" s="2">
        <v>3</v>
      </c>
      <c r="D7" t="s">
        <v>73</v>
      </c>
      <c r="E7" s="5">
        <f t="array" ref="E7">SUM(C7*A5:E5)</f>
        <v>72</v>
      </c>
      <c r="F7" s="1" t="s">
        <v>101</v>
      </c>
      <c r="I7">
        <v>4</v>
      </c>
      <c r="J7">
        <v>5</v>
      </c>
    </row>
    <row r="8" spans="1:10">
      <c r="E8" s="54" t="e">
        <f>SUMPRODUCT(C7,A5:E5)</f>
        <v>#VALUE!</v>
      </c>
      <c r="F8" s="1" t="s">
        <v>100</v>
      </c>
      <c r="I8">
        <v>2</v>
      </c>
      <c r="J8">
        <v>4</v>
      </c>
    </row>
    <row r="10" spans="1:10">
      <c r="A10" s="2">
        <f>$C$7*A5</f>
        <v>6</v>
      </c>
      <c r="B10" s="2">
        <f>$C$7*B5</f>
        <v>15</v>
      </c>
      <c r="C10" s="2">
        <f>$C$7*C5</f>
        <v>18</v>
      </c>
      <c r="D10" s="2">
        <f>$C$7*D5</f>
        <v>21</v>
      </c>
      <c r="E10" s="2">
        <f>$C$7*E5</f>
        <v>12</v>
      </c>
      <c r="F10" s="7">
        <f>SUM(A10:E10)</f>
        <v>72</v>
      </c>
      <c r="G10" s="1" t="s">
        <v>106</v>
      </c>
    </row>
    <row r="11" spans="1:10">
      <c r="A11" s="1" t="s">
        <v>103</v>
      </c>
      <c r="D11" s="1" t="s">
        <v>104</v>
      </c>
      <c r="E11" s="1" t="s">
        <v>105</v>
      </c>
    </row>
    <row r="14" spans="1:10">
      <c r="D14" t="s">
        <v>42</v>
      </c>
      <c r="E14" t="s">
        <v>43</v>
      </c>
      <c r="F14" t="s">
        <v>35</v>
      </c>
      <c r="G14" t="s">
        <v>36</v>
      </c>
      <c r="H14" t="s">
        <v>37</v>
      </c>
      <c r="I14" t="s">
        <v>38</v>
      </c>
    </row>
    <row r="16" spans="1:10">
      <c r="D16" t="str">
        <f t="array" ref="D16:I16">D14:I14</f>
        <v>一月</v>
      </c>
      <c r="E16" t="str">
        <v>二月</v>
      </c>
      <c r="F16" t="str">
        <v>三月</v>
      </c>
      <c r="G16" t="str">
        <v>四月</v>
      </c>
      <c r="H16" t="str">
        <v>五月</v>
      </c>
      <c r="I16" t="str">
        <v>六月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11"/>
  <sheetViews>
    <sheetView showGridLines="0" workbookViewId="0">
      <selection activeCell="D11" sqref="D11"/>
    </sheetView>
  </sheetViews>
  <sheetFormatPr defaultColWidth="8.875" defaultRowHeight="16.5"/>
  <cols>
    <col min="1" max="1" width="5" style="33" customWidth="1"/>
    <col min="2" max="2" width="8.875" style="33"/>
    <col min="3" max="3" width="31.625" style="33" bestFit="1" customWidth="1"/>
    <col min="4" max="16384" width="8.875" style="33"/>
  </cols>
  <sheetData>
    <row r="2" spans="2:5">
      <c r="B2" s="57" t="s">
        <v>16</v>
      </c>
      <c r="C2" s="58" t="s">
        <v>1</v>
      </c>
      <c r="D2" s="57" t="s">
        <v>107</v>
      </c>
    </row>
    <row r="3" spans="2:5">
      <c r="B3" s="55" t="s">
        <v>9</v>
      </c>
      <c r="C3" s="53" t="s">
        <v>2</v>
      </c>
      <c r="D3" s="56">
        <f>LEN(C3)</f>
        <v>9</v>
      </c>
      <c r="E3" s="1" t="s">
        <v>109</v>
      </c>
    </row>
    <row r="4" spans="2:5">
      <c r="B4" s="55" t="s">
        <v>10</v>
      </c>
      <c r="C4" s="53" t="s">
        <v>3</v>
      </c>
      <c r="D4" s="56">
        <f t="shared" ref="D4:D9" si="0">LEN(C4)</f>
        <v>16</v>
      </c>
    </row>
    <row r="5" spans="2:5">
      <c r="B5" s="55" t="s">
        <v>11</v>
      </c>
      <c r="C5" s="53" t="s">
        <v>4</v>
      </c>
      <c r="D5" s="56">
        <f t="shared" si="0"/>
        <v>16</v>
      </c>
    </row>
    <row r="6" spans="2:5">
      <c r="B6" s="55" t="s">
        <v>12</v>
      </c>
      <c r="C6" s="53" t="s">
        <v>5</v>
      </c>
      <c r="D6" s="56">
        <f t="shared" si="0"/>
        <v>12</v>
      </c>
    </row>
    <row r="7" spans="2:5">
      <c r="B7" s="55" t="s">
        <v>13</v>
      </c>
      <c r="C7" s="53" t="s">
        <v>6</v>
      </c>
      <c r="D7" s="56">
        <f t="shared" si="0"/>
        <v>16</v>
      </c>
    </row>
    <row r="8" spans="2:5">
      <c r="B8" s="55" t="s">
        <v>14</v>
      </c>
      <c r="C8" s="53" t="s">
        <v>7</v>
      </c>
      <c r="D8" s="56">
        <f t="shared" si="0"/>
        <v>13</v>
      </c>
    </row>
    <row r="9" spans="2:5">
      <c r="B9" s="55" t="s">
        <v>15</v>
      </c>
      <c r="C9" s="53" t="s">
        <v>8</v>
      </c>
      <c r="D9" s="56">
        <f t="shared" si="0"/>
        <v>9</v>
      </c>
    </row>
    <row r="10" spans="2:5">
      <c r="C10" s="61" t="s">
        <v>108</v>
      </c>
      <c r="D10" s="60">
        <f>SUM(D3:D9)</f>
        <v>91</v>
      </c>
      <c r="E10" s="1" t="s">
        <v>110</v>
      </c>
    </row>
    <row r="11" spans="2:5">
      <c r="C11" s="61" t="s">
        <v>112</v>
      </c>
      <c r="D11" s="62">
        <f t="array" ref="D11">SUM(LEN(C3:C9))</f>
        <v>91</v>
      </c>
      <c r="E11" s="59" t="s">
        <v>111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showGridLines="0" workbookViewId="0">
      <selection activeCell="G24" sqref="G24"/>
    </sheetView>
  </sheetViews>
  <sheetFormatPr defaultColWidth="8.875" defaultRowHeight="16.5"/>
  <cols>
    <col min="1" max="1" width="7.75" style="51" bestFit="1" customWidth="1"/>
    <col min="2" max="5" width="8.875" style="51"/>
    <col min="6" max="7" width="9.5" style="51" bestFit="1" customWidth="1"/>
    <col min="8" max="9" width="8.875" style="51"/>
    <col min="10" max="10" width="6.25" style="51" customWidth="1"/>
    <col min="11" max="11" width="10.375" style="51" bestFit="1" customWidth="1"/>
    <col min="12" max="14" width="8.875" style="51"/>
    <col min="15" max="15" width="5.875" style="51" customWidth="1"/>
    <col min="16" max="16384" width="8.875" style="51"/>
  </cols>
  <sheetData>
    <row r="1" spans="1:15" s="13" customFormat="1" ht="7.5" customHeight="1"/>
    <row r="2" spans="1:15" s="33" customFormat="1">
      <c r="A2" s="63" t="s">
        <v>85</v>
      </c>
      <c r="B2" s="32" t="s">
        <v>16</v>
      </c>
      <c r="C2" s="32" t="s">
        <v>17</v>
      </c>
      <c r="D2" s="32" t="s">
        <v>18</v>
      </c>
      <c r="E2" s="32" t="s">
        <v>93</v>
      </c>
    </row>
    <row r="3" spans="1:15" s="33" customFormat="1">
      <c r="A3" s="64" t="s">
        <v>88</v>
      </c>
      <c r="B3" s="8" t="s">
        <v>9</v>
      </c>
      <c r="C3" s="35">
        <v>100</v>
      </c>
      <c r="D3" s="35">
        <v>73</v>
      </c>
      <c r="E3" s="39">
        <f t="shared" ref="E3:E12" si="0">AVERAGE(C3:D3)</f>
        <v>86.5</v>
      </c>
    </row>
    <row r="4" spans="1:15" s="33" customFormat="1">
      <c r="A4" s="64" t="s">
        <v>22</v>
      </c>
      <c r="B4" s="8" t="s">
        <v>10</v>
      </c>
      <c r="C4" s="35">
        <v>57</v>
      </c>
      <c r="D4" s="35">
        <v>0</v>
      </c>
      <c r="E4" s="39">
        <f t="shared" si="0"/>
        <v>28.5</v>
      </c>
    </row>
    <row r="5" spans="1:15" s="33" customFormat="1">
      <c r="A5" s="64" t="s">
        <v>23</v>
      </c>
      <c r="B5" s="8" t="s">
        <v>11</v>
      </c>
      <c r="C5" s="35">
        <v>52</v>
      </c>
      <c r="D5" s="35">
        <v>73</v>
      </c>
      <c r="E5" s="39">
        <f t="shared" si="0"/>
        <v>62.5</v>
      </c>
    </row>
    <row r="6" spans="1:15" s="33" customFormat="1">
      <c r="A6" s="64" t="s">
        <v>24</v>
      </c>
      <c r="B6" s="8" t="s">
        <v>12</v>
      </c>
      <c r="C6" s="35">
        <v>85</v>
      </c>
      <c r="D6" s="35">
        <v>91</v>
      </c>
      <c r="E6" s="39">
        <f t="shared" si="0"/>
        <v>88</v>
      </c>
    </row>
    <row r="7" spans="1:15" s="33" customFormat="1">
      <c r="A7" s="64" t="s">
        <v>25</v>
      </c>
      <c r="B7" s="8" t="s">
        <v>13</v>
      </c>
      <c r="C7" s="35">
        <v>0</v>
      </c>
      <c r="D7" s="35">
        <v>100</v>
      </c>
      <c r="E7" s="39">
        <f t="shared" si="0"/>
        <v>50</v>
      </c>
    </row>
    <row r="8" spans="1:15" s="33" customFormat="1">
      <c r="A8" s="64" t="s">
        <v>26</v>
      </c>
      <c r="B8" s="8" t="s">
        <v>14</v>
      </c>
      <c r="C8" s="35">
        <v>71</v>
      </c>
      <c r="D8" s="35">
        <v>20</v>
      </c>
      <c r="E8" s="39">
        <f t="shared" si="0"/>
        <v>45.5</v>
      </c>
    </row>
    <row r="9" spans="1:15" s="33" customFormat="1">
      <c r="A9" s="64" t="s">
        <v>27</v>
      </c>
      <c r="B9" s="8" t="s">
        <v>19</v>
      </c>
      <c r="C9" s="35">
        <v>35</v>
      </c>
      <c r="D9" s="35">
        <v>66</v>
      </c>
      <c r="E9" s="39">
        <f t="shared" si="0"/>
        <v>50.5</v>
      </c>
    </row>
    <row r="10" spans="1:15" s="33" customFormat="1">
      <c r="A10" s="64" t="s">
        <v>28</v>
      </c>
      <c r="B10" s="8" t="s">
        <v>15</v>
      </c>
      <c r="C10" s="35">
        <v>88</v>
      </c>
      <c r="D10" s="35">
        <v>90</v>
      </c>
      <c r="E10" s="39">
        <f t="shared" si="0"/>
        <v>89</v>
      </c>
    </row>
    <row r="11" spans="1:15" s="33" customFormat="1">
      <c r="A11" s="64" t="s">
        <v>29</v>
      </c>
      <c r="B11" s="8" t="s">
        <v>20</v>
      </c>
      <c r="C11" s="35">
        <v>52</v>
      </c>
      <c r="D11" s="35">
        <v>85</v>
      </c>
      <c r="E11" s="39">
        <f t="shared" si="0"/>
        <v>68.5</v>
      </c>
    </row>
    <row r="12" spans="1:15" s="33" customFormat="1">
      <c r="A12" s="64" t="s">
        <v>30</v>
      </c>
      <c r="B12" s="8" t="s">
        <v>21</v>
      </c>
      <c r="C12" s="35">
        <v>64</v>
      </c>
      <c r="D12" s="35">
        <v>100</v>
      </c>
      <c r="E12" s="39">
        <f t="shared" si="0"/>
        <v>82</v>
      </c>
    </row>
    <row r="14" spans="1:15" ht="16.149999999999999" customHeight="1">
      <c r="A14" s="143" t="s">
        <v>125</v>
      </c>
      <c r="B14" s="143"/>
      <c r="C14" s="143"/>
      <c r="D14" s="144"/>
      <c r="E14" s="69" t="s">
        <v>34</v>
      </c>
      <c r="F14" s="142" t="s">
        <v>126</v>
      </c>
      <c r="G14" s="143"/>
      <c r="H14" s="143"/>
      <c r="I14" s="143"/>
      <c r="J14" s="144"/>
      <c r="K14" s="142" t="s">
        <v>127</v>
      </c>
      <c r="L14" s="143"/>
      <c r="M14" s="143"/>
      <c r="N14" s="143"/>
      <c r="O14" s="144"/>
    </row>
    <row r="15" spans="1:15" ht="17.25" customHeight="1">
      <c r="A15" s="139" t="s">
        <v>97</v>
      </c>
      <c r="B15" s="140"/>
      <c r="C15" s="140"/>
      <c r="D15" s="141"/>
      <c r="E15" s="52">
        <f t="array" ref="E15">SUM(IF(data=85,1,0))</f>
        <v>2</v>
      </c>
      <c r="F15" s="65" t="s">
        <v>128</v>
      </c>
      <c r="G15" s="66"/>
      <c r="H15" s="66"/>
      <c r="I15" s="66"/>
      <c r="J15" s="67"/>
      <c r="K15" s="148" t="s">
        <v>113</v>
      </c>
      <c r="L15" s="149"/>
      <c r="M15" s="149"/>
      <c r="N15" s="149"/>
      <c r="O15" s="150"/>
    </row>
    <row r="16" spans="1:15" ht="17.25" customHeight="1">
      <c r="A16" s="139" t="s">
        <v>98</v>
      </c>
      <c r="B16" s="140"/>
      <c r="C16" s="140"/>
      <c r="D16" s="141"/>
      <c r="E16" s="52">
        <f t="array" ref="E16">SUM(IF(data&gt;=70,1,0))-SUM(IF(data&gt;90,1,0))</f>
        <v>11</v>
      </c>
      <c r="F16" s="65" t="s">
        <v>118</v>
      </c>
      <c r="G16" s="66"/>
      <c r="H16" s="66"/>
      <c r="I16" s="66"/>
      <c r="J16" s="67"/>
      <c r="K16" s="151" t="s">
        <v>117</v>
      </c>
      <c r="L16" s="152"/>
      <c r="M16" s="152"/>
      <c r="N16" s="152"/>
      <c r="O16" s="153"/>
    </row>
    <row r="17" spans="1:15" ht="34.15" customHeight="1">
      <c r="A17" s="139" t="s">
        <v>119</v>
      </c>
      <c r="B17" s="140"/>
      <c r="C17" s="140"/>
      <c r="D17" s="141"/>
      <c r="E17" s="52">
        <f t="array" ref="E17">SUM((經濟&gt;80)*(資處&gt;80))</f>
        <v>2</v>
      </c>
      <c r="F17" s="68" t="s">
        <v>120</v>
      </c>
      <c r="G17" s="66"/>
      <c r="H17" s="66"/>
      <c r="I17" s="66"/>
      <c r="J17" s="67"/>
      <c r="K17" s="145" t="s">
        <v>124</v>
      </c>
      <c r="L17" s="146"/>
      <c r="M17" s="146"/>
      <c r="N17" s="146"/>
      <c r="O17" s="147"/>
    </row>
    <row r="18" spans="1:15">
      <c r="A18" s="139" t="s">
        <v>33</v>
      </c>
      <c r="B18" s="140"/>
      <c r="C18" s="140"/>
      <c r="D18" s="141"/>
      <c r="E18" s="52">
        <f t="array" ref="E18">SUM(IF(data=0,1,0))+SUM(IF(data=100,1,0))</f>
        <v>5</v>
      </c>
      <c r="F18" s="65" t="s">
        <v>121</v>
      </c>
      <c r="G18" s="66"/>
      <c r="H18" s="66"/>
      <c r="I18" s="66"/>
      <c r="J18" s="67"/>
      <c r="K18" s="148" t="s">
        <v>114</v>
      </c>
      <c r="L18" s="149"/>
      <c r="M18" s="149"/>
      <c r="N18" s="149"/>
      <c r="O18" s="150"/>
    </row>
    <row r="19" spans="1:15">
      <c r="A19" s="139" t="s">
        <v>31</v>
      </c>
      <c r="B19" s="140"/>
      <c r="C19" s="140"/>
      <c r="D19" s="141"/>
      <c r="E19" s="52">
        <f t="array" ref="E19">SUM(IF(data&lt;0,1,0))</f>
        <v>0</v>
      </c>
      <c r="F19" s="65" t="s">
        <v>122</v>
      </c>
      <c r="G19" s="66"/>
      <c r="H19" s="66"/>
      <c r="I19" s="66"/>
      <c r="J19" s="67"/>
      <c r="K19" s="148" t="s">
        <v>115</v>
      </c>
      <c r="L19" s="149"/>
      <c r="M19" s="149"/>
      <c r="N19" s="149"/>
      <c r="O19" s="150"/>
    </row>
    <row r="20" spans="1:15">
      <c r="A20" s="139" t="s">
        <v>32</v>
      </c>
      <c r="B20" s="140"/>
      <c r="C20" s="140"/>
      <c r="D20" s="141"/>
      <c r="E20" s="52">
        <f t="array" ref="E20">SUM(IF(data&lt;&gt;0,1,0))</f>
        <v>53</v>
      </c>
      <c r="F20" s="65" t="s">
        <v>123</v>
      </c>
      <c r="G20" s="66"/>
      <c r="H20" s="66"/>
      <c r="I20" s="66"/>
      <c r="J20" s="67"/>
      <c r="K20" s="151" t="s">
        <v>116</v>
      </c>
      <c r="L20" s="152"/>
      <c r="M20" s="152"/>
      <c r="N20" s="152"/>
      <c r="O20" s="153"/>
    </row>
    <row r="22" spans="1:15">
      <c r="G22" s="51">
        <f t="array" aca="1" ref="G22:G24" ca="1">ROW(INDIRECT("1:3"))</f>
        <v>1</v>
      </c>
    </row>
    <row r="23" spans="1:15">
      <c r="G23" s="51">
        <f ca="1"/>
        <v>2</v>
      </c>
    </row>
    <row r="24" spans="1:15">
      <c r="G24" s="51">
        <f ca="1"/>
        <v>3</v>
      </c>
    </row>
    <row r="25" spans="1:15" ht="17.25" customHeight="1"/>
    <row r="26" spans="1:15" ht="17.25" customHeight="1"/>
    <row r="27" spans="1:15" ht="17.25" customHeight="1"/>
  </sheetData>
  <mergeCells count="15">
    <mergeCell ref="A20:D20"/>
    <mergeCell ref="A16:D16"/>
    <mergeCell ref="K14:O14"/>
    <mergeCell ref="K15:O15"/>
    <mergeCell ref="K18:O18"/>
    <mergeCell ref="K19:O19"/>
    <mergeCell ref="K20:O20"/>
    <mergeCell ref="K16:O16"/>
    <mergeCell ref="A15:D15"/>
    <mergeCell ref="A18:D18"/>
    <mergeCell ref="A17:D17"/>
    <mergeCell ref="F14:J14"/>
    <mergeCell ref="K17:O17"/>
    <mergeCell ref="A14:D14"/>
    <mergeCell ref="A19:D19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showGridLines="0" workbookViewId="0">
      <selection activeCell="G21" sqref="G21"/>
    </sheetView>
  </sheetViews>
  <sheetFormatPr defaultColWidth="8.875" defaultRowHeight="16.5"/>
  <cols>
    <col min="1" max="1" width="8.875" style="46"/>
    <col min="2" max="2" width="6.875" style="46" customWidth="1"/>
    <col min="3" max="3" width="8.875" style="46"/>
    <col min="4" max="4" width="11.125" style="46" customWidth="1"/>
    <col min="5" max="5" width="14.125" style="50" customWidth="1"/>
    <col min="6" max="6" width="40.875" style="50" customWidth="1"/>
    <col min="7" max="7" width="6.25" style="46" bestFit="1" customWidth="1"/>
    <col min="8" max="16384" width="8.875" style="46"/>
  </cols>
  <sheetData>
    <row r="1" spans="1:7" s="41" customFormat="1">
      <c r="A1" s="82" t="s">
        <v>41</v>
      </c>
      <c r="B1" s="83" t="s">
        <v>40</v>
      </c>
      <c r="C1" s="84" t="s">
        <v>39</v>
      </c>
      <c r="D1" s="86" t="s">
        <v>138</v>
      </c>
      <c r="E1" s="87"/>
      <c r="F1" s="88" t="s">
        <v>144</v>
      </c>
    </row>
    <row r="2" spans="1:7" s="33" customFormat="1">
      <c r="A2" s="42" t="s">
        <v>36</v>
      </c>
      <c r="B2" s="9" t="s">
        <v>94</v>
      </c>
      <c r="C2" s="11">
        <v>99</v>
      </c>
      <c r="D2" s="33" t="s">
        <v>140</v>
      </c>
      <c r="E2" s="34">
        <f>SUMIF(月份, "四月", 銷售額)</f>
        <v>279</v>
      </c>
      <c r="F2" s="81" t="s">
        <v>137</v>
      </c>
    </row>
    <row r="3" spans="1:7" s="33" customFormat="1">
      <c r="A3" s="42" t="s">
        <v>37</v>
      </c>
      <c r="B3" s="9" t="s">
        <v>94</v>
      </c>
      <c r="C3" s="11">
        <v>87</v>
      </c>
      <c r="D3" s="89" t="s">
        <v>145</v>
      </c>
      <c r="E3" s="34">
        <f t="array" ref="E3" xml:space="preserve"> SUM(IF(月份= "四月", 銷售額,0))</f>
        <v>279</v>
      </c>
      <c r="F3" s="81" t="s">
        <v>139</v>
      </c>
    </row>
    <row r="4" spans="1:7" s="33" customFormat="1">
      <c r="A4" s="42" t="s">
        <v>38</v>
      </c>
      <c r="B4" s="9" t="s">
        <v>95</v>
      </c>
      <c r="C4" s="11">
        <v>94</v>
      </c>
      <c r="D4" s="86" t="s">
        <v>143</v>
      </c>
      <c r="E4" s="87"/>
      <c r="F4" s="88" t="s">
        <v>144</v>
      </c>
    </row>
    <row r="5" spans="1:7" s="33" customFormat="1">
      <c r="A5" s="42" t="s">
        <v>36</v>
      </c>
      <c r="B5" s="9" t="s">
        <v>96</v>
      </c>
      <c r="C5" s="11">
        <v>85</v>
      </c>
      <c r="D5" s="89" t="s">
        <v>145</v>
      </c>
      <c r="E5" s="43">
        <f t="array" ref="E5">SUM(IF(月份="四月",IF(地區="北部",銷售額,0),0))</f>
        <v>180</v>
      </c>
      <c r="F5" s="85" t="s">
        <v>141</v>
      </c>
    </row>
    <row r="6" spans="1:7" s="33" customFormat="1">
      <c r="A6" s="42" t="s">
        <v>37</v>
      </c>
      <c r="B6" s="9" t="s">
        <v>95</v>
      </c>
      <c r="C6" s="11">
        <v>99</v>
      </c>
      <c r="E6" s="34">
        <f t="array" ref="E6">SUM((月份="四月") * (地區="北部") * 銷售額)</f>
        <v>180</v>
      </c>
      <c r="F6" s="85" t="s">
        <v>142</v>
      </c>
    </row>
    <row r="7" spans="1:7" s="33" customFormat="1">
      <c r="A7" s="42" t="s">
        <v>37</v>
      </c>
      <c r="B7" s="9" t="s">
        <v>96</v>
      </c>
      <c r="C7" s="11">
        <v>79</v>
      </c>
      <c r="E7" s="34">
        <f t="array" ref="E7">SUM(IF(月份="四月",IF(地區="北部",銷售額,0),0))</f>
        <v>180</v>
      </c>
      <c r="F7" s="85" t="s">
        <v>141</v>
      </c>
    </row>
    <row r="8" spans="1:7" s="33" customFormat="1">
      <c r="A8" s="42" t="s">
        <v>36</v>
      </c>
      <c r="B8" s="9" t="s">
        <v>96</v>
      </c>
      <c r="C8" s="11">
        <v>95</v>
      </c>
      <c r="E8" s="44"/>
      <c r="F8" s="44"/>
    </row>
    <row r="9" spans="1:7" s="33" customFormat="1">
      <c r="A9" s="42" t="s">
        <v>35</v>
      </c>
      <c r="B9" s="9" t="s">
        <v>95</v>
      </c>
      <c r="C9" s="11">
        <v>85</v>
      </c>
      <c r="E9" s="44"/>
      <c r="F9" s="44"/>
    </row>
    <row r="10" spans="1:7" s="33" customFormat="1">
      <c r="A10" s="42" t="s">
        <v>35</v>
      </c>
      <c r="B10" s="9" t="s">
        <v>96</v>
      </c>
      <c r="C10" s="11">
        <v>81</v>
      </c>
      <c r="E10" s="44"/>
      <c r="F10" s="44"/>
    </row>
    <row r="12" spans="1:7">
      <c r="B12" s="70" t="s">
        <v>136</v>
      </c>
      <c r="C12" s="71"/>
      <c r="D12" s="71"/>
      <c r="E12" s="71"/>
      <c r="F12" s="72"/>
      <c r="G12" s="45" t="s">
        <v>34</v>
      </c>
    </row>
    <row r="13" spans="1:7">
      <c r="A13" s="47">
        <v>1</v>
      </c>
      <c r="B13" s="73" t="s">
        <v>129</v>
      </c>
      <c r="C13" s="74"/>
      <c r="D13" s="74"/>
      <c r="E13" s="75"/>
      <c r="F13" s="76"/>
      <c r="G13" s="48">
        <f t="array" ref="G13">SUM((月份="三月")*(地區="北部")*銷售額)</f>
        <v>81</v>
      </c>
    </row>
    <row r="14" spans="1:7">
      <c r="A14" s="47">
        <v>2</v>
      </c>
      <c r="B14" s="73" t="s">
        <v>130</v>
      </c>
      <c r="C14" s="74"/>
      <c r="D14" s="74"/>
      <c r="E14" s="75"/>
      <c r="F14" s="76"/>
      <c r="G14" s="48">
        <f t="array" ref="G14">SUM((月份="三月")*(地區&lt;&gt;"北部")*銷售額)</f>
        <v>85</v>
      </c>
    </row>
    <row r="15" spans="1:7">
      <c r="A15" s="47">
        <v>3</v>
      </c>
      <c r="B15" s="73" t="s">
        <v>131</v>
      </c>
      <c r="C15" s="74"/>
      <c r="D15" s="74"/>
      <c r="E15" s="75"/>
      <c r="F15" s="76"/>
      <c r="G15" s="48">
        <f t="array" ref="G15">SUM((月份="三月")*(地區="北部"))</f>
        <v>1</v>
      </c>
    </row>
    <row r="16" spans="1:7">
      <c r="A16" s="47">
        <v>4</v>
      </c>
      <c r="B16" s="73" t="s">
        <v>132</v>
      </c>
      <c r="C16" s="74"/>
      <c r="D16" s="74"/>
      <c r="E16" s="75"/>
      <c r="F16" s="76"/>
      <c r="G16" s="48">
        <f t="array" ref="G16">SUM((月份="三月")*((地區="北部")+(地區="南部")))</f>
        <v>2</v>
      </c>
    </row>
    <row r="17" spans="1:7">
      <c r="A17" s="47">
        <v>5</v>
      </c>
      <c r="B17" s="73" t="s">
        <v>133</v>
      </c>
      <c r="C17" s="74"/>
      <c r="D17" s="74"/>
      <c r="E17" s="75"/>
      <c r="F17" s="76"/>
      <c r="G17" s="48">
        <f t="array" ref="G17">SUM((月份="四月")*(銷售額&gt;=90)*(銷售額))</f>
        <v>194</v>
      </c>
    </row>
    <row r="18" spans="1:7">
      <c r="A18" s="47">
        <v>6</v>
      </c>
      <c r="B18" s="73" t="s">
        <v>134</v>
      </c>
      <c r="C18" s="74"/>
      <c r="D18" s="74"/>
      <c r="E18" s="75"/>
      <c r="F18" s="76"/>
      <c r="G18" s="48">
        <f t="array" ref="G18">SUM((銷售額&gt;=80)*(銷售額&lt;=90)*(銷售額))</f>
        <v>338</v>
      </c>
    </row>
    <row r="19" spans="1:7">
      <c r="A19" s="47">
        <v>7</v>
      </c>
      <c r="B19" s="80" t="s">
        <v>135</v>
      </c>
      <c r="C19" s="77"/>
      <c r="D19" s="77"/>
      <c r="E19" s="78"/>
      <c r="F19" s="79"/>
      <c r="G19" s="48">
        <f t="array" ref="G19">SUM((銷售額&gt;=80)*(銷售額&lt;=90))</f>
        <v>4</v>
      </c>
    </row>
    <row r="21" spans="1:7">
      <c r="F21" s="50" t="s">
        <v>146</v>
      </c>
      <c r="G21" s="49">
        <f t="array" ref="G21">SUM(IF(月份="四月",IF(銷售額&gt;=90,銷售額,0),0))</f>
        <v>194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12"/>
  <sheetViews>
    <sheetView showGridLines="0" workbookViewId="0">
      <selection activeCell="I6" sqref="I6"/>
    </sheetView>
  </sheetViews>
  <sheetFormatPr defaultColWidth="8.875" defaultRowHeight="16.5"/>
  <cols>
    <col min="1" max="1" width="3.5" style="33" customWidth="1"/>
    <col min="2" max="5" width="8.875" style="33"/>
    <col min="6" max="6" width="9.25" style="33" customWidth="1"/>
    <col min="7" max="7" width="3.125" style="33" customWidth="1"/>
    <col min="8" max="8" width="3.5" style="38" bestFit="1" customWidth="1"/>
    <col min="9" max="10" width="8.875" style="33"/>
    <col min="11" max="11" width="10" style="33" customWidth="1"/>
    <col min="12" max="16384" width="8.875" style="33"/>
  </cols>
  <sheetData>
    <row r="1" spans="2:11" s="13" customFormat="1" ht="11.25" customHeight="1">
      <c r="H1" s="18"/>
    </row>
    <row r="2" spans="2:11">
      <c r="B2" s="32" t="s">
        <v>85</v>
      </c>
      <c r="C2" s="32" t="s">
        <v>16</v>
      </c>
      <c r="D2" s="32" t="s">
        <v>17</v>
      </c>
      <c r="E2" s="32" t="s">
        <v>18</v>
      </c>
      <c r="F2" s="32" t="s">
        <v>93</v>
      </c>
      <c r="I2" s="93" t="s">
        <v>151</v>
      </c>
      <c r="J2" s="94"/>
      <c r="K2" s="94"/>
    </row>
    <row r="3" spans="2:11" s="40" customFormat="1">
      <c r="B3" s="37" t="s">
        <v>88</v>
      </c>
      <c r="C3" s="8" t="s">
        <v>9</v>
      </c>
      <c r="D3" s="35">
        <v>100</v>
      </c>
      <c r="E3" s="35">
        <v>73</v>
      </c>
      <c r="F3" s="39">
        <f t="shared" ref="F3:F12" si="0">AVERAGE(D3:E3)</f>
        <v>86.5</v>
      </c>
      <c r="H3" s="91">
        <v>1</v>
      </c>
      <c r="I3" s="18">
        <f>AVERAGE(LARGE(經濟,1), LARGE(經濟,2), LARGE(經濟,3))</f>
        <v>91</v>
      </c>
      <c r="J3" s="1" t="s">
        <v>147</v>
      </c>
    </row>
    <row r="4" spans="2:11" s="40" customFormat="1">
      <c r="B4" s="90" t="s">
        <v>22</v>
      </c>
      <c r="C4" s="8" t="s">
        <v>10</v>
      </c>
      <c r="D4" s="35">
        <v>57</v>
      </c>
      <c r="E4" s="35">
        <v>0</v>
      </c>
      <c r="F4" s="39">
        <f t="shared" si="0"/>
        <v>28.5</v>
      </c>
      <c r="H4" s="91">
        <v>2</v>
      </c>
      <c r="I4" s="18">
        <f>AVERAGE(LARGE(經濟,{1,2,3}))</f>
        <v>91</v>
      </c>
      <c r="J4" s="1" t="s">
        <v>148</v>
      </c>
    </row>
    <row r="5" spans="2:11" s="40" customFormat="1">
      <c r="B5" s="90" t="s">
        <v>23</v>
      </c>
      <c r="C5" s="8" t="s">
        <v>11</v>
      </c>
      <c r="D5" s="35">
        <v>52</v>
      </c>
      <c r="E5" s="35">
        <v>73</v>
      </c>
      <c r="F5" s="39">
        <f t="shared" si="0"/>
        <v>62.5</v>
      </c>
      <c r="H5" s="91">
        <v>3</v>
      </c>
      <c r="I5" s="18">
        <f t="array" ref="I5">AVERAGE(LARGE(經濟,H3:H5))</f>
        <v>91</v>
      </c>
      <c r="J5" s="92" t="s">
        <v>149</v>
      </c>
    </row>
    <row r="6" spans="2:11" s="40" customFormat="1">
      <c r="B6" s="90" t="s">
        <v>24</v>
      </c>
      <c r="C6" s="8" t="s">
        <v>12</v>
      </c>
      <c r="D6" s="35">
        <v>85</v>
      </c>
      <c r="E6" s="35">
        <v>91</v>
      </c>
      <c r="F6" s="39">
        <f t="shared" si="0"/>
        <v>88</v>
      </c>
      <c r="H6" s="91">
        <v>4</v>
      </c>
      <c r="I6" s="18">
        <f t="array" ref="I6">AVERAGE(LARGE(經濟,ROW(A1:A3)))</f>
        <v>91</v>
      </c>
      <c r="J6" s="92" t="s">
        <v>150</v>
      </c>
    </row>
    <row r="7" spans="2:11">
      <c r="B7" s="90" t="s">
        <v>25</v>
      </c>
      <c r="C7" s="8" t="s">
        <v>13</v>
      </c>
      <c r="D7" s="35">
        <v>0</v>
      </c>
      <c r="E7" s="35">
        <v>100</v>
      </c>
      <c r="F7" s="39">
        <f t="shared" si="0"/>
        <v>50</v>
      </c>
      <c r="H7" s="91">
        <v>5</v>
      </c>
      <c r="I7" s="38"/>
    </row>
    <row r="8" spans="2:11">
      <c r="B8" s="37" t="s">
        <v>26</v>
      </c>
      <c r="C8" s="8" t="s">
        <v>14</v>
      </c>
      <c r="D8" s="35">
        <v>71</v>
      </c>
      <c r="E8" s="35">
        <v>20</v>
      </c>
      <c r="F8" s="39">
        <f t="shared" si="0"/>
        <v>45.5</v>
      </c>
      <c r="H8" s="91">
        <v>6</v>
      </c>
      <c r="I8" s="38"/>
    </row>
    <row r="9" spans="2:11">
      <c r="B9" s="37" t="s">
        <v>27</v>
      </c>
      <c r="C9" s="8" t="s">
        <v>19</v>
      </c>
      <c r="D9" s="35">
        <v>35</v>
      </c>
      <c r="E9" s="35">
        <v>66</v>
      </c>
      <c r="F9" s="39">
        <f t="shared" si="0"/>
        <v>50.5</v>
      </c>
      <c r="H9" s="91">
        <v>7</v>
      </c>
      <c r="I9" s="38"/>
    </row>
    <row r="10" spans="2:11">
      <c r="B10" s="37" t="s">
        <v>28</v>
      </c>
      <c r="C10" s="8" t="s">
        <v>15</v>
      </c>
      <c r="D10" s="35">
        <v>88</v>
      </c>
      <c r="E10" s="35">
        <v>90</v>
      </c>
      <c r="F10" s="39">
        <f t="shared" si="0"/>
        <v>89</v>
      </c>
      <c r="H10" s="91">
        <v>8</v>
      </c>
      <c r="I10" s="38"/>
    </row>
    <row r="11" spans="2:11">
      <c r="B11" s="37" t="s">
        <v>29</v>
      </c>
      <c r="C11" s="8" t="s">
        <v>20</v>
      </c>
      <c r="D11" s="35">
        <v>52</v>
      </c>
      <c r="E11" s="35">
        <v>85</v>
      </c>
      <c r="F11" s="39">
        <f t="shared" si="0"/>
        <v>68.5</v>
      </c>
      <c r="H11" s="91">
        <v>9</v>
      </c>
      <c r="I11" s="38"/>
    </row>
    <row r="12" spans="2:11">
      <c r="B12" s="37" t="s">
        <v>30</v>
      </c>
      <c r="C12" s="8" t="s">
        <v>21</v>
      </c>
      <c r="D12" s="35">
        <v>64</v>
      </c>
      <c r="E12" s="35">
        <v>100</v>
      </c>
      <c r="F12" s="39">
        <f t="shared" si="0"/>
        <v>82</v>
      </c>
      <c r="H12" s="91">
        <v>10</v>
      </c>
      <c r="I12" s="38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14"/>
  <sheetViews>
    <sheetView showGridLines="0" topLeftCell="Q1" workbookViewId="0">
      <selection activeCell="T2" sqref="T2"/>
    </sheetView>
  </sheetViews>
  <sheetFormatPr defaultRowHeight="16.5"/>
  <cols>
    <col min="1" max="11" width="4.125" customWidth="1"/>
    <col min="12" max="12" width="9.625" bestFit="1" customWidth="1"/>
    <col min="13" max="14" width="9.5" bestFit="1" customWidth="1"/>
    <col min="15" max="15" width="4" customWidth="1"/>
    <col min="16" max="16" width="7.25" customWidth="1"/>
    <col min="17" max="17" width="5.375" customWidth="1"/>
    <col min="18" max="18" width="6.875" customWidth="1"/>
    <col min="19" max="19" width="7" customWidth="1"/>
    <col min="20" max="20" width="6.375" customWidth="1"/>
    <col min="21" max="21" width="7" customWidth="1"/>
    <col min="22" max="23" width="7.25" customWidth="1"/>
    <col min="24" max="24" width="5.25" customWidth="1"/>
    <col min="25" max="29" width="5.375" customWidth="1"/>
    <col min="30" max="30" width="8.25" customWidth="1"/>
    <col min="31" max="34" width="5.875" customWidth="1"/>
  </cols>
  <sheetData>
    <row r="1" spans="1:34" ht="15.75" customHeight="1">
      <c r="A1" t="s">
        <v>153</v>
      </c>
    </row>
    <row r="2" spans="1:34">
      <c r="B2" s="2">
        <v>2</v>
      </c>
      <c r="H2" s="2">
        <f t="array" ref="H2:J5">B2:B5*D3:F3</f>
        <v>2</v>
      </c>
      <c r="I2" s="2">
        <v>4</v>
      </c>
      <c r="J2" s="2">
        <v>6</v>
      </c>
      <c r="L2" s="12" t="s">
        <v>46</v>
      </c>
      <c r="M2" s="12" t="s">
        <v>47</v>
      </c>
      <c r="N2" s="12" t="s">
        <v>48</v>
      </c>
      <c r="P2" s="12">
        <v>2</v>
      </c>
      <c r="R2" s="14">
        <v>10</v>
      </c>
      <c r="T2" s="12">
        <f t="array" ref="T2:U6">P2:P6*{1,0}+R2:R6*{0,1}</f>
        <v>2</v>
      </c>
      <c r="U2" s="14">
        <v>10</v>
      </c>
      <c r="Y2" s="12" t="s">
        <v>50</v>
      </c>
      <c r="Z2" s="12" t="s">
        <v>51</v>
      </c>
      <c r="AA2" s="12" t="s">
        <v>52</v>
      </c>
      <c r="AB2" s="12" t="s">
        <v>53</v>
      </c>
      <c r="AE2" s="12" t="str">
        <f t="array" ref="AE2:AH3">IF(ROW(Y2:Y3)=ROW(Y2),Y2:AB2,Z4:AC4)</f>
        <v>忠</v>
      </c>
      <c r="AF2" s="12" t="str">
        <v>孝</v>
      </c>
      <c r="AG2" s="12" t="str">
        <v>仁</v>
      </c>
      <c r="AH2" s="12" t="str">
        <v>愛</v>
      </c>
    </row>
    <row r="3" spans="1:34">
      <c r="B3" s="2">
        <v>4</v>
      </c>
      <c r="C3" s="10" t="s">
        <v>44</v>
      </c>
      <c r="D3" s="2">
        <v>1</v>
      </c>
      <c r="E3" s="2">
        <v>2</v>
      </c>
      <c r="F3" s="2">
        <v>3</v>
      </c>
      <c r="G3" s="10" t="s">
        <v>45</v>
      </c>
      <c r="H3" s="2">
        <v>4</v>
      </c>
      <c r="I3" s="2">
        <v>8</v>
      </c>
      <c r="J3" s="2">
        <v>12</v>
      </c>
      <c r="P3" s="12">
        <v>4</v>
      </c>
      <c r="R3" s="14">
        <v>11</v>
      </c>
      <c r="T3" s="12">
        <v>4</v>
      </c>
      <c r="U3" s="14">
        <v>11</v>
      </c>
      <c r="AE3" s="14" t="str">
        <v>信</v>
      </c>
      <c r="AF3" s="14" t="str">
        <v>義</v>
      </c>
      <c r="AG3" s="14" t="str">
        <v>和</v>
      </c>
      <c r="AH3" s="14" t="str">
        <v>平</v>
      </c>
    </row>
    <row r="4" spans="1:34">
      <c r="B4" s="2">
        <v>6</v>
      </c>
      <c r="H4" s="2">
        <v>6</v>
      </c>
      <c r="I4" s="2">
        <v>12</v>
      </c>
      <c r="J4" s="2">
        <v>18</v>
      </c>
      <c r="L4" s="2" t="str">
        <f t="array" ref="L4:N6">L2:N2&amp;{"1";"2";"3"}</f>
        <v>A1</v>
      </c>
      <c r="M4" s="2" t="str">
        <v>B1</v>
      </c>
      <c r="N4" s="2" t="str">
        <v>C1</v>
      </c>
      <c r="P4" s="12">
        <v>6</v>
      </c>
      <c r="R4" s="14">
        <v>12</v>
      </c>
      <c r="S4" s="13" t="s">
        <v>49</v>
      </c>
      <c r="T4" s="12">
        <v>6</v>
      </c>
      <c r="U4" s="14">
        <v>12</v>
      </c>
      <c r="Z4" s="14" t="s">
        <v>54</v>
      </c>
      <c r="AA4" s="14" t="s">
        <v>55</v>
      </c>
      <c r="AB4" s="14" t="s">
        <v>56</v>
      </c>
      <c r="AC4" s="14" t="s">
        <v>57</v>
      </c>
    </row>
    <row r="5" spans="1:34">
      <c r="B5" s="2">
        <v>8</v>
      </c>
      <c r="H5" s="2">
        <v>8</v>
      </c>
      <c r="I5" s="2">
        <v>16</v>
      </c>
      <c r="J5" s="2">
        <v>24</v>
      </c>
      <c r="L5" s="2" t="str">
        <v>A2</v>
      </c>
      <c r="M5" s="2" t="str">
        <v>B2</v>
      </c>
      <c r="N5" s="2" t="str">
        <v>C2</v>
      </c>
      <c r="P5" s="12">
        <v>8</v>
      </c>
      <c r="R5" s="14">
        <v>13</v>
      </c>
      <c r="T5" s="12">
        <v>8</v>
      </c>
      <c r="U5" s="14">
        <v>13</v>
      </c>
    </row>
    <row r="6" spans="1:34">
      <c r="L6" s="2" t="str">
        <v>A3</v>
      </c>
      <c r="M6" s="2" t="str">
        <v>B3</v>
      </c>
      <c r="N6" s="2" t="str">
        <v>C3</v>
      </c>
      <c r="P6" s="12">
        <v>10</v>
      </c>
      <c r="R6" s="14">
        <v>14</v>
      </c>
      <c r="T6" s="12">
        <v>10</v>
      </c>
      <c r="U6" s="14">
        <v>14</v>
      </c>
    </row>
    <row r="7" spans="1:34">
      <c r="A7" t="s">
        <v>152</v>
      </c>
      <c r="G7" t="s">
        <v>154</v>
      </c>
    </row>
    <row r="8" spans="1:34">
      <c r="B8" s="2">
        <f t="array" ref="B8:D11">{2;4;6;8}*{1,2,3}</f>
        <v>2</v>
      </c>
      <c r="C8" s="2">
        <v>4</v>
      </c>
      <c r="D8" s="2">
        <v>6</v>
      </c>
      <c r="H8" s="2">
        <f t="array" ref="H8:J11">B2:B5*{1,2,3}</f>
        <v>2</v>
      </c>
      <c r="I8" s="2">
        <v>4</v>
      </c>
      <c r="J8" s="2">
        <v>6</v>
      </c>
      <c r="P8" s="15">
        <v>2</v>
      </c>
      <c r="Q8" s="12">
        <v>0</v>
      </c>
      <c r="S8" s="14">
        <v>0</v>
      </c>
      <c r="T8" s="16">
        <v>10</v>
      </c>
      <c r="V8" s="12">
        <v>2</v>
      </c>
      <c r="W8" s="14">
        <v>10</v>
      </c>
    </row>
    <row r="9" spans="1:34">
      <c r="B9" s="2">
        <v>4</v>
      </c>
      <c r="C9" s="2">
        <v>8</v>
      </c>
      <c r="D9" s="2">
        <v>12</v>
      </c>
      <c r="H9" s="2">
        <v>4</v>
      </c>
      <c r="I9" s="2">
        <v>8</v>
      </c>
      <c r="J9" s="2">
        <v>12</v>
      </c>
      <c r="P9" s="15">
        <v>4</v>
      </c>
      <c r="Q9" s="12">
        <v>0</v>
      </c>
      <c r="S9" s="14">
        <v>0</v>
      </c>
      <c r="T9" s="16">
        <v>11</v>
      </c>
      <c r="V9" s="12">
        <v>4</v>
      </c>
      <c r="W9" s="14">
        <v>11</v>
      </c>
    </row>
    <row r="10" spans="1:34">
      <c r="B10" s="2">
        <v>6</v>
      </c>
      <c r="C10" s="2">
        <v>12</v>
      </c>
      <c r="D10" s="2">
        <v>18</v>
      </c>
      <c r="H10" s="2">
        <v>6</v>
      </c>
      <c r="I10" s="2">
        <v>12</v>
      </c>
      <c r="J10" s="2">
        <v>18</v>
      </c>
      <c r="P10" s="15">
        <v>6</v>
      </c>
      <c r="Q10" s="12">
        <v>0</v>
      </c>
      <c r="S10" s="14">
        <v>0</v>
      </c>
      <c r="T10" s="16">
        <v>12</v>
      </c>
      <c r="U10" s="13" t="s">
        <v>49</v>
      </c>
      <c r="V10" s="12">
        <v>6</v>
      </c>
      <c r="W10" s="14">
        <v>12</v>
      </c>
    </row>
    <row r="11" spans="1:34">
      <c r="B11" s="2">
        <v>8</v>
      </c>
      <c r="C11" s="2">
        <v>16</v>
      </c>
      <c r="D11" s="2">
        <v>24</v>
      </c>
      <c r="H11" s="2">
        <v>8</v>
      </c>
      <c r="I11" s="2">
        <v>16</v>
      </c>
      <c r="J11" s="2">
        <v>24</v>
      </c>
      <c r="P11" s="15">
        <v>8</v>
      </c>
      <c r="Q11" s="12">
        <v>0</v>
      </c>
      <c r="S11" s="14">
        <v>0</v>
      </c>
      <c r="T11" s="16">
        <v>13</v>
      </c>
      <c r="V11" s="12">
        <v>8</v>
      </c>
      <c r="W11" s="14">
        <v>13</v>
      </c>
    </row>
    <row r="12" spans="1:34">
      <c r="P12" s="15">
        <v>10</v>
      </c>
      <c r="Q12" s="12">
        <v>0</v>
      </c>
      <c r="S12" s="14">
        <v>0</v>
      </c>
      <c r="T12" s="16">
        <v>14</v>
      </c>
      <c r="V12" s="12">
        <v>10</v>
      </c>
      <c r="W12" s="14">
        <v>14</v>
      </c>
    </row>
    <row r="14" spans="1:34">
      <c r="Z14" s="19" t="s">
        <v>63</v>
      </c>
    </row>
  </sheetData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B1" workbookViewId="0">
      <selection activeCell="J11" sqref="J11"/>
    </sheetView>
  </sheetViews>
  <sheetFormatPr defaultColWidth="8.875" defaultRowHeight="16.5"/>
  <cols>
    <col min="1" max="1" width="3.375" style="33" customWidth="1"/>
    <col min="2" max="2" width="12.875" style="33" bestFit="1" customWidth="1"/>
    <col min="3" max="3" width="8.875" style="33"/>
    <col min="4" max="4" width="5.625" style="33" customWidth="1"/>
    <col min="5" max="5" width="12.875" style="33" bestFit="1" customWidth="1"/>
    <col min="6" max="6" width="8.875" style="33"/>
    <col min="7" max="7" width="3.75" style="33" customWidth="1"/>
    <col min="8" max="8" width="8" style="33" customWidth="1"/>
    <col min="9" max="9" width="8.875" style="33"/>
    <col min="10" max="10" width="6" style="33" bestFit="1" customWidth="1"/>
    <col min="11" max="16384" width="8.875" style="33"/>
  </cols>
  <sheetData>
    <row r="1" spans="2:12" s="13" customFormat="1" ht="24.75" customHeight="1">
      <c r="B1" s="154" t="s">
        <v>84</v>
      </c>
      <c r="C1" s="154"/>
      <c r="E1" s="154" t="s">
        <v>58</v>
      </c>
      <c r="F1" s="154"/>
      <c r="H1" s="154" t="s">
        <v>60</v>
      </c>
      <c r="I1" s="154"/>
      <c r="J1" s="154"/>
    </row>
    <row r="2" spans="2:12">
      <c r="B2" s="17" t="s">
        <v>85</v>
      </c>
      <c r="C2" s="32" t="s">
        <v>16</v>
      </c>
      <c r="E2" s="32" t="s">
        <v>16</v>
      </c>
      <c r="F2" s="34" t="s">
        <v>85</v>
      </c>
      <c r="H2" s="34" t="s">
        <v>86</v>
      </c>
      <c r="I2" s="32" t="s">
        <v>16</v>
      </c>
      <c r="J2" s="32" t="s">
        <v>87</v>
      </c>
      <c r="K2" s="96" t="s">
        <v>62</v>
      </c>
      <c r="L2" s="96"/>
    </row>
    <row r="3" spans="2:12">
      <c r="B3" s="34" t="s">
        <v>88</v>
      </c>
      <c r="C3" s="8" t="s">
        <v>9</v>
      </c>
      <c r="E3" s="8" t="s">
        <v>9</v>
      </c>
      <c r="F3" s="34" t="s">
        <v>88</v>
      </c>
      <c r="H3" s="34" t="s">
        <v>89</v>
      </c>
      <c r="I3" s="8" t="s">
        <v>9</v>
      </c>
      <c r="J3" s="35">
        <v>100</v>
      </c>
      <c r="K3" s="59" t="s">
        <v>156</v>
      </c>
    </row>
    <row r="4" spans="2:12">
      <c r="B4" s="34" t="s">
        <v>22</v>
      </c>
      <c r="C4" s="8" t="s">
        <v>10</v>
      </c>
      <c r="E4" s="8" t="s">
        <v>10</v>
      </c>
      <c r="F4" s="34" t="s">
        <v>22</v>
      </c>
      <c r="H4" s="34" t="s">
        <v>89</v>
      </c>
      <c r="I4" s="8" t="s">
        <v>10</v>
      </c>
      <c r="J4" s="35">
        <v>168</v>
      </c>
      <c r="K4" s="96" t="s">
        <v>92</v>
      </c>
      <c r="L4" s="96"/>
    </row>
    <row r="5" spans="2:12">
      <c r="B5" s="34" t="s">
        <v>23</v>
      </c>
      <c r="C5" s="8" t="s">
        <v>11</v>
      </c>
      <c r="E5" s="8" t="s">
        <v>11</v>
      </c>
      <c r="F5" s="34" t="s">
        <v>23</v>
      </c>
      <c r="H5" s="34" t="s">
        <v>90</v>
      </c>
      <c r="I5" s="8" t="s">
        <v>10</v>
      </c>
      <c r="J5" s="35">
        <v>108</v>
      </c>
      <c r="K5" s="95" t="s">
        <v>157</v>
      </c>
    </row>
    <row r="6" spans="2:12">
      <c r="B6" s="34" t="s">
        <v>24</v>
      </c>
      <c r="C6" s="8" t="s">
        <v>12</v>
      </c>
      <c r="E6" s="8" t="s">
        <v>12</v>
      </c>
      <c r="F6" s="34" t="s">
        <v>24</v>
      </c>
      <c r="H6" s="34" t="s">
        <v>90</v>
      </c>
      <c r="I6" s="8" t="s">
        <v>12</v>
      </c>
      <c r="J6" s="35">
        <v>85</v>
      </c>
    </row>
    <row r="7" spans="2:12" ht="18.75" customHeight="1">
      <c r="B7" s="34" t="s">
        <v>25</v>
      </c>
      <c r="C7" s="8" t="s">
        <v>13</v>
      </c>
      <c r="E7" s="8" t="s">
        <v>13</v>
      </c>
      <c r="F7" s="34" t="s">
        <v>25</v>
      </c>
      <c r="H7" s="34" t="s">
        <v>90</v>
      </c>
      <c r="I7" s="8" t="s">
        <v>9</v>
      </c>
      <c r="J7" s="35">
        <v>88</v>
      </c>
    </row>
    <row r="9" spans="2:12">
      <c r="B9" s="36" t="s">
        <v>59</v>
      </c>
      <c r="C9" s="34" t="s">
        <v>22</v>
      </c>
      <c r="E9" s="36" t="s">
        <v>59</v>
      </c>
      <c r="F9" s="34" t="s">
        <v>22</v>
      </c>
      <c r="H9" s="34" t="s">
        <v>86</v>
      </c>
      <c r="I9" s="32" t="s">
        <v>16</v>
      </c>
      <c r="J9" s="32" t="s">
        <v>87</v>
      </c>
    </row>
    <row r="10" spans="2:12">
      <c r="B10" s="37" t="s">
        <v>91</v>
      </c>
      <c r="C10" s="34" t="str">
        <f>VLOOKUP(C9,B3:C7,2,0)</f>
        <v>陳偉忠</v>
      </c>
      <c r="E10" s="37" t="s">
        <v>61</v>
      </c>
      <c r="F10" s="34" t="str">
        <f>INDEX(E3:E7,MATCH(F9,F3:F7))</f>
        <v>陳偉忠</v>
      </c>
      <c r="H10" s="34" t="s">
        <v>90</v>
      </c>
      <c r="I10" s="8" t="s">
        <v>10</v>
      </c>
      <c r="J10" s="34">
        <f t="array" ref="J10">INDEX(J3:J7,MATCH(H10&amp;I10,H3:H7&amp;I3:I7))</f>
        <v>108</v>
      </c>
      <c r="K10" s="33" t="s">
        <v>62</v>
      </c>
    </row>
    <row r="11" spans="2:12">
      <c r="E11" s="37" t="s">
        <v>155</v>
      </c>
      <c r="F11" s="34" t="str">
        <f t="array" ref="F11">VLOOKUP(F9,IF(COLUMN(E3:F7)=COLUMN(E3:E7),F3:F7,E3:E7),2,0)</f>
        <v>陳偉忠</v>
      </c>
      <c r="H11" s="34"/>
      <c r="I11" s="8"/>
      <c r="J11" s="34">
        <f t="array" ref="J11">VLOOKUP(H10&amp;I10,IF(COLUMN(H1:I1)=COLUMN(H1),H3:H7&amp;I3:I7,J3:J7),2,0)</f>
        <v>108</v>
      </c>
      <c r="K11" s="33" t="s">
        <v>92</v>
      </c>
    </row>
  </sheetData>
  <mergeCells count="3">
    <mergeCell ref="B1:C1"/>
    <mergeCell ref="E1:F1"/>
    <mergeCell ref="H1:J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10" workbookViewId="0">
      <selection activeCell="F20" sqref="F20"/>
    </sheetView>
  </sheetViews>
  <sheetFormatPr defaultColWidth="4.875" defaultRowHeight="16.5"/>
  <cols>
    <col min="1" max="16384" width="4.875" style="26"/>
  </cols>
  <sheetData>
    <row r="1" spans="1:17" ht="17.25" thickBot="1">
      <c r="A1" s="155" t="s">
        <v>65</v>
      </c>
      <c r="B1" s="155"/>
      <c r="C1" s="155"/>
      <c r="E1" s="155" t="s">
        <v>64</v>
      </c>
      <c r="F1" s="155"/>
      <c r="G1" s="155"/>
      <c r="H1" s="27" t="s">
        <v>66</v>
      </c>
      <c r="I1" s="29">
        <f>MDETERM(A2:C4)</f>
        <v>2.0000000000000013</v>
      </c>
      <c r="K1" s="28" t="s">
        <v>67</v>
      </c>
      <c r="L1" s="28">
        <f>I2/$I$1</f>
        <v>0.99999999999999933</v>
      </c>
      <c r="O1" s="155" t="s">
        <v>162</v>
      </c>
      <c r="P1" s="155"/>
      <c r="Q1" s="155"/>
    </row>
    <row r="2" spans="1:17" s="30" customFormat="1">
      <c r="A2" s="97">
        <v>1</v>
      </c>
      <c r="B2" s="97">
        <v>2</v>
      </c>
      <c r="C2" s="97">
        <v>-1</v>
      </c>
      <c r="D2" s="98"/>
      <c r="E2" s="103">
        <v>-3</v>
      </c>
      <c r="H2" s="29" t="s">
        <v>68</v>
      </c>
      <c r="I2" s="29">
        <f>MDETERM(A7:C9)</f>
        <v>2</v>
      </c>
      <c r="K2" s="31" t="s">
        <v>69</v>
      </c>
      <c r="L2" s="28">
        <f>I3/$I$1</f>
        <v>-0.99999999999999767</v>
      </c>
      <c r="O2" s="109">
        <f t="array" ref="O2:Q4">MINVERSE(A2:C4)</f>
        <v>-0.49999999999999972</v>
      </c>
      <c r="P2" s="30">
        <v>7.4014868308343765E-17</v>
      </c>
      <c r="Q2" s="30">
        <v>0.5</v>
      </c>
    </row>
    <row r="3" spans="1:17" s="30" customFormat="1">
      <c r="A3" s="99">
        <v>2</v>
      </c>
      <c r="B3" s="99">
        <v>-1</v>
      </c>
      <c r="C3" s="99">
        <v>1</v>
      </c>
      <c r="D3" s="98"/>
      <c r="E3" s="104">
        <v>5</v>
      </c>
      <c r="H3" s="29" t="s">
        <v>70</v>
      </c>
      <c r="I3" s="29">
        <f>MDETERM(E7:G9)</f>
        <v>-1.9999999999999967</v>
      </c>
      <c r="K3" s="31" t="s">
        <v>71</v>
      </c>
      <c r="L3" s="28">
        <f>I4/$I$1</f>
        <v>2.0000000000000036</v>
      </c>
      <c r="O3" s="30">
        <v>2.4999999999999982</v>
      </c>
      <c r="P3" s="30">
        <v>0.99999999999999944</v>
      </c>
      <c r="Q3" s="30">
        <v>-1.4999999999999993</v>
      </c>
    </row>
    <row r="4" spans="1:17" s="30" customFormat="1" ht="17.25" thickBot="1">
      <c r="A4" s="99">
        <v>3</v>
      </c>
      <c r="B4" s="99">
        <v>2</v>
      </c>
      <c r="C4" s="99">
        <v>-1</v>
      </c>
      <c r="D4" s="98"/>
      <c r="E4" s="105">
        <v>-1</v>
      </c>
      <c r="H4" s="29" t="s">
        <v>72</v>
      </c>
      <c r="I4" s="29">
        <f>MDETERM(I7:K9)</f>
        <v>4.0000000000000098</v>
      </c>
      <c r="O4" s="30">
        <v>3.4999999999999973</v>
      </c>
      <c r="P4" s="30">
        <v>1.9999999999999991</v>
      </c>
      <c r="Q4" s="30">
        <v>-2.4999999999999987</v>
      </c>
    </row>
    <row r="6" spans="1:17" ht="17.25" thickBot="1">
      <c r="A6" s="155" t="s">
        <v>81</v>
      </c>
      <c r="B6" s="155"/>
      <c r="C6" s="155"/>
      <c r="E6" s="155" t="s">
        <v>82</v>
      </c>
      <c r="F6" s="155"/>
      <c r="G6" s="155"/>
      <c r="I6" s="155" t="s">
        <v>83</v>
      </c>
      <c r="J6" s="155"/>
      <c r="K6" s="155"/>
      <c r="O6" s="28" t="s">
        <v>67</v>
      </c>
      <c r="P6" s="110">
        <f t="array" ref="P6:P8">MMULT(O2:Q4, E2:E4)</f>
        <v>0.99999999999999956</v>
      </c>
    </row>
    <row r="7" spans="1:17">
      <c r="A7" s="106">
        <f>E2</f>
        <v>-3</v>
      </c>
      <c r="B7" s="97">
        <f t="shared" ref="B7:C9" si="0">B2</f>
        <v>2</v>
      </c>
      <c r="C7" s="97">
        <f t="shared" si="0"/>
        <v>-1</v>
      </c>
      <c r="D7" s="100"/>
      <c r="E7" s="97">
        <f>A2</f>
        <v>1</v>
      </c>
      <c r="F7" s="106">
        <f>E2</f>
        <v>-3</v>
      </c>
      <c r="G7" s="97">
        <f>C2</f>
        <v>-1</v>
      </c>
      <c r="I7" s="97">
        <f t="shared" ref="I7:J9" si="1">A2</f>
        <v>1</v>
      </c>
      <c r="J7" s="97">
        <f t="shared" si="1"/>
        <v>2</v>
      </c>
      <c r="K7" s="106">
        <f>E2</f>
        <v>-3</v>
      </c>
      <c r="O7" s="31" t="s">
        <v>69</v>
      </c>
      <c r="P7" s="28">
        <v>-0.999999999999998</v>
      </c>
    </row>
    <row r="8" spans="1:17">
      <c r="A8" s="107">
        <f>E3</f>
        <v>5</v>
      </c>
      <c r="B8" s="97">
        <f t="shared" si="0"/>
        <v>-1</v>
      </c>
      <c r="C8" s="97">
        <f t="shared" si="0"/>
        <v>1</v>
      </c>
      <c r="D8" s="100"/>
      <c r="E8" s="97">
        <f>A3</f>
        <v>2</v>
      </c>
      <c r="F8" s="107">
        <f>E3</f>
        <v>5</v>
      </c>
      <c r="G8" s="97">
        <f>C3</f>
        <v>1</v>
      </c>
      <c r="I8" s="97">
        <f t="shared" si="1"/>
        <v>2</v>
      </c>
      <c r="J8" s="97">
        <f t="shared" si="1"/>
        <v>-1</v>
      </c>
      <c r="K8" s="107">
        <f>E3</f>
        <v>5</v>
      </c>
      <c r="O8" s="31" t="s">
        <v>71</v>
      </c>
      <c r="P8" s="28">
        <v>2.0000000000000022</v>
      </c>
    </row>
    <row r="9" spans="1:17" ht="17.25" thickBot="1">
      <c r="A9" s="108">
        <f>E4</f>
        <v>-1</v>
      </c>
      <c r="B9" s="97">
        <f t="shared" si="0"/>
        <v>2</v>
      </c>
      <c r="C9" s="97">
        <f t="shared" si="0"/>
        <v>-1</v>
      </c>
      <c r="D9" s="100"/>
      <c r="E9" s="97">
        <f>A4</f>
        <v>3</v>
      </c>
      <c r="F9" s="108">
        <f>E4</f>
        <v>-1</v>
      </c>
      <c r="G9" s="97">
        <f>C4</f>
        <v>-1</v>
      </c>
      <c r="I9" s="97">
        <f t="shared" si="1"/>
        <v>3</v>
      </c>
      <c r="J9" s="97">
        <f t="shared" si="1"/>
        <v>2</v>
      </c>
      <c r="K9" s="108">
        <f>E4</f>
        <v>-1</v>
      </c>
    </row>
    <row r="12" spans="1:17">
      <c r="A12" s="155" t="s">
        <v>158</v>
      </c>
      <c r="B12" s="155"/>
      <c r="C12" s="155"/>
      <c r="D12" s="155"/>
    </row>
    <row r="13" spans="1:17">
      <c r="A13" s="101">
        <v>2</v>
      </c>
      <c r="B13" s="101">
        <v>3</v>
      </c>
      <c r="C13" s="101">
        <v>4</v>
      </c>
      <c r="D13" s="101">
        <v>1</v>
      </c>
    </row>
    <row r="14" spans="1:17">
      <c r="A14" s="101">
        <v>1</v>
      </c>
      <c r="B14" s="101">
        <v>4</v>
      </c>
      <c r="C14" s="101">
        <v>2</v>
      </c>
      <c r="D14" s="101">
        <v>2</v>
      </c>
    </row>
    <row r="15" spans="1:17">
      <c r="A15" s="101">
        <v>2</v>
      </c>
      <c r="B15" s="101">
        <v>-1</v>
      </c>
      <c r="C15" s="101">
        <v>2</v>
      </c>
      <c r="D15" s="101">
        <v>3</v>
      </c>
    </row>
    <row r="16" spans="1:17">
      <c r="A16" s="101">
        <v>2</v>
      </c>
      <c r="B16" s="101">
        <v>4</v>
      </c>
      <c r="C16" s="101">
        <v>3</v>
      </c>
      <c r="D16" s="101">
        <v>4</v>
      </c>
    </row>
    <row r="18" spans="1:6">
      <c r="A18" s="102" t="s">
        <v>159</v>
      </c>
      <c r="B18" s="21"/>
      <c r="C18" s="21"/>
      <c r="D18" s="21"/>
      <c r="E18" s="21"/>
      <c r="F18" s="21">
        <f>MDETERM(A13:B14)</f>
        <v>5</v>
      </c>
    </row>
    <row r="19" spans="1:6">
      <c r="A19" s="102" t="s">
        <v>160</v>
      </c>
      <c r="B19" s="21"/>
      <c r="C19" s="21"/>
      <c r="D19" s="21"/>
      <c r="E19" s="21"/>
      <c r="F19" s="21">
        <f>MDETERM(A13:C15)</f>
        <v>-10</v>
      </c>
    </row>
    <row r="20" spans="1:6">
      <c r="A20" s="102" t="s">
        <v>161</v>
      </c>
      <c r="B20" s="21"/>
      <c r="C20" s="21"/>
      <c r="D20" s="21"/>
      <c r="E20" s="21"/>
      <c r="F20" s="21">
        <f>MDETERM(A13:D16)</f>
        <v>-2.0000000000000036</v>
      </c>
    </row>
  </sheetData>
  <mergeCells count="7">
    <mergeCell ref="A12:D12"/>
    <mergeCell ref="O1:Q1"/>
    <mergeCell ref="I6:K6"/>
    <mergeCell ref="A1:C1"/>
    <mergeCell ref="A6:C6"/>
    <mergeCell ref="E6:G6"/>
    <mergeCell ref="E1:G1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18" sqref="I18"/>
    </sheetView>
  </sheetViews>
  <sheetFormatPr defaultRowHeight="16.5"/>
  <cols>
    <col min="1" max="1" width="10.375" style="25" bestFit="1" customWidth="1"/>
    <col min="2" max="2" width="9" style="25" customWidth="1"/>
    <col min="3" max="4" width="10.375" style="25" bestFit="1" customWidth="1"/>
    <col min="5" max="5" width="3.25" style="25" customWidth="1"/>
    <col min="6" max="6" width="6.25" style="25" customWidth="1"/>
    <col min="7" max="16384" width="9" style="25"/>
  </cols>
  <sheetData>
    <row r="1" spans="1:7" s="21" customFormat="1">
      <c r="A1" s="20" t="s">
        <v>74</v>
      </c>
      <c r="B1" s="20" t="s">
        <v>75</v>
      </c>
      <c r="C1" s="20" t="s">
        <v>76</v>
      </c>
      <c r="D1" s="20" t="s">
        <v>77</v>
      </c>
      <c r="E1" s="20"/>
    </row>
    <row r="2" spans="1:7">
      <c r="A2" s="22">
        <v>1</v>
      </c>
      <c r="B2" s="22">
        <v>2</v>
      </c>
      <c r="C2" s="22">
        <v>-1</v>
      </c>
      <c r="D2" s="22">
        <v>-3</v>
      </c>
      <c r="E2" s="22"/>
      <c r="F2" s="23" t="s">
        <v>78</v>
      </c>
      <c r="G2" s="24">
        <f t="array" ref="G2:G4">MMULT(MINVERSE(A2:C4),D2:D4)</f>
        <v>0.99999999999999956</v>
      </c>
    </row>
    <row r="3" spans="1:7">
      <c r="A3" s="22">
        <v>2</v>
      </c>
      <c r="B3" s="22">
        <v>-1</v>
      </c>
      <c r="C3" s="22">
        <v>1</v>
      </c>
      <c r="D3" s="22">
        <v>5</v>
      </c>
      <c r="E3" s="22"/>
      <c r="F3" s="23" t="s">
        <v>79</v>
      </c>
      <c r="G3" s="24">
        <v>-0.999999999999998</v>
      </c>
    </row>
    <row r="4" spans="1:7">
      <c r="A4" s="22">
        <v>3</v>
      </c>
      <c r="B4" s="22">
        <v>2</v>
      </c>
      <c r="C4" s="22">
        <v>-1</v>
      </c>
      <c r="D4" s="22">
        <v>-1</v>
      </c>
      <c r="E4" s="22"/>
      <c r="F4" s="23" t="s">
        <v>80</v>
      </c>
      <c r="G4" s="24">
        <v>2.0000000000000022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0" sqref="A10"/>
    </sheetView>
  </sheetViews>
  <sheetFormatPr defaultRowHeight="16.5"/>
  <cols>
    <col min="1" max="3" width="13.125" customWidth="1"/>
    <col min="4" max="6" width="12.75" bestFit="1" customWidth="1"/>
  </cols>
  <sheetData>
    <row r="1" spans="1:6">
      <c r="A1" s="111" t="s">
        <v>165</v>
      </c>
      <c r="B1" s="111" t="s">
        <v>163</v>
      </c>
      <c r="C1" s="111" t="s">
        <v>87</v>
      </c>
    </row>
    <row r="2" spans="1:6">
      <c r="A2" s="123">
        <v>2001</v>
      </c>
      <c r="B2" s="55" t="s">
        <v>9</v>
      </c>
      <c r="C2" s="112">
        <v>1200</v>
      </c>
    </row>
    <row r="3" spans="1:6">
      <c r="A3" s="123">
        <v>2002</v>
      </c>
      <c r="B3" s="55" t="s">
        <v>10</v>
      </c>
      <c r="C3" s="112">
        <v>1800</v>
      </c>
    </row>
    <row r="4" spans="1:6">
      <c r="A4" s="123">
        <v>2003</v>
      </c>
      <c r="B4" s="55" t="s">
        <v>11</v>
      </c>
      <c r="C4" s="112">
        <v>2100</v>
      </c>
    </row>
    <row r="5" spans="1:6">
      <c r="A5" s="123">
        <v>2004</v>
      </c>
      <c r="B5" s="55" t="s">
        <v>12</v>
      </c>
      <c r="C5" s="112">
        <v>2000</v>
      </c>
    </row>
    <row r="6" spans="1:6">
      <c r="A6" s="123">
        <v>2005</v>
      </c>
      <c r="B6" s="55" t="s">
        <v>13</v>
      </c>
      <c r="C6" s="112">
        <v>2400</v>
      </c>
    </row>
    <row r="8" spans="1:6">
      <c r="A8" s="122" t="s">
        <v>164</v>
      </c>
    </row>
    <row r="9" spans="1:6" ht="17.25" thickBot="1"/>
    <row r="10" spans="1:6">
      <c r="A10" s="113" t="str">
        <f t="array" ref="A10:F12">TRANSPOSE(A1:C6)</f>
        <v>編號</v>
      </c>
      <c r="B10" s="114">
        <v>2001</v>
      </c>
      <c r="C10" s="114">
        <v>2002</v>
      </c>
      <c r="D10" s="114">
        <v>2003</v>
      </c>
      <c r="E10" s="114">
        <v>2004</v>
      </c>
      <c r="F10" s="115">
        <v>2005</v>
      </c>
    </row>
    <row r="11" spans="1:6">
      <c r="A11" s="116" t="str">
        <v>業務</v>
      </c>
      <c r="B11" s="117" t="str">
        <v>林宏諭</v>
      </c>
      <c r="C11" s="117" t="str">
        <v>陳偉忠</v>
      </c>
      <c r="D11" s="117" t="str">
        <v>莊慧玲</v>
      </c>
      <c r="E11" s="117" t="str">
        <v>陳友敬</v>
      </c>
      <c r="F11" s="118" t="str">
        <v>陳玉玲</v>
      </c>
    </row>
    <row r="12" spans="1:6" ht="17.25" thickBot="1">
      <c r="A12" s="119" t="str">
        <v>業績</v>
      </c>
      <c r="B12" s="120">
        <v>1200</v>
      </c>
      <c r="C12" s="120">
        <v>1800</v>
      </c>
      <c r="D12" s="120">
        <v>2100</v>
      </c>
      <c r="E12" s="120">
        <v>2000</v>
      </c>
      <c r="F12" s="121">
        <v>2400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42"/>
  <sheetViews>
    <sheetView showOutlineSymbols="0" workbookViewId="0">
      <pane ySplit="2" topLeftCell="A3" activePane="bottomLeft" state="frozen"/>
      <selection pane="bottomLeft" activeCell="E5" sqref="E5"/>
    </sheetView>
  </sheetViews>
  <sheetFormatPr defaultColWidth="9.75" defaultRowHeight="16.5"/>
  <cols>
    <col min="1" max="1" width="6.125" style="135" bestFit="1" customWidth="1"/>
    <col min="2" max="2" width="8.375" style="135" bestFit="1" customWidth="1"/>
    <col min="3" max="3" width="6.125" style="135" bestFit="1" customWidth="1"/>
    <col min="4" max="8" width="6.875" style="135" customWidth="1"/>
    <col min="9" max="9" width="9.375" style="135" customWidth="1"/>
    <col min="10" max="10" width="4" style="18" customWidth="1"/>
    <col min="11" max="11" width="6.375" style="125" customWidth="1"/>
    <col min="12" max="12" width="7.5" style="125" customWidth="1"/>
    <col min="13" max="16" width="6.375" style="125" customWidth="1"/>
    <col min="17" max="17" width="7.875" style="125" customWidth="1"/>
    <col min="18" max="16384" width="9.75" style="126"/>
  </cols>
  <sheetData>
    <row r="1" spans="1:17">
      <c r="A1" s="156" t="s">
        <v>206</v>
      </c>
      <c r="B1" s="156"/>
      <c r="C1" s="156"/>
      <c r="D1" s="156"/>
      <c r="E1" s="156"/>
      <c r="F1" s="156"/>
      <c r="G1" s="156"/>
      <c r="H1" s="156"/>
      <c r="I1" s="156"/>
      <c r="K1" s="124" t="s">
        <v>208</v>
      </c>
    </row>
    <row r="2" spans="1:17">
      <c r="A2" s="137" t="s">
        <v>212</v>
      </c>
      <c r="B2" s="137" t="s">
        <v>213</v>
      </c>
      <c r="C2" s="137" t="s">
        <v>214</v>
      </c>
      <c r="D2" s="137" t="s">
        <v>215</v>
      </c>
      <c r="E2" s="137" t="s">
        <v>216</v>
      </c>
      <c r="F2" s="137" t="s">
        <v>217</v>
      </c>
      <c r="G2" s="137" t="s">
        <v>218</v>
      </c>
      <c r="H2" s="137" t="s">
        <v>219</v>
      </c>
      <c r="I2" s="137" t="s">
        <v>220</v>
      </c>
      <c r="K2" s="137" t="s">
        <v>214</v>
      </c>
      <c r="L2" s="137" t="s">
        <v>215</v>
      </c>
      <c r="M2" s="137" t="s">
        <v>216</v>
      </c>
      <c r="N2" s="137" t="s">
        <v>217</v>
      </c>
      <c r="O2" s="137" t="s">
        <v>218</v>
      </c>
      <c r="P2" s="137" t="s">
        <v>219</v>
      </c>
      <c r="Q2" s="137" t="s">
        <v>220</v>
      </c>
    </row>
    <row r="3" spans="1:17">
      <c r="A3" s="129">
        <v>101</v>
      </c>
      <c r="B3" s="130" t="s">
        <v>166</v>
      </c>
      <c r="C3" s="136" t="s">
        <v>209</v>
      </c>
      <c r="D3" s="136">
        <v>62</v>
      </c>
      <c r="E3" s="136">
        <v>97</v>
      </c>
      <c r="F3" s="136">
        <v>89</v>
      </c>
      <c r="G3" s="136">
        <v>46</v>
      </c>
      <c r="H3" s="136">
        <v>44</v>
      </c>
      <c r="I3" s="131">
        <f t="shared" ref="I3:I42" si="0">SUM(D3:H3)</f>
        <v>338</v>
      </c>
      <c r="J3" s="132"/>
      <c r="K3" s="128" t="s">
        <v>209</v>
      </c>
      <c r="L3" s="138">
        <f t="shared" ref="L3:Q4" si="1">SUMPRODUCT(($C$3:$C$42=$K3)*(D$3:D$42&gt;=AVERAGE(D$3:D$42)))</f>
        <v>10</v>
      </c>
      <c r="M3" s="138">
        <f t="shared" si="1"/>
        <v>12</v>
      </c>
      <c r="N3" s="138">
        <f t="shared" si="1"/>
        <v>8</v>
      </c>
      <c r="O3" s="138">
        <f t="shared" si="1"/>
        <v>9</v>
      </c>
      <c r="P3" s="138">
        <f t="shared" si="1"/>
        <v>10</v>
      </c>
      <c r="Q3" s="138">
        <f t="shared" si="1"/>
        <v>12</v>
      </c>
    </row>
    <row r="4" spans="1:17">
      <c r="A4" s="129">
        <v>102</v>
      </c>
      <c r="B4" s="130" t="s">
        <v>167</v>
      </c>
      <c r="C4" s="136" t="s">
        <v>209</v>
      </c>
      <c r="D4" s="136">
        <v>25</v>
      </c>
      <c r="E4" s="136">
        <v>77</v>
      </c>
      <c r="F4" s="136">
        <v>88</v>
      </c>
      <c r="G4" s="136">
        <v>65</v>
      </c>
      <c r="H4" s="136">
        <v>55</v>
      </c>
      <c r="I4" s="131">
        <f t="shared" si="0"/>
        <v>310</v>
      </c>
      <c r="K4" s="128" t="s">
        <v>210</v>
      </c>
      <c r="L4" s="138">
        <f t="shared" si="1"/>
        <v>9</v>
      </c>
      <c r="M4" s="138">
        <f t="shared" si="1"/>
        <v>8</v>
      </c>
      <c r="N4" s="138">
        <f t="shared" si="1"/>
        <v>9</v>
      </c>
      <c r="O4" s="138">
        <f t="shared" si="1"/>
        <v>13</v>
      </c>
      <c r="P4" s="138">
        <f t="shared" si="1"/>
        <v>10</v>
      </c>
      <c r="Q4" s="138">
        <f t="shared" si="1"/>
        <v>10</v>
      </c>
    </row>
    <row r="5" spans="1:17">
      <c r="A5" s="129">
        <v>103</v>
      </c>
      <c r="B5" s="130" t="s">
        <v>168</v>
      </c>
      <c r="C5" s="136" t="s">
        <v>209</v>
      </c>
      <c r="D5" s="136">
        <v>70</v>
      </c>
      <c r="E5" s="136">
        <v>74</v>
      </c>
      <c r="F5" s="136">
        <v>28</v>
      </c>
      <c r="G5" s="136">
        <v>83</v>
      </c>
      <c r="H5" s="136">
        <v>64</v>
      </c>
      <c r="I5" s="131">
        <f t="shared" si="0"/>
        <v>319</v>
      </c>
    </row>
    <row r="6" spans="1:17">
      <c r="A6" s="129">
        <v>104</v>
      </c>
      <c r="B6" s="133" t="s">
        <v>169</v>
      </c>
      <c r="C6" s="136" t="s">
        <v>210</v>
      </c>
      <c r="D6" s="136">
        <v>83</v>
      </c>
      <c r="E6" s="136">
        <v>74</v>
      </c>
      <c r="F6" s="136">
        <v>23</v>
      </c>
      <c r="G6" s="136">
        <v>34</v>
      </c>
      <c r="H6" s="136">
        <v>27</v>
      </c>
      <c r="I6" s="131">
        <f t="shared" si="0"/>
        <v>241</v>
      </c>
      <c r="K6" s="124" t="s">
        <v>207</v>
      </c>
    </row>
    <row r="7" spans="1:17">
      <c r="A7" s="129">
        <v>105</v>
      </c>
      <c r="B7" s="130" t="s">
        <v>170</v>
      </c>
      <c r="C7" s="136" t="s">
        <v>209</v>
      </c>
      <c r="D7" s="136">
        <v>54</v>
      </c>
      <c r="E7" s="136">
        <v>23</v>
      </c>
      <c r="F7" s="136">
        <v>80</v>
      </c>
      <c r="G7" s="136">
        <v>91</v>
      </c>
      <c r="H7" s="136">
        <v>86</v>
      </c>
      <c r="I7" s="131">
        <f t="shared" si="0"/>
        <v>334</v>
      </c>
      <c r="K7" s="137" t="s">
        <v>214</v>
      </c>
      <c r="L7" s="137" t="s">
        <v>215</v>
      </c>
      <c r="M7" s="137" t="s">
        <v>216</v>
      </c>
      <c r="N7" s="137" t="s">
        <v>217</v>
      </c>
      <c r="O7" s="137" t="s">
        <v>218</v>
      </c>
      <c r="P7" s="137" t="s">
        <v>219</v>
      </c>
      <c r="Q7" s="137" t="s">
        <v>220</v>
      </c>
    </row>
    <row r="8" spans="1:17">
      <c r="A8" s="129">
        <v>106</v>
      </c>
      <c r="B8" s="130" t="s">
        <v>171</v>
      </c>
      <c r="C8" s="136" t="s">
        <v>209</v>
      </c>
      <c r="D8" s="136">
        <v>20</v>
      </c>
      <c r="E8" s="136">
        <v>42</v>
      </c>
      <c r="F8" s="136">
        <v>54</v>
      </c>
      <c r="G8" s="136">
        <v>43</v>
      </c>
      <c r="H8" s="136">
        <v>42</v>
      </c>
      <c r="I8" s="131">
        <f t="shared" si="0"/>
        <v>201</v>
      </c>
      <c r="J8" s="157"/>
      <c r="K8" s="128" t="s">
        <v>209</v>
      </c>
      <c r="L8" s="127">
        <f t="array" ref="L8">SUM(($C$3:$C$42=$K8)*(D$3:D$42&gt;=AVERAGE(D$3:D$42)))</f>
        <v>10</v>
      </c>
      <c r="M8" s="127">
        <f t="array" ref="M8">SUM(($C$3:$C$42=$K8)*(E$3:E$42&gt;=AVERAGE(E$3:E$42)))</f>
        <v>12</v>
      </c>
      <c r="N8" s="127">
        <f t="array" ref="N8">SUM(($C$3:$C$42=$K8)*(F$3:F$42&gt;=AVERAGE(F$3:F$42)))</f>
        <v>8</v>
      </c>
      <c r="O8" s="127">
        <f t="array" ref="O8">SUM(($C$3:$C$42=$K8)*(G$3:G$42&gt;=AVERAGE(G$3:G$42)))</f>
        <v>9</v>
      </c>
      <c r="P8" s="127">
        <f t="array" ref="P8">SUM(($C$3:$C$42=$K8)*(H$3:H$42&gt;=AVERAGE(H$3:H$42)))</f>
        <v>10</v>
      </c>
      <c r="Q8" s="127">
        <f t="array" ref="Q8">SUM(($C$3:$C$42=$K8)*(I$3:I$42&gt;=AVERAGE(I$3:I$42)))</f>
        <v>12</v>
      </c>
    </row>
    <row r="9" spans="1:17">
      <c r="A9" s="129">
        <v>107</v>
      </c>
      <c r="B9" s="130" t="s">
        <v>172</v>
      </c>
      <c r="C9" s="136" t="s">
        <v>210</v>
      </c>
      <c r="D9" s="136">
        <v>75</v>
      </c>
      <c r="E9" s="136">
        <v>86</v>
      </c>
      <c r="F9" s="136">
        <v>36</v>
      </c>
      <c r="G9" s="136">
        <v>37</v>
      </c>
      <c r="H9" s="136">
        <v>64</v>
      </c>
      <c r="I9" s="131">
        <f t="shared" si="0"/>
        <v>298</v>
      </c>
      <c r="J9" s="157"/>
      <c r="K9" s="128" t="s">
        <v>210</v>
      </c>
      <c r="L9" s="127">
        <f t="array" ref="L9">SUM(($C$3:$C$42=$K9)*(D$3:D$42&gt;=AVERAGE(D$3:D$42)))</f>
        <v>9</v>
      </c>
      <c r="M9" s="127">
        <f t="array" ref="M9">SUM(($C$3:$C$42=$K9)*(E$3:E$42&gt;=AVERAGE(E$3:E$42)))</f>
        <v>8</v>
      </c>
      <c r="N9" s="127">
        <f t="array" ref="N9">SUM(($C$3:$C$42=$K9)*(F$3:F$42&gt;=AVERAGE(F$3:F$42)))</f>
        <v>9</v>
      </c>
      <c r="O9" s="127">
        <f t="array" ref="O9">SUM(($C$3:$C$42=$K9)*(G$3:G$42&gt;=AVERAGE(G$3:G$42)))</f>
        <v>13</v>
      </c>
      <c r="P9" s="127">
        <f t="array" ref="P9">SUM(($C$3:$C$42=$K9)*(H$3:H$42&gt;=AVERAGE(H$3:H$42)))</f>
        <v>10</v>
      </c>
      <c r="Q9" s="127">
        <f t="array" ref="Q9">SUM(($C$3:$C$42=$K9)*(I$3:I$42&gt;=AVERAGE(I$3:I$42)))</f>
        <v>10</v>
      </c>
    </row>
    <row r="10" spans="1:17">
      <c r="A10" s="129">
        <v>108</v>
      </c>
      <c r="B10" s="130" t="s">
        <v>173</v>
      </c>
      <c r="C10" s="136" t="s">
        <v>210</v>
      </c>
      <c r="D10" s="136">
        <v>85</v>
      </c>
      <c r="E10" s="136">
        <v>34</v>
      </c>
      <c r="F10" s="136">
        <v>28</v>
      </c>
      <c r="G10" s="136">
        <v>52</v>
      </c>
      <c r="H10" s="136">
        <v>49</v>
      </c>
      <c r="I10" s="131">
        <f t="shared" si="0"/>
        <v>248</v>
      </c>
      <c r="N10" s="126"/>
      <c r="O10" s="126"/>
      <c r="P10" s="126"/>
      <c r="Q10" s="126"/>
    </row>
    <row r="11" spans="1:17">
      <c r="A11" s="129">
        <v>109</v>
      </c>
      <c r="B11" s="134" t="s">
        <v>174</v>
      </c>
      <c r="C11" s="136" t="s">
        <v>209</v>
      </c>
      <c r="D11" s="136">
        <v>57</v>
      </c>
      <c r="E11" s="136">
        <v>83</v>
      </c>
      <c r="F11" s="136">
        <v>67</v>
      </c>
      <c r="G11" s="136">
        <v>70</v>
      </c>
      <c r="H11" s="136">
        <v>40</v>
      </c>
      <c r="I11" s="131">
        <f t="shared" si="0"/>
        <v>317</v>
      </c>
      <c r="K11" s="124" t="s">
        <v>221</v>
      </c>
      <c r="N11" s="126"/>
    </row>
    <row r="12" spans="1:17" ht="16.149999999999999" customHeight="1">
      <c r="A12" s="129">
        <v>110</v>
      </c>
      <c r="B12" s="130" t="s">
        <v>175</v>
      </c>
      <c r="C12" s="136" t="s">
        <v>209</v>
      </c>
      <c r="D12" s="136">
        <v>60</v>
      </c>
      <c r="E12" s="136">
        <v>78</v>
      </c>
      <c r="F12" s="136">
        <v>30</v>
      </c>
      <c r="G12" s="136">
        <v>57</v>
      </c>
      <c r="H12" s="136">
        <v>95</v>
      </c>
      <c r="I12" s="131">
        <f t="shared" si="0"/>
        <v>320</v>
      </c>
      <c r="K12" s="137" t="s">
        <v>214</v>
      </c>
      <c r="L12" s="137" t="s">
        <v>220</v>
      </c>
      <c r="M12" s="126"/>
      <c r="N12" s="126"/>
    </row>
    <row r="13" spans="1:17">
      <c r="A13" s="129">
        <v>111</v>
      </c>
      <c r="B13" s="130" t="s">
        <v>176</v>
      </c>
      <c r="C13" s="136" t="s">
        <v>209</v>
      </c>
      <c r="D13" s="136">
        <v>89</v>
      </c>
      <c r="E13" s="136">
        <v>78</v>
      </c>
      <c r="F13" s="136">
        <v>20</v>
      </c>
      <c r="G13" s="136">
        <v>34</v>
      </c>
      <c r="H13" s="136">
        <v>82</v>
      </c>
      <c r="I13" s="131">
        <f t="shared" si="0"/>
        <v>303</v>
      </c>
      <c r="K13" s="128" t="s">
        <v>209</v>
      </c>
      <c r="L13" s="138">
        <f>SUMPRODUCT(($C$3:$C$42=$K13)*(I$3:I$42&gt;=AVERAGE(I$3:I$42)),I$3:I$42)</f>
        <v>3874</v>
      </c>
      <c r="M13" s="126"/>
    </row>
    <row r="14" spans="1:17">
      <c r="A14" s="129">
        <v>112</v>
      </c>
      <c r="B14" s="130" t="s">
        <v>177</v>
      </c>
      <c r="C14" s="136" t="s">
        <v>210</v>
      </c>
      <c r="D14" s="136" t="s">
        <v>211</v>
      </c>
      <c r="E14" s="136">
        <v>30</v>
      </c>
      <c r="F14" s="136">
        <v>78</v>
      </c>
      <c r="G14" s="136">
        <v>64</v>
      </c>
      <c r="H14" s="136">
        <v>86</v>
      </c>
      <c r="I14" s="131">
        <f t="shared" si="0"/>
        <v>258</v>
      </c>
      <c r="K14" s="128" t="s">
        <v>210</v>
      </c>
      <c r="L14" s="138">
        <f>SUMPRODUCT(($C$3:$C$42=$K14)*(I$3:I$42&gt;=AVERAGE(I$3:I$42)),I$3:I$42)</f>
        <v>3427</v>
      </c>
      <c r="M14" s="126"/>
    </row>
    <row r="15" spans="1:17">
      <c r="A15" s="129">
        <v>113</v>
      </c>
      <c r="B15" s="130" t="s">
        <v>178</v>
      </c>
      <c r="C15" s="136" t="s">
        <v>210</v>
      </c>
      <c r="D15" s="136">
        <v>41</v>
      </c>
      <c r="E15" s="136">
        <v>97</v>
      </c>
      <c r="F15" s="136">
        <v>48</v>
      </c>
      <c r="G15" s="136">
        <v>36</v>
      </c>
      <c r="H15" s="136">
        <v>23</v>
      </c>
      <c r="I15" s="131">
        <f t="shared" si="0"/>
        <v>245</v>
      </c>
    </row>
    <row r="16" spans="1:17">
      <c r="A16" s="129">
        <v>114</v>
      </c>
      <c r="B16" s="130" t="s">
        <v>179</v>
      </c>
      <c r="C16" s="136" t="s">
        <v>209</v>
      </c>
      <c r="D16" s="136">
        <v>53</v>
      </c>
      <c r="E16" s="136">
        <v>48</v>
      </c>
      <c r="F16" s="136">
        <v>49</v>
      </c>
      <c r="G16" s="136">
        <v>29</v>
      </c>
      <c r="H16" s="136">
        <v>72</v>
      </c>
      <c r="I16" s="131">
        <f t="shared" si="0"/>
        <v>251</v>
      </c>
    </row>
    <row r="17" spans="1:9">
      <c r="A17" s="129">
        <v>115</v>
      </c>
      <c r="B17" s="130" t="s">
        <v>180</v>
      </c>
      <c r="C17" s="136" t="s">
        <v>210</v>
      </c>
      <c r="D17" s="136">
        <v>26</v>
      </c>
      <c r="E17" s="136">
        <v>51</v>
      </c>
      <c r="F17" s="136">
        <v>84</v>
      </c>
      <c r="G17" s="136">
        <v>68</v>
      </c>
      <c r="H17" s="136">
        <v>100</v>
      </c>
      <c r="I17" s="131">
        <f t="shared" si="0"/>
        <v>329</v>
      </c>
    </row>
    <row r="18" spans="1:9">
      <c r="A18" s="129">
        <v>116</v>
      </c>
      <c r="B18" s="130" t="s">
        <v>181</v>
      </c>
      <c r="C18" s="136" t="s">
        <v>209</v>
      </c>
      <c r="D18" s="136">
        <v>32</v>
      </c>
      <c r="E18" s="136">
        <v>33</v>
      </c>
      <c r="F18" s="136">
        <v>49</v>
      </c>
      <c r="G18" s="136">
        <v>25</v>
      </c>
      <c r="H18" s="136">
        <v>75</v>
      </c>
      <c r="I18" s="131">
        <f t="shared" si="0"/>
        <v>214</v>
      </c>
    </row>
    <row r="19" spans="1:9">
      <c r="A19" s="129">
        <v>117</v>
      </c>
      <c r="B19" s="130" t="s">
        <v>182</v>
      </c>
      <c r="C19" s="136" t="s">
        <v>209</v>
      </c>
      <c r="D19" s="136">
        <v>96</v>
      </c>
      <c r="E19" s="136">
        <v>23</v>
      </c>
      <c r="F19" s="136">
        <v>30</v>
      </c>
      <c r="G19" s="136">
        <v>22</v>
      </c>
      <c r="H19" s="136">
        <v>61</v>
      </c>
      <c r="I19" s="131">
        <f t="shared" si="0"/>
        <v>232</v>
      </c>
    </row>
    <row r="20" spans="1:9">
      <c r="A20" s="129">
        <v>118</v>
      </c>
      <c r="B20" s="134" t="s">
        <v>183</v>
      </c>
      <c r="C20" s="136" t="s">
        <v>209</v>
      </c>
      <c r="D20" s="136">
        <v>74</v>
      </c>
      <c r="E20" s="136">
        <v>43</v>
      </c>
      <c r="F20" s="136">
        <v>35</v>
      </c>
      <c r="G20" s="136">
        <v>90</v>
      </c>
      <c r="H20" s="136">
        <v>52</v>
      </c>
      <c r="I20" s="131">
        <f t="shared" si="0"/>
        <v>294</v>
      </c>
    </row>
    <row r="21" spans="1:9">
      <c r="A21" s="129">
        <v>119</v>
      </c>
      <c r="B21" s="130" t="s">
        <v>184</v>
      </c>
      <c r="C21" s="136" t="s">
        <v>209</v>
      </c>
      <c r="D21" s="136">
        <v>88</v>
      </c>
      <c r="E21" s="136">
        <v>74</v>
      </c>
      <c r="F21" s="136">
        <v>73</v>
      </c>
      <c r="G21" s="136">
        <v>37</v>
      </c>
      <c r="H21" s="136">
        <v>72</v>
      </c>
      <c r="I21" s="131">
        <f t="shared" si="0"/>
        <v>344</v>
      </c>
    </row>
    <row r="22" spans="1:9">
      <c r="A22" s="129">
        <v>120</v>
      </c>
      <c r="B22" s="130" t="s">
        <v>185</v>
      </c>
      <c r="C22" s="136" t="s">
        <v>210</v>
      </c>
      <c r="D22" s="136">
        <v>39</v>
      </c>
      <c r="E22" s="136">
        <v>31</v>
      </c>
      <c r="F22" s="136">
        <v>48</v>
      </c>
      <c r="G22" s="136">
        <v>20</v>
      </c>
      <c r="H22" s="136">
        <v>43</v>
      </c>
      <c r="I22" s="131">
        <f t="shared" si="0"/>
        <v>181</v>
      </c>
    </row>
    <row r="23" spans="1:9">
      <c r="A23" s="129">
        <v>121</v>
      </c>
      <c r="B23" s="130" t="s">
        <v>186</v>
      </c>
      <c r="C23" s="136" t="s">
        <v>209</v>
      </c>
      <c r="D23" s="136">
        <v>26</v>
      </c>
      <c r="E23" s="136">
        <v>84</v>
      </c>
      <c r="F23" s="136">
        <v>62</v>
      </c>
      <c r="G23" s="136">
        <v>29</v>
      </c>
      <c r="H23" s="136">
        <v>90</v>
      </c>
      <c r="I23" s="131">
        <f t="shared" si="0"/>
        <v>291</v>
      </c>
    </row>
    <row r="24" spans="1:9">
      <c r="A24" s="129">
        <v>122</v>
      </c>
      <c r="B24" s="134" t="s">
        <v>187</v>
      </c>
      <c r="C24" s="136" t="s">
        <v>210</v>
      </c>
      <c r="D24" s="136">
        <v>99</v>
      </c>
      <c r="E24" s="136">
        <v>58</v>
      </c>
      <c r="F24" s="136">
        <v>54</v>
      </c>
      <c r="G24" s="136">
        <v>40</v>
      </c>
      <c r="H24" s="136">
        <v>89</v>
      </c>
      <c r="I24" s="131">
        <f t="shared" si="0"/>
        <v>340</v>
      </c>
    </row>
    <row r="25" spans="1:9">
      <c r="A25" s="129">
        <v>123</v>
      </c>
      <c r="B25" s="130" t="s">
        <v>188</v>
      </c>
      <c r="C25" s="136" t="s">
        <v>210</v>
      </c>
      <c r="D25" s="136">
        <v>39</v>
      </c>
      <c r="E25" s="136">
        <v>41</v>
      </c>
      <c r="F25" s="136">
        <v>100</v>
      </c>
      <c r="G25" s="136">
        <v>59</v>
      </c>
      <c r="H25" s="136">
        <v>24</v>
      </c>
      <c r="I25" s="131">
        <f t="shared" si="0"/>
        <v>263</v>
      </c>
    </row>
    <row r="26" spans="1:9">
      <c r="A26" s="129">
        <v>124</v>
      </c>
      <c r="B26" s="130" t="s">
        <v>189</v>
      </c>
      <c r="C26" s="136" t="s">
        <v>210</v>
      </c>
      <c r="D26" s="136">
        <v>81</v>
      </c>
      <c r="E26" s="136">
        <v>68</v>
      </c>
      <c r="F26" s="136">
        <v>49</v>
      </c>
      <c r="G26" s="136">
        <v>95</v>
      </c>
      <c r="H26" s="136">
        <v>83</v>
      </c>
      <c r="I26" s="131">
        <f t="shared" si="0"/>
        <v>376</v>
      </c>
    </row>
    <row r="27" spans="1:9">
      <c r="A27" s="129">
        <v>125</v>
      </c>
      <c r="B27" s="134" t="s">
        <v>190</v>
      </c>
      <c r="C27" s="136" t="s">
        <v>209</v>
      </c>
      <c r="D27" s="136">
        <v>77</v>
      </c>
      <c r="E27" s="136">
        <v>39</v>
      </c>
      <c r="F27" s="136">
        <v>29</v>
      </c>
      <c r="G27" s="136">
        <v>62</v>
      </c>
      <c r="H27" s="136">
        <v>30</v>
      </c>
      <c r="I27" s="131">
        <f t="shared" si="0"/>
        <v>237</v>
      </c>
    </row>
    <row r="28" spans="1:9">
      <c r="A28" s="129">
        <v>126</v>
      </c>
      <c r="B28" s="130" t="s">
        <v>191</v>
      </c>
      <c r="C28" s="136" t="s">
        <v>210</v>
      </c>
      <c r="D28" s="136">
        <v>53</v>
      </c>
      <c r="E28" s="136">
        <v>73</v>
      </c>
      <c r="F28" s="136">
        <v>22</v>
      </c>
      <c r="G28" s="136">
        <v>85</v>
      </c>
      <c r="H28" s="136">
        <v>38</v>
      </c>
      <c r="I28" s="131">
        <f t="shared" si="0"/>
        <v>271</v>
      </c>
    </row>
    <row r="29" spans="1:9">
      <c r="A29" s="129">
        <v>127</v>
      </c>
      <c r="B29" s="130" t="s">
        <v>192</v>
      </c>
      <c r="C29" s="136" t="s">
        <v>210</v>
      </c>
      <c r="D29" s="136">
        <v>83</v>
      </c>
      <c r="E29" s="136">
        <v>20</v>
      </c>
      <c r="F29" s="136">
        <v>86</v>
      </c>
      <c r="G29" s="136">
        <v>56</v>
      </c>
      <c r="H29" s="136">
        <v>100</v>
      </c>
      <c r="I29" s="131">
        <f t="shared" si="0"/>
        <v>345</v>
      </c>
    </row>
    <row r="30" spans="1:9">
      <c r="A30" s="129">
        <v>128</v>
      </c>
      <c r="B30" s="130" t="s">
        <v>193</v>
      </c>
      <c r="C30" s="136" t="s">
        <v>209</v>
      </c>
      <c r="D30" s="136">
        <v>75</v>
      </c>
      <c r="E30" s="136">
        <v>65</v>
      </c>
      <c r="F30" s="136">
        <v>27</v>
      </c>
      <c r="G30" s="136">
        <v>49</v>
      </c>
      <c r="H30" s="136">
        <v>67</v>
      </c>
      <c r="I30" s="131">
        <f t="shared" si="0"/>
        <v>283</v>
      </c>
    </row>
    <row r="31" spans="1:9">
      <c r="A31" s="129">
        <v>129</v>
      </c>
      <c r="B31" s="130" t="s">
        <v>194</v>
      </c>
      <c r="C31" s="136" t="s">
        <v>209</v>
      </c>
      <c r="D31" s="136">
        <v>44</v>
      </c>
      <c r="E31" s="136">
        <v>32</v>
      </c>
      <c r="F31" s="136">
        <v>97</v>
      </c>
      <c r="G31" s="136">
        <v>47</v>
      </c>
      <c r="H31" s="136">
        <v>73</v>
      </c>
      <c r="I31" s="131">
        <f t="shared" si="0"/>
        <v>293</v>
      </c>
    </row>
    <row r="32" spans="1:9">
      <c r="A32" s="129">
        <v>130</v>
      </c>
      <c r="B32" s="130" t="s">
        <v>195</v>
      </c>
      <c r="C32" s="136" t="s">
        <v>210</v>
      </c>
      <c r="D32" s="136">
        <v>91</v>
      </c>
      <c r="E32" s="136">
        <v>100</v>
      </c>
      <c r="F32" s="136">
        <v>66</v>
      </c>
      <c r="G32" s="136">
        <v>57</v>
      </c>
      <c r="H32" s="136">
        <v>100</v>
      </c>
      <c r="I32" s="131">
        <f t="shared" si="0"/>
        <v>414</v>
      </c>
    </row>
    <row r="33" spans="1:9">
      <c r="A33" s="129">
        <v>131</v>
      </c>
      <c r="B33" s="130" t="s">
        <v>196</v>
      </c>
      <c r="C33" s="136" t="s">
        <v>209</v>
      </c>
      <c r="D33" s="136">
        <v>26</v>
      </c>
      <c r="E33" s="136">
        <v>81</v>
      </c>
      <c r="F33" s="136">
        <v>55</v>
      </c>
      <c r="G33" s="136">
        <v>25</v>
      </c>
      <c r="H33" s="136">
        <v>26</v>
      </c>
      <c r="I33" s="131">
        <f t="shared" si="0"/>
        <v>213</v>
      </c>
    </row>
    <row r="34" spans="1:9">
      <c r="A34" s="129">
        <v>132</v>
      </c>
      <c r="B34" s="130" t="s">
        <v>197</v>
      </c>
      <c r="C34" s="136" t="s">
        <v>210</v>
      </c>
      <c r="D34" s="136">
        <v>36</v>
      </c>
      <c r="E34" s="136">
        <v>99</v>
      </c>
      <c r="F34" s="136">
        <v>41</v>
      </c>
      <c r="G34" s="136">
        <v>68</v>
      </c>
      <c r="H34" s="136">
        <v>43</v>
      </c>
      <c r="I34" s="131">
        <f t="shared" si="0"/>
        <v>287</v>
      </c>
    </row>
    <row r="35" spans="1:9">
      <c r="A35" s="129">
        <v>133</v>
      </c>
      <c r="B35" s="130" t="s">
        <v>198</v>
      </c>
      <c r="C35" s="136" t="s">
        <v>210</v>
      </c>
      <c r="D35" s="136">
        <v>54</v>
      </c>
      <c r="E35" s="136">
        <v>46</v>
      </c>
      <c r="F35" s="136">
        <v>24</v>
      </c>
      <c r="G35" s="136">
        <v>62</v>
      </c>
      <c r="H35" s="136">
        <v>95</v>
      </c>
      <c r="I35" s="131">
        <f t="shared" si="0"/>
        <v>281</v>
      </c>
    </row>
    <row r="36" spans="1:9">
      <c r="A36" s="129">
        <v>134</v>
      </c>
      <c r="B36" s="130" t="s">
        <v>199</v>
      </c>
      <c r="C36" s="136" t="s">
        <v>210</v>
      </c>
      <c r="D36" s="136">
        <v>36</v>
      </c>
      <c r="E36" s="136">
        <v>38</v>
      </c>
      <c r="F36" s="136">
        <v>34</v>
      </c>
      <c r="G36" s="136">
        <v>32</v>
      </c>
      <c r="H36" s="136">
        <v>69</v>
      </c>
      <c r="I36" s="131">
        <f t="shared" si="0"/>
        <v>209</v>
      </c>
    </row>
    <row r="37" spans="1:9">
      <c r="A37" s="129">
        <v>135</v>
      </c>
      <c r="B37" s="130" t="s">
        <v>200</v>
      </c>
      <c r="C37" s="136" t="s">
        <v>210</v>
      </c>
      <c r="D37" s="136">
        <v>55</v>
      </c>
      <c r="E37" s="136">
        <v>56</v>
      </c>
      <c r="F37" s="136">
        <v>88</v>
      </c>
      <c r="G37" s="136">
        <v>78</v>
      </c>
      <c r="H37" s="136">
        <v>90</v>
      </c>
      <c r="I37" s="131">
        <f t="shared" si="0"/>
        <v>367</v>
      </c>
    </row>
    <row r="38" spans="1:9">
      <c r="A38" s="129">
        <v>136</v>
      </c>
      <c r="B38" s="134" t="s">
        <v>201</v>
      </c>
      <c r="C38" s="136" t="s">
        <v>209</v>
      </c>
      <c r="D38" s="136">
        <v>96</v>
      </c>
      <c r="E38" s="136">
        <v>91</v>
      </c>
      <c r="F38" s="136">
        <v>86</v>
      </c>
      <c r="G38" s="136">
        <v>79</v>
      </c>
      <c r="H38" s="136">
        <v>37</v>
      </c>
      <c r="I38" s="131">
        <f t="shared" si="0"/>
        <v>389</v>
      </c>
    </row>
    <row r="39" spans="1:9">
      <c r="A39" s="129">
        <v>137</v>
      </c>
      <c r="B39" s="130" t="s">
        <v>202</v>
      </c>
      <c r="C39" s="136" t="s">
        <v>210</v>
      </c>
      <c r="D39" s="136">
        <v>89</v>
      </c>
      <c r="E39" s="136">
        <v>92</v>
      </c>
      <c r="F39" s="136">
        <v>62</v>
      </c>
      <c r="G39" s="136">
        <v>66</v>
      </c>
      <c r="H39" s="136">
        <v>42</v>
      </c>
      <c r="I39" s="131">
        <f t="shared" si="0"/>
        <v>351</v>
      </c>
    </row>
    <row r="40" spans="1:9">
      <c r="A40" s="129">
        <v>138</v>
      </c>
      <c r="B40" s="130" t="s">
        <v>203</v>
      </c>
      <c r="C40" s="136" t="s">
        <v>210</v>
      </c>
      <c r="D40" s="136">
        <v>47</v>
      </c>
      <c r="E40" s="136">
        <v>36</v>
      </c>
      <c r="F40" s="136">
        <v>73</v>
      </c>
      <c r="G40" s="136">
        <v>91</v>
      </c>
      <c r="H40" s="136">
        <v>54</v>
      </c>
      <c r="I40" s="131">
        <f t="shared" si="0"/>
        <v>301</v>
      </c>
    </row>
    <row r="41" spans="1:9">
      <c r="A41" s="129">
        <v>139</v>
      </c>
      <c r="B41" s="130" t="s">
        <v>204</v>
      </c>
      <c r="C41" s="136" t="s">
        <v>210</v>
      </c>
      <c r="D41" s="136">
        <v>39</v>
      </c>
      <c r="E41" s="136">
        <v>51</v>
      </c>
      <c r="F41" s="136">
        <v>80</v>
      </c>
      <c r="G41" s="136">
        <v>74</v>
      </c>
      <c r="H41" s="136">
        <v>62</v>
      </c>
      <c r="I41" s="131">
        <f t="shared" si="0"/>
        <v>306</v>
      </c>
    </row>
    <row r="42" spans="1:9">
      <c r="A42" s="129">
        <v>140</v>
      </c>
      <c r="B42" s="130" t="s">
        <v>205</v>
      </c>
      <c r="C42" s="136" t="s">
        <v>209</v>
      </c>
      <c r="D42" s="136">
        <v>85</v>
      </c>
      <c r="E42" s="136">
        <v>76</v>
      </c>
      <c r="F42" s="136">
        <v>38</v>
      </c>
      <c r="G42" s="136">
        <v>75</v>
      </c>
      <c r="H42" s="136">
        <v>39</v>
      </c>
      <c r="I42" s="131">
        <f t="shared" si="0"/>
        <v>313</v>
      </c>
    </row>
  </sheetData>
  <mergeCells count="2">
    <mergeCell ref="A1:I1"/>
    <mergeCell ref="J8:J9"/>
  </mergeCells>
  <phoneticPr fontId="22" type="noConversion"/>
  <printOptions horizontalCentered="1"/>
  <pageMargins left="0.74791666666666667" right="0.74791666666666667" top="0.59027777777777779" bottom="0.59027777777777779" header="0.51180555555555551" footer="0.51180555555555551"/>
  <pageSetup paperSize="9" firstPageNumber="4294963540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已命名的範圍</vt:lpstr>
      </vt:variant>
      <vt:variant>
        <vt:i4>10</vt:i4>
      </vt:variant>
    </vt:vector>
  </HeadingPairs>
  <TitlesOfParts>
    <vt:vector size="21" baseType="lpstr">
      <vt:lpstr>SumProduct</vt:lpstr>
      <vt:lpstr>Len</vt:lpstr>
      <vt:lpstr>CountIf</vt:lpstr>
      <vt:lpstr>SumIf</vt:lpstr>
      <vt:lpstr>LargeSmall</vt:lpstr>
      <vt:lpstr>陣列的合併與運算</vt:lpstr>
      <vt:lpstr>資料的查詢</vt:lpstr>
      <vt:lpstr>Mdeterm</vt:lpstr>
      <vt:lpstr>Mmult</vt:lpstr>
      <vt:lpstr>TRANSPOSE</vt:lpstr>
      <vt:lpstr>綜合範例</vt:lpstr>
      <vt:lpstr>data</vt:lpstr>
      <vt:lpstr>月份</vt:lpstr>
      <vt:lpstr>平均</vt:lpstr>
      <vt:lpstr>地區</vt:lpstr>
      <vt:lpstr>姓名</vt:lpstr>
      <vt:lpstr>會計</vt:lpstr>
      <vt:lpstr>經濟</vt:lpstr>
      <vt:lpstr>資處</vt:lpstr>
      <vt:lpstr>銷售額</vt:lpstr>
      <vt:lpstr>學號</vt:lpstr>
    </vt:vector>
  </TitlesOfParts>
  <Company>Karen &amp; Kenny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Windows 使用者</cp:lastModifiedBy>
  <dcterms:created xsi:type="dcterms:W3CDTF">2005-08-05T02:30:30Z</dcterms:created>
  <dcterms:modified xsi:type="dcterms:W3CDTF">2013-09-16T06:38:10Z</dcterms:modified>
</cp:coreProperties>
</file>