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改版\新範例檔案\"/>
    </mc:Choice>
  </mc:AlternateContent>
  <bookViews>
    <workbookView xWindow="90" yWindow="120" windowWidth="15210" windowHeight="6045" tabRatio="720" firstSheet="15" activeTab="16"/>
  </bookViews>
  <sheets>
    <sheet name="敘述統計" sheetId="1" r:id="rId1"/>
    <sheet name="學生成績統計" sheetId="24" r:id="rId2"/>
    <sheet name="COUNT" sheetId="2" r:id="rId3"/>
    <sheet name="COUNTIF" sheetId="3" r:id="rId4"/>
    <sheet name="學期成績" sheetId="25" r:id="rId5"/>
    <sheet name="Large" sheetId="5" r:id="rId6"/>
    <sheet name="BETA" sheetId="6" r:id="rId7"/>
    <sheet name="CHIDIST" sheetId="7" r:id="rId8"/>
    <sheet name="GAMMA" sheetId="8" r:id="rId9"/>
    <sheet name="GAMMAINV" sheetId="10" r:id="rId10"/>
    <sheet name="標準常態分配" sheetId="12" r:id="rId11"/>
    <sheet name="常態分配" sheetId="13" r:id="rId12"/>
    <sheet name="PROB" sheetId="11" r:id="rId13"/>
    <sheet name="F檢定" sheetId="14" r:id="rId14"/>
    <sheet name="T檢定" sheetId="15" r:id="rId15"/>
    <sheet name="成對樣本" sheetId="16" r:id="rId16"/>
    <sheet name="相關係數" sheetId="17" r:id="rId17"/>
    <sheet name="簡單迴歸" sheetId="19" r:id="rId18"/>
    <sheet name="GROWTH" sheetId="20" r:id="rId19"/>
    <sheet name="LINEST" sheetId="21" r:id="rId20"/>
    <sheet name="LOGEST" sheetId="22" r:id="rId21"/>
    <sheet name="綜合練習" sheetId="23" r:id="rId22"/>
  </sheets>
  <externalReferences>
    <externalReference r:id="rId23"/>
  </externalReferences>
  <definedNames>
    <definedName name="_xlnm._FilterDatabase" localSheetId="1" hidden="1">學生成績統計!$A$1:$D$96</definedName>
    <definedName name="姓名">敘述統計!$B$3:$B$13</definedName>
    <definedName name="英文">學期成績!$D$2:$D$18</definedName>
    <definedName name="家長">[1]通訊資料!$D$2:$D$13</definedName>
    <definedName name="國文">學期成績!$C$2:$C$18</definedName>
    <definedName name="組距">COUNTIF!$C$8:$C$13</definedName>
    <definedName name="統計學" localSheetId="3">COUNTIF!$B$2:$B$51</definedName>
    <definedName name="統計學">敘述統計!$C$3:$C$13</definedName>
    <definedName name="陳玉玲">學期成績!$B$3:$B$18</definedName>
    <definedName name="經濟學">敘述統計!$D$3:$D$13</definedName>
    <definedName name="數學">學期成績!$E$2:$E$18</definedName>
    <definedName name="檢定成績">#REF!</definedName>
  </definedNames>
  <calcPr calcId="152511"/>
</workbook>
</file>

<file path=xl/calcChain.xml><?xml version="1.0" encoding="utf-8"?>
<calcChain xmlns="http://schemas.openxmlformats.org/spreadsheetml/2006/main">
  <c r="B9" i="7" l="1"/>
  <c r="P2" i="20"/>
  <c r="G2" i="17"/>
  <c r="H3" i="17"/>
  <c r="G10" i="17"/>
  <c r="H11" i="17"/>
  <c r="I12" i="17"/>
  <c r="B3" i="13"/>
  <c r="C3" i="13"/>
  <c r="D3" i="13"/>
  <c r="E3" i="13"/>
  <c r="B4" i="13"/>
  <c r="C4" i="13"/>
  <c r="D4" i="13"/>
  <c r="E4" i="13"/>
  <c r="B5" i="13"/>
  <c r="C5" i="13"/>
  <c r="D5" i="13"/>
  <c r="E5" i="13"/>
  <c r="B6" i="13"/>
  <c r="C6" i="13"/>
  <c r="D6" i="13"/>
  <c r="E6" i="13"/>
  <c r="B7" i="13"/>
  <c r="C7" i="13"/>
  <c r="D7" i="13"/>
  <c r="E7" i="13"/>
  <c r="B8" i="13"/>
  <c r="C8" i="13"/>
  <c r="D8" i="13"/>
  <c r="E8" i="13"/>
  <c r="B9" i="13"/>
  <c r="C9" i="13"/>
  <c r="D9" i="13"/>
  <c r="E9" i="13"/>
  <c r="B10" i="13"/>
  <c r="C10" i="13"/>
  <c r="D10" i="13"/>
  <c r="E10" i="13"/>
  <c r="B11" i="13"/>
  <c r="C11" i="13"/>
  <c r="D11" i="13"/>
  <c r="E11" i="13"/>
  <c r="B12" i="13"/>
  <c r="C12" i="13"/>
  <c r="D12" i="13"/>
  <c r="E12" i="13"/>
  <c r="B13" i="13"/>
  <c r="C13" i="13"/>
  <c r="D13" i="13"/>
  <c r="E13" i="13"/>
  <c r="B14" i="13"/>
  <c r="C14" i="13"/>
  <c r="D14" i="13"/>
  <c r="E14" i="13"/>
  <c r="B15" i="13"/>
  <c r="C15" i="13"/>
  <c r="D15" i="13"/>
  <c r="E15" i="13"/>
  <c r="B16" i="13"/>
  <c r="C16" i="13"/>
  <c r="D16" i="13"/>
  <c r="E16" i="13"/>
  <c r="B17" i="13"/>
  <c r="C17" i="13"/>
  <c r="D17" i="13"/>
  <c r="E17" i="13"/>
  <c r="B18" i="13"/>
  <c r="C18" i="13"/>
  <c r="D18" i="13"/>
  <c r="E18" i="13"/>
  <c r="B19" i="13"/>
  <c r="C19" i="13"/>
  <c r="D19" i="13"/>
  <c r="E19" i="13"/>
  <c r="B20" i="13"/>
  <c r="C20" i="13"/>
  <c r="D20" i="13"/>
  <c r="E20" i="13"/>
  <c r="B21" i="13"/>
  <c r="C21" i="13"/>
  <c r="D21" i="13"/>
  <c r="E21" i="13"/>
  <c r="B22" i="13"/>
  <c r="C22" i="13"/>
  <c r="D22" i="13"/>
  <c r="E22" i="13"/>
  <c r="B23" i="13"/>
  <c r="C23" i="13"/>
  <c r="D23" i="13"/>
  <c r="E23" i="13"/>
  <c r="B24" i="13"/>
  <c r="C24" i="13"/>
  <c r="D24" i="13"/>
  <c r="E24" i="13"/>
  <c r="B25" i="13"/>
  <c r="C25" i="13"/>
  <c r="D25" i="13"/>
  <c r="E25" i="13"/>
  <c r="B26" i="13"/>
  <c r="C26" i="13"/>
  <c r="D26" i="13"/>
  <c r="E26" i="13"/>
  <c r="B27" i="13"/>
  <c r="C27" i="13"/>
  <c r="D27" i="13"/>
  <c r="E27" i="13"/>
  <c r="B28" i="13"/>
  <c r="C28" i="13"/>
  <c r="D28" i="13"/>
  <c r="E28" i="13"/>
  <c r="B29" i="13"/>
  <c r="C29" i="13"/>
  <c r="D29" i="13"/>
  <c r="E29" i="13"/>
  <c r="B30" i="13"/>
  <c r="C30" i="13"/>
  <c r="D30" i="13"/>
  <c r="E30" i="13"/>
  <c r="B31" i="13"/>
  <c r="C31" i="13"/>
  <c r="D31" i="13"/>
  <c r="E31" i="13"/>
  <c r="B32" i="13"/>
  <c r="C32" i="13"/>
  <c r="D32" i="13"/>
  <c r="E32" i="13"/>
  <c r="B33" i="13"/>
  <c r="C33" i="13"/>
  <c r="D33" i="13"/>
  <c r="E33" i="13"/>
  <c r="B34" i="13"/>
  <c r="C34" i="13"/>
  <c r="D34" i="13"/>
  <c r="E34" i="13"/>
  <c r="B35" i="13"/>
  <c r="C35" i="13"/>
  <c r="D35" i="13"/>
  <c r="E35" i="13"/>
  <c r="B36" i="13"/>
  <c r="C36" i="13"/>
  <c r="D36" i="13"/>
  <c r="E36" i="13"/>
  <c r="B37" i="13"/>
  <c r="C37" i="13"/>
  <c r="D37" i="13"/>
  <c r="E37" i="13"/>
  <c r="B38" i="13"/>
  <c r="C38" i="13"/>
  <c r="D38" i="13"/>
  <c r="E38" i="13"/>
  <c r="B39" i="13"/>
  <c r="C39" i="13"/>
  <c r="D39" i="13"/>
  <c r="E39" i="13"/>
  <c r="B40" i="13"/>
  <c r="C40" i="13"/>
  <c r="D40" i="13"/>
  <c r="E40" i="13"/>
  <c r="B41" i="13"/>
  <c r="C41" i="13"/>
  <c r="D41" i="13"/>
  <c r="E41" i="13"/>
  <c r="B42" i="13"/>
  <c r="C42" i="13"/>
  <c r="D42" i="13"/>
  <c r="E42" i="13"/>
  <c r="B43" i="13"/>
  <c r="C43" i="13"/>
  <c r="D43" i="13"/>
  <c r="E43" i="13"/>
  <c r="B44" i="13"/>
  <c r="C44" i="13"/>
  <c r="D44" i="13"/>
  <c r="E44" i="13"/>
  <c r="B45" i="13"/>
  <c r="C45" i="13"/>
  <c r="D45" i="13"/>
  <c r="E45" i="13"/>
  <c r="B46" i="13"/>
  <c r="C46" i="13"/>
  <c r="D46" i="13"/>
  <c r="E46" i="13"/>
  <c r="B47" i="13"/>
  <c r="C47" i="13"/>
  <c r="D47" i="13"/>
  <c r="E47" i="13"/>
  <c r="B48" i="13"/>
  <c r="C48" i="13"/>
  <c r="D48" i="13"/>
  <c r="E48" i="13"/>
  <c r="B49" i="13"/>
  <c r="C49" i="13"/>
  <c r="D49" i="13"/>
  <c r="E49" i="13"/>
  <c r="B50" i="13"/>
  <c r="C50" i="13"/>
  <c r="D50" i="13"/>
  <c r="E50" i="13"/>
  <c r="B51" i="13"/>
  <c r="C51" i="13"/>
  <c r="D51" i="13"/>
  <c r="E51" i="13"/>
  <c r="B52" i="13"/>
  <c r="C52" i="13"/>
  <c r="D52" i="13"/>
  <c r="E52" i="13"/>
  <c r="B53" i="13"/>
  <c r="C53" i="13"/>
  <c r="D53" i="13"/>
  <c r="E53" i="13"/>
  <c r="B54" i="13"/>
  <c r="C54" i="13"/>
  <c r="D54" i="13"/>
  <c r="E54" i="13"/>
  <c r="B55" i="13"/>
  <c r="C55" i="13"/>
  <c r="D55" i="13"/>
  <c r="E55" i="13"/>
  <c r="B56" i="13"/>
  <c r="C56" i="13"/>
  <c r="D56" i="13"/>
  <c r="E56" i="13"/>
  <c r="B57" i="13"/>
  <c r="C57" i="13"/>
  <c r="D57" i="13"/>
  <c r="E57" i="13"/>
  <c r="B58" i="13"/>
  <c r="C58" i="13"/>
  <c r="D58" i="13"/>
  <c r="E58" i="13"/>
  <c r="B59" i="13"/>
  <c r="C59" i="13"/>
  <c r="D59" i="13"/>
  <c r="E59" i="13"/>
  <c r="B60" i="13"/>
  <c r="C60" i="13"/>
  <c r="D60" i="13"/>
  <c r="E60" i="13"/>
  <c r="B61" i="13"/>
  <c r="C61" i="13"/>
  <c r="D61" i="13"/>
  <c r="E61" i="13"/>
  <c r="B62" i="13"/>
  <c r="C62" i="13"/>
  <c r="D62" i="13"/>
  <c r="E62" i="13"/>
  <c r="B63" i="13"/>
  <c r="C63" i="13"/>
  <c r="D63" i="13"/>
  <c r="E63" i="13"/>
  <c r="B64" i="13"/>
  <c r="C64" i="13"/>
  <c r="D64" i="13"/>
  <c r="E64" i="13"/>
  <c r="B65" i="13"/>
  <c r="C65" i="13"/>
  <c r="D65" i="13"/>
  <c r="E65" i="13"/>
  <c r="B66" i="13"/>
  <c r="C66" i="13"/>
  <c r="D66" i="13"/>
  <c r="E66" i="13"/>
  <c r="B2" i="13"/>
  <c r="C2" i="13"/>
  <c r="D2" i="13"/>
  <c r="E2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2" i="12"/>
  <c r="F12" i="10"/>
  <c r="E12" i="10"/>
  <c r="D12" i="10"/>
  <c r="C12" i="10"/>
  <c r="B12" i="10"/>
  <c r="F11" i="10"/>
  <c r="E11" i="10"/>
  <c r="D11" i="10"/>
  <c r="C11" i="10"/>
  <c r="B11" i="10"/>
  <c r="F10" i="10"/>
  <c r="E10" i="10"/>
  <c r="D10" i="10"/>
  <c r="C10" i="10"/>
  <c r="B10" i="10"/>
  <c r="F9" i="10"/>
  <c r="E9" i="10"/>
  <c r="D9" i="10"/>
  <c r="C9" i="10"/>
  <c r="B9" i="10"/>
  <c r="F8" i="10"/>
  <c r="E8" i="10"/>
  <c r="D8" i="10"/>
  <c r="C8" i="10"/>
  <c r="B8" i="10"/>
  <c r="F7" i="10"/>
  <c r="E7" i="10"/>
  <c r="D7" i="10"/>
  <c r="C7" i="10"/>
  <c r="B7" i="10"/>
  <c r="F6" i="10"/>
  <c r="E6" i="10"/>
  <c r="D6" i="10"/>
  <c r="C6" i="10"/>
  <c r="B6" i="10"/>
  <c r="F5" i="10"/>
  <c r="E5" i="10"/>
  <c r="D5" i="10"/>
  <c r="C5" i="10"/>
  <c r="B5" i="10"/>
  <c r="F4" i="10"/>
  <c r="E4" i="10"/>
  <c r="D4" i="10"/>
  <c r="C4" i="10"/>
  <c r="B4" i="10"/>
  <c r="F3" i="10"/>
  <c r="E3" i="10"/>
  <c r="D3" i="10"/>
  <c r="C3" i="10"/>
  <c r="B3" i="10"/>
  <c r="F2" i="10"/>
  <c r="E2" i="10"/>
  <c r="D2" i="10"/>
  <c r="C2" i="10"/>
  <c r="B2" i="10"/>
  <c r="E3" i="8"/>
  <c r="F3" i="8"/>
  <c r="E4" i="8"/>
  <c r="F4" i="8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F2" i="8"/>
  <c r="E2" i="8"/>
  <c r="D3" i="8"/>
  <c r="D4" i="8"/>
  <c r="D5" i="8"/>
  <c r="D6" i="8"/>
  <c r="D7" i="8"/>
  <c r="D8" i="8"/>
  <c r="D9" i="8"/>
  <c r="D10" i="8"/>
  <c r="D11" i="8"/>
  <c r="D12" i="8"/>
  <c r="D2" i="8"/>
  <c r="C3" i="8"/>
  <c r="C4" i="8"/>
  <c r="C5" i="8"/>
  <c r="C6" i="8"/>
  <c r="C7" i="8"/>
  <c r="C8" i="8"/>
  <c r="C9" i="8"/>
  <c r="C10" i="8"/>
  <c r="C11" i="8"/>
  <c r="C12" i="8"/>
  <c r="C2" i="8"/>
  <c r="B3" i="8"/>
  <c r="B4" i="8"/>
  <c r="B5" i="8"/>
  <c r="B6" i="8"/>
  <c r="B7" i="8"/>
  <c r="B8" i="8"/>
  <c r="B9" i="8"/>
  <c r="B10" i="8"/>
  <c r="B11" i="8"/>
  <c r="B12" i="8"/>
  <c r="B2" i="8"/>
  <c r="D14" i="7"/>
  <c r="D8" i="7"/>
  <c r="D7" i="7"/>
  <c r="C9" i="7"/>
  <c r="B15" i="6"/>
  <c r="F2" i="6"/>
  <c r="B16" i="6"/>
  <c r="F3" i="6"/>
  <c r="B17" i="6" s="1"/>
  <c r="C17" i="6" s="1"/>
  <c r="F4" i="6"/>
  <c r="B18" i="6" s="1"/>
  <c r="C18" i="6" s="1"/>
  <c r="F5" i="6"/>
  <c r="B19" i="6" s="1"/>
  <c r="C19" i="6" s="1"/>
  <c r="F6" i="6"/>
  <c r="B20" i="6" s="1"/>
  <c r="C20" i="6" s="1"/>
  <c r="F7" i="6"/>
  <c r="B21" i="6" s="1"/>
  <c r="C21" i="6" s="1"/>
  <c r="F8" i="6"/>
  <c r="B22" i="6" s="1"/>
  <c r="C22" i="6" s="1"/>
  <c r="F9" i="6"/>
  <c r="B23" i="6" s="1"/>
  <c r="C23" i="6" s="1"/>
  <c r="F10" i="6"/>
  <c r="B24" i="6" s="1"/>
  <c r="C24" i="6" s="1"/>
  <c r="F11" i="6"/>
  <c r="B25" i="6" s="1"/>
  <c r="C25" i="6" s="1"/>
  <c r="F12" i="6"/>
  <c r="B26" i="6" s="1"/>
  <c r="C26" i="6" s="1"/>
  <c r="C16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E2" i="6"/>
  <c r="D2" i="6"/>
  <c r="C2" i="6"/>
  <c r="B2" i="6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D35" i="1"/>
  <c r="D34" i="1"/>
  <c r="C36" i="1"/>
  <c r="C35" i="1"/>
  <c r="C34" i="1"/>
  <c r="D33" i="1"/>
  <c r="C33" i="1"/>
  <c r="D32" i="1"/>
  <c r="D31" i="1"/>
  <c r="C32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" i="2"/>
  <c r="E1" i="2"/>
  <c r="F1" i="2"/>
  <c r="G1" i="2"/>
  <c r="H1" i="2"/>
  <c r="D2" i="2"/>
  <c r="E2" i="2"/>
  <c r="F2" i="2"/>
  <c r="G2" i="2"/>
  <c r="H2" i="2"/>
  <c r="D3" i="2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  <c r="D6" i="2"/>
  <c r="E6" i="2"/>
  <c r="F6" i="2"/>
  <c r="G6" i="2"/>
  <c r="H6" i="2"/>
  <c r="D7" i="2"/>
  <c r="E7" i="2"/>
  <c r="F7" i="2"/>
  <c r="G7" i="2"/>
  <c r="H7" i="2"/>
  <c r="D8" i="2"/>
  <c r="E8" i="2"/>
  <c r="F8" i="2"/>
  <c r="G8" i="2"/>
  <c r="H8" i="2"/>
  <c r="D9" i="2"/>
  <c r="E9" i="2"/>
  <c r="F9" i="2"/>
  <c r="G9" i="2"/>
  <c r="H9" i="2"/>
  <c r="D10" i="2"/>
  <c r="E10" i="2"/>
  <c r="F10" i="2"/>
  <c r="G10" i="2"/>
  <c r="H10" i="2"/>
  <c r="D11" i="2"/>
  <c r="E11" i="2"/>
  <c r="F11" i="2"/>
  <c r="G11" i="2"/>
  <c r="H11" i="2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B1" i="2"/>
  <c r="B2" i="2"/>
  <c r="B5" i="2"/>
  <c r="C19" i="1"/>
  <c r="C18" i="1"/>
  <c r="D19" i="1"/>
  <c r="D18" i="1"/>
  <c r="D17" i="1"/>
  <c r="D16" i="1"/>
  <c r="C17" i="1"/>
  <c r="C16" i="1"/>
  <c r="D15" i="1"/>
  <c r="C15" i="1"/>
</calcChain>
</file>

<file path=xl/sharedStrings.xml><?xml version="1.0" encoding="utf-8"?>
<sst xmlns="http://schemas.openxmlformats.org/spreadsheetml/2006/main" count="503" uniqueCount="377">
  <si>
    <t>林宸旭</t>
  </si>
  <si>
    <t>黃炳璁</t>
  </si>
  <si>
    <t>吳宜真</t>
  </si>
  <si>
    <t>林向宏</t>
  </si>
  <si>
    <t>李琬茹</t>
  </si>
  <si>
    <t>林毓倫</t>
  </si>
  <si>
    <t>陳偉忠</t>
  </si>
  <si>
    <t>王秀惠</t>
  </si>
  <si>
    <t>黃冠儒</t>
  </si>
  <si>
    <t>陳友敬</t>
  </si>
  <si>
    <t>陳玉玲</t>
  </si>
  <si>
    <t>萬衛華</t>
  </si>
  <si>
    <t>姚瞻海</t>
  </si>
  <si>
    <t>林毓修</t>
  </si>
  <si>
    <t>林宸佑</t>
  </si>
  <si>
    <t>林建宏</t>
  </si>
  <si>
    <t>陳國清</t>
  </si>
  <si>
    <t>林宏諭</t>
  </si>
  <si>
    <t>莊慧玲</t>
  </si>
  <si>
    <t>林士璁</t>
  </si>
  <si>
    <t>陳建志</t>
  </si>
  <si>
    <t>謝月嫥</t>
  </si>
  <si>
    <t>黃士哲</t>
  </si>
  <si>
    <t>熊漢琳</t>
  </si>
  <si>
    <t>林黛慧</t>
  </si>
  <si>
    <t>郭美美</t>
  </si>
  <si>
    <t>卲裴莉</t>
  </si>
  <si>
    <t>鄧綺萍</t>
  </si>
  <si>
    <t>許耀豪</t>
  </si>
  <si>
    <t>簡文秀</t>
  </si>
  <si>
    <t>林麗芬</t>
  </si>
  <si>
    <t>張國威</t>
  </si>
  <si>
    <t>黃金印</t>
  </si>
  <si>
    <t>柳伊湄</t>
  </si>
  <si>
    <t>吳若權</t>
  </si>
  <si>
    <t>黃柏誠</t>
  </si>
  <si>
    <t>王清峰</t>
  </si>
  <si>
    <t>吳佩倩</t>
  </si>
  <si>
    <t>顏慎樂</t>
  </si>
  <si>
    <t>劉齊光</t>
  </si>
  <si>
    <t>駱惠美</t>
  </si>
  <si>
    <t>張萊華</t>
  </si>
  <si>
    <t>梁德昭</t>
  </si>
  <si>
    <t>賴澄慧</t>
  </si>
  <si>
    <t>李德治</t>
  </si>
  <si>
    <t>靜安</t>
  </si>
  <si>
    <t>王淑美</t>
  </si>
  <si>
    <t>劉佳瑜</t>
  </si>
  <si>
    <t>何彌亮</t>
  </si>
  <si>
    <t>劉建谷</t>
  </si>
  <si>
    <t>姓名</t>
    <phoneticPr fontId="3" type="noConversion"/>
  </si>
  <si>
    <t>統計學</t>
    <phoneticPr fontId="3" type="noConversion"/>
  </si>
  <si>
    <t>組距</t>
    <phoneticPr fontId="3" type="noConversion"/>
  </si>
  <si>
    <t>統計學與經濟學之學期成績</t>
    <phoneticPr fontId="3" type="noConversion"/>
  </si>
  <si>
    <t>學號</t>
    <phoneticPr fontId="3" type="noConversion"/>
  </si>
  <si>
    <t>姓名</t>
    <phoneticPr fontId="3" type="noConversion"/>
  </si>
  <si>
    <t>統計學</t>
    <phoneticPr fontId="3" type="noConversion"/>
  </si>
  <si>
    <t>經濟學</t>
    <phoneticPr fontId="3" type="noConversion"/>
  </si>
  <si>
    <t>缺考</t>
    <phoneticPr fontId="3" type="noConversion"/>
  </si>
  <si>
    <t>AVEDEV</t>
    <phoneticPr fontId="3" type="noConversion"/>
  </si>
  <si>
    <t>平均(考慮文字)</t>
    <phoneticPr fontId="3" type="noConversion"/>
  </si>
  <si>
    <t>個數</t>
    <phoneticPr fontId="3" type="noConversion"/>
  </si>
  <si>
    <t>個數(考慮文字)</t>
    <phoneticPr fontId="3" type="noConversion"/>
  </si>
  <si>
    <t>資料區域</t>
    <phoneticPr fontId="3" type="noConversion"/>
  </si>
  <si>
    <t>COUNT</t>
    <phoneticPr fontId="3" type="noConversion"/>
  </si>
  <si>
    <t>COUNTA</t>
    <phoneticPr fontId="3" type="noConversion"/>
  </si>
  <si>
    <t>COUNTBLANK</t>
    <phoneticPr fontId="3" type="noConversion"/>
  </si>
  <si>
    <t>數字</t>
    <phoneticPr fontId="3" type="noConversion"/>
  </si>
  <si>
    <t>平均數</t>
    <phoneticPr fontId="3" type="noConversion"/>
  </si>
  <si>
    <t>大於平均數個數</t>
    <phoneticPr fontId="3" type="noConversion"/>
  </si>
  <si>
    <t>直接計算</t>
    <phoneticPr fontId="3" type="noConversion"/>
  </si>
  <si>
    <t>直接計算上題</t>
    <phoneticPr fontId="3" type="noConversion"/>
  </si>
  <si>
    <t>平均數</t>
    <phoneticPr fontId="3" type="noConversion"/>
  </si>
  <si>
    <t>大於平均數個數</t>
    <phoneticPr fontId="3" type="noConversion"/>
  </si>
  <si>
    <t>不及格數</t>
    <phoneticPr fontId="3" type="noConversion"/>
  </si>
  <si>
    <t>DEVSQ</t>
    <phoneticPr fontId="3" type="noConversion"/>
  </si>
  <si>
    <t>人數</t>
    <phoneticPr fontId="3" type="noConversion"/>
  </si>
  <si>
    <r>
      <t>(&lt;</t>
    </r>
    <r>
      <rPr>
        <sz val="12"/>
        <rFont val="新細明體"/>
        <family val="1"/>
        <charset val="136"/>
      </rPr>
      <t>50)</t>
    </r>
    <phoneticPr fontId="3" type="noConversion"/>
  </si>
  <si>
    <r>
      <t>(</t>
    </r>
    <r>
      <rPr>
        <sz val="12"/>
        <rFont val="新細明體"/>
        <family val="1"/>
        <charset val="136"/>
      </rPr>
      <t>50-59)</t>
    </r>
    <phoneticPr fontId="3" type="noConversion"/>
  </si>
  <si>
    <r>
      <t>(</t>
    </r>
    <r>
      <rPr>
        <sz val="12"/>
        <rFont val="新細明體"/>
        <family val="1"/>
        <charset val="136"/>
      </rPr>
      <t>60-69)</t>
    </r>
    <phoneticPr fontId="3" type="noConversion"/>
  </si>
  <si>
    <r>
      <t>(</t>
    </r>
    <r>
      <rPr>
        <sz val="12"/>
        <rFont val="新細明體"/>
        <family val="1"/>
        <charset val="136"/>
      </rPr>
      <t>70-79)</t>
    </r>
    <phoneticPr fontId="3" type="noConversion"/>
  </si>
  <si>
    <r>
      <t>(</t>
    </r>
    <r>
      <rPr>
        <sz val="12"/>
        <rFont val="新細明體"/>
        <family val="1"/>
        <charset val="136"/>
      </rPr>
      <t>80-89)</t>
    </r>
    <phoneticPr fontId="3" type="noConversion"/>
  </si>
  <si>
    <r>
      <t>(</t>
    </r>
    <r>
      <rPr>
        <sz val="12"/>
        <rFont val="新細明體"/>
        <family val="1"/>
        <charset val="136"/>
      </rPr>
      <t>90-99)</t>
    </r>
    <phoneticPr fontId="3" type="noConversion"/>
  </si>
  <si>
    <t>算數平均</t>
    <phoneticPr fontId="3" type="noConversion"/>
  </si>
  <si>
    <t>幾何平均</t>
    <phoneticPr fontId="3" type="noConversion"/>
  </si>
  <si>
    <t>調和平均</t>
    <phoneticPr fontId="3" type="noConversion"/>
  </si>
  <si>
    <t>峰態</t>
    <phoneticPr fontId="3" type="noConversion"/>
  </si>
  <si>
    <t>學號</t>
    <phoneticPr fontId="3" type="noConversion"/>
  </si>
  <si>
    <t>學生姓名</t>
    <phoneticPr fontId="3" type="noConversion"/>
  </si>
  <si>
    <t>第一次</t>
    <phoneticPr fontId="3" type="noConversion"/>
  </si>
  <si>
    <t>第二次</t>
    <phoneticPr fontId="3" type="noConversion"/>
  </si>
  <si>
    <t>第三次</t>
    <phoneticPr fontId="3" type="noConversion"/>
  </si>
  <si>
    <t>A73371</t>
  </si>
  <si>
    <t>陳玉玲</t>
    <phoneticPr fontId="3" type="noConversion"/>
  </si>
  <si>
    <t>A73372</t>
  </si>
  <si>
    <t>林向宏</t>
    <phoneticPr fontId="3" type="noConversion"/>
  </si>
  <si>
    <t>A73373</t>
  </si>
  <si>
    <t>萬衛華</t>
    <phoneticPr fontId="3" type="noConversion"/>
  </si>
  <si>
    <t>A73374</t>
  </si>
  <si>
    <t>陳國清</t>
    <phoneticPr fontId="3" type="noConversion"/>
  </si>
  <si>
    <t>A73375</t>
  </si>
  <si>
    <t>陳建志</t>
    <phoneticPr fontId="3" type="noConversion"/>
  </si>
  <si>
    <t>A73376</t>
  </si>
  <si>
    <t>黃士哲</t>
    <phoneticPr fontId="3" type="noConversion"/>
  </si>
  <si>
    <t>A73377</t>
  </si>
  <si>
    <t>謝月嫥</t>
    <phoneticPr fontId="3" type="noConversion"/>
  </si>
  <si>
    <t>A73378</t>
  </si>
  <si>
    <t>黃冠儒</t>
    <phoneticPr fontId="3" type="noConversion"/>
  </si>
  <si>
    <t>A73379</t>
  </si>
  <si>
    <t>林建宏</t>
    <phoneticPr fontId="3" type="noConversion"/>
  </si>
  <si>
    <t>A73380</t>
  </si>
  <si>
    <t>王秀惠</t>
    <phoneticPr fontId="3" type="noConversion"/>
  </si>
  <si>
    <t>A73381</t>
  </si>
  <si>
    <t xml:space="preserve">黃炳璁 </t>
    <phoneticPr fontId="3" type="noConversion"/>
  </si>
  <si>
    <t>A73382</t>
  </si>
  <si>
    <t>吳嘉玲</t>
    <phoneticPr fontId="3" type="noConversion"/>
  </si>
  <si>
    <t>A73383</t>
  </si>
  <si>
    <t>陳幸華</t>
    <phoneticPr fontId="3" type="noConversion"/>
  </si>
  <si>
    <t>A73384</t>
  </si>
  <si>
    <t>林玉敏</t>
    <phoneticPr fontId="3" type="noConversion"/>
  </si>
  <si>
    <t>A73385</t>
  </si>
  <si>
    <t>陳甘順</t>
    <phoneticPr fontId="3" type="noConversion"/>
  </si>
  <si>
    <t>A73386</t>
  </si>
  <si>
    <t>蔡承諺</t>
    <phoneticPr fontId="3" type="noConversion"/>
  </si>
  <si>
    <t>A73387</t>
  </si>
  <si>
    <t>陳偉忠</t>
    <phoneticPr fontId="3" type="noConversion"/>
  </si>
  <si>
    <t>A73388</t>
  </si>
  <si>
    <t>林毓修</t>
    <phoneticPr fontId="3" type="noConversion"/>
  </si>
  <si>
    <t>A73389</t>
  </si>
  <si>
    <t>林毓倫</t>
    <phoneticPr fontId="3" type="noConversion"/>
  </si>
  <si>
    <t>A73390</t>
  </si>
  <si>
    <t>謝幸安</t>
    <phoneticPr fontId="3" type="noConversion"/>
  </si>
  <si>
    <t>A73391</t>
  </si>
  <si>
    <t>A73392</t>
  </si>
  <si>
    <t>林士璁</t>
    <phoneticPr fontId="3" type="noConversion"/>
  </si>
  <si>
    <t>A73393</t>
  </si>
  <si>
    <t>莊以貞</t>
    <phoneticPr fontId="3" type="noConversion"/>
  </si>
  <si>
    <t>A73394</t>
  </si>
  <si>
    <t>曾金玲</t>
    <phoneticPr fontId="3" type="noConversion"/>
  </si>
  <si>
    <t>A73395</t>
  </si>
  <si>
    <t>連敏雯</t>
    <phoneticPr fontId="3" type="noConversion"/>
  </si>
  <si>
    <t>A73396</t>
  </si>
  <si>
    <t>林淑芳</t>
    <phoneticPr fontId="3" type="noConversion"/>
  </si>
  <si>
    <t>A73397</t>
  </si>
  <si>
    <t>許新玉</t>
    <phoneticPr fontId="3" type="noConversion"/>
  </si>
  <si>
    <t>A73398</t>
  </si>
  <si>
    <t>邱于弦</t>
    <phoneticPr fontId="3" type="noConversion"/>
  </si>
  <si>
    <t>A73399</t>
  </si>
  <si>
    <t>徐慧芹</t>
    <phoneticPr fontId="3" type="noConversion"/>
  </si>
  <si>
    <t>A73400</t>
  </si>
  <si>
    <t>A73401</t>
  </si>
  <si>
    <t>林碧梅</t>
  </si>
  <si>
    <t>A73402</t>
  </si>
  <si>
    <t>蔡政修</t>
  </si>
  <si>
    <t>A73403</t>
  </si>
  <si>
    <t>陳佳甫</t>
  </si>
  <si>
    <t>A73404</t>
  </si>
  <si>
    <t>A73405</t>
  </si>
  <si>
    <t>陳佩君</t>
  </si>
  <si>
    <t>A73406</t>
  </si>
  <si>
    <t>潘振輝</t>
  </si>
  <si>
    <t>A73407</t>
  </si>
  <si>
    <t>A73408</t>
  </si>
  <si>
    <t>A73409</t>
  </si>
  <si>
    <t>蔡佩君</t>
    <phoneticPr fontId="3" type="noConversion"/>
  </si>
  <si>
    <t>A73410</t>
  </si>
  <si>
    <t>曾秋萍</t>
    <phoneticPr fontId="3" type="noConversion"/>
  </si>
  <si>
    <t>前五名總分最高的平均數</t>
    <phoneticPr fontId="3" type="noConversion"/>
  </si>
  <si>
    <t>總分</t>
    <phoneticPr fontId="3" type="noConversion"/>
  </si>
  <si>
    <t>三取二高分平均</t>
    <phoneticPr fontId="3" type="noConversion"/>
  </si>
  <si>
    <t>最大值</t>
    <phoneticPr fontId="3" type="noConversion"/>
  </si>
  <si>
    <t>最小值</t>
    <phoneticPr fontId="3" type="noConversion"/>
  </si>
  <si>
    <t>最大值(考慮文字)</t>
    <phoneticPr fontId="3" type="noConversion"/>
  </si>
  <si>
    <t>最小值(考慮文字)</t>
    <phoneticPr fontId="3" type="noConversion"/>
  </si>
  <si>
    <t>中位數</t>
    <phoneticPr fontId="3" type="noConversion"/>
  </si>
  <si>
    <t>眾數</t>
    <phoneticPr fontId="3" type="noConversion"/>
  </si>
  <si>
    <t>PERCENTILE(0.2)</t>
    <phoneticPr fontId="3" type="noConversion"/>
  </si>
  <si>
    <t>PERCENTILE(0.8)</t>
    <phoneticPr fontId="3" type="noConversion"/>
  </si>
  <si>
    <t>PERCENTILE(0.5)</t>
    <phoneticPr fontId="3" type="noConversion"/>
  </si>
  <si>
    <r>
      <t>80</t>
    </r>
    <r>
      <rPr>
        <sz val="12"/>
        <rFont val="新細明體"/>
        <family val="1"/>
        <charset val="136"/>
      </rPr>
      <t>的百分等級</t>
    </r>
    <phoneticPr fontId="3" type="noConversion"/>
  </si>
  <si>
    <t>第一四分位</t>
    <phoneticPr fontId="3" type="noConversion"/>
  </si>
  <si>
    <t>第三四分位</t>
    <phoneticPr fontId="3" type="noConversion"/>
  </si>
  <si>
    <t>第二四分位</t>
    <phoneticPr fontId="3" type="noConversion"/>
  </si>
  <si>
    <t>排名</t>
    <phoneticPr fontId="3" type="noConversion"/>
  </si>
  <si>
    <t>偏態</t>
    <phoneticPr fontId="3" type="noConversion"/>
  </si>
  <si>
    <t>母體標準差</t>
    <phoneticPr fontId="3" type="noConversion"/>
  </si>
  <si>
    <t>去尾平均數</t>
    <phoneticPr fontId="3" type="noConversion"/>
  </si>
  <si>
    <t>變異數</t>
    <phoneticPr fontId="3" type="noConversion"/>
  </si>
  <si>
    <t>母體變異數</t>
    <phoneticPr fontId="3" type="noConversion"/>
  </si>
  <si>
    <t>標準差</t>
    <phoneticPr fontId="3" type="noConversion"/>
  </si>
  <si>
    <t>工廠生產樣本與母體</t>
    <phoneticPr fontId="3" type="noConversion"/>
  </si>
  <si>
    <t>α=1 β=1</t>
    <phoneticPr fontId="3" type="noConversion"/>
  </si>
  <si>
    <t>α=2 β=2</t>
    <phoneticPr fontId="3" type="noConversion"/>
  </si>
  <si>
    <t>α=1 β=2</t>
    <phoneticPr fontId="3" type="noConversion"/>
  </si>
  <si>
    <t>α=3 β=1</t>
    <phoneticPr fontId="3" type="noConversion"/>
  </si>
  <si>
    <t>α=5 β=5</t>
    <phoneticPr fontId="3" type="noConversion"/>
  </si>
  <si>
    <t>X</t>
    <phoneticPr fontId="3" type="noConversion"/>
  </si>
  <si>
    <t>發芽</t>
  </si>
  <si>
    <t>未發芽</t>
  </si>
  <si>
    <t>合計</t>
  </si>
  <si>
    <t>經過化學處理</t>
  </si>
  <si>
    <t>未經化學處理</t>
  </si>
  <si>
    <t>理論資料</t>
    <phoneticPr fontId="3" type="noConversion"/>
  </si>
  <si>
    <t>實際資料</t>
    <phoneticPr fontId="3" type="noConversion"/>
  </si>
  <si>
    <r>
      <t>χ</t>
    </r>
    <r>
      <rPr>
        <vertAlign val="superscript"/>
        <sz val="10"/>
        <color indexed="9"/>
        <rFont val="Times New Roman"/>
        <family val="1"/>
      </rPr>
      <t>2</t>
    </r>
    <r>
      <rPr>
        <sz val="10"/>
        <color indexed="9"/>
        <rFont val="華康細明體"/>
        <family val="3"/>
        <charset val="136"/>
      </rPr>
      <t>值</t>
    </r>
  </si>
  <si>
    <t>總和</t>
    <phoneticPr fontId="3" type="noConversion"/>
  </si>
  <si>
    <t>CHIDIST()</t>
  </si>
  <si>
    <t>X</t>
    <phoneticPr fontId="3" type="noConversion"/>
  </si>
  <si>
    <t>α=1 β=1</t>
    <phoneticPr fontId="3" type="noConversion"/>
  </si>
  <si>
    <t>α=2 β=2</t>
    <phoneticPr fontId="3" type="noConversion"/>
  </si>
  <si>
    <t>α=4 β=4</t>
    <phoneticPr fontId="3" type="noConversion"/>
  </si>
  <si>
    <t>α=2 β=4</t>
    <phoneticPr fontId="3" type="noConversion"/>
  </si>
  <si>
    <t>α=4 β=2</t>
    <phoneticPr fontId="3" type="noConversion"/>
  </si>
  <si>
    <t>X</t>
    <phoneticPr fontId="3" type="noConversion"/>
  </si>
  <si>
    <t>α=1 β=1</t>
    <phoneticPr fontId="3" type="noConversion"/>
  </si>
  <si>
    <t>α=2 β=2</t>
    <phoneticPr fontId="3" type="noConversion"/>
  </si>
  <si>
    <t>α=1 β=2</t>
    <phoneticPr fontId="3" type="noConversion"/>
  </si>
  <si>
    <t>α=3 β=1</t>
    <phoneticPr fontId="3" type="noConversion"/>
  </si>
  <si>
    <t>α=5 β=5</t>
    <phoneticPr fontId="3" type="noConversion"/>
  </si>
  <si>
    <t>=PROB(A2:A7,B2:B7,1.8,4.2)</t>
    <phoneticPr fontId="3" type="noConversion"/>
  </si>
  <si>
    <t>=PROB(A2:A7,B2:B7,2,3)</t>
    <phoneticPr fontId="3" type="noConversion"/>
  </si>
  <si>
    <t>=PROB(A2:A7,B2:B7,5)</t>
    <phoneticPr fontId="3" type="noConversion"/>
  </si>
  <si>
    <t>X變數</t>
    <phoneticPr fontId="3" type="noConversion"/>
  </si>
  <si>
    <t>發生機率</t>
    <phoneticPr fontId="3" type="noConversion"/>
  </si>
  <si>
    <t>X</t>
    <phoneticPr fontId="3" type="noConversion"/>
  </si>
  <si>
    <t>累計分配</t>
    <phoneticPr fontId="3" type="noConversion"/>
  </si>
  <si>
    <t>機率密度</t>
    <phoneticPr fontId="3" type="noConversion"/>
  </si>
  <si>
    <t>X</t>
    <phoneticPr fontId="3" type="noConversion"/>
  </si>
  <si>
    <t>累計分配(δ=1)</t>
    <phoneticPr fontId="3" type="noConversion"/>
  </si>
  <si>
    <t>機率密度(δ=1)</t>
    <phoneticPr fontId="3" type="noConversion"/>
  </si>
  <si>
    <t>累計分配(δ=2)</t>
    <phoneticPr fontId="3" type="noConversion"/>
  </si>
  <si>
    <t>機率密度(δ=2)</t>
    <phoneticPr fontId="3" type="noConversion"/>
  </si>
  <si>
    <t>電腦裝配時間(分鐘)</t>
  </si>
  <si>
    <t>編號</t>
  </si>
  <si>
    <t>桌上型電腦</t>
  </si>
  <si>
    <t>可攜式電腦</t>
  </si>
  <si>
    <t>=FTEST(B3:B14,C3:C10)</t>
    <phoneticPr fontId="3" type="noConversion"/>
  </si>
  <si>
    <t>雙尾</t>
    <phoneticPr fontId="3" type="noConversion"/>
  </si>
  <si>
    <t>=FTEST(B3:B14,C3:C10)/2</t>
    <phoneticPr fontId="3" type="noConversion"/>
  </si>
  <si>
    <t>單尾</t>
    <phoneticPr fontId="3" type="noConversion"/>
  </si>
  <si>
    <t>男</t>
  </si>
  <si>
    <t>女</t>
  </si>
  <si>
    <t>男女睡眠時間(小時)</t>
  </si>
  <si>
    <t>=FTEST(B3:B17,C3:C20)/2</t>
    <phoneticPr fontId="3" type="noConversion"/>
  </si>
  <si>
    <t>=TTEST(B3:B17,C3:C20,2,3)</t>
    <phoneticPr fontId="3" type="noConversion"/>
  </si>
  <si>
    <t>商品項目</t>
  </si>
  <si>
    <t>A商店</t>
  </si>
  <si>
    <t>B商店</t>
  </si>
  <si>
    <t>商品價格(元)</t>
  </si>
  <si>
    <t>=TTEST(B3:B14,C3:C14,2,1)</t>
    <phoneticPr fontId="3" type="noConversion"/>
  </si>
  <si>
    <t>銷售量</t>
  </si>
  <si>
    <t>廣告成本</t>
  </si>
  <si>
    <t>二月</t>
  </si>
  <si>
    <t>三月</t>
  </si>
  <si>
    <t>四月</t>
  </si>
  <si>
    <t>五月</t>
  </si>
  <si>
    <t>六月</t>
  </si>
  <si>
    <t>七月</t>
  </si>
  <si>
    <t>八月</t>
  </si>
  <si>
    <t>人事費用</t>
  </si>
  <si>
    <t>九月</t>
  </si>
  <si>
    <t>十月</t>
  </si>
  <si>
    <t>十一月</t>
  </si>
  <si>
    <t>十二月</t>
  </si>
  <si>
    <t>月份</t>
    <phoneticPr fontId="3" type="noConversion"/>
  </si>
  <si>
    <t>人事費用</t>
    <phoneticPr fontId="3" type="noConversion"/>
  </si>
  <si>
    <t>銷售量</t>
    <phoneticPr fontId="3" type="noConversion"/>
  </si>
  <si>
    <t>廣告成本</t>
    <phoneticPr fontId="3" type="noConversion"/>
  </si>
  <si>
    <t>一月</t>
    <phoneticPr fontId="3" type="noConversion"/>
  </si>
  <si>
    <t>共變數</t>
    <phoneticPr fontId="3" type="noConversion"/>
  </si>
  <si>
    <t>相關係數</t>
    <phoneticPr fontId="3" type="noConversion"/>
  </si>
  <si>
    <t>=CORREL(D2:D13,C2:C13)</t>
    <phoneticPr fontId="3" type="noConversion"/>
  </si>
  <si>
    <t>=CORREL(B2:B13,C2:C13)</t>
    <phoneticPr fontId="3" type="noConversion"/>
  </si>
  <si>
    <t>=COVAR(B2:B13,C2:C13)</t>
    <phoneticPr fontId="3" type="noConversion"/>
  </si>
  <si>
    <t>=COVAR(D2:D13,C2:C13)</t>
    <phoneticPr fontId="3" type="noConversion"/>
  </si>
  <si>
    <t>=COVAR(D2:D13,B2:B13)</t>
    <phoneticPr fontId="3" type="noConversion"/>
  </si>
  <si>
    <r>
      <t>國清電腦公司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千元</t>
    </r>
    <r>
      <rPr>
        <sz val="12"/>
        <rFont val="Times New Roman"/>
        <family val="1"/>
      </rPr>
      <t>)</t>
    </r>
    <phoneticPr fontId="3" type="noConversion"/>
  </si>
  <si>
    <r>
      <t>廣告量</t>
    </r>
    <r>
      <rPr>
        <sz val="11"/>
        <rFont val="Arial"/>
        <family val="2"/>
      </rPr>
      <t/>
    </r>
    <phoneticPr fontId="3" type="noConversion"/>
  </si>
  <si>
    <r>
      <t>銷售量</t>
    </r>
    <r>
      <rPr>
        <sz val="11"/>
        <rFont val="Arial"/>
        <family val="2"/>
      </rPr>
      <t/>
    </r>
    <phoneticPr fontId="3" type="noConversion"/>
  </si>
  <si>
    <t>預測量</t>
    <phoneticPr fontId="3" type="noConversion"/>
  </si>
  <si>
    <t>銷售量預測</t>
    <phoneticPr fontId="3" type="noConversion"/>
  </si>
  <si>
    <t>月份</t>
    <phoneticPr fontId="3" type="noConversion"/>
  </si>
  <si>
    <t>一月</t>
    <phoneticPr fontId="3" type="noConversion"/>
  </si>
  <si>
    <t>=INTERCEPT($B$3:$B$12,$A$3:$A$12)</t>
    <phoneticPr fontId="3" type="noConversion"/>
  </si>
  <si>
    <t>行駛里數</t>
    <phoneticPr fontId="3" type="noConversion"/>
  </si>
  <si>
    <t>貨運數量</t>
    <phoneticPr fontId="3" type="noConversion"/>
  </si>
  <si>
    <t>駕駛時間</t>
    <phoneticPr fontId="3" type="noConversion"/>
  </si>
  <si>
    <t>X1</t>
    <phoneticPr fontId="3" type="noConversion"/>
  </si>
  <si>
    <t>X2</t>
    <phoneticPr fontId="3" type="noConversion"/>
  </si>
  <si>
    <t>Y</t>
    <phoneticPr fontId="3" type="noConversion"/>
  </si>
  <si>
    <t>月份數</t>
    <phoneticPr fontId="3" type="noConversion"/>
  </si>
  <si>
    <t>= INDEX(LOGEST(B2:B7,A2:A7,TRUE,TRUE),1)</t>
    <phoneticPr fontId="3" type="noConversion"/>
  </si>
  <si>
    <t>= INDEX(LOGEST(B2:B7,A2:A7,TRUE,TRUE),2)</t>
    <phoneticPr fontId="3" type="noConversion"/>
  </si>
  <si>
    <t>=SLOPE(B3:B12,A3:A12)</t>
    <phoneticPr fontId="3" type="noConversion"/>
  </si>
  <si>
    <t>銷售量預測(指數)</t>
    <phoneticPr fontId="3" type="noConversion"/>
  </si>
  <si>
    <t>銷售量預測(直線)</t>
    <phoneticPr fontId="3" type="noConversion"/>
  </si>
  <si>
    <t>日期</t>
  </si>
  <si>
    <t>收盤價格</t>
    <phoneticPr fontId="16" type="noConversion"/>
  </si>
  <si>
    <t>直線回歸</t>
    <phoneticPr fontId="16" type="noConversion"/>
  </si>
  <si>
    <t>指數迴歸</t>
    <phoneticPr fontId="16" type="noConversion"/>
  </si>
  <si>
    <t>學號</t>
    <phoneticPr fontId="3" type="noConversion"/>
  </si>
  <si>
    <t>姓名</t>
    <phoneticPr fontId="3" type="noConversion"/>
  </si>
  <si>
    <t>上學期</t>
    <phoneticPr fontId="16" type="noConversion"/>
  </si>
  <si>
    <t>下學期</t>
    <phoneticPr fontId="16" type="noConversion"/>
  </si>
  <si>
    <t>上學期同學的平均成績</t>
    <phoneticPr fontId="3" type="noConversion"/>
  </si>
  <si>
    <t>王清峰</t>
    <phoneticPr fontId="16" type="noConversion"/>
  </si>
  <si>
    <t>上學期及格同學的平均成績</t>
    <phoneticPr fontId="16" type="noConversion"/>
  </si>
  <si>
    <t>上學期不及格同學的平均成績</t>
    <phoneticPr fontId="3" type="noConversion"/>
  </si>
  <si>
    <t>下學期及格同學的上學期平均成績</t>
    <phoneticPr fontId="3" type="noConversion"/>
  </si>
  <si>
    <t>黃姓同學上下學期的平均成績</t>
    <phoneticPr fontId="3" type="noConversion"/>
  </si>
  <si>
    <t>上學期成績介於70-90同學的平均成績</t>
    <phoneticPr fontId="3" type="noConversion"/>
  </si>
  <si>
    <t>林宸佑</t>
    <phoneticPr fontId="16" type="noConversion"/>
  </si>
  <si>
    <t>學號排前10名，成績及格同學的平均成績</t>
    <phoneticPr fontId="3" type="noConversion"/>
  </si>
  <si>
    <t>林宸旭</t>
    <phoneticPr fontId="16" type="noConversion"/>
  </si>
  <si>
    <t>林仁益</t>
    <phoneticPr fontId="16" type="noConversion"/>
  </si>
  <si>
    <t>盛慶萊</t>
  </si>
  <si>
    <t>林宗嵩</t>
  </si>
  <si>
    <t>李明錡</t>
  </si>
  <si>
    <t>馮鎮偉</t>
  </si>
  <si>
    <t>黃文宗</t>
  </si>
  <si>
    <t>王仲文</t>
  </si>
  <si>
    <t>李宏真</t>
    <phoneticPr fontId="16" type="noConversion"/>
  </si>
  <si>
    <t>鄭佩娟</t>
  </si>
  <si>
    <t>陳宜芬</t>
  </si>
  <si>
    <t>許志文</t>
  </si>
  <si>
    <t>洪志杰</t>
  </si>
  <si>
    <t>梁耀輝</t>
  </si>
  <si>
    <t>蘇苗顯</t>
  </si>
  <si>
    <t>呂敦國</t>
  </si>
  <si>
    <t>陳鞠技</t>
    <phoneticPr fontId="16" type="noConversion"/>
  </si>
  <si>
    <t>蔡承諺</t>
  </si>
  <si>
    <t>王文政</t>
  </si>
  <si>
    <t>王春笙</t>
  </si>
  <si>
    <t>錢克昌</t>
    <phoneticPr fontId="16" type="noConversion"/>
  </si>
  <si>
    <t>陳育冠</t>
  </si>
  <si>
    <t>陳茂成</t>
  </si>
  <si>
    <t>方珍玲</t>
  </si>
  <si>
    <t>吳名豪</t>
  </si>
  <si>
    <t>陳崇昊</t>
  </si>
  <si>
    <t>陳達元</t>
  </si>
  <si>
    <t>胡宜仁</t>
  </si>
  <si>
    <t>陳德榕</t>
  </si>
  <si>
    <t>卜遠程</t>
  </si>
  <si>
    <t>林秀芬</t>
  </si>
  <si>
    <t>方鎮良</t>
  </si>
  <si>
    <t>蘇苗揚</t>
  </si>
  <si>
    <t>王重傑</t>
  </si>
  <si>
    <t>熊東亮</t>
  </si>
  <si>
    <t>許承強</t>
  </si>
  <si>
    <t>黃啟倫</t>
  </si>
  <si>
    <t>呂國賢</t>
  </si>
  <si>
    <t>黃振中</t>
  </si>
  <si>
    <t>何珍</t>
    <phoneticPr fontId="16" type="noConversion"/>
  </si>
  <si>
    <t>張紘炬</t>
  </si>
  <si>
    <t>黃燕忠</t>
  </si>
  <si>
    <t>蕭瑞祥</t>
  </si>
  <si>
    <t>陳鞠伎</t>
  </si>
  <si>
    <t>林雅燕</t>
  </si>
  <si>
    <t>魏石勇</t>
    <phoneticPr fontId="16" type="noConversion"/>
  </si>
  <si>
    <t>許慧珍</t>
    <phoneticPr fontId="16" type="noConversion"/>
  </si>
  <si>
    <t>陳福基</t>
  </si>
  <si>
    <t>李正綱</t>
  </si>
  <si>
    <t>黃如玉</t>
  </si>
  <si>
    <t>余志明</t>
  </si>
  <si>
    <t>許景翔</t>
  </si>
  <si>
    <t>林仁益</t>
    <phoneticPr fontId="16" type="noConversion"/>
  </si>
  <si>
    <t>國文、英文、數學及格總人次</t>
    <phoneticPr fontId="3" type="noConversion"/>
  </si>
  <si>
    <t>國文、英文、數學都及格人數</t>
    <phoneticPr fontId="3" type="noConversion"/>
  </si>
  <si>
    <t>林宸旭</t>
    <phoneticPr fontId="16" type="noConversion"/>
  </si>
  <si>
    <t>國文與數學都及格人數</t>
    <phoneticPr fontId="3" type="noConversion"/>
  </si>
  <si>
    <t>國文及格人數</t>
    <phoneticPr fontId="3" type="noConversion"/>
  </si>
  <si>
    <t>數學</t>
    <phoneticPr fontId="3" type="noConversion"/>
  </si>
  <si>
    <t>英文</t>
    <phoneticPr fontId="16" type="noConversion"/>
  </si>
  <si>
    <t>國文</t>
    <phoneticPr fontId="16" type="noConversion"/>
  </si>
  <si>
    <t>姓名</t>
    <phoneticPr fontId="3" type="noConversion"/>
  </si>
  <si>
    <t>學號</t>
    <phoneticPr fontId="3" type="noConversion"/>
  </si>
  <si>
    <t>=CORREL(D2:D13,B2:B13)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</si>
</sst>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76" formatCode="[Red][&lt;60]0;[Blue][&gt;=0]0;General"/>
    <numFmt numFmtId="177" formatCode="000\ "/>
    <numFmt numFmtId="178" formatCode="0.00_ "/>
    <numFmt numFmtId="179" formatCode="_-* #,##0_-;\-* #,##0_-;_-* &quot;-&quot;??_-;_-@_-"/>
    <numFmt numFmtId="180" formatCode="&quot;$&quot;#,##0_);[Red]\(&quot;$&quot;#,##0\)"/>
    <numFmt numFmtId="181" formatCode="0.0%"/>
    <numFmt numFmtId="182" formatCode="#,##0_);[Red]\(#,##0\)"/>
  </numFmts>
  <fonts count="21">
    <font>
      <sz val="12"/>
      <name val="新細明體"/>
      <family val="1"/>
      <charset val="136"/>
    </font>
    <font>
      <sz val="12"/>
      <name val="Arial Rounded MT Bold"/>
      <family val="2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0"/>
      <name val="Times New Roman"/>
      <family val="1"/>
    </font>
    <font>
      <b/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8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color indexed="9"/>
      <name val="華康細明體"/>
      <family val="3"/>
      <charset val="136"/>
    </font>
    <font>
      <vertAlign val="superscript"/>
      <sz val="10"/>
      <color indexed="9"/>
      <name val="Times New Roman"/>
      <family val="1"/>
    </font>
    <font>
      <sz val="12"/>
      <name val="Times New Roman"/>
      <family val="1"/>
    </font>
    <font>
      <sz val="11"/>
      <name val="Arial"/>
      <family val="2"/>
    </font>
    <font>
      <sz val="12"/>
      <name val="Courier"/>
      <family val="3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12"/>
      <name val="新細明體"/>
      <family val="1"/>
      <charset val="136"/>
    </font>
  </fonts>
  <fills count="2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24"/>
      </patternFill>
    </fill>
    <fill>
      <patternFill patternType="solid">
        <fgColor indexed="26"/>
        <bgColor indexed="24"/>
      </patternFill>
    </fill>
    <fill>
      <patternFill patternType="solid">
        <fgColor indexed="42"/>
        <bgColor indexed="2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18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2" fillId="0" borderId="0">
      <alignment vertical="center"/>
    </xf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0" fontId="15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</cellStyleXfs>
  <cellXfs count="136">
    <xf numFmtId="0" fontId="0" fillId="0" borderId="0" xfId="0"/>
    <xf numFmtId="0" fontId="2" fillId="0" borderId="1" xfId="0" applyFont="1" applyFill="1" applyBorder="1" applyAlignment="1">
      <alignment horizontal="center"/>
    </xf>
    <xf numFmtId="0" fontId="4" fillId="2" borderId="0" xfId="0" applyFon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0" xfId="0" applyFont="1"/>
    <xf numFmtId="0" fontId="7" fillId="0" borderId="0" xfId="0" applyFont="1"/>
    <xf numFmtId="0" fontId="6" fillId="3" borderId="3" xfId="0" applyFont="1" applyFill="1" applyBorder="1" applyAlignment="1">
      <alignment horizontal="center"/>
    </xf>
    <xf numFmtId="176" fontId="6" fillId="3" borderId="3" xfId="0" applyNumberFormat="1" applyFont="1" applyFill="1" applyBorder="1" applyAlignment="1">
      <alignment horizontal="center"/>
    </xf>
    <xf numFmtId="177" fontId="7" fillId="4" borderId="3" xfId="0" applyNumberFormat="1" applyFont="1" applyFill="1" applyBorder="1" applyAlignment="1">
      <alignment horizontal="center"/>
    </xf>
    <xf numFmtId="0" fontId="7" fillId="4" borderId="3" xfId="0" quotePrefix="1" applyNumberFormat="1" applyFont="1" applyFill="1" applyBorder="1" applyAlignment="1">
      <alignment horizontal="center"/>
    </xf>
    <xf numFmtId="176" fontId="7" fillId="4" borderId="3" xfId="0" applyNumberFormat="1" applyFont="1" applyFill="1" applyBorder="1" applyAlignment="1">
      <alignment horizontal="center"/>
    </xf>
    <xf numFmtId="0" fontId="7" fillId="4" borderId="3" xfId="4" applyFont="1" applyFill="1" applyBorder="1" applyAlignment="1">
      <alignment horizontal="center"/>
    </xf>
    <xf numFmtId="1" fontId="7" fillId="4" borderId="3" xfId="2" applyNumberFormat="1" applyFont="1" applyFill="1" applyBorder="1" applyAlignment="1">
      <alignment horizontal="center"/>
    </xf>
    <xf numFmtId="178" fontId="7" fillId="0" borderId="0" xfId="0" applyNumberFormat="1" applyFont="1"/>
    <xf numFmtId="1" fontId="8" fillId="5" borderId="0" xfId="2" applyNumberFormat="1" applyFont="1" applyFill="1" applyBorder="1" applyAlignment="1">
      <alignment horizontal="center"/>
    </xf>
    <xf numFmtId="0" fontId="9" fillId="0" borderId="0" xfId="0" applyFont="1"/>
    <xf numFmtId="0" fontId="7" fillId="0" borderId="0" xfId="0" applyFont="1" applyFill="1" applyBorder="1"/>
    <xf numFmtId="14" fontId="0" fillId="6" borderId="0" xfId="0" applyNumberFormat="1" applyFill="1"/>
    <xf numFmtId="0" fontId="0" fillId="6" borderId="0" xfId="0" applyFill="1"/>
    <xf numFmtId="0" fontId="0" fillId="0" borderId="4" xfId="0" applyBorder="1"/>
    <xf numFmtId="0" fontId="0" fillId="4" borderId="0" xfId="0" applyFill="1"/>
    <xf numFmtId="0" fontId="7" fillId="7" borderId="0" xfId="0" applyFont="1" applyFill="1"/>
    <xf numFmtId="176" fontId="7" fillId="8" borderId="0" xfId="0" applyNumberFormat="1" applyFont="1" applyFill="1"/>
    <xf numFmtId="0" fontId="7" fillId="8" borderId="0" xfId="0" applyFont="1" applyFill="1"/>
    <xf numFmtId="176" fontId="4" fillId="3" borderId="3" xfId="0" applyNumberFormat="1" applyFont="1" applyFill="1" applyBorder="1" applyAlignment="1">
      <alignment horizontal="center"/>
    </xf>
    <xf numFmtId="0" fontId="8" fillId="8" borderId="0" xfId="0" applyFont="1" applyFill="1"/>
    <xf numFmtId="0" fontId="4" fillId="9" borderId="0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2" fillId="8" borderId="0" xfId="0" applyFont="1" applyFill="1"/>
    <xf numFmtId="0" fontId="2" fillId="0" borderId="0" xfId="0" applyFont="1"/>
    <xf numFmtId="181" fontId="7" fillId="0" borderId="0" xfId="6" applyNumberFormat="1" applyFont="1"/>
    <xf numFmtId="0" fontId="2" fillId="0" borderId="0" xfId="0" applyFont="1" applyFill="1"/>
    <xf numFmtId="0" fontId="2" fillId="8" borderId="5" xfId="0" applyFont="1" applyFill="1" applyBorder="1" applyAlignment="1">
      <alignment horizontal="justify" vertical="top" wrapText="1"/>
    </xf>
    <xf numFmtId="0" fontId="2" fillId="8" borderId="6" xfId="0" applyFont="1" applyFill="1" applyBorder="1" applyAlignment="1">
      <alignment horizontal="justify" vertical="top" wrapText="1"/>
    </xf>
    <xf numFmtId="0" fontId="2" fillId="4" borderId="6" xfId="0" applyFont="1" applyFill="1" applyBorder="1" applyAlignment="1">
      <alignment horizontal="justify" vertical="top" wrapText="1"/>
    </xf>
    <xf numFmtId="0" fontId="2" fillId="4" borderId="7" xfId="0" applyFont="1" applyFill="1" applyBorder="1" applyAlignment="1">
      <alignment horizontal="right" vertical="top" wrapText="1"/>
    </xf>
    <xf numFmtId="0" fontId="2" fillId="6" borderId="6" xfId="0" applyFont="1" applyFill="1" applyBorder="1" applyAlignment="1">
      <alignment horizontal="justify" vertical="top" wrapText="1"/>
    </xf>
    <xf numFmtId="0" fontId="2" fillId="6" borderId="7" xfId="0" applyFont="1" applyFill="1" applyBorder="1" applyAlignment="1">
      <alignment horizontal="right" vertical="top" wrapText="1"/>
    </xf>
    <xf numFmtId="0" fontId="2" fillId="8" borderId="7" xfId="0" applyFont="1" applyFill="1" applyBorder="1" applyAlignment="1">
      <alignment horizontal="right" vertical="top" wrapText="1"/>
    </xf>
    <xf numFmtId="0" fontId="4" fillId="12" borderId="8" xfId="0" applyFont="1" applyFill="1" applyBorder="1" applyAlignment="1">
      <alignment horizontal="justify" vertical="top" wrapText="1"/>
    </xf>
    <xf numFmtId="0" fontId="11" fillId="12" borderId="0" xfId="0" applyFont="1" applyFill="1"/>
    <xf numFmtId="0" fontId="4" fillId="13" borderId="0" xfId="0" applyFont="1" applyFill="1"/>
    <xf numFmtId="0" fontId="0" fillId="0" borderId="0" xfId="0" quotePrefix="1"/>
    <xf numFmtId="0" fontId="0" fillId="8" borderId="0" xfId="0" applyFill="1"/>
    <xf numFmtId="9" fontId="0" fillId="6" borderId="0" xfId="0" applyNumberFormat="1" applyFill="1"/>
    <xf numFmtId="9" fontId="0" fillId="6" borderId="0" xfId="6" applyFont="1" applyFill="1"/>
    <xf numFmtId="0" fontId="2" fillId="0" borderId="9" xfId="0" applyFont="1" applyBorder="1" applyAlignment="1">
      <alignment horizontal="centerContinuous" vertical="center"/>
    </xf>
    <xf numFmtId="0" fontId="2" fillId="0" borderId="4" xfId="0" applyFont="1" applyBorder="1" applyAlignment="1">
      <alignment horizontal="centerContinuous" vertical="center"/>
    </xf>
    <xf numFmtId="0" fontId="2" fillId="0" borderId="5" xfId="0" applyFont="1" applyBorder="1" applyAlignment="1">
      <alignment horizontal="centerContinuous" vertical="center"/>
    </xf>
    <xf numFmtId="0" fontId="2" fillId="8" borderId="6" xfId="0" applyFont="1" applyFill="1" applyBorder="1"/>
    <xf numFmtId="0" fontId="2" fillId="4" borderId="7" xfId="0" applyFont="1" applyFill="1" applyBorder="1"/>
    <xf numFmtId="12" fontId="2" fillId="8" borderId="10" xfId="0" applyNumberFormat="1" applyFont="1" applyFill="1" applyBorder="1"/>
    <xf numFmtId="12" fontId="2" fillId="4" borderId="0" xfId="0" applyNumberFormat="1" applyFont="1" applyFill="1"/>
    <xf numFmtId="12" fontId="2" fillId="0" borderId="0" xfId="0" applyNumberFormat="1" applyFont="1"/>
    <xf numFmtId="0" fontId="2" fillId="7" borderId="9" xfId="0" applyFont="1" applyFill="1" applyBorder="1" applyAlignment="1">
      <alignment horizontal="centerContinuous" vertical="center"/>
    </xf>
    <xf numFmtId="0" fontId="2" fillId="7" borderId="4" xfId="0" applyFont="1" applyFill="1" applyBorder="1" applyAlignment="1">
      <alignment horizontal="centerContinuous" vertical="center"/>
    </xf>
    <xf numFmtId="0" fontId="2" fillId="7" borderId="5" xfId="0" applyFont="1" applyFill="1" applyBorder="1" applyAlignment="1">
      <alignment horizontal="centerContinuous" vertical="center"/>
    </xf>
    <xf numFmtId="0" fontId="2" fillId="14" borderId="6" xfId="0" applyFont="1" applyFill="1" applyBorder="1" applyAlignment="1">
      <alignment horizontal="center"/>
    </xf>
    <xf numFmtId="0" fontId="2" fillId="14" borderId="11" xfId="0" applyFont="1" applyFill="1" applyBorder="1" applyAlignment="1">
      <alignment horizontal="right"/>
    </xf>
    <xf numFmtId="0" fontId="2" fillId="0" borderId="0" xfId="0" applyNumberFormat="1" applyFont="1"/>
    <xf numFmtId="0" fontId="2" fillId="8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8" borderId="10" xfId="0" applyNumberFormat="1" applyFont="1" applyFill="1" applyBorder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0" borderId="10" xfId="0" applyFont="1" applyBorder="1" applyAlignment="1">
      <alignment horizontal="center"/>
    </xf>
    <xf numFmtId="0" fontId="2" fillId="14" borderId="9" xfId="0" applyFont="1" applyFill="1" applyBorder="1" applyAlignment="1">
      <alignment horizontal="centerContinuous" vertical="center"/>
    </xf>
    <xf numFmtId="0" fontId="2" fillId="14" borderId="4" xfId="0" applyFont="1" applyFill="1" applyBorder="1" applyAlignment="1">
      <alignment horizontal="centerContinuous" vertical="center"/>
    </xf>
    <xf numFmtId="0" fontId="2" fillId="14" borderId="5" xfId="0" applyFont="1" applyFill="1" applyBorder="1" applyAlignment="1">
      <alignment horizontal="centerContinuous" vertical="center"/>
    </xf>
    <xf numFmtId="0" fontId="2" fillId="4" borderId="6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right"/>
    </xf>
    <xf numFmtId="0" fontId="2" fillId="0" borderId="6" xfId="0" quotePrefix="1" applyFont="1" applyBorder="1" applyAlignment="1">
      <alignment horizontal="center"/>
    </xf>
    <xf numFmtId="0" fontId="2" fillId="8" borderId="7" xfId="0" quotePrefix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4" borderId="10" xfId="0" applyNumberFormat="1" applyFont="1" applyFill="1" applyBorder="1" applyAlignment="1">
      <alignment horizontal="center"/>
    </xf>
    <xf numFmtId="0" fontId="2" fillId="8" borderId="12" xfId="0" applyNumberFormat="1" applyFont="1" applyFill="1" applyBorder="1" applyAlignment="1">
      <alignment horizontal="center"/>
    </xf>
    <xf numFmtId="0" fontId="2" fillId="15" borderId="2" xfId="3" applyFill="1" applyBorder="1" applyAlignment="1">
      <alignment horizontal="center"/>
    </xf>
    <xf numFmtId="0" fontId="2" fillId="4" borderId="2" xfId="3" applyFill="1" applyBorder="1" applyAlignment="1">
      <alignment horizontal="center"/>
    </xf>
    <xf numFmtId="0" fontId="2" fillId="8" borderId="2" xfId="3" applyFill="1" applyBorder="1" applyAlignment="1">
      <alignment horizontal="center"/>
    </xf>
    <xf numFmtId="0" fontId="2" fillId="16" borderId="2" xfId="3" applyFill="1" applyBorder="1" applyAlignment="1">
      <alignment horizontal="center"/>
    </xf>
    <xf numFmtId="0" fontId="2" fillId="0" borderId="0" xfId="3">
      <alignment vertical="center"/>
    </xf>
    <xf numFmtId="0" fontId="2" fillId="15" borderId="0" xfId="3" applyFill="1">
      <alignment vertical="center"/>
    </xf>
    <xf numFmtId="0" fontId="2" fillId="4" borderId="0" xfId="3" applyFill="1">
      <alignment vertical="center"/>
    </xf>
    <xf numFmtId="0" fontId="2" fillId="8" borderId="0" xfId="3" applyFill="1">
      <alignment vertical="center"/>
    </xf>
    <xf numFmtId="0" fontId="2" fillId="16" borderId="0" xfId="3" applyFill="1">
      <alignment vertical="center"/>
    </xf>
    <xf numFmtId="0" fontId="0" fillId="17" borderId="2" xfId="0" applyFill="1" applyBorder="1" applyAlignment="1"/>
    <xf numFmtId="0" fontId="2" fillId="18" borderId="0" xfId="3" applyFont="1" applyFill="1">
      <alignment vertical="center"/>
    </xf>
    <xf numFmtId="0" fontId="0" fillId="17" borderId="0" xfId="0" applyFill="1" applyBorder="1" applyAlignment="1"/>
    <xf numFmtId="0" fontId="2" fillId="15" borderId="2" xfId="3" applyFill="1" applyBorder="1">
      <alignment vertical="center"/>
    </xf>
    <xf numFmtId="0" fontId="2" fillId="4" borderId="2" xfId="3" applyFill="1" applyBorder="1">
      <alignment vertical="center"/>
    </xf>
    <xf numFmtId="0" fontId="2" fillId="8" borderId="2" xfId="3" applyFill="1" applyBorder="1">
      <alignment vertical="center"/>
    </xf>
    <xf numFmtId="0" fontId="2" fillId="16" borderId="2" xfId="3" applyFill="1" applyBorder="1">
      <alignment vertical="center"/>
    </xf>
    <xf numFmtId="0" fontId="0" fillId="0" borderId="0" xfId="3" quotePrefix="1" applyFont="1">
      <alignment vertical="center"/>
    </xf>
    <xf numFmtId="0" fontId="2" fillId="19" borderId="0" xfId="0" applyFont="1" applyFill="1" applyAlignment="1">
      <alignment horizontal="centerContinuous" vertical="center"/>
    </xf>
    <xf numFmtId="0" fontId="13" fillId="19" borderId="0" xfId="0" applyFont="1" applyFill="1" applyAlignment="1">
      <alignment horizontal="centerContinuous"/>
    </xf>
    <xf numFmtId="0" fontId="2" fillId="4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19" borderId="0" xfId="0" applyFill="1" applyAlignment="1"/>
    <xf numFmtId="0" fontId="0" fillId="19" borderId="0" xfId="0" applyFill="1"/>
    <xf numFmtId="0" fontId="0" fillId="7" borderId="0" xfId="0" applyFill="1"/>
    <xf numFmtId="0" fontId="0" fillId="6" borderId="3" xfId="0" applyFill="1" applyBorder="1"/>
    <xf numFmtId="0" fontId="0" fillId="8" borderId="3" xfId="0" applyFill="1" applyBorder="1"/>
    <xf numFmtId="0" fontId="0" fillId="4" borderId="3" xfId="0" applyFill="1" applyBorder="1"/>
    <xf numFmtId="0" fontId="2" fillId="6" borderId="0" xfId="0" applyFont="1" applyFill="1"/>
    <xf numFmtId="179" fontId="0" fillId="4" borderId="0" xfId="5" applyNumberFormat="1" applyFont="1" applyFill="1"/>
    <xf numFmtId="0" fontId="0" fillId="19" borderId="0" xfId="0" applyFill="1" applyAlignment="1">
      <alignment wrapText="1"/>
    </xf>
    <xf numFmtId="0" fontId="7" fillId="0" borderId="0" xfId="1" applyFont="1"/>
    <xf numFmtId="0" fontId="18" fillId="0" borderId="0" xfId="1" applyFont="1"/>
    <xf numFmtId="0" fontId="4" fillId="20" borderId="1" xfId="1" applyFont="1" applyFill="1" applyBorder="1" applyAlignment="1">
      <alignment horizontal="left"/>
    </xf>
    <xf numFmtId="0" fontId="4" fillId="20" borderId="13" xfId="1" applyFont="1" applyFill="1" applyBorder="1" applyAlignment="1">
      <alignment horizontal="right"/>
    </xf>
    <xf numFmtId="0" fontId="4" fillId="20" borderId="1" xfId="1" applyFont="1" applyFill="1" applyBorder="1" applyAlignment="1">
      <alignment horizontal="right"/>
    </xf>
    <xf numFmtId="58" fontId="10" fillId="21" borderId="0" xfId="1" applyNumberFormat="1" applyFont="1" applyFill="1" applyBorder="1" applyAlignment="1">
      <alignment horizontal="left"/>
    </xf>
    <xf numFmtId="0" fontId="17" fillId="0" borderId="0" xfId="1" applyFont="1"/>
    <xf numFmtId="178" fontId="17" fillId="0" borderId="0" xfId="1" applyNumberFormat="1" applyFont="1" applyFill="1" applyBorder="1" applyAlignment="1"/>
    <xf numFmtId="178" fontId="2" fillId="0" borderId="0" xfId="0" applyNumberFormat="1" applyFont="1"/>
    <xf numFmtId="178" fontId="18" fillId="0" borderId="0" xfId="1" applyNumberFormat="1" applyFont="1"/>
    <xf numFmtId="178" fontId="17" fillId="0" borderId="0" xfId="1" applyNumberFormat="1" applyFont="1"/>
    <xf numFmtId="182" fontId="2" fillId="0" borderId="0" xfId="8" applyNumberFormat="1">
      <alignment vertical="center"/>
    </xf>
    <xf numFmtId="182" fontId="2" fillId="23" borderId="15" xfId="8" applyNumberFormat="1" applyFill="1" applyBorder="1">
      <alignment vertical="center"/>
    </xf>
    <xf numFmtId="182" fontId="2" fillId="24" borderId="16" xfId="8" applyNumberFormat="1" applyFill="1" applyBorder="1">
      <alignment vertical="center"/>
    </xf>
    <xf numFmtId="0" fontId="2" fillId="0" borderId="0" xfId="8" applyNumberFormat="1">
      <alignment vertical="center"/>
    </xf>
    <xf numFmtId="182" fontId="2" fillId="24" borderId="15" xfId="8" applyNumberFormat="1" applyFill="1" applyBorder="1">
      <alignment vertical="center"/>
    </xf>
    <xf numFmtId="0" fontId="2" fillId="0" borderId="0" xfId="8">
      <alignment vertical="center"/>
    </xf>
    <xf numFmtId="182" fontId="2" fillId="24" borderId="17" xfId="8" applyNumberFormat="1" applyFill="1" applyBorder="1">
      <alignment vertical="center"/>
    </xf>
    <xf numFmtId="0" fontId="19" fillId="24" borderId="15" xfId="8" applyNumberFormat="1" applyFont="1" applyFill="1" applyBorder="1">
      <alignment vertical="center"/>
    </xf>
    <xf numFmtId="182" fontId="2" fillId="23" borderId="17" xfId="8" applyNumberFormat="1" applyFill="1" applyBorder="1">
      <alignment vertical="center"/>
    </xf>
    <xf numFmtId="0" fontId="19" fillId="23" borderId="15" xfId="8" applyNumberFormat="1" applyFont="1" applyFill="1" applyBorder="1">
      <alignment vertical="center"/>
    </xf>
    <xf numFmtId="182" fontId="2" fillId="24" borderId="18" xfId="8" applyNumberFormat="1" applyFill="1" applyBorder="1">
      <alignment vertical="center"/>
    </xf>
    <xf numFmtId="0" fontId="19" fillId="24" borderId="16" xfId="8" applyNumberFormat="1" applyFont="1" applyFill="1" applyBorder="1">
      <alignment vertical="center"/>
    </xf>
    <xf numFmtId="182" fontId="20" fillId="23" borderId="19" xfId="8" applyNumberFormat="1" applyFont="1" applyFill="1" applyBorder="1">
      <alignment vertical="center"/>
    </xf>
    <xf numFmtId="182" fontId="20" fillId="23" borderId="18" xfId="8" applyNumberFormat="1" applyFont="1" applyFill="1" applyBorder="1">
      <alignment vertical="center"/>
    </xf>
    <xf numFmtId="182" fontId="20" fillId="23" borderId="16" xfId="8" applyNumberFormat="1" applyFont="1" applyFill="1" applyBorder="1">
      <alignment vertical="center"/>
    </xf>
    <xf numFmtId="0" fontId="6" fillId="22" borderId="14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11" borderId="0" xfId="0" applyFont="1" applyFill="1" applyBorder="1" applyAlignment="1">
      <alignment horizontal="center" wrapText="1"/>
    </xf>
  </cellXfs>
  <cellStyles count="10">
    <cellStyle name="一般" xfId="0" builtinId="0"/>
    <cellStyle name="一般 2" xfId="8"/>
    <cellStyle name="一般 3" xfId="9"/>
    <cellStyle name="一般_CH10進階統計圖表專題" xfId="1"/>
    <cellStyle name="一般_工作表進階專題" xfId="2"/>
    <cellStyle name="一般_相關係數" xfId="3"/>
    <cellStyle name="一般_學生成績" xfId="4"/>
    <cellStyle name="千分位" xfId="5" builtinId="3"/>
    <cellStyle name="百分比" xfId="6" builtinId="5"/>
    <cellStyle name="貨幣[0]_迴歸預測" xfId="7"/>
  </cellStyles>
  <dxfs count="9">
    <dxf>
      <numFmt numFmtId="182" formatCode="#,##0_);[Red]\(#,##0\)"/>
      <border diagonalUp="0" diagonalDown="0" outline="0">
        <left/>
        <right/>
        <top/>
        <bottom/>
      </border>
    </dxf>
    <dxf>
      <numFmt numFmtId="182" formatCode="#,##0_);[Red]\(#,##0\)"/>
    </dxf>
    <dxf>
      <numFmt numFmtId="182" formatCode="#,##0_);[Red]\(#,##0\)"/>
      <border diagonalUp="0" diagonalDown="0" outline="0">
        <left/>
        <right/>
        <top/>
        <bottom/>
      </border>
    </dxf>
    <dxf>
      <numFmt numFmtId="182" formatCode="#,##0_);[Red]\(#,##0\)"/>
    </dxf>
    <dxf>
      <numFmt numFmtId="182" formatCode="#,##0_);[Red]\(#,##0\)"/>
      <border diagonalUp="0" diagonalDown="0" outline="0">
        <left/>
        <right/>
        <top/>
        <bottom/>
      </border>
    </dxf>
    <dxf>
      <numFmt numFmtId="182" formatCode="#,##0_);[Red]\(#,##0\)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182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r>
              <a:rPr lang="en-US" altLang="en-US"/>
              <a:t>BETADIST</a:t>
            </a:r>
          </a:p>
        </c:rich>
      </c:tx>
      <c:layout>
        <c:manualLayout>
          <c:xMode val="edge"/>
          <c:yMode val="edge"/>
          <c:x val="0.43545986164444489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312827495238213E-2"/>
          <c:y val="0.21683713983740954"/>
          <c:w val="0.6578554338414293"/>
          <c:h val="0.696429872654268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BETA!$B$1</c:f>
              <c:strCache>
                <c:ptCount val="1"/>
                <c:pt idx="0">
                  <c:v>α=1 β=1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BETA!$A$2:$A$12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BETA!$B$2:$B$12</c:f>
              <c:numCache>
                <c:formatCode>General</c:formatCode>
                <c:ptCount val="11"/>
                <c:pt idx="0">
                  <c:v>0</c:v>
                </c:pt>
                <c:pt idx="1">
                  <c:v>0.10000000000000002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BETA!$C$1</c:f>
              <c:strCache>
                <c:ptCount val="1"/>
                <c:pt idx="0">
                  <c:v>α=2 β=2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BETA!$A$2:$A$12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BETA!$C$2:$C$12</c:f>
              <c:numCache>
                <c:formatCode>General</c:formatCode>
                <c:ptCount val="11"/>
                <c:pt idx="0">
                  <c:v>0</c:v>
                </c:pt>
                <c:pt idx="1">
                  <c:v>2.8000000000000011E-2</c:v>
                </c:pt>
                <c:pt idx="2">
                  <c:v>0.10400000000000002</c:v>
                </c:pt>
                <c:pt idx="3">
                  <c:v>0.21599999999999994</c:v>
                </c:pt>
                <c:pt idx="4">
                  <c:v>0.35199999999999998</c:v>
                </c:pt>
                <c:pt idx="5">
                  <c:v>0.5</c:v>
                </c:pt>
                <c:pt idx="6">
                  <c:v>0.64800000000000002</c:v>
                </c:pt>
                <c:pt idx="7">
                  <c:v>0.78400000000000003</c:v>
                </c:pt>
                <c:pt idx="8">
                  <c:v>0.89600000000000002</c:v>
                </c:pt>
                <c:pt idx="9">
                  <c:v>0.97199999999999998</c:v>
                </c:pt>
                <c:pt idx="1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BETA!$D$1</c:f>
              <c:strCache>
                <c:ptCount val="1"/>
                <c:pt idx="0">
                  <c:v>α=1 β=2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BETA!$A$2:$A$12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BETA!$D$2:$D$12</c:f>
              <c:numCache>
                <c:formatCode>General</c:formatCode>
                <c:ptCount val="11"/>
                <c:pt idx="0">
                  <c:v>0</c:v>
                </c:pt>
                <c:pt idx="1">
                  <c:v>0.18999999999999995</c:v>
                </c:pt>
                <c:pt idx="2">
                  <c:v>0.36</c:v>
                </c:pt>
                <c:pt idx="3">
                  <c:v>0.51</c:v>
                </c:pt>
                <c:pt idx="4">
                  <c:v>0.64</c:v>
                </c:pt>
                <c:pt idx="5">
                  <c:v>0.75</c:v>
                </c:pt>
                <c:pt idx="6">
                  <c:v>0.84</c:v>
                </c:pt>
                <c:pt idx="7">
                  <c:v>0.90999999999999992</c:v>
                </c:pt>
                <c:pt idx="8">
                  <c:v>0.96</c:v>
                </c:pt>
                <c:pt idx="9">
                  <c:v>0.99</c:v>
                </c:pt>
                <c:pt idx="1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BETA!$E$1</c:f>
              <c:strCache>
                <c:ptCount val="1"/>
                <c:pt idx="0">
                  <c:v>α=3 β=1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BETA!$A$2:$A$12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BETA!$E$2:$E$12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1.0000000000000002E-3</c:v>
                </c:pt>
                <c:pt idx="2">
                  <c:v>8.0000000000000036E-3</c:v>
                </c:pt>
                <c:pt idx="3">
                  <c:v>2.6999999999999982E-2</c:v>
                </c:pt>
                <c:pt idx="4">
                  <c:v>6.4000000000000015E-2</c:v>
                </c:pt>
                <c:pt idx="5">
                  <c:v>0.12500000000000003</c:v>
                </c:pt>
                <c:pt idx="6">
                  <c:v>0.21599999999999997</c:v>
                </c:pt>
                <c:pt idx="7">
                  <c:v>0.34299999999999992</c:v>
                </c:pt>
                <c:pt idx="8">
                  <c:v>0.51200000000000012</c:v>
                </c:pt>
                <c:pt idx="9">
                  <c:v>0.72900000000000009</c:v>
                </c:pt>
                <c:pt idx="1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BETA!$F$1</c:f>
              <c:strCache>
                <c:ptCount val="1"/>
                <c:pt idx="0">
                  <c:v>α=5 β=5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BETA!$A$2:$A$12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BETA!$F$2:$F$12</c:f>
              <c:numCache>
                <c:formatCode>General</c:formatCode>
                <c:ptCount val="11"/>
                <c:pt idx="0">
                  <c:v>0</c:v>
                </c:pt>
                <c:pt idx="1">
                  <c:v>8.9092000000000316E-4</c:v>
                </c:pt>
                <c:pt idx="2">
                  <c:v>1.9581439999999999E-2</c:v>
                </c:pt>
                <c:pt idx="3">
                  <c:v>9.8808660000000006E-2</c:v>
                </c:pt>
                <c:pt idx="4">
                  <c:v>0.26656768000000008</c:v>
                </c:pt>
                <c:pt idx="5">
                  <c:v>0.5</c:v>
                </c:pt>
                <c:pt idx="6">
                  <c:v>0.73343231999999992</c:v>
                </c:pt>
                <c:pt idx="7">
                  <c:v>0.90119134000000001</c:v>
                </c:pt>
                <c:pt idx="8">
                  <c:v>0.98041855999999994</c:v>
                </c:pt>
                <c:pt idx="9">
                  <c:v>0.99910907999999998</c:v>
                </c:pt>
                <c:pt idx="1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824424"/>
        <c:axId val="305824816"/>
      </c:scatterChart>
      <c:valAx>
        <c:axId val="305824424"/>
        <c:scaling>
          <c:orientation val="minMax"/>
          <c:max val="1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endParaRPr lang="zh-TW"/>
          </a:p>
        </c:txPr>
        <c:crossAx val="305824816"/>
        <c:crosses val="autoZero"/>
        <c:crossBetween val="midCat"/>
      </c:valAx>
      <c:valAx>
        <c:axId val="30582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endParaRPr lang="zh-TW"/>
          </a:p>
        </c:txPr>
        <c:crossAx val="3058244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04860612635008"/>
          <c:y val="0.38520480135822155"/>
          <c:w val="0.19440172394841293"/>
          <c:h val="0.35969454961264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華康華綜體W5(P)"/>
              <a:ea typeface="華康華綜體W5(P)"/>
              <a:cs typeface="華康華綜體W5(P)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華康華綜體W5(P)"/>
          <a:ea typeface="華康華綜體W5(P)"/>
          <a:cs typeface="華康華綜體W5(P)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r>
              <a:rPr lang="en-US" altLang="en-US"/>
              <a:t>GAMMADIST</a:t>
            </a:r>
          </a:p>
        </c:rich>
      </c:tx>
      <c:layout>
        <c:manualLayout>
          <c:xMode val="edge"/>
          <c:yMode val="edge"/>
          <c:x val="0.41835250993698458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312827495238213E-2"/>
          <c:y val="0.21683713983740954"/>
          <c:w val="0.66096586142460401"/>
          <c:h val="0.696429872654268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GAMMA!$B$1</c:f>
              <c:strCache>
                <c:ptCount val="1"/>
                <c:pt idx="0">
                  <c:v>α=1 β=1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GAMMA!$A$2:$A$12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GAMMA!$B$2:$B$12</c:f>
              <c:numCache>
                <c:formatCode>General</c:formatCode>
                <c:ptCount val="11"/>
                <c:pt idx="0">
                  <c:v>0</c:v>
                </c:pt>
                <c:pt idx="1">
                  <c:v>0.63212055882855767</c:v>
                </c:pt>
                <c:pt idx="2">
                  <c:v>0.8646647167633873</c:v>
                </c:pt>
                <c:pt idx="3">
                  <c:v>0.95021293163213605</c:v>
                </c:pt>
                <c:pt idx="4">
                  <c:v>0.98168436111126578</c:v>
                </c:pt>
                <c:pt idx="5">
                  <c:v>0.99326205300091452</c:v>
                </c:pt>
                <c:pt idx="6">
                  <c:v>0.99752124782333362</c:v>
                </c:pt>
                <c:pt idx="7">
                  <c:v>0.99908811803444553</c:v>
                </c:pt>
                <c:pt idx="8">
                  <c:v>0.99966453737209748</c:v>
                </c:pt>
                <c:pt idx="9">
                  <c:v>0.99987659019591335</c:v>
                </c:pt>
                <c:pt idx="10">
                  <c:v>0.99995460007023751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GAMMA!$C$1</c:f>
              <c:strCache>
                <c:ptCount val="1"/>
                <c:pt idx="0">
                  <c:v>α=2 β=2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GAMMA!$A$2:$A$12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GAMMA!$C$2:$C$12</c:f>
              <c:numCache>
                <c:formatCode>General</c:formatCode>
                <c:ptCount val="11"/>
                <c:pt idx="0">
                  <c:v>0</c:v>
                </c:pt>
                <c:pt idx="1">
                  <c:v>9.0204010431049864E-2</c:v>
                </c:pt>
                <c:pt idx="2">
                  <c:v>0.26424111765711522</c:v>
                </c:pt>
                <c:pt idx="3">
                  <c:v>0.44217459962892536</c:v>
                </c:pt>
                <c:pt idx="4">
                  <c:v>0.59399415029016189</c:v>
                </c:pt>
                <c:pt idx="5">
                  <c:v>0.71270250481635422</c:v>
                </c:pt>
                <c:pt idx="6">
                  <c:v>0.80085172652854419</c:v>
                </c:pt>
                <c:pt idx="7">
                  <c:v>0.86411177459956678</c:v>
                </c:pt>
                <c:pt idx="8">
                  <c:v>0.90842180555632912</c:v>
                </c:pt>
                <c:pt idx="9">
                  <c:v>0.93890051903966731</c:v>
                </c:pt>
                <c:pt idx="10">
                  <c:v>0.95957231800548715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GAMMA!$D$1</c:f>
              <c:strCache>
                <c:ptCount val="1"/>
                <c:pt idx="0">
                  <c:v>α=4 β=4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GAMMA!$A$2:$A$12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GAMMA!$D$2:$D$12</c:f>
              <c:numCache>
                <c:formatCode>General</c:formatCode>
                <c:ptCount val="11"/>
                <c:pt idx="0">
                  <c:v>0</c:v>
                </c:pt>
                <c:pt idx="1">
                  <c:v>1.3336965051406239E-4</c:v>
                </c:pt>
                <c:pt idx="2">
                  <c:v>1.7516225562908235E-3</c:v>
                </c:pt>
                <c:pt idx="3">
                  <c:v>7.2921665052112774E-3</c:v>
                </c:pt>
                <c:pt idx="4">
                  <c:v>1.8988156876153805E-2</c:v>
                </c:pt>
                <c:pt idx="5">
                  <c:v>3.8269054289622309E-2</c:v>
                </c:pt>
                <c:pt idx="6">
                  <c:v>6.5642454378450107E-2</c:v>
                </c:pt>
                <c:pt idx="7">
                  <c:v>0.10081034990616029</c:v>
                </c:pt>
                <c:pt idx="8">
                  <c:v>0.14287653950145301</c:v>
                </c:pt>
                <c:pt idx="9">
                  <c:v>0.19056689262255758</c:v>
                </c:pt>
                <c:pt idx="10">
                  <c:v>0.24242386686693401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GAMMA!$E$1</c:f>
              <c:strCache>
                <c:ptCount val="1"/>
                <c:pt idx="0">
                  <c:v>α=2 β=4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GAMMA!$A$2:$A$12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GAMMA!$E$2:$E$12</c:f>
              <c:numCache>
                <c:formatCode>General</c:formatCode>
                <c:ptCount val="11"/>
                <c:pt idx="0">
                  <c:v>0</c:v>
                </c:pt>
                <c:pt idx="1">
                  <c:v>2.6499021160743909E-2</c:v>
                </c:pt>
                <c:pt idx="2">
                  <c:v>9.0204010431049864E-2</c:v>
                </c:pt>
                <c:pt idx="3">
                  <c:v>0.17335853270322427</c:v>
                </c:pt>
                <c:pt idx="4">
                  <c:v>0.26424111765711522</c:v>
                </c:pt>
                <c:pt idx="5">
                  <c:v>0.35536420706457222</c:v>
                </c:pt>
                <c:pt idx="6">
                  <c:v>0.44217459962892536</c:v>
                </c:pt>
                <c:pt idx="7">
                  <c:v>0.52212165551127621</c:v>
                </c:pt>
                <c:pt idx="8">
                  <c:v>0.59399415029016189</c:v>
                </c:pt>
                <c:pt idx="9">
                  <c:v>0.65745252017394096</c:v>
                </c:pt>
                <c:pt idx="10">
                  <c:v>0.71270250481635422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GAMMA!$F$1</c:f>
              <c:strCache>
                <c:ptCount val="1"/>
                <c:pt idx="0">
                  <c:v>α=4 β=2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GAMMA!$A$2:$A$12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GAMMA!$F$2:$F$12</c:f>
              <c:numCache>
                <c:formatCode>General</c:formatCode>
                <c:ptCount val="11"/>
                <c:pt idx="0">
                  <c:v>0</c:v>
                </c:pt>
                <c:pt idx="1">
                  <c:v>1.7516225562908235E-3</c:v>
                </c:pt>
                <c:pt idx="2">
                  <c:v>1.8988156876153805E-2</c:v>
                </c:pt>
                <c:pt idx="3">
                  <c:v>6.5642454378450107E-2</c:v>
                </c:pt>
                <c:pt idx="4">
                  <c:v>0.14287653950145301</c:v>
                </c:pt>
                <c:pt idx="5">
                  <c:v>0.24242386686693401</c:v>
                </c:pt>
                <c:pt idx="6">
                  <c:v>0.35276811121776874</c:v>
                </c:pt>
                <c:pt idx="7">
                  <c:v>0.46336733209921499</c:v>
                </c:pt>
                <c:pt idx="8">
                  <c:v>0.56652987963329104</c:v>
                </c:pt>
                <c:pt idx="9">
                  <c:v>0.65770404416540895</c:v>
                </c:pt>
                <c:pt idx="10">
                  <c:v>0.73497408470263825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825600"/>
        <c:axId val="305825992"/>
      </c:scatterChart>
      <c:valAx>
        <c:axId val="305825600"/>
        <c:scaling>
          <c:orientation val="minMax"/>
          <c:max val="1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endParaRPr lang="zh-TW"/>
          </a:p>
        </c:txPr>
        <c:crossAx val="305825992"/>
        <c:crosses val="autoZero"/>
        <c:crossBetween val="midCat"/>
      </c:valAx>
      <c:valAx>
        <c:axId val="30582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endParaRPr lang="zh-TW"/>
          </a:p>
        </c:txPr>
        <c:crossAx val="3058256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04860612635008"/>
          <c:y val="0.38520480135822155"/>
          <c:w val="0.19440172394841293"/>
          <c:h val="0.35969454961264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華康華綜體W5(P)"/>
              <a:ea typeface="華康華綜體W5(P)"/>
              <a:cs typeface="華康華綜體W5(P)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華康華綜體W5(P)"/>
          <a:ea typeface="華康華綜體W5(P)"/>
          <a:cs typeface="華康華綜體W5(P)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r>
              <a:rPr lang="en-US" altLang="en-US"/>
              <a:t>GAMMAINV</a:t>
            </a:r>
          </a:p>
        </c:rich>
      </c:tx>
      <c:layout>
        <c:manualLayout>
          <c:xMode val="edge"/>
          <c:yMode val="edge"/>
          <c:x val="0.42301815131174653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202399912063594E-2"/>
          <c:y val="0.21683713983740954"/>
          <c:w val="0.66096586142460401"/>
          <c:h val="0.619899117417535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GAMMAINV!$B$1</c:f>
              <c:strCache>
                <c:ptCount val="1"/>
                <c:pt idx="0">
                  <c:v>α=1 β=1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GAMMAINV!$A$2:$A$12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GAMMAINV!$B$2:$B$12</c:f>
              <c:numCache>
                <c:formatCode>General</c:formatCode>
                <c:ptCount val="11"/>
                <c:pt idx="0">
                  <c:v>0</c:v>
                </c:pt>
                <c:pt idx="1">
                  <c:v>0.10536051565782631</c:v>
                </c:pt>
                <c:pt idx="2">
                  <c:v>0.22314355131420976</c:v>
                </c:pt>
                <c:pt idx="3">
                  <c:v>0.35667494393873239</c:v>
                </c:pt>
                <c:pt idx="4">
                  <c:v>0.51082562376599072</c:v>
                </c:pt>
                <c:pt idx="5">
                  <c:v>0.69314718055994529</c:v>
                </c:pt>
                <c:pt idx="6">
                  <c:v>0.916290731874155</c:v>
                </c:pt>
                <c:pt idx="7">
                  <c:v>1.2039728043259359</c:v>
                </c:pt>
                <c:pt idx="8">
                  <c:v>1.6094379124341005</c:v>
                </c:pt>
                <c:pt idx="9">
                  <c:v>2.3025850929940459</c:v>
                </c:pt>
                <c:pt idx="1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GAMMAINV!$C$1</c:f>
              <c:strCache>
                <c:ptCount val="1"/>
                <c:pt idx="0">
                  <c:v>α=2 β=2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GAMMAINV!$A$2:$A$12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GAMMAINV!$C$2:$C$12</c:f>
              <c:numCache>
                <c:formatCode>General</c:formatCode>
                <c:ptCount val="11"/>
                <c:pt idx="0">
                  <c:v>0</c:v>
                </c:pt>
                <c:pt idx="1">
                  <c:v>1.0636232167792241</c:v>
                </c:pt>
                <c:pt idx="2">
                  <c:v>1.6487766180659693</c:v>
                </c:pt>
                <c:pt idx="3">
                  <c:v>2.1946984214069829</c:v>
                </c:pt>
                <c:pt idx="4">
                  <c:v>2.7528426841257745</c:v>
                </c:pt>
                <c:pt idx="5">
                  <c:v>3.3566939800333215</c:v>
                </c:pt>
                <c:pt idx="6">
                  <c:v>4.0446264906493132</c:v>
                </c:pt>
                <c:pt idx="7">
                  <c:v>4.8784329665604087</c:v>
                </c:pt>
                <c:pt idx="8">
                  <c:v>5.9886166940042447</c:v>
                </c:pt>
                <c:pt idx="9">
                  <c:v>7.779440339734859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GAMMAINV!$D$1</c:f>
              <c:strCache>
                <c:ptCount val="1"/>
                <c:pt idx="0">
                  <c:v>α=1 β=2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GAMMAINV!$A$2:$A$12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GAMMAINV!$D$2:$D$12</c:f>
              <c:numCache>
                <c:formatCode>General</c:formatCode>
                <c:ptCount val="11"/>
                <c:pt idx="0">
                  <c:v>0</c:v>
                </c:pt>
                <c:pt idx="1">
                  <c:v>0.21072103131565262</c:v>
                </c:pt>
                <c:pt idx="2">
                  <c:v>0.44628710262841953</c:v>
                </c:pt>
                <c:pt idx="3">
                  <c:v>0.71334988787746478</c:v>
                </c:pt>
                <c:pt idx="4">
                  <c:v>1.0216512475319814</c:v>
                </c:pt>
                <c:pt idx="5">
                  <c:v>1.3862943611198906</c:v>
                </c:pt>
                <c:pt idx="6">
                  <c:v>1.83258146374831</c:v>
                </c:pt>
                <c:pt idx="7">
                  <c:v>2.4079456086518718</c:v>
                </c:pt>
                <c:pt idx="8">
                  <c:v>3.218875824868201</c:v>
                </c:pt>
                <c:pt idx="9">
                  <c:v>4.6051701859880918</c:v>
                </c:pt>
                <c:pt idx="1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GAMMAINV!$E$1</c:f>
              <c:strCache>
                <c:ptCount val="1"/>
                <c:pt idx="0">
                  <c:v>α=3 β=1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GAMMAINV!$A$2:$A$12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GAMMAINV!$E$2:$E$12</c:f>
              <c:numCache>
                <c:formatCode>General</c:formatCode>
                <c:ptCount val="11"/>
                <c:pt idx="0">
                  <c:v>0</c:v>
                </c:pt>
                <c:pt idx="1">
                  <c:v>1.1020653282493209</c:v>
                </c:pt>
                <c:pt idx="2">
                  <c:v>1.5350442026446436</c:v>
                </c:pt>
                <c:pt idx="3">
                  <c:v>1.9137757941270626</c:v>
                </c:pt>
                <c:pt idx="4">
                  <c:v>2.2850769040033811</c:v>
                </c:pt>
                <c:pt idx="5">
                  <c:v>2.6740603137235608</c:v>
                </c:pt>
                <c:pt idx="6">
                  <c:v>3.1053785972633494</c:v>
                </c:pt>
                <c:pt idx="7">
                  <c:v>3.6155676658659899</c:v>
                </c:pt>
                <c:pt idx="8">
                  <c:v>4.279029860125334</c:v>
                </c:pt>
                <c:pt idx="9">
                  <c:v>5.3223203378342099</c:v>
                </c:pt>
                <c:pt idx="10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GAMMAINV!$F$1</c:f>
              <c:strCache>
                <c:ptCount val="1"/>
                <c:pt idx="0">
                  <c:v>α=5 β=5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GAMMAINV!$A$2:$A$12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GAMMAINV!$F$2:$F$12</c:f>
              <c:numCache>
                <c:formatCode>General</c:formatCode>
                <c:ptCount val="11"/>
                <c:pt idx="0">
                  <c:v>0</c:v>
                </c:pt>
                <c:pt idx="1">
                  <c:v>12.162955129813323</c:v>
                </c:pt>
                <c:pt idx="2">
                  <c:v>15.447698140098481</c:v>
                </c:pt>
                <c:pt idx="3">
                  <c:v>18.168045414819012</c:v>
                </c:pt>
                <c:pt idx="4">
                  <c:v>20.738679402352712</c:v>
                </c:pt>
                <c:pt idx="5">
                  <c:v>23.354544413979916</c:v>
                </c:pt>
                <c:pt idx="6">
                  <c:v>26.183090578488635</c:v>
                </c:pt>
                <c:pt idx="7">
                  <c:v>29.451806568485029</c:v>
                </c:pt>
                <c:pt idx="8">
                  <c:v>33.604893937432784</c:v>
                </c:pt>
                <c:pt idx="9">
                  <c:v>39.967947930263151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826776"/>
        <c:axId val="305827168"/>
      </c:scatterChart>
      <c:valAx>
        <c:axId val="3058267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endParaRPr lang="zh-TW"/>
          </a:p>
        </c:txPr>
        <c:crossAx val="305827168"/>
        <c:crosses val="autoZero"/>
        <c:crossBetween val="midCat"/>
      </c:valAx>
      <c:valAx>
        <c:axId val="305827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endParaRPr lang="zh-TW"/>
          </a:p>
        </c:txPr>
        <c:crossAx val="305826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04860612635008"/>
          <c:y val="0.3469394237398552"/>
          <c:w val="0.19440172394841293"/>
          <c:h val="0.35969454961264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華康華綜體W5(P)"/>
              <a:ea typeface="華康華綜體W5(P)"/>
              <a:cs typeface="華康華綜體W5(P)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華康華綜體W5(P)"/>
          <a:ea typeface="華康華綜體W5(P)"/>
          <a:cs typeface="華康華綜體W5(P)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r>
              <a:rPr lang="zh-TW" altLang="en-US"/>
              <a:t>標準常態分配與累計分配</a:t>
            </a:r>
          </a:p>
        </c:rich>
      </c:tx>
      <c:layout>
        <c:manualLayout>
          <c:xMode val="edge"/>
          <c:yMode val="edge"/>
          <c:x val="0.28968955525769374"/>
          <c:y val="5.99522314202970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826596311951552E-2"/>
          <c:y val="0.2254203901403169"/>
          <c:w val="0.82160540530713144"/>
          <c:h val="0.611512760487029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標準常態分配!$B$1</c:f>
              <c:strCache>
                <c:ptCount val="1"/>
                <c:pt idx="0">
                  <c:v>累計分配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標準常態分配!$A$2:$A$66</c:f>
              <c:numCache>
                <c:formatCode>General</c:formatCode>
                <c:ptCount val="65"/>
                <c:pt idx="0">
                  <c:v>-3.2</c:v>
                </c:pt>
                <c:pt idx="1">
                  <c:v>-3.1</c:v>
                </c:pt>
                <c:pt idx="2">
                  <c:v>-3</c:v>
                </c:pt>
                <c:pt idx="3">
                  <c:v>-2.9</c:v>
                </c:pt>
                <c:pt idx="4">
                  <c:v>-2.8</c:v>
                </c:pt>
                <c:pt idx="5">
                  <c:v>-2.7</c:v>
                </c:pt>
                <c:pt idx="6">
                  <c:v>-2.6</c:v>
                </c:pt>
                <c:pt idx="7">
                  <c:v>-2.5</c:v>
                </c:pt>
                <c:pt idx="8">
                  <c:v>-2.4</c:v>
                </c:pt>
                <c:pt idx="9">
                  <c:v>-2.2999999999999998</c:v>
                </c:pt>
                <c:pt idx="10">
                  <c:v>-2.2000000000000002</c:v>
                </c:pt>
                <c:pt idx="11">
                  <c:v>-2.1</c:v>
                </c:pt>
                <c:pt idx="12">
                  <c:v>-2</c:v>
                </c:pt>
                <c:pt idx="13">
                  <c:v>-1.9</c:v>
                </c:pt>
                <c:pt idx="14">
                  <c:v>-1.8</c:v>
                </c:pt>
                <c:pt idx="15">
                  <c:v>-1.7</c:v>
                </c:pt>
                <c:pt idx="16">
                  <c:v>-1.6</c:v>
                </c:pt>
                <c:pt idx="17">
                  <c:v>-1.5</c:v>
                </c:pt>
                <c:pt idx="18">
                  <c:v>-1.4</c:v>
                </c:pt>
                <c:pt idx="19">
                  <c:v>-1.3</c:v>
                </c:pt>
                <c:pt idx="20">
                  <c:v>-1.2</c:v>
                </c:pt>
                <c:pt idx="21">
                  <c:v>-1.1000000000000001</c:v>
                </c:pt>
                <c:pt idx="22">
                  <c:v>-1</c:v>
                </c:pt>
                <c:pt idx="23">
                  <c:v>-0.9</c:v>
                </c:pt>
                <c:pt idx="24">
                  <c:v>-0.8</c:v>
                </c:pt>
                <c:pt idx="25">
                  <c:v>-0.7</c:v>
                </c:pt>
                <c:pt idx="26">
                  <c:v>-0.6</c:v>
                </c:pt>
                <c:pt idx="27">
                  <c:v>-0.5</c:v>
                </c:pt>
                <c:pt idx="28">
                  <c:v>-0.4</c:v>
                </c:pt>
                <c:pt idx="29">
                  <c:v>-0.3</c:v>
                </c:pt>
                <c:pt idx="30">
                  <c:v>-0.2</c:v>
                </c:pt>
                <c:pt idx="31">
                  <c:v>-0.1</c:v>
                </c:pt>
                <c:pt idx="32">
                  <c:v>0</c:v>
                </c:pt>
                <c:pt idx="33">
                  <c:v>9.9999999999999603E-2</c:v>
                </c:pt>
                <c:pt idx="34">
                  <c:v>0.2</c:v>
                </c:pt>
                <c:pt idx="35">
                  <c:v>0.3</c:v>
                </c:pt>
                <c:pt idx="36">
                  <c:v>0.4</c:v>
                </c:pt>
                <c:pt idx="37">
                  <c:v>0.5</c:v>
                </c:pt>
                <c:pt idx="38">
                  <c:v>0.6</c:v>
                </c:pt>
                <c:pt idx="39">
                  <c:v>0.7</c:v>
                </c:pt>
                <c:pt idx="40">
                  <c:v>0.8</c:v>
                </c:pt>
                <c:pt idx="41">
                  <c:v>0.89999999999999902</c:v>
                </c:pt>
                <c:pt idx="42">
                  <c:v>1</c:v>
                </c:pt>
                <c:pt idx="43">
                  <c:v>1.1000000000000001</c:v>
                </c:pt>
                <c:pt idx="44">
                  <c:v>1.2</c:v>
                </c:pt>
                <c:pt idx="45">
                  <c:v>1.3</c:v>
                </c:pt>
                <c:pt idx="46">
                  <c:v>1.4</c:v>
                </c:pt>
                <c:pt idx="47">
                  <c:v>1.5</c:v>
                </c:pt>
                <c:pt idx="48">
                  <c:v>1.6</c:v>
                </c:pt>
                <c:pt idx="49">
                  <c:v>1.7</c:v>
                </c:pt>
                <c:pt idx="50">
                  <c:v>1.8</c:v>
                </c:pt>
                <c:pt idx="51">
                  <c:v>1.9</c:v>
                </c:pt>
                <c:pt idx="52">
                  <c:v>2</c:v>
                </c:pt>
                <c:pt idx="53">
                  <c:v>2.1</c:v>
                </c:pt>
                <c:pt idx="54">
                  <c:v>2.2000000000000002</c:v>
                </c:pt>
                <c:pt idx="55">
                  <c:v>2.30000000000001</c:v>
                </c:pt>
                <c:pt idx="56">
                  <c:v>2.4</c:v>
                </c:pt>
                <c:pt idx="57">
                  <c:v>2.5</c:v>
                </c:pt>
                <c:pt idx="58">
                  <c:v>2.6000000000000099</c:v>
                </c:pt>
                <c:pt idx="59">
                  <c:v>2.7000000000000099</c:v>
                </c:pt>
                <c:pt idx="60">
                  <c:v>2.80000000000001</c:v>
                </c:pt>
                <c:pt idx="61">
                  <c:v>2.9</c:v>
                </c:pt>
                <c:pt idx="62">
                  <c:v>3.0000000000000102</c:v>
                </c:pt>
                <c:pt idx="63">
                  <c:v>3.1000000000000099</c:v>
                </c:pt>
                <c:pt idx="64">
                  <c:v>3.2000000000000099</c:v>
                </c:pt>
              </c:numCache>
            </c:numRef>
          </c:xVal>
          <c:yVal>
            <c:numRef>
              <c:f>標準常態分配!$B$2:$B$66</c:f>
              <c:numCache>
                <c:formatCode>General</c:formatCode>
                <c:ptCount val="65"/>
                <c:pt idx="0">
                  <c:v>6.8713793791584719E-4</c:v>
                </c:pt>
                <c:pt idx="1">
                  <c:v>9.676032132183561E-4</c:v>
                </c:pt>
                <c:pt idx="2">
                  <c:v>1.3498980316300933E-3</c:v>
                </c:pt>
                <c:pt idx="3">
                  <c:v>1.8658133003840378E-3</c:v>
                </c:pt>
                <c:pt idx="4">
                  <c:v>2.5551303304279312E-3</c:v>
                </c:pt>
                <c:pt idx="5">
                  <c:v>3.4669738030406643E-3</c:v>
                </c:pt>
                <c:pt idx="6">
                  <c:v>4.6611880237187476E-3</c:v>
                </c:pt>
                <c:pt idx="7">
                  <c:v>6.2096653257761331E-3</c:v>
                </c:pt>
                <c:pt idx="8">
                  <c:v>8.1975359245961311E-3</c:v>
                </c:pt>
                <c:pt idx="9">
                  <c:v>1.0724110021675811E-2</c:v>
                </c:pt>
                <c:pt idx="10">
                  <c:v>1.3903447513498597E-2</c:v>
                </c:pt>
                <c:pt idx="11">
                  <c:v>1.7864420562816546E-2</c:v>
                </c:pt>
                <c:pt idx="12">
                  <c:v>2.2750131948179191E-2</c:v>
                </c:pt>
                <c:pt idx="13">
                  <c:v>2.87165598160018E-2</c:v>
                </c:pt>
                <c:pt idx="14">
                  <c:v>3.5930319112925789E-2</c:v>
                </c:pt>
                <c:pt idx="15">
                  <c:v>4.4565462758543041E-2</c:v>
                </c:pt>
                <c:pt idx="16">
                  <c:v>5.4799291699557967E-2</c:v>
                </c:pt>
                <c:pt idx="17">
                  <c:v>6.6807201268858057E-2</c:v>
                </c:pt>
                <c:pt idx="18">
                  <c:v>8.0756659233771053E-2</c:v>
                </c:pt>
                <c:pt idx="19">
                  <c:v>9.6800484585610316E-2</c:v>
                </c:pt>
                <c:pt idx="20">
                  <c:v>0.11506967022170828</c:v>
                </c:pt>
                <c:pt idx="21">
                  <c:v>0.13566606094638264</c:v>
                </c:pt>
                <c:pt idx="22">
                  <c:v>0.15865525393145699</c:v>
                </c:pt>
                <c:pt idx="23">
                  <c:v>0.1840601253467595</c:v>
                </c:pt>
                <c:pt idx="24">
                  <c:v>0.21185539858339661</c:v>
                </c:pt>
                <c:pt idx="25">
                  <c:v>0.24196365222307298</c:v>
                </c:pt>
                <c:pt idx="26">
                  <c:v>0.27425311775007355</c:v>
                </c:pt>
                <c:pt idx="27">
                  <c:v>0.30853753872598688</c:v>
                </c:pt>
                <c:pt idx="28">
                  <c:v>0.34457825838967576</c:v>
                </c:pt>
                <c:pt idx="29">
                  <c:v>0.38208857781104733</c:v>
                </c:pt>
                <c:pt idx="30">
                  <c:v>0.42074029056089696</c:v>
                </c:pt>
                <c:pt idx="31">
                  <c:v>0.46017216272297101</c:v>
                </c:pt>
                <c:pt idx="32">
                  <c:v>0.5</c:v>
                </c:pt>
                <c:pt idx="33">
                  <c:v>0.53982783727702888</c:v>
                </c:pt>
                <c:pt idx="34">
                  <c:v>0.57925970943910299</c:v>
                </c:pt>
                <c:pt idx="35">
                  <c:v>0.61791142218895267</c:v>
                </c:pt>
                <c:pt idx="36">
                  <c:v>0.65542174161032429</c:v>
                </c:pt>
                <c:pt idx="37">
                  <c:v>0.69146246127401312</c:v>
                </c:pt>
                <c:pt idx="38">
                  <c:v>0.72574688224992645</c:v>
                </c:pt>
                <c:pt idx="39">
                  <c:v>0.75803634777692697</c:v>
                </c:pt>
                <c:pt idx="40">
                  <c:v>0.78814460141660336</c:v>
                </c:pt>
                <c:pt idx="41">
                  <c:v>0.81593987465324025</c:v>
                </c:pt>
                <c:pt idx="42">
                  <c:v>0.84134474606854304</c:v>
                </c:pt>
                <c:pt idx="43">
                  <c:v>0.86433393905361733</c:v>
                </c:pt>
                <c:pt idx="44">
                  <c:v>0.88493032977829178</c:v>
                </c:pt>
                <c:pt idx="45">
                  <c:v>0.9031995154143897</c:v>
                </c:pt>
                <c:pt idx="46">
                  <c:v>0.91924334076622893</c:v>
                </c:pt>
                <c:pt idx="47">
                  <c:v>0.93319279873114191</c:v>
                </c:pt>
                <c:pt idx="48">
                  <c:v>0.94520070830044201</c:v>
                </c:pt>
                <c:pt idx="49">
                  <c:v>0.95543453724145699</c:v>
                </c:pt>
                <c:pt idx="50">
                  <c:v>0.96406968088707423</c:v>
                </c:pt>
                <c:pt idx="51">
                  <c:v>0.97128344018399815</c:v>
                </c:pt>
                <c:pt idx="52">
                  <c:v>0.97724986805182079</c:v>
                </c:pt>
                <c:pt idx="53">
                  <c:v>0.98213557943718344</c:v>
                </c:pt>
                <c:pt idx="54">
                  <c:v>0.98609655248650141</c:v>
                </c:pt>
                <c:pt idx="55">
                  <c:v>0.9892758899783245</c:v>
                </c:pt>
                <c:pt idx="56">
                  <c:v>0.99180246407540384</c:v>
                </c:pt>
                <c:pt idx="57">
                  <c:v>0.99379033467422384</c:v>
                </c:pt>
                <c:pt idx="58">
                  <c:v>0.99533881197628138</c:v>
                </c:pt>
                <c:pt idx="59">
                  <c:v>0.99653302619695949</c:v>
                </c:pt>
                <c:pt idx="60">
                  <c:v>0.99744486966957213</c:v>
                </c:pt>
                <c:pt idx="61">
                  <c:v>0.99813418669961596</c:v>
                </c:pt>
                <c:pt idx="62">
                  <c:v>0.9986501019683699</c:v>
                </c:pt>
                <c:pt idx="63">
                  <c:v>0.99903239678678168</c:v>
                </c:pt>
                <c:pt idx="64">
                  <c:v>0.99931286206208414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標準常態分配!$C$1</c:f>
              <c:strCache>
                <c:ptCount val="1"/>
                <c:pt idx="0">
                  <c:v>機率密度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標準常態分配!$A$2:$A$66</c:f>
              <c:numCache>
                <c:formatCode>General</c:formatCode>
                <c:ptCount val="65"/>
                <c:pt idx="0">
                  <c:v>-3.2</c:v>
                </c:pt>
                <c:pt idx="1">
                  <c:v>-3.1</c:v>
                </c:pt>
                <c:pt idx="2">
                  <c:v>-3</c:v>
                </c:pt>
                <c:pt idx="3">
                  <c:v>-2.9</c:v>
                </c:pt>
                <c:pt idx="4">
                  <c:v>-2.8</c:v>
                </c:pt>
                <c:pt idx="5">
                  <c:v>-2.7</c:v>
                </c:pt>
                <c:pt idx="6">
                  <c:v>-2.6</c:v>
                </c:pt>
                <c:pt idx="7">
                  <c:v>-2.5</c:v>
                </c:pt>
                <c:pt idx="8">
                  <c:v>-2.4</c:v>
                </c:pt>
                <c:pt idx="9">
                  <c:v>-2.2999999999999998</c:v>
                </c:pt>
                <c:pt idx="10">
                  <c:v>-2.2000000000000002</c:v>
                </c:pt>
                <c:pt idx="11">
                  <c:v>-2.1</c:v>
                </c:pt>
                <c:pt idx="12">
                  <c:v>-2</c:v>
                </c:pt>
                <c:pt idx="13">
                  <c:v>-1.9</c:v>
                </c:pt>
                <c:pt idx="14">
                  <c:v>-1.8</c:v>
                </c:pt>
                <c:pt idx="15">
                  <c:v>-1.7</c:v>
                </c:pt>
                <c:pt idx="16">
                  <c:v>-1.6</c:v>
                </c:pt>
                <c:pt idx="17">
                  <c:v>-1.5</c:v>
                </c:pt>
                <c:pt idx="18">
                  <c:v>-1.4</c:v>
                </c:pt>
                <c:pt idx="19">
                  <c:v>-1.3</c:v>
                </c:pt>
                <c:pt idx="20">
                  <c:v>-1.2</c:v>
                </c:pt>
                <c:pt idx="21">
                  <c:v>-1.1000000000000001</c:v>
                </c:pt>
                <c:pt idx="22">
                  <c:v>-1</c:v>
                </c:pt>
                <c:pt idx="23">
                  <c:v>-0.9</c:v>
                </c:pt>
                <c:pt idx="24">
                  <c:v>-0.8</c:v>
                </c:pt>
                <c:pt idx="25">
                  <c:v>-0.7</c:v>
                </c:pt>
                <c:pt idx="26">
                  <c:v>-0.6</c:v>
                </c:pt>
                <c:pt idx="27">
                  <c:v>-0.5</c:v>
                </c:pt>
                <c:pt idx="28">
                  <c:v>-0.4</c:v>
                </c:pt>
                <c:pt idx="29">
                  <c:v>-0.3</c:v>
                </c:pt>
                <c:pt idx="30">
                  <c:v>-0.2</c:v>
                </c:pt>
                <c:pt idx="31">
                  <c:v>-0.1</c:v>
                </c:pt>
                <c:pt idx="32">
                  <c:v>0</c:v>
                </c:pt>
                <c:pt idx="33">
                  <c:v>9.9999999999999603E-2</c:v>
                </c:pt>
                <c:pt idx="34">
                  <c:v>0.2</c:v>
                </c:pt>
                <c:pt idx="35">
                  <c:v>0.3</c:v>
                </c:pt>
                <c:pt idx="36">
                  <c:v>0.4</c:v>
                </c:pt>
                <c:pt idx="37">
                  <c:v>0.5</c:v>
                </c:pt>
                <c:pt idx="38">
                  <c:v>0.6</c:v>
                </c:pt>
                <c:pt idx="39">
                  <c:v>0.7</c:v>
                </c:pt>
                <c:pt idx="40">
                  <c:v>0.8</c:v>
                </c:pt>
                <c:pt idx="41">
                  <c:v>0.89999999999999902</c:v>
                </c:pt>
                <c:pt idx="42">
                  <c:v>1</c:v>
                </c:pt>
                <c:pt idx="43">
                  <c:v>1.1000000000000001</c:v>
                </c:pt>
                <c:pt idx="44">
                  <c:v>1.2</c:v>
                </c:pt>
                <c:pt idx="45">
                  <c:v>1.3</c:v>
                </c:pt>
                <c:pt idx="46">
                  <c:v>1.4</c:v>
                </c:pt>
                <c:pt idx="47">
                  <c:v>1.5</c:v>
                </c:pt>
                <c:pt idx="48">
                  <c:v>1.6</c:v>
                </c:pt>
                <c:pt idx="49">
                  <c:v>1.7</c:v>
                </c:pt>
                <c:pt idx="50">
                  <c:v>1.8</c:v>
                </c:pt>
                <c:pt idx="51">
                  <c:v>1.9</c:v>
                </c:pt>
                <c:pt idx="52">
                  <c:v>2</c:v>
                </c:pt>
                <c:pt idx="53">
                  <c:v>2.1</c:v>
                </c:pt>
                <c:pt idx="54">
                  <c:v>2.2000000000000002</c:v>
                </c:pt>
                <c:pt idx="55">
                  <c:v>2.30000000000001</c:v>
                </c:pt>
                <c:pt idx="56">
                  <c:v>2.4</c:v>
                </c:pt>
                <c:pt idx="57">
                  <c:v>2.5</c:v>
                </c:pt>
                <c:pt idx="58">
                  <c:v>2.6000000000000099</c:v>
                </c:pt>
                <c:pt idx="59">
                  <c:v>2.7000000000000099</c:v>
                </c:pt>
                <c:pt idx="60">
                  <c:v>2.80000000000001</c:v>
                </c:pt>
                <c:pt idx="61">
                  <c:v>2.9</c:v>
                </c:pt>
                <c:pt idx="62">
                  <c:v>3.0000000000000102</c:v>
                </c:pt>
                <c:pt idx="63">
                  <c:v>3.1000000000000099</c:v>
                </c:pt>
                <c:pt idx="64">
                  <c:v>3.2000000000000099</c:v>
                </c:pt>
              </c:numCache>
            </c:numRef>
          </c:xVal>
          <c:yVal>
            <c:numRef>
              <c:f>標準常態分配!$C$2:$C$66</c:f>
              <c:numCache>
                <c:formatCode>General</c:formatCode>
                <c:ptCount val="65"/>
                <c:pt idx="0">
                  <c:v>2.3840882014648404E-3</c:v>
                </c:pt>
                <c:pt idx="1">
                  <c:v>3.2668190561999182E-3</c:v>
                </c:pt>
                <c:pt idx="2">
                  <c:v>4.4318484119380075E-3</c:v>
                </c:pt>
                <c:pt idx="3">
                  <c:v>5.9525324197758538E-3</c:v>
                </c:pt>
                <c:pt idx="4">
                  <c:v>7.9154515829799686E-3</c:v>
                </c:pt>
                <c:pt idx="5">
                  <c:v>1.0420934814422592E-2</c:v>
                </c:pt>
                <c:pt idx="6">
                  <c:v>1.3582969233685613E-2</c:v>
                </c:pt>
                <c:pt idx="7">
                  <c:v>1.752830049356854E-2</c:v>
                </c:pt>
                <c:pt idx="8">
                  <c:v>2.2394530294842899E-2</c:v>
                </c:pt>
                <c:pt idx="9">
                  <c:v>2.8327037741601186E-2</c:v>
                </c:pt>
                <c:pt idx="10">
                  <c:v>3.5474592846231424E-2</c:v>
                </c:pt>
                <c:pt idx="11">
                  <c:v>4.3983595980427191E-2</c:v>
                </c:pt>
                <c:pt idx="12">
                  <c:v>5.3990966513188063E-2</c:v>
                </c:pt>
                <c:pt idx="13">
                  <c:v>6.5615814774676595E-2</c:v>
                </c:pt>
                <c:pt idx="14">
                  <c:v>7.8950158300894149E-2</c:v>
                </c:pt>
                <c:pt idx="15">
                  <c:v>9.4049077376886947E-2</c:v>
                </c:pt>
                <c:pt idx="16">
                  <c:v>0.11092083467945554</c:v>
                </c:pt>
                <c:pt idx="17">
                  <c:v>0.12951759566589174</c:v>
                </c:pt>
                <c:pt idx="18">
                  <c:v>0.14972746563574488</c:v>
                </c:pt>
                <c:pt idx="19">
                  <c:v>0.17136859204780736</c:v>
                </c:pt>
                <c:pt idx="20">
                  <c:v>0.19418605498321295</c:v>
                </c:pt>
                <c:pt idx="21">
                  <c:v>0.21785217703255053</c:v>
                </c:pt>
                <c:pt idx="22">
                  <c:v>0.24197072451914337</c:v>
                </c:pt>
                <c:pt idx="23">
                  <c:v>0.26608524989875482</c:v>
                </c:pt>
                <c:pt idx="24">
                  <c:v>0.28969155276148273</c:v>
                </c:pt>
                <c:pt idx="25">
                  <c:v>0.31225393336676127</c:v>
                </c:pt>
                <c:pt idx="26">
                  <c:v>0.33322460289179967</c:v>
                </c:pt>
                <c:pt idx="27">
                  <c:v>0.35206532676429952</c:v>
                </c:pt>
                <c:pt idx="28">
                  <c:v>0.36827014030332333</c:v>
                </c:pt>
                <c:pt idx="29">
                  <c:v>0.38138781546052414</c:v>
                </c:pt>
                <c:pt idx="30">
                  <c:v>0.39104269397545588</c:v>
                </c:pt>
                <c:pt idx="31">
                  <c:v>0.39695254747701181</c:v>
                </c:pt>
                <c:pt idx="32">
                  <c:v>0.3989422804014327</c:v>
                </c:pt>
                <c:pt idx="33">
                  <c:v>0.39695254747701181</c:v>
                </c:pt>
                <c:pt idx="34">
                  <c:v>0.39104269397545588</c:v>
                </c:pt>
                <c:pt idx="35">
                  <c:v>0.38138781546052414</c:v>
                </c:pt>
                <c:pt idx="36">
                  <c:v>0.36827014030332333</c:v>
                </c:pt>
                <c:pt idx="37">
                  <c:v>0.35206532676429952</c:v>
                </c:pt>
                <c:pt idx="38">
                  <c:v>0.33322460289179967</c:v>
                </c:pt>
                <c:pt idx="39">
                  <c:v>0.31225393336676127</c:v>
                </c:pt>
                <c:pt idx="40">
                  <c:v>0.28969155276148273</c:v>
                </c:pt>
                <c:pt idx="41">
                  <c:v>0.26608524989875504</c:v>
                </c:pt>
                <c:pt idx="42">
                  <c:v>0.24197072451914337</c:v>
                </c:pt>
                <c:pt idx="43">
                  <c:v>0.21785217703255053</c:v>
                </c:pt>
                <c:pt idx="44">
                  <c:v>0.19418605498321295</c:v>
                </c:pt>
                <c:pt idx="45">
                  <c:v>0.17136859204780736</c:v>
                </c:pt>
                <c:pt idx="46">
                  <c:v>0.14972746563574488</c:v>
                </c:pt>
                <c:pt idx="47">
                  <c:v>0.12951759566589174</c:v>
                </c:pt>
                <c:pt idx="48">
                  <c:v>0.11092083467945554</c:v>
                </c:pt>
                <c:pt idx="49">
                  <c:v>9.4049077376886947E-2</c:v>
                </c:pt>
                <c:pt idx="50">
                  <c:v>7.8950158300894149E-2</c:v>
                </c:pt>
                <c:pt idx="51">
                  <c:v>6.5615814774676595E-2</c:v>
                </c:pt>
                <c:pt idx="52">
                  <c:v>5.3990966513188063E-2</c:v>
                </c:pt>
                <c:pt idx="53">
                  <c:v>4.3983595980427191E-2</c:v>
                </c:pt>
                <c:pt idx="54">
                  <c:v>3.5474592846231424E-2</c:v>
                </c:pt>
                <c:pt idx="55">
                  <c:v>2.8327037741600516E-2</c:v>
                </c:pt>
                <c:pt idx="56">
                  <c:v>2.2394530294842899E-2</c:v>
                </c:pt>
                <c:pt idx="57">
                  <c:v>1.752830049356854E-2</c:v>
                </c:pt>
                <c:pt idx="58">
                  <c:v>1.3582969233685271E-2</c:v>
                </c:pt>
                <c:pt idx="59">
                  <c:v>1.0420934814422318E-2</c:v>
                </c:pt>
                <c:pt idx="60">
                  <c:v>7.915451582979743E-3</c:v>
                </c:pt>
                <c:pt idx="61">
                  <c:v>5.9525324197758538E-3</c:v>
                </c:pt>
                <c:pt idx="62">
                  <c:v>4.431848411937874E-3</c:v>
                </c:pt>
                <c:pt idx="63">
                  <c:v>3.2668190561998202E-3</c:v>
                </c:pt>
                <c:pt idx="64">
                  <c:v>2.3840882014647662E-3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89904"/>
        <c:axId val="262090296"/>
      </c:scatterChart>
      <c:valAx>
        <c:axId val="262089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endParaRPr lang="zh-TW"/>
          </a:p>
        </c:txPr>
        <c:crossAx val="262090296"/>
        <c:crosses val="autoZero"/>
        <c:crossBetween val="midCat"/>
      </c:valAx>
      <c:valAx>
        <c:axId val="26209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endParaRPr lang="zh-TW"/>
          </a:p>
        </c:txPr>
        <c:crossAx val="262089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813553345321958"/>
          <c:y val="0.44604460176701005"/>
          <c:w val="0.20621968340378199"/>
          <c:h val="0.146283444665524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華康華綜體W5(P)"/>
              <a:ea typeface="華康華綜體W5(P)"/>
              <a:cs typeface="華康華綜體W5(P)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華康華綜體W5(P)"/>
          <a:ea typeface="華康華綜體W5(P)"/>
          <a:cs typeface="華康華綜體W5(P)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r>
              <a:rPr lang="zh-TW" altLang="en-US"/>
              <a:t>常態分配與累計分配</a:t>
            </a:r>
          </a:p>
        </c:rich>
      </c:tx>
      <c:layout>
        <c:manualLayout>
          <c:xMode val="edge"/>
          <c:yMode val="edge"/>
          <c:x val="0.32242283833765911"/>
          <c:y val="5.99522314202970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553268003955001E-2"/>
          <c:y val="0.21822612236988126"/>
          <c:w val="0.82815206192312441"/>
          <c:h val="0.637891742311960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常態分配!$B$1</c:f>
              <c:strCache>
                <c:ptCount val="1"/>
                <c:pt idx="0">
                  <c:v>累計分配(δ=1)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常態分配!$A$2:$A$66</c:f>
              <c:numCache>
                <c:formatCode>General</c:formatCode>
                <c:ptCount val="65"/>
                <c:pt idx="0">
                  <c:v>-3.2</c:v>
                </c:pt>
                <c:pt idx="1">
                  <c:v>-3.1</c:v>
                </c:pt>
                <c:pt idx="2">
                  <c:v>-3</c:v>
                </c:pt>
                <c:pt idx="3">
                  <c:v>-2.9</c:v>
                </c:pt>
                <c:pt idx="4">
                  <c:v>-2.8</c:v>
                </c:pt>
                <c:pt idx="5">
                  <c:v>-2.7</c:v>
                </c:pt>
                <c:pt idx="6">
                  <c:v>-2.6</c:v>
                </c:pt>
                <c:pt idx="7">
                  <c:v>-2.5</c:v>
                </c:pt>
                <c:pt idx="8">
                  <c:v>-2.4</c:v>
                </c:pt>
                <c:pt idx="9">
                  <c:v>-2.2999999999999998</c:v>
                </c:pt>
                <c:pt idx="10">
                  <c:v>-2.2000000000000002</c:v>
                </c:pt>
                <c:pt idx="11">
                  <c:v>-2.1</c:v>
                </c:pt>
                <c:pt idx="12">
                  <c:v>-2</c:v>
                </c:pt>
                <c:pt idx="13">
                  <c:v>-1.9</c:v>
                </c:pt>
                <c:pt idx="14">
                  <c:v>-1.8</c:v>
                </c:pt>
                <c:pt idx="15">
                  <c:v>-1.7</c:v>
                </c:pt>
                <c:pt idx="16">
                  <c:v>-1.6</c:v>
                </c:pt>
                <c:pt idx="17">
                  <c:v>-1.5</c:v>
                </c:pt>
                <c:pt idx="18">
                  <c:v>-1.4</c:v>
                </c:pt>
                <c:pt idx="19">
                  <c:v>-1.3</c:v>
                </c:pt>
                <c:pt idx="20">
                  <c:v>-1.2</c:v>
                </c:pt>
                <c:pt idx="21">
                  <c:v>-1.1000000000000001</c:v>
                </c:pt>
                <c:pt idx="22">
                  <c:v>-1</c:v>
                </c:pt>
                <c:pt idx="23">
                  <c:v>-0.9</c:v>
                </c:pt>
                <c:pt idx="24">
                  <c:v>-0.8</c:v>
                </c:pt>
                <c:pt idx="25">
                  <c:v>-0.7</c:v>
                </c:pt>
                <c:pt idx="26">
                  <c:v>-0.6</c:v>
                </c:pt>
                <c:pt idx="27">
                  <c:v>-0.5</c:v>
                </c:pt>
                <c:pt idx="28">
                  <c:v>-0.4</c:v>
                </c:pt>
                <c:pt idx="29">
                  <c:v>-0.3</c:v>
                </c:pt>
                <c:pt idx="30">
                  <c:v>-0.2</c:v>
                </c:pt>
                <c:pt idx="31">
                  <c:v>-0.1</c:v>
                </c:pt>
                <c:pt idx="32">
                  <c:v>0</c:v>
                </c:pt>
                <c:pt idx="33">
                  <c:v>9.9999999999999603E-2</c:v>
                </c:pt>
                <c:pt idx="34">
                  <c:v>0.2</c:v>
                </c:pt>
                <c:pt idx="35">
                  <c:v>0.3</c:v>
                </c:pt>
                <c:pt idx="36">
                  <c:v>0.4</c:v>
                </c:pt>
                <c:pt idx="37">
                  <c:v>0.5</c:v>
                </c:pt>
                <c:pt idx="38">
                  <c:v>0.6</c:v>
                </c:pt>
                <c:pt idx="39">
                  <c:v>0.7</c:v>
                </c:pt>
                <c:pt idx="40">
                  <c:v>0.8</c:v>
                </c:pt>
                <c:pt idx="41">
                  <c:v>0.89999999999999902</c:v>
                </c:pt>
                <c:pt idx="42">
                  <c:v>1</c:v>
                </c:pt>
                <c:pt idx="43">
                  <c:v>1.1000000000000001</c:v>
                </c:pt>
                <c:pt idx="44">
                  <c:v>1.2</c:v>
                </c:pt>
                <c:pt idx="45">
                  <c:v>1.3</c:v>
                </c:pt>
                <c:pt idx="46">
                  <c:v>1.4</c:v>
                </c:pt>
                <c:pt idx="47">
                  <c:v>1.5</c:v>
                </c:pt>
                <c:pt idx="48">
                  <c:v>1.6</c:v>
                </c:pt>
                <c:pt idx="49">
                  <c:v>1.7</c:v>
                </c:pt>
                <c:pt idx="50">
                  <c:v>1.8</c:v>
                </c:pt>
                <c:pt idx="51">
                  <c:v>1.9</c:v>
                </c:pt>
                <c:pt idx="52">
                  <c:v>2</c:v>
                </c:pt>
                <c:pt idx="53">
                  <c:v>2.1</c:v>
                </c:pt>
                <c:pt idx="54">
                  <c:v>2.2000000000000002</c:v>
                </c:pt>
                <c:pt idx="55">
                  <c:v>2.30000000000001</c:v>
                </c:pt>
                <c:pt idx="56">
                  <c:v>2.4</c:v>
                </c:pt>
                <c:pt idx="57">
                  <c:v>2.5</c:v>
                </c:pt>
                <c:pt idx="58">
                  <c:v>2.6000000000000099</c:v>
                </c:pt>
                <c:pt idx="59">
                  <c:v>2.7000000000000099</c:v>
                </c:pt>
                <c:pt idx="60">
                  <c:v>2.80000000000001</c:v>
                </c:pt>
                <c:pt idx="61">
                  <c:v>2.9</c:v>
                </c:pt>
                <c:pt idx="62">
                  <c:v>3.0000000000000102</c:v>
                </c:pt>
                <c:pt idx="63">
                  <c:v>3.1000000000000099</c:v>
                </c:pt>
                <c:pt idx="64">
                  <c:v>3.2000000000000099</c:v>
                </c:pt>
              </c:numCache>
            </c:numRef>
          </c:xVal>
          <c:yVal>
            <c:numRef>
              <c:f>常態分配!$B$2:$B$66</c:f>
              <c:numCache>
                <c:formatCode>General</c:formatCode>
                <c:ptCount val="65"/>
                <c:pt idx="0">
                  <c:v>6.8713793791584719E-4</c:v>
                </c:pt>
                <c:pt idx="1">
                  <c:v>9.676032132183561E-4</c:v>
                </c:pt>
                <c:pt idx="2">
                  <c:v>1.3498980316300933E-3</c:v>
                </c:pt>
                <c:pt idx="3">
                  <c:v>1.8658133003840378E-3</c:v>
                </c:pt>
                <c:pt idx="4">
                  <c:v>2.5551303304279312E-3</c:v>
                </c:pt>
                <c:pt idx="5">
                  <c:v>3.4669738030406643E-3</c:v>
                </c:pt>
                <c:pt idx="6">
                  <c:v>4.6611880237187476E-3</c:v>
                </c:pt>
                <c:pt idx="7">
                  <c:v>6.2096653257761331E-3</c:v>
                </c:pt>
                <c:pt idx="8">
                  <c:v>8.1975359245961311E-3</c:v>
                </c:pt>
                <c:pt idx="9">
                  <c:v>1.0724110021675811E-2</c:v>
                </c:pt>
                <c:pt idx="10">
                  <c:v>1.3903447513498597E-2</c:v>
                </c:pt>
                <c:pt idx="11">
                  <c:v>1.7864420562816546E-2</c:v>
                </c:pt>
                <c:pt idx="12">
                  <c:v>2.2750131948179191E-2</c:v>
                </c:pt>
                <c:pt idx="13">
                  <c:v>2.87165598160018E-2</c:v>
                </c:pt>
                <c:pt idx="14">
                  <c:v>3.5930319112925789E-2</c:v>
                </c:pt>
                <c:pt idx="15">
                  <c:v>4.4565462758543041E-2</c:v>
                </c:pt>
                <c:pt idx="16">
                  <c:v>5.4799291699557967E-2</c:v>
                </c:pt>
                <c:pt idx="17">
                  <c:v>6.6807201268858057E-2</c:v>
                </c:pt>
                <c:pt idx="18">
                  <c:v>8.0756659233771053E-2</c:v>
                </c:pt>
                <c:pt idx="19">
                  <c:v>9.6800484585610316E-2</c:v>
                </c:pt>
                <c:pt idx="20">
                  <c:v>0.11506967022170828</c:v>
                </c:pt>
                <c:pt idx="21">
                  <c:v>0.13566606094638264</c:v>
                </c:pt>
                <c:pt idx="22">
                  <c:v>0.15865525393145699</c:v>
                </c:pt>
                <c:pt idx="23">
                  <c:v>0.1840601253467595</c:v>
                </c:pt>
                <c:pt idx="24">
                  <c:v>0.21185539858339661</c:v>
                </c:pt>
                <c:pt idx="25">
                  <c:v>0.24196365222307298</c:v>
                </c:pt>
                <c:pt idx="26">
                  <c:v>0.27425311775007355</c:v>
                </c:pt>
                <c:pt idx="27">
                  <c:v>0.30853753872598688</c:v>
                </c:pt>
                <c:pt idx="28">
                  <c:v>0.34457825838967576</c:v>
                </c:pt>
                <c:pt idx="29">
                  <c:v>0.38208857781104733</c:v>
                </c:pt>
                <c:pt idx="30">
                  <c:v>0.42074029056089696</c:v>
                </c:pt>
                <c:pt idx="31">
                  <c:v>0.46017216272297101</c:v>
                </c:pt>
                <c:pt idx="32">
                  <c:v>0.5</c:v>
                </c:pt>
                <c:pt idx="33">
                  <c:v>0.53982783727702888</c:v>
                </c:pt>
                <c:pt idx="34">
                  <c:v>0.57925970943910299</c:v>
                </c:pt>
                <c:pt idx="35">
                  <c:v>0.61791142218895267</c:v>
                </c:pt>
                <c:pt idx="36">
                  <c:v>0.65542174161032429</c:v>
                </c:pt>
                <c:pt idx="37">
                  <c:v>0.69146246127401312</c:v>
                </c:pt>
                <c:pt idx="38">
                  <c:v>0.72574688224992645</c:v>
                </c:pt>
                <c:pt idx="39">
                  <c:v>0.75803634777692697</c:v>
                </c:pt>
                <c:pt idx="40">
                  <c:v>0.78814460141660336</c:v>
                </c:pt>
                <c:pt idx="41">
                  <c:v>0.81593987465324025</c:v>
                </c:pt>
                <c:pt idx="42">
                  <c:v>0.84134474606854304</c:v>
                </c:pt>
                <c:pt idx="43">
                  <c:v>0.86433393905361733</c:v>
                </c:pt>
                <c:pt idx="44">
                  <c:v>0.88493032977829178</c:v>
                </c:pt>
                <c:pt idx="45">
                  <c:v>0.9031995154143897</c:v>
                </c:pt>
                <c:pt idx="46">
                  <c:v>0.91924334076622893</c:v>
                </c:pt>
                <c:pt idx="47">
                  <c:v>0.93319279873114191</c:v>
                </c:pt>
                <c:pt idx="48">
                  <c:v>0.94520070830044201</c:v>
                </c:pt>
                <c:pt idx="49">
                  <c:v>0.95543453724145699</c:v>
                </c:pt>
                <c:pt idx="50">
                  <c:v>0.96406968088707423</c:v>
                </c:pt>
                <c:pt idx="51">
                  <c:v>0.97128344018399815</c:v>
                </c:pt>
                <c:pt idx="52">
                  <c:v>0.97724986805182079</c:v>
                </c:pt>
                <c:pt idx="53">
                  <c:v>0.98213557943718344</c:v>
                </c:pt>
                <c:pt idx="54">
                  <c:v>0.98609655248650141</c:v>
                </c:pt>
                <c:pt idx="55">
                  <c:v>0.9892758899783245</c:v>
                </c:pt>
                <c:pt idx="56">
                  <c:v>0.99180246407540384</c:v>
                </c:pt>
                <c:pt idx="57">
                  <c:v>0.99379033467422384</c:v>
                </c:pt>
                <c:pt idx="58">
                  <c:v>0.99533881197628138</c:v>
                </c:pt>
                <c:pt idx="59">
                  <c:v>0.99653302619695949</c:v>
                </c:pt>
                <c:pt idx="60">
                  <c:v>0.99744486966957213</c:v>
                </c:pt>
                <c:pt idx="61">
                  <c:v>0.99813418669961596</c:v>
                </c:pt>
                <c:pt idx="62">
                  <c:v>0.9986501019683699</c:v>
                </c:pt>
                <c:pt idx="63">
                  <c:v>0.99903239678678168</c:v>
                </c:pt>
                <c:pt idx="64">
                  <c:v>0.99931286206208414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常態分配!$C$1</c:f>
              <c:strCache>
                <c:ptCount val="1"/>
                <c:pt idx="0">
                  <c:v>機率密度(δ=1)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常態分配!$A$2:$A$66</c:f>
              <c:numCache>
                <c:formatCode>General</c:formatCode>
                <c:ptCount val="65"/>
                <c:pt idx="0">
                  <c:v>-3.2</c:v>
                </c:pt>
                <c:pt idx="1">
                  <c:v>-3.1</c:v>
                </c:pt>
                <c:pt idx="2">
                  <c:v>-3</c:v>
                </c:pt>
                <c:pt idx="3">
                  <c:v>-2.9</c:v>
                </c:pt>
                <c:pt idx="4">
                  <c:v>-2.8</c:v>
                </c:pt>
                <c:pt idx="5">
                  <c:v>-2.7</c:v>
                </c:pt>
                <c:pt idx="6">
                  <c:v>-2.6</c:v>
                </c:pt>
                <c:pt idx="7">
                  <c:v>-2.5</c:v>
                </c:pt>
                <c:pt idx="8">
                  <c:v>-2.4</c:v>
                </c:pt>
                <c:pt idx="9">
                  <c:v>-2.2999999999999998</c:v>
                </c:pt>
                <c:pt idx="10">
                  <c:v>-2.2000000000000002</c:v>
                </c:pt>
                <c:pt idx="11">
                  <c:v>-2.1</c:v>
                </c:pt>
                <c:pt idx="12">
                  <c:v>-2</c:v>
                </c:pt>
                <c:pt idx="13">
                  <c:v>-1.9</c:v>
                </c:pt>
                <c:pt idx="14">
                  <c:v>-1.8</c:v>
                </c:pt>
                <c:pt idx="15">
                  <c:v>-1.7</c:v>
                </c:pt>
                <c:pt idx="16">
                  <c:v>-1.6</c:v>
                </c:pt>
                <c:pt idx="17">
                  <c:v>-1.5</c:v>
                </c:pt>
                <c:pt idx="18">
                  <c:v>-1.4</c:v>
                </c:pt>
                <c:pt idx="19">
                  <c:v>-1.3</c:v>
                </c:pt>
                <c:pt idx="20">
                  <c:v>-1.2</c:v>
                </c:pt>
                <c:pt idx="21">
                  <c:v>-1.1000000000000001</c:v>
                </c:pt>
                <c:pt idx="22">
                  <c:v>-1</c:v>
                </c:pt>
                <c:pt idx="23">
                  <c:v>-0.9</c:v>
                </c:pt>
                <c:pt idx="24">
                  <c:v>-0.8</c:v>
                </c:pt>
                <c:pt idx="25">
                  <c:v>-0.7</c:v>
                </c:pt>
                <c:pt idx="26">
                  <c:v>-0.6</c:v>
                </c:pt>
                <c:pt idx="27">
                  <c:v>-0.5</c:v>
                </c:pt>
                <c:pt idx="28">
                  <c:v>-0.4</c:v>
                </c:pt>
                <c:pt idx="29">
                  <c:v>-0.3</c:v>
                </c:pt>
                <c:pt idx="30">
                  <c:v>-0.2</c:v>
                </c:pt>
                <c:pt idx="31">
                  <c:v>-0.1</c:v>
                </c:pt>
                <c:pt idx="32">
                  <c:v>0</c:v>
                </c:pt>
                <c:pt idx="33">
                  <c:v>9.9999999999999603E-2</c:v>
                </c:pt>
                <c:pt idx="34">
                  <c:v>0.2</c:v>
                </c:pt>
                <c:pt idx="35">
                  <c:v>0.3</c:v>
                </c:pt>
                <c:pt idx="36">
                  <c:v>0.4</c:v>
                </c:pt>
                <c:pt idx="37">
                  <c:v>0.5</c:v>
                </c:pt>
                <c:pt idx="38">
                  <c:v>0.6</c:v>
                </c:pt>
                <c:pt idx="39">
                  <c:v>0.7</c:v>
                </c:pt>
                <c:pt idx="40">
                  <c:v>0.8</c:v>
                </c:pt>
                <c:pt idx="41">
                  <c:v>0.89999999999999902</c:v>
                </c:pt>
                <c:pt idx="42">
                  <c:v>1</c:v>
                </c:pt>
                <c:pt idx="43">
                  <c:v>1.1000000000000001</c:v>
                </c:pt>
                <c:pt idx="44">
                  <c:v>1.2</c:v>
                </c:pt>
                <c:pt idx="45">
                  <c:v>1.3</c:v>
                </c:pt>
                <c:pt idx="46">
                  <c:v>1.4</c:v>
                </c:pt>
                <c:pt idx="47">
                  <c:v>1.5</c:v>
                </c:pt>
                <c:pt idx="48">
                  <c:v>1.6</c:v>
                </c:pt>
                <c:pt idx="49">
                  <c:v>1.7</c:v>
                </c:pt>
                <c:pt idx="50">
                  <c:v>1.8</c:v>
                </c:pt>
                <c:pt idx="51">
                  <c:v>1.9</c:v>
                </c:pt>
                <c:pt idx="52">
                  <c:v>2</c:v>
                </c:pt>
                <c:pt idx="53">
                  <c:v>2.1</c:v>
                </c:pt>
                <c:pt idx="54">
                  <c:v>2.2000000000000002</c:v>
                </c:pt>
                <c:pt idx="55">
                  <c:v>2.30000000000001</c:v>
                </c:pt>
                <c:pt idx="56">
                  <c:v>2.4</c:v>
                </c:pt>
                <c:pt idx="57">
                  <c:v>2.5</c:v>
                </c:pt>
                <c:pt idx="58">
                  <c:v>2.6000000000000099</c:v>
                </c:pt>
                <c:pt idx="59">
                  <c:v>2.7000000000000099</c:v>
                </c:pt>
                <c:pt idx="60">
                  <c:v>2.80000000000001</c:v>
                </c:pt>
                <c:pt idx="61">
                  <c:v>2.9</c:v>
                </c:pt>
                <c:pt idx="62">
                  <c:v>3.0000000000000102</c:v>
                </c:pt>
                <c:pt idx="63">
                  <c:v>3.1000000000000099</c:v>
                </c:pt>
                <c:pt idx="64">
                  <c:v>3.2000000000000099</c:v>
                </c:pt>
              </c:numCache>
            </c:numRef>
          </c:xVal>
          <c:yVal>
            <c:numRef>
              <c:f>常態分配!$C$2:$C$66</c:f>
              <c:numCache>
                <c:formatCode>General</c:formatCode>
                <c:ptCount val="65"/>
                <c:pt idx="0">
                  <c:v>2.3840882014648404E-3</c:v>
                </c:pt>
                <c:pt idx="1">
                  <c:v>3.2668190561999182E-3</c:v>
                </c:pt>
                <c:pt idx="2">
                  <c:v>4.4318484119380075E-3</c:v>
                </c:pt>
                <c:pt idx="3">
                  <c:v>5.9525324197758538E-3</c:v>
                </c:pt>
                <c:pt idx="4">
                  <c:v>7.9154515829799686E-3</c:v>
                </c:pt>
                <c:pt idx="5">
                  <c:v>1.0420934814422592E-2</c:v>
                </c:pt>
                <c:pt idx="6">
                  <c:v>1.3582969233685613E-2</c:v>
                </c:pt>
                <c:pt idx="7">
                  <c:v>1.752830049356854E-2</c:v>
                </c:pt>
                <c:pt idx="8">
                  <c:v>2.2394530294842899E-2</c:v>
                </c:pt>
                <c:pt idx="9">
                  <c:v>2.8327037741601186E-2</c:v>
                </c:pt>
                <c:pt idx="10">
                  <c:v>3.5474592846231424E-2</c:v>
                </c:pt>
                <c:pt idx="11">
                  <c:v>4.3983595980427191E-2</c:v>
                </c:pt>
                <c:pt idx="12">
                  <c:v>5.3990966513188063E-2</c:v>
                </c:pt>
                <c:pt idx="13">
                  <c:v>6.5615814774676595E-2</c:v>
                </c:pt>
                <c:pt idx="14">
                  <c:v>7.8950158300894149E-2</c:v>
                </c:pt>
                <c:pt idx="15">
                  <c:v>9.4049077376886947E-2</c:v>
                </c:pt>
                <c:pt idx="16">
                  <c:v>0.11092083467945554</c:v>
                </c:pt>
                <c:pt idx="17">
                  <c:v>0.12951759566589174</c:v>
                </c:pt>
                <c:pt idx="18">
                  <c:v>0.14972746563574488</c:v>
                </c:pt>
                <c:pt idx="19">
                  <c:v>0.17136859204780736</c:v>
                </c:pt>
                <c:pt idx="20">
                  <c:v>0.19418605498321295</c:v>
                </c:pt>
                <c:pt idx="21">
                  <c:v>0.21785217703255053</c:v>
                </c:pt>
                <c:pt idx="22">
                  <c:v>0.24197072451914337</c:v>
                </c:pt>
                <c:pt idx="23">
                  <c:v>0.26608524989875482</c:v>
                </c:pt>
                <c:pt idx="24">
                  <c:v>0.28969155276148273</c:v>
                </c:pt>
                <c:pt idx="25">
                  <c:v>0.31225393336676127</c:v>
                </c:pt>
                <c:pt idx="26">
                  <c:v>0.33322460289179967</c:v>
                </c:pt>
                <c:pt idx="27">
                  <c:v>0.35206532676429952</c:v>
                </c:pt>
                <c:pt idx="28">
                  <c:v>0.36827014030332333</c:v>
                </c:pt>
                <c:pt idx="29">
                  <c:v>0.38138781546052414</c:v>
                </c:pt>
                <c:pt idx="30">
                  <c:v>0.39104269397545588</c:v>
                </c:pt>
                <c:pt idx="31">
                  <c:v>0.39695254747701181</c:v>
                </c:pt>
                <c:pt idx="32">
                  <c:v>0.3989422804014327</c:v>
                </c:pt>
                <c:pt idx="33">
                  <c:v>0.39695254747701181</c:v>
                </c:pt>
                <c:pt idx="34">
                  <c:v>0.39104269397545588</c:v>
                </c:pt>
                <c:pt idx="35">
                  <c:v>0.38138781546052414</c:v>
                </c:pt>
                <c:pt idx="36">
                  <c:v>0.36827014030332333</c:v>
                </c:pt>
                <c:pt idx="37">
                  <c:v>0.35206532676429952</c:v>
                </c:pt>
                <c:pt idx="38">
                  <c:v>0.33322460289179967</c:v>
                </c:pt>
                <c:pt idx="39">
                  <c:v>0.31225393336676127</c:v>
                </c:pt>
                <c:pt idx="40">
                  <c:v>0.28969155276148273</c:v>
                </c:pt>
                <c:pt idx="41">
                  <c:v>0.26608524989875504</c:v>
                </c:pt>
                <c:pt idx="42">
                  <c:v>0.24197072451914337</c:v>
                </c:pt>
                <c:pt idx="43">
                  <c:v>0.21785217703255053</c:v>
                </c:pt>
                <c:pt idx="44">
                  <c:v>0.19418605498321295</c:v>
                </c:pt>
                <c:pt idx="45">
                  <c:v>0.17136859204780736</c:v>
                </c:pt>
                <c:pt idx="46">
                  <c:v>0.14972746563574488</c:v>
                </c:pt>
                <c:pt idx="47">
                  <c:v>0.12951759566589174</c:v>
                </c:pt>
                <c:pt idx="48">
                  <c:v>0.11092083467945554</c:v>
                </c:pt>
                <c:pt idx="49">
                  <c:v>9.4049077376886947E-2</c:v>
                </c:pt>
                <c:pt idx="50">
                  <c:v>7.8950158300894149E-2</c:v>
                </c:pt>
                <c:pt idx="51">
                  <c:v>6.5615814774676595E-2</c:v>
                </c:pt>
                <c:pt idx="52">
                  <c:v>5.3990966513188063E-2</c:v>
                </c:pt>
                <c:pt idx="53">
                  <c:v>4.3983595980427191E-2</c:v>
                </c:pt>
                <c:pt idx="54">
                  <c:v>3.5474592846231424E-2</c:v>
                </c:pt>
                <c:pt idx="55">
                  <c:v>2.8327037741600516E-2</c:v>
                </c:pt>
                <c:pt idx="56">
                  <c:v>2.2394530294842899E-2</c:v>
                </c:pt>
                <c:pt idx="57">
                  <c:v>1.752830049356854E-2</c:v>
                </c:pt>
                <c:pt idx="58">
                  <c:v>1.3582969233685271E-2</c:v>
                </c:pt>
                <c:pt idx="59">
                  <c:v>1.0420934814422318E-2</c:v>
                </c:pt>
                <c:pt idx="60">
                  <c:v>7.915451582979743E-3</c:v>
                </c:pt>
                <c:pt idx="61">
                  <c:v>5.9525324197758538E-3</c:v>
                </c:pt>
                <c:pt idx="62">
                  <c:v>4.431848411937874E-3</c:v>
                </c:pt>
                <c:pt idx="63">
                  <c:v>3.2668190561998202E-3</c:v>
                </c:pt>
                <c:pt idx="64">
                  <c:v>2.3840882014647662E-3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常態分配!$D$1</c:f>
              <c:strCache>
                <c:ptCount val="1"/>
                <c:pt idx="0">
                  <c:v>累計分配(δ=2)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2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常態分配!$A$2:$A$66</c:f>
              <c:numCache>
                <c:formatCode>General</c:formatCode>
                <c:ptCount val="65"/>
                <c:pt idx="0">
                  <c:v>-3.2</c:v>
                </c:pt>
                <c:pt idx="1">
                  <c:v>-3.1</c:v>
                </c:pt>
                <c:pt idx="2">
                  <c:v>-3</c:v>
                </c:pt>
                <c:pt idx="3">
                  <c:v>-2.9</c:v>
                </c:pt>
                <c:pt idx="4">
                  <c:v>-2.8</c:v>
                </c:pt>
                <c:pt idx="5">
                  <c:v>-2.7</c:v>
                </c:pt>
                <c:pt idx="6">
                  <c:v>-2.6</c:v>
                </c:pt>
                <c:pt idx="7">
                  <c:v>-2.5</c:v>
                </c:pt>
                <c:pt idx="8">
                  <c:v>-2.4</c:v>
                </c:pt>
                <c:pt idx="9">
                  <c:v>-2.2999999999999998</c:v>
                </c:pt>
                <c:pt idx="10">
                  <c:v>-2.2000000000000002</c:v>
                </c:pt>
                <c:pt idx="11">
                  <c:v>-2.1</c:v>
                </c:pt>
                <c:pt idx="12">
                  <c:v>-2</c:v>
                </c:pt>
                <c:pt idx="13">
                  <c:v>-1.9</c:v>
                </c:pt>
                <c:pt idx="14">
                  <c:v>-1.8</c:v>
                </c:pt>
                <c:pt idx="15">
                  <c:v>-1.7</c:v>
                </c:pt>
                <c:pt idx="16">
                  <c:v>-1.6</c:v>
                </c:pt>
                <c:pt idx="17">
                  <c:v>-1.5</c:v>
                </c:pt>
                <c:pt idx="18">
                  <c:v>-1.4</c:v>
                </c:pt>
                <c:pt idx="19">
                  <c:v>-1.3</c:v>
                </c:pt>
                <c:pt idx="20">
                  <c:v>-1.2</c:v>
                </c:pt>
                <c:pt idx="21">
                  <c:v>-1.1000000000000001</c:v>
                </c:pt>
                <c:pt idx="22">
                  <c:v>-1</c:v>
                </c:pt>
                <c:pt idx="23">
                  <c:v>-0.9</c:v>
                </c:pt>
                <c:pt idx="24">
                  <c:v>-0.8</c:v>
                </c:pt>
                <c:pt idx="25">
                  <c:v>-0.7</c:v>
                </c:pt>
                <c:pt idx="26">
                  <c:v>-0.6</c:v>
                </c:pt>
                <c:pt idx="27">
                  <c:v>-0.5</c:v>
                </c:pt>
                <c:pt idx="28">
                  <c:v>-0.4</c:v>
                </c:pt>
                <c:pt idx="29">
                  <c:v>-0.3</c:v>
                </c:pt>
                <c:pt idx="30">
                  <c:v>-0.2</c:v>
                </c:pt>
                <c:pt idx="31">
                  <c:v>-0.1</c:v>
                </c:pt>
                <c:pt idx="32">
                  <c:v>0</c:v>
                </c:pt>
                <c:pt idx="33">
                  <c:v>9.9999999999999603E-2</c:v>
                </c:pt>
                <c:pt idx="34">
                  <c:v>0.2</c:v>
                </c:pt>
                <c:pt idx="35">
                  <c:v>0.3</c:v>
                </c:pt>
                <c:pt idx="36">
                  <c:v>0.4</c:v>
                </c:pt>
                <c:pt idx="37">
                  <c:v>0.5</c:v>
                </c:pt>
                <c:pt idx="38">
                  <c:v>0.6</c:v>
                </c:pt>
                <c:pt idx="39">
                  <c:v>0.7</c:v>
                </c:pt>
                <c:pt idx="40">
                  <c:v>0.8</c:v>
                </c:pt>
                <c:pt idx="41">
                  <c:v>0.89999999999999902</c:v>
                </c:pt>
                <c:pt idx="42">
                  <c:v>1</c:v>
                </c:pt>
                <c:pt idx="43">
                  <c:v>1.1000000000000001</c:v>
                </c:pt>
                <c:pt idx="44">
                  <c:v>1.2</c:v>
                </c:pt>
                <c:pt idx="45">
                  <c:v>1.3</c:v>
                </c:pt>
                <c:pt idx="46">
                  <c:v>1.4</c:v>
                </c:pt>
                <c:pt idx="47">
                  <c:v>1.5</c:v>
                </c:pt>
                <c:pt idx="48">
                  <c:v>1.6</c:v>
                </c:pt>
                <c:pt idx="49">
                  <c:v>1.7</c:v>
                </c:pt>
                <c:pt idx="50">
                  <c:v>1.8</c:v>
                </c:pt>
                <c:pt idx="51">
                  <c:v>1.9</c:v>
                </c:pt>
                <c:pt idx="52">
                  <c:v>2</c:v>
                </c:pt>
                <c:pt idx="53">
                  <c:v>2.1</c:v>
                </c:pt>
                <c:pt idx="54">
                  <c:v>2.2000000000000002</c:v>
                </c:pt>
                <c:pt idx="55">
                  <c:v>2.30000000000001</c:v>
                </c:pt>
                <c:pt idx="56">
                  <c:v>2.4</c:v>
                </c:pt>
                <c:pt idx="57">
                  <c:v>2.5</c:v>
                </c:pt>
                <c:pt idx="58">
                  <c:v>2.6000000000000099</c:v>
                </c:pt>
                <c:pt idx="59">
                  <c:v>2.7000000000000099</c:v>
                </c:pt>
                <c:pt idx="60">
                  <c:v>2.80000000000001</c:v>
                </c:pt>
                <c:pt idx="61">
                  <c:v>2.9</c:v>
                </c:pt>
                <c:pt idx="62">
                  <c:v>3.0000000000000102</c:v>
                </c:pt>
                <c:pt idx="63">
                  <c:v>3.1000000000000099</c:v>
                </c:pt>
                <c:pt idx="64">
                  <c:v>3.2000000000000099</c:v>
                </c:pt>
              </c:numCache>
            </c:numRef>
          </c:xVal>
          <c:yVal>
            <c:numRef>
              <c:f>常態分配!$D$2:$D$66</c:f>
              <c:numCache>
                <c:formatCode>General</c:formatCode>
                <c:ptCount val="65"/>
                <c:pt idx="0">
                  <c:v>5.4799291699557967E-2</c:v>
                </c:pt>
                <c:pt idx="1">
                  <c:v>6.057075800205898E-2</c:v>
                </c:pt>
                <c:pt idx="2">
                  <c:v>6.6807201268858057E-2</c:v>
                </c:pt>
                <c:pt idx="3">
                  <c:v>7.3529259609648373E-2</c:v>
                </c:pt>
                <c:pt idx="4">
                  <c:v>8.0756659233771053E-2</c:v>
                </c:pt>
                <c:pt idx="5">
                  <c:v>8.8507991437401998E-2</c:v>
                </c:pt>
                <c:pt idx="6">
                  <c:v>9.6800484585610316E-2</c:v>
                </c:pt>
                <c:pt idx="7">
                  <c:v>0.10564977366685525</c:v>
                </c:pt>
                <c:pt idx="8">
                  <c:v>0.11506967022170828</c:v>
                </c:pt>
                <c:pt idx="9">
                  <c:v>0.12507193563715024</c:v>
                </c:pt>
                <c:pt idx="10">
                  <c:v>0.13566606094638264</c:v>
                </c:pt>
                <c:pt idx="11">
                  <c:v>0.14685905637589594</c:v>
                </c:pt>
                <c:pt idx="12">
                  <c:v>0.15865525393145699</c:v>
                </c:pt>
                <c:pt idx="13">
                  <c:v>0.17105612630848185</c:v>
                </c:pt>
                <c:pt idx="14">
                  <c:v>0.1840601253467595</c:v>
                </c:pt>
                <c:pt idx="15">
                  <c:v>0.19766254312269238</c:v>
                </c:pt>
                <c:pt idx="16">
                  <c:v>0.21185539858339661</c:v>
                </c:pt>
                <c:pt idx="17">
                  <c:v>0.22662735237686821</c:v>
                </c:pt>
                <c:pt idx="18">
                  <c:v>0.24196365222307298</c:v>
                </c:pt>
                <c:pt idx="19">
                  <c:v>0.25784611080586467</c:v>
                </c:pt>
                <c:pt idx="20">
                  <c:v>0.27425311775007355</c:v>
                </c:pt>
                <c:pt idx="21">
                  <c:v>0.29115968678834636</c:v>
                </c:pt>
                <c:pt idx="22">
                  <c:v>0.30853753872598688</c:v>
                </c:pt>
                <c:pt idx="23">
                  <c:v>0.32635522028791997</c:v>
                </c:pt>
                <c:pt idx="24">
                  <c:v>0.34457825838967576</c:v>
                </c:pt>
                <c:pt idx="25">
                  <c:v>0.3631693488243809</c:v>
                </c:pt>
                <c:pt idx="26">
                  <c:v>0.38208857781104733</c:v>
                </c:pt>
                <c:pt idx="27">
                  <c:v>0.4012936743170763</c:v>
                </c:pt>
                <c:pt idx="28">
                  <c:v>0.42074029056089696</c:v>
                </c:pt>
                <c:pt idx="29">
                  <c:v>0.4403823076297575</c:v>
                </c:pt>
                <c:pt idx="30">
                  <c:v>0.46017216272297101</c:v>
                </c:pt>
                <c:pt idx="31">
                  <c:v>0.48006119416162751</c:v>
                </c:pt>
                <c:pt idx="32">
                  <c:v>0.5</c:v>
                </c:pt>
                <c:pt idx="33">
                  <c:v>0.51993880583837238</c:v>
                </c:pt>
                <c:pt idx="34">
                  <c:v>0.53982783727702899</c:v>
                </c:pt>
                <c:pt idx="35">
                  <c:v>0.5596176923702425</c:v>
                </c:pt>
                <c:pt idx="36">
                  <c:v>0.57925970943910299</c:v>
                </c:pt>
                <c:pt idx="37">
                  <c:v>0.5987063256829237</c:v>
                </c:pt>
                <c:pt idx="38">
                  <c:v>0.61791142218895267</c:v>
                </c:pt>
                <c:pt idx="39">
                  <c:v>0.6368306511756191</c:v>
                </c:pt>
                <c:pt idx="40">
                  <c:v>0.65542174161032429</c:v>
                </c:pt>
                <c:pt idx="41">
                  <c:v>0.67364477971207981</c:v>
                </c:pt>
                <c:pt idx="42">
                  <c:v>0.69146246127401312</c:v>
                </c:pt>
                <c:pt idx="43">
                  <c:v>0.70884031321165364</c:v>
                </c:pt>
                <c:pt idx="44">
                  <c:v>0.72574688224992645</c:v>
                </c:pt>
                <c:pt idx="45">
                  <c:v>0.74215388919413527</c:v>
                </c:pt>
                <c:pt idx="46">
                  <c:v>0.75803634777692697</c:v>
                </c:pt>
                <c:pt idx="47">
                  <c:v>0.77337264762313174</c:v>
                </c:pt>
                <c:pt idx="48">
                  <c:v>0.78814460141660336</c:v>
                </c:pt>
                <c:pt idx="49">
                  <c:v>0.80233745687730762</c:v>
                </c:pt>
                <c:pt idx="50">
                  <c:v>0.81593987465324047</c:v>
                </c:pt>
                <c:pt idx="51">
                  <c:v>0.82894387369151812</c:v>
                </c:pt>
                <c:pt idx="52">
                  <c:v>0.84134474606854304</c:v>
                </c:pt>
                <c:pt idx="53">
                  <c:v>0.85314094362410409</c:v>
                </c:pt>
                <c:pt idx="54">
                  <c:v>0.86433393905361733</c:v>
                </c:pt>
                <c:pt idx="55">
                  <c:v>0.87492806436285075</c:v>
                </c:pt>
                <c:pt idx="56">
                  <c:v>0.88493032977829178</c:v>
                </c:pt>
                <c:pt idx="57">
                  <c:v>0.89435022633314476</c:v>
                </c:pt>
                <c:pt idx="58">
                  <c:v>0.90319951541439047</c:v>
                </c:pt>
                <c:pt idx="59">
                  <c:v>0.91149200856259882</c:v>
                </c:pt>
                <c:pt idx="60">
                  <c:v>0.91924334076622971</c:v>
                </c:pt>
                <c:pt idx="61">
                  <c:v>0.9264707403903516</c:v>
                </c:pt>
                <c:pt idx="62">
                  <c:v>0.93319279873114258</c:v>
                </c:pt>
                <c:pt idx="63">
                  <c:v>0.93942924199794164</c:v>
                </c:pt>
                <c:pt idx="64">
                  <c:v>0.94520070830044256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常態分配!$E$1</c:f>
              <c:strCache>
                <c:ptCount val="1"/>
                <c:pt idx="0">
                  <c:v>機率密度(δ=2)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2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常態分配!$A$2:$A$66</c:f>
              <c:numCache>
                <c:formatCode>General</c:formatCode>
                <c:ptCount val="65"/>
                <c:pt idx="0">
                  <c:v>-3.2</c:v>
                </c:pt>
                <c:pt idx="1">
                  <c:v>-3.1</c:v>
                </c:pt>
                <c:pt idx="2">
                  <c:v>-3</c:v>
                </c:pt>
                <c:pt idx="3">
                  <c:v>-2.9</c:v>
                </c:pt>
                <c:pt idx="4">
                  <c:v>-2.8</c:v>
                </c:pt>
                <c:pt idx="5">
                  <c:v>-2.7</c:v>
                </c:pt>
                <c:pt idx="6">
                  <c:v>-2.6</c:v>
                </c:pt>
                <c:pt idx="7">
                  <c:v>-2.5</c:v>
                </c:pt>
                <c:pt idx="8">
                  <c:v>-2.4</c:v>
                </c:pt>
                <c:pt idx="9">
                  <c:v>-2.2999999999999998</c:v>
                </c:pt>
                <c:pt idx="10">
                  <c:v>-2.2000000000000002</c:v>
                </c:pt>
                <c:pt idx="11">
                  <c:v>-2.1</c:v>
                </c:pt>
                <c:pt idx="12">
                  <c:v>-2</c:v>
                </c:pt>
                <c:pt idx="13">
                  <c:v>-1.9</c:v>
                </c:pt>
                <c:pt idx="14">
                  <c:v>-1.8</c:v>
                </c:pt>
                <c:pt idx="15">
                  <c:v>-1.7</c:v>
                </c:pt>
                <c:pt idx="16">
                  <c:v>-1.6</c:v>
                </c:pt>
                <c:pt idx="17">
                  <c:v>-1.5</c:v>
                </c:pt>
                <c:pt idx="18">
                  <c:v>-1.4</c:v>
                </c:pt>
                <c:pt idx="19">
                  <c:v>-1.3</c:v>
                </c:pt>
                <c:pt idx="20">
                  <c:v>-1.2</c:v>
                </c:pt>
                <c:pt idx="21">
                  <c:v>-1.1000000000000001</c:v>
                </c:pt>
                <c:pt idx="22">
                  <c:v>-1</c:v>
                </c:pt>
                <c:pt idx="23">
                  <c:v>-0.9</c:v>
                </c:pt>
                <c:pt idx="24">
                  <c:v>-0.8</c:v>
                </c:pt>
                <c:pt idx="25">
                  <c:v>-0.7</c:v>
                </c:pt>
                <c:pt idx="26">
                  <c:v>-0.6</c:v>
                </c:pt>
                <c:pt idx="27">
                  <c:v>-0.5</c:v>
                </c:pt>
                <c:pt idx="28">
                  <c:v>-0.4</c:v>
                </c:pt>
                <c:pt idx="29">
                  <c:v>-0.3</c:v>
                </c:pt>
                <c:pt idx="30">
                  <c:v>-0.2</c:v>
                </c:pt>
                <c:pt idx="31">
                  <c:v>-0.1</c:v>
                </c:pt>
                <c:pt idx="32">
                  <c:v>0</c:v>
                </c:pt>
                <c:pt idx="33">
                  <c:v>9.9999999999999603E-2</c:v>
                </c:pt>
                <c:pt idx="34">
                  <c:v>0.2</c:v>
                </c:pt>
                <c:pt idx="35">
                  <c:v>0.3</c:v>
                </c:pt>
                <c:pt idx="36">
                  <c:v>0.4</c:v>
                </c:pt>
                <c:pt idx="37">
                  <c:v>0.5</c:v>
                </c:pt>
                <c:pt idx="38">
                  <c:v>0.6</c:v>
                </c:pt>
                <c:pt idx="39">
                  <c:v>0.7</c:v>
                </c:pt>
                <c:pt idx="40">
                  <c:v>0.8</c:v>
                </c:pt>
                <c:pt idx="41">
                  <c:v>0.89999999999999902</c:v>
                </c:pt>
                <c:pt idx="42">
                  <c:v>1</c:v>
                </c:pt>
                <c:pt idx="43">
                  <c:v>1.1000000000000001</c:v>
                </c:pt>
                <c:pt idx="44">
                  <c:v>1.2</c:v>
                </c:pt>
                <c:pt idx="45">
                  <c:v>1.3</c:v>
                </c:pt>
                <c:pt idx="46">
                  <c:v>1.4</c:v>
                </c:pt>
                <c:pt idx="47">
                  <c:v>1.5</c:v>
                </c:pt>
                <c:pt idx="48">
                  <c:v>1.6</c:v>
                </c:pt>
                <c:pt idx="49">
                  <c:v>1.7</c:v>
                </c:pt>
                <c:pt idx="50">
                  <c:v>1.8</c:v>
                </c:pt>
                <c:pt idx="51">
                  <c:v>1.9</c:v>
                </c:pt>
                <c:pt idx="52">
                  <c:v>2</c:v>
                </c:pt>
                <c:pt idx="53">
                  <c:v>2.1</c:v>
                </c:pt>
                <c:pt idx="54">
                  <c:v>2.2000000000000002</c:v>
                </c:pt>
                <c:pt idx="55">
                  <c:v>2.30000000000001</c:v>
                </c:pt>
                <c:pt idx="56">
                  <c:v>2.4</c:v>
                </c:pt>
                <c:pt idx="57">
                  <c:v>2.5</c:v>
                </c:pt>
                <c:pt idx="58">
                  <c:v>2.6000000000000099</c:v>
                </c:pt>
                <c:pt idx="59">
                  <c:v>2.7000000000000099</c:v>
                </c:pt>
                <c:pt idx="60">
                  <c:v>2.80000000000001</c:v>
                </c:pt>
                <c:pt idx="61">
                  <c:v>2.9</c:v>
                </c:pt>
                <c:pt idx="62">
                  <c:v>3.0000000000000102</c:v>
                </c:pt>
                <c:pt idx="63">
                  <c:v>3.1000000000000099</c:v>
                </c:pt>
                <c:pt idx="64">
                  <c:v>3.2000000000000099</c:v>
                </c:pt>
              </c:numCache>
            </c:numRef>
          </c:xVal>
          <c:yVal>
            <c:numRef>
              <c:f>常態分配!$E$2:$E$66</c:f>
              <c:numCache>
                <c:formatCode>General</c:formatCode>
                <c:ptCount val="65"/>
                <c:pt idx="0">
                  <c:v>5.5460417339727772E-2</c:v>
                </c:pt>
                <c:pt idx="1">
                  <c:v>6.0004500348492792E-2</c:v>
                </c:pt>
                <c:pt idx="2">
                  <c:v>6.4758797832945872E-2</c:v>
                </c:pt>
                <c:pt idx="3">
                  <c:v>6.9715283222680141E-2</c:v>
                </c:pt>
                <c:pt idx="4">
                  <c:v>7.4863732817872439E-2</c:v>
                </c:pt>
                <c:pt idx="5">
                  <c:v>8.0191663670959798E-2</c:v>
                </c:pt>
                <c:pt idx="6">
                  <c:v>8.5684296023903678E-2</c:v>
                </c:pt>
                <c:pt idx="7">
                  <c:v>9.1324542694510957E-2</c:v>
                </c:pt>
                <c:pt idx="8">
                  <c:v>9.7093027491606476E-2</c:v>
                </c:pt>
                <c:pt idx="9">
                  <c:v>0.10296813435998739</c:v>
                </c:pt>
                <c:pt idx="10">
                  <c:v>0.10892608851627526</c:v>
                </c:pt>
                <c:pt idx="11">
                  <c:v>0.11494107034211651</c:v>
                </c:pt>
                <c:pt idx="12">
                  <c:v>0.12098536225957168</c:v>
                </c:pt>
                <c:pt idx="13">
                  <c:v>0.12702952823459451</c:v>
                </c:pt>
                <c:pt idx="14">
                  <c:v>0.13304262494937741</c:v>
                </c:pt>
                <c:pt idx="15">
                  <c:v>0.13899244306549824</c:v>
                </c:pt>
                <c:pt idx="16">
                  <c:v>0.14484577638074136</c:v>
                </c:pt>
                <c:pt idx="17">
                  <c:v>0.15056871607740221</c:v>
                </c:pt>
                <c:pt idx="18">
                  <c:v>0.15612696668338064</c:v>
                </c:pt>
                <c:pt idx="19">
                  <c:v>0.16148617983395713</c:v>
                </c:pt>
                <c:pt idx="20">
                  <c:v>0.16661230144589984</c:v>
                </c:pt>
                <c:pt idx="21">
                  <c:v>0.17147192750969195</c:v>
                </c:pt>
                <c:pt idx="22">
                  <c:v>0.17603266338214976</c:v>
                </c:pt>
                <c:pt idx="23">
                  <c:v>0.18026348123082397</c:v>
                </c:pt>
                <c:pt idx="24">
                  <c:v>0.18413507015166167</c:v>
                </c:pt>
                <c:pt idx="25">
                  <c:v>0.18762017345846896</c:v>
                </c:pt>
                <c:pt idx="26">
                  <c:v>0.19069390773026207</c:v>
                </c:pt>
                <c:pt idx="27">
                  <c:v>0.19333405840142462</c:v>
                </c:pt>
                <c:pt idx="28">
                  <c:v>0.19552134698772794</c:v>
                </c:pt>
                <c:pt idx="29">
                  <c:v>0.19723966545394447</c:v>
                </c:pt>
                <c:pt idx="30">
                  <c:v>0.1984762737385059</c:v>
                </c:pt>
                <c:pt idx="31">
                  <c:v>0.19922195704738202</c:v>
                </c:pt>
                <c:pt idx="32">
                  <c:v>0.19947114020071635</c:v>
                </c:pt>
                <c:pt idx="33">
                  <c:v>0.19922195704738202</c:v>
                </c:pt>
                <c:pt idx="34">
                  <c:v>0.1984762737385059</c:v>
                </c:pt>
                <c:pt idx="35">
                  <c:v>0.19723966545394447</c:v>
                </c:pt>
                <c:pt idx="36">
                  <c:v>0.19552134698772794</c:v>
                </c:pt>
                <c:pt idx="37">
                  <c:v>0.19333405840142462</c:v>
                </c:pt>
                <c:pt idx="38">
                  <c:v>0.19069390773026207</c:v>
                </c:pt>
                <c:pt idx="39">
                  <c:v>0.18762017345846896</c:v>
                </c:pt>
                <c:pt idx="40">
                  <c:v>0.18413507015166167</c:v>
                </c:pt>
                <c:pt idx="41">
                  <c:v>0.18026348123082403</c:v>
                </c:pt>
                <c:pt idx="42">
                  <c:v>0.17603266338214976</c:v>
                </c:pt>
                <c:pt idx="43">
                  <c:v>0.17147192750969195</c:v>
                </c:pt>
                <c:pt idx="44">
                  <c:v>0.16661230144589984</c:v>
                </c:pt>
                <c:pt idx="45">
                  <c:v>0.16148617983395713</c:v>
                </c:pt>
                <c:pt idx="46">
                  <c:v>0.15612696668338064</c:v>
                </c:pt>
                <c:pt idx="47">
                  <c:v>0.15056871607740221</c:v>
                </c:pt>
                <c:pt idx="48">
                  <c:v>0.14484577638074136</c:v>
                </c:pt>
                <c:pt idx="49">
                  <c:v>0.13899244306549824</c:v>
                </c:pt>
                <c:pt idx="50">
                  <c:v>0.13304262494937741</c:v>
                </c:pt>
                <c:pt idx="51">
                  <c:v>0.12702952823459451</c:v>
                </c:pt>
                <c:pt idx="52">
                  <c:v>0.12098536225957168</c:v>
                </c:pt>
                <c:pt idx="53">
                  <c:v>0.11494107034211651</c:v>
                </c:pt>
                <c:pt idx="54">
                  <c:v>0.10892608851627526</c:v>
                </c:pt>
                <c:pt idx="55">
                  <c:v>0.10296813435998679</c:v>
                </c:pt>
                <c:pt idx="56">
                  <c:v>9.7093027491606476E-2</c:v>
                </c:pt>
                <c:pt idx="57">
                  <c:v>9.1324542694510957E-2</c:v>
                </c:pt>
                <c:pt idx="58">
                  <c:v>8.5684296023903136E-2</c:v>
                </c:pt>
                <c:pt idx="59">
                  <c:v>8.0191663670959271E-2</c:v>
                </c:pt>
                <c:pt idx="60">
                  <c:v>7.4863732817871911E-2</c:v>
                </c:pt>
                <c:pt idx="61">
                  <c:v>6.9715283222680141E-2</c:v>
                </c:pt>
                <c:pt idx="62">
                  <c:v>6.4758797832945386E-2</c:v>
                </c:pt>
                <c:pt idx="63">
                  <c:v>6.0004500348492334E-2</c:v>
                </c:pt>
                <c:pt idx="64">
                  <c:v>5.5460417339727341E-2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91080"/>
        <c:axId val="262091472"/>
      </c:scatterChart>
      <c:valAx>
        <c:axId val="262091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endParaRPr lang="zh-TW"/>
          </a:p>
        </c:txPr>
        <c:crossAx val="262091472"/>
        <c:crosses val="autoZero"/>
        <c:crossBetween val="midCat"/>
      </c:valAx>
      <c:valAx>
        <c:axId val="26209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endParaRPr lang="zh-TW"/>
          </a:p>
        </c:txPr>
        <c:crossAx val="262091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885559375726103"/>
          <c:y val="0.37889810257627732"/>
          <c:w val="0.29132621941169201"/>
          <c:h val="0.290168800074237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華康華綜體W5(P)"/>
              <a:ea typeface="華康華綜體W5(P)"/>
              <a:cs typeface="華康華綜體W5(P)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華康華綜體W5(P)"/>
          <a:ea typeface="華康華綜體W5(P)"/>
          <a:cs typeface="華康華綜體W5(P)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0</xdr:row>
      <xdr:rowOff>53340</xdr:rowOff>
    </xdr:from>
    <xdr:to>
      <xdr:col>15</xdr:col>
      <xdr:colOff>0</xdr:colOff>
      <xdr:row>14</xdr:row>
      <xdr:rowOff>160020</xdr:rowOff>
    </xdr:to>
    <xdr:graphicFrame macro="">
      <xdr:nvGraphicFramePr>
        <xdr:cNvPr id="204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0</xdr:row>
      <xdr:rowOff>160020</xdr:rowOff>
    </xdr:from>
    <xdr:to>
      <xdr:col>14</xdr:col>
      <xdr:colOff>541020</xdr:colOff>
      <xdr:row>15</xdr:row>
      <xdr:rowOff>60960</xdr:rowOff>
    </xdr:to>
    <xdr:graphicFrame macro="">
      <xdr:nvGraphicFramePr>
        <xdr:cNvPr id="307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0</xdr:row>
      <xdr:rowOff>53340</xdr:rowOff>
    </xdr:from>
    <xdr:to>
      <xdr:col>14</xdr:col>
      <xdr:colOff>396240</xdr:colOff>
      <xdr:row>14</xdr:row>
      <xdr:rowOff>160020</xdr:rowOff>
    </xdr:to>
    <xdr:graphicFrame macro="">
      <xdr:nvGraphicFramePr>
        <xdr:cNvPr id="512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0</xdr:row>
      <xdr:rowOff>106680</xdr:rowOff>
    </xdr:from>
    <xdr:to>
      <xdr:col>11</xdr:col>
      <xdr:colOff>228600</xdr:colOff>
      <xdr:row>15</xdr:row>
      <xdr:rowOff>198120</xdr:rowOff>
    </xdr:to>
    <xdr:graphicFrame macro="">
      <xdr:nvGraphicFramePr>
        <xdr:cNvPr id="614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0</xdr:row>
      <xdr:rowOff>137160</xdr:rowOff>
    </xdr:from>
    <xdr:to>
      <xdr:col>13</xdr:col>
      <xdr:colOff>472440</xdr:colOff>
      <xdr:row>16</xdr:row>
      <xdr:rowOff>22860</xdr:rowOff>
    </xdr:to>
    <xdr:graphicFrame macro="">
      <xdr:nvGraphicFramePr>
        <xdr:cNvPr id="716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763;&#35695;/&#20013;&#25991;&#20989;&#25976;&#25913;&#29256;/&#31684;&#20363;&#27284;&#26696;/BOOK/EXCEL%202007/&#20809;&#30879;/&#35506;&#26412;&#31684;&#20363;/&#31684;&#20363;/CH11%20&#36039;&#26009;&#24037;&#20855;(&#21443;&#32771;&#35299;&#315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資料剖析"/>
      <sheetName val="通訊資料"/>
      <sheetName val="資料驗證"/>
      <sheetName val="清單"/>
    </sheetNames>
    <sheetDataSet>
      <sheetData sheetId="0"/>
      <sheetData sheetId="1">
        <row r="2">
          <cell r="D2" t="str">
            <v>陳世傑</v>
          </cell>
        </row>
        <row r="3">
          <cell r="D3" t="str">
            <v>王文淵</v>
          </cell>
        </row>
        <row r="4">
          <cell r="D4" t="str">
            <v>王進豐</v>
          </cell>
        </row>
        <row r="5">
          <cell r="D5" t="str">
            <v>朱水順</v>
          </cell>
        </row>
        <row r="6">
          <cell r="D6" t="str">
            <v>余長壽</v>
          </cell>
        </row>
        <row r="7">
          <cell r="D7" t="str">
            <v>林金池</v>
          </cell>
        </row>
        <row r="8">
          <cell r="D8" t="str">
            <v>林清祥</v>
          </cell>
        </row>
        <row r="9">
          <cell r="D9" t="str">
            <v>林金池</v>
          </cell>
        </row>
        <row r="10">
          <cell r="D10" t="str">
            <v>呂芳雄</v>
          </cell>
        </row>
        <row r="11">
          <cell r="D11" t="str">
            <v>林文吉</v>
          </cell>
        </row>
        <row r="12">
          <cell r="D12" t="str">
            <v>林飛</v>
          </cell>
        </row>
        <row r="13">
          <cell r="D13" t="str">
            <v>林德祥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表格1_4" displayName="表格1_4" ref="A1:D101" totalsRowShown="0" headerRowDxfId="8">
  <autoFilter ref="A1:D101"/>
  <tableColumns count="4">
    <tableColumn id="1" name="學號" dataDxfId="7" totalsRowDxfId="6"/>
    <tableColumn id="2" name="姓名" dataDxfId="5" totalsRowDxfId="4"/>
    <tableColumn id="3" name="上學期" dataDxfId="3" totalsRowDxfId="2"/>
    <tableColumn id="4" name="下學期" dataDxfId="1" totalsRow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A34" workbookViewId="0">
      <selection activeCell="F44" sqref="F44"/>
    </sheetView>
  </sheetViews>
  <sheetFormatPr defaultColWidth="8.875" defaultRowHeight="16.5"/>
  <cols>
    <col min="1" max="1" width="16.75" style="6" bestFit="1" customWidth="1"/>
    <col min="2" max="2" width="10.625" style="15" customWidth="1"/>
    <col min="3" max="4" width="10.625" style="16" customWidth="1"/>
    <col min="5" max="5" width="8.875" style="16"/>
    <col min="6" max="6" width="11.625" style="16" bestFit="1" customWidth="1"/>
    <col min="7" max="16384" width="8.875" style="16"/>
  </cols>
  <sheetData>
    <row r="1" spans="1:8" s="6" customFormat="1" ht="21" customHeight="1">
      <c r="A1" s="133" t="s">
        <v>53</v>
      </c>
      <c r="B1" s="133"/>
      <c r="C1" s="133"/>
      <c r="D1" s="133"/>
      <c r="F1" s="5"/>
      <c r="H1" s="6" t="s">
        <v>190</v>
      </c>
    </row>
    <row r="2" spans="1:8" s="6" customFormat="1">
      <c r="A2" s="7" t="s">
        <v>54</v>
      </c>
      <c r="B2" s="7" t="s">
        <v>55</v>
      </c>
      <c r="C2" s="8" t="s">
        <v>56</v>
      </c>
      <c r="D2" s="8" t="s">
        <v>57</v>
      </c>
      <c r="H2" s="6">
        <v>5.4</v>
      </c>
    </row>
    <row r="3" spans="1:8" s="6" customFormat="1">
      <c r="A3" s="9">
        <v>1</v>
      </c>
      <c r="B3" s="10" t="s">
        <v>0</v>
      </c>
      <c r="C3" s="11">
        <v>60</v>
      </c>
      <c r="D3" s="11">
        <v>71</v>
      </c>
      <c r="H3" s="6">
        <v>6</v>
      </c>
    </row>
    <row r="4" spans="1:8" s="6" customFormat="1">
      <c r="A4" s="9">
        <v>2</v>
      </c>
      <c r="B4" s="10" t="s">
        <v>1</v>
      </c>
      <c r="C4" s="11">
        <v>99</v>
      </c>
      <c r="D4" s="11">
        <v>66</v>
      </c>
      <c r="H4" s="6">
        <v>7</v>
      </c>
    </row>
    <row r="5" spans="1:8" s="6" customFormat="1">
      <c r="A5" s="9">
        <v>3</v>
      </c>
      <c r="B5" s="10" t="s">
        <v>2</v>
      </c>
      <c r="C5" s="11">
        <v>92</v>
      </c>
      <c r="D5" s="11">
        <v>72</v>
      </c>
      <c r="H5" s="6">
        <v>8.1999999999999993</v>
      </c>
    </row>
    <row r="6" spans="1:8" s="6" customFormat="1">
      <c r="A6" s="9">
        <v>4</v>
      </c>
      <c r="B6" s="12" t="s">
        <v>3</v>
      </c>
      <c r="C6" s="11" t="s">
        <v>58</v>
      </c>
      <c r="D6" s="11">
        <v>98</v>
      </c>
      <c r="H6" s="6">
        <v>6.8</v>
      </c>
    </row>
    <row r="7" spans="1:8" s="6" customFormat="1">
      <c r="A7" s="9">
        <v>5</v>
      </c>
      <c r="B7" s="10" t="s">
        <v>4</v>
      </c>
      <c r="C7" s="11">
        <v>97</v>
      </c>
      <c r="D7" s="11" t="s">
        <v>58</v>
      </c>
      <c r="H7" s="6">
        <v>7.5</v>
      </c>
    </row>
    <row r="8" spans="1:8" s="6" customFormat="1">
      <c r="A8" s="9">
        <v>6</v>
      </c>
      <c r="B8" s="10" t="s">
        <v>14</v>
      </c>
      <c r="C8" s="11">
        <v>62</v>
      </c>
      <c r="D8" s="11">
        <v>74</v>
      </c>
      <c r="H8" s="6">
        <v>8</v>
      </c>
    </row>
    <row r="9" spans="1:8" s="6" customFormat="1">
      <c r="A9" s="9">
        <v>7</v>
      </c>
      <c r="B9" s="10" t="s">
        <v>6</v>
      </c>
      <c r="C9" s="11">
        <v>79</v>
      </c>
      <c r="D9" s="11">
        <v>91</v>
      </c>
      <c r="H9" s="6">
        <v>8.5</v>
      </c>
    </row>
    <row r="10" spans="1:8" s="6" customFormat="1">
      <c r="A10" s="9">
        <v>8</v>
      </c>
      <c r="B10" s="10" t="s">
        <v>7</v>
      </c>
      <c r="C10" s="11">
        <v>97</v>
      </c>
      <c r="D10" s="11" t="s">
        <v>58</v>
      </c>
      <c r="H10" s="6">
        <v>8</v>
      </c>
    </row>
    <row r="11" spans="1:8" s="6" customFormat="1">
      <c r="A11" s="9">
        <v>9</v>
      </c>
      <c r="B11" s="13" t="s">
        <v>8</v>
      </c>
      <c r="C11" s="11">
        <v>70</v>
      </c>
      <c r="D11" s="11">
        <v>95</v>
      </c>
      <c r="H11" s="6">
        <v>90</v>
      </c>
    </row>
    <row r="12" spans="1:8" s="6" customFormat="1">
      <c r="A12" s="9">
        <v>10</v>
      </c>
      <c r="B12" s="10" t="s">
        <v>9</v>
      </c>
      <c r="C12" s="11">
        <v>71</v>
      </c>
      <c r="D12" s="11">
        <v>66</v>
      </c>
    </row>
    <row r="13" spans="1:8" s="6" customFormat="1">
      <c r="A13" s="9">
        <v>11</v>
      </c>
      <c r="B13" s="10" t="s">
        <v>10</v>
      </c>
      <c r="C13" s="11">
        <v>90</v>
      </c>
      <c r="D13" s="11">
        <v>70</v>
      </c>
    </row>
    <row r="14" spans="1:8" s="6" customFormat="1"/>
    <row r="15" spans="1:8" s="6" customFormat="1">
      <c r="A15" s="6" t="s">
        <v>59</v>
      </c>
      <c r="C15" s="14">
        <f>AVEDEV(C3:C13)</f>
        <v>13.3</v>
      </c>
      <c r="D15" s="14">
        <f>AVEDEV(D3:D13)</f>
        <v>11.037037037037038</v>
      </c>
    </row>
    <row r="16" spans="1:8" s="6" customFormat="1">
      <c r="A16" s="6" t="s">
        <v>83</v>
      </c>
      <c r="C16" s="14">
        <f>AVERAGE(統計學)</f>
        <v>81.7</v>
      </c>
      <c r="D16" s="14">
        <f>AVERAGE(經濟學)</f>
        <v>78.111111111111114</v>
      </c>
    </row>
    <row r="17" spans="1:4" s="6" customFormat="1">
      <c r="A17" s="6" t="s">
        <v>60</v>
      </c>
      <c r="C17" s="14">
        <f>AVERAGEA(統計學)</f>
        <v>74.272727272727266</v>
      </c>
      <c r="D17" s="14">
        <f>AVERAGEA(經濟學)</f>
        <v>63.909090909090907</v>
      </c>
    </row>
    <row r="18" spans="1:4" s="6" customFormat="1">
      <c r="A18" s="17" t="s">
        <v>61</v>
      </c>
      <c r="C18" s="6">
        <f>COUNT(統計學)</f>
        <v>10</v>
      </c>
      <c r="D18" s="6">
        <f>COUNT(經濟學)</f>
        <v>9</v>
      </c>
    </row>
    <row r="19" spans="1:4" s="6" customFormat="1">
      <c r="A19" s="6" t="s">
        <v>62</v>
      </c>
      <c r="C19" s="6">
        <f>COUNTA(統計學)</f>
        <v>11</v>
      </c>
      <c r="D19" s="6">
        <f>COUNTA(經濟學)</f>
        <v>11</v>
      </c>
    </row>
    <row r="20" spans="1:4" s="6" customFormat="1">
      <c r="A20" s="6" t="s">
        <v>75</v>
      </c>
      <c r="C20" s="6">
        <f>DEVSQ(統計學)</f>
        <v>2060.1</v>
      </c>
      <c r="D20" s="6">
        <f>DEVSQ(經濟學)</f>
        <v>1310.8888888888889</v>
      </c>
    </row>
    <row r="21" spans="1:4" s="6" customFormat="1">
      <c r="A21" s="6" t="s">
        <v>84</v>
      </c>
      <c r="C21" s="6">
        <f>GEOMEAN(統計學)</f>
        <v>80.384727151235651</v>
      </c>
      <c r="D21" s="6">
        <f>GEOMEAN(經濟學)</f>
        <v>77.228522766592818</v>
      </c>
    </row>
    <row r="22" spans="1:4" s="6" customFormat="1">
      <c r="A22" s="6" t="s">
        <v>85</v>
      </c>
      <c r="C22" s="6">
        <f>HARMEAN(統計學)</f>
        <v>79.036143961487127</v>
      </c>
      <c r="D22" s="6">
        <f>HARMEAN(經濟學)</f>
        <v>76.403881565388119</v>
      </c>
    </row>
    <row r="23" spans="1:4" s="6" customFormat="1">
      <c r="A23" s="6" t="s">
        <v>86</v>
      </c>
      <c r="C23" s="6">
        <f>KURT(統計學)</f>
        <v>-1.7590592909615395</v>
      </c>
      <c r="D23" s="6">
        <f>KURT(經濟學)</f>
        <v>-1.4088236178810369</v>
      </c>
    </row>
    <row r="24" spans="1:4" s="6" customFormat="1">
      <c r="A24" s="6" t="s">
        <v>170</v>
      </c>
      <c r="C24" s="6">
        <f>MAX(統計學)</f>
        <v>99</v>
      </c>
      <c r="D24" s="6">
        <f>MAX(經濟學)</f>
        <v>98</v>
      </c>
    </row>
    <row r="25" spans="1:4" s="6" customFormat="1">
      <c r="A25" s="6" t="s">
        <v>172</v>
      </c>
      <c r="C25" s="6">
        <f>MAXA(統計學)</f>
        <v>99</v>
      </c>
      <c r="D25" s="6">
        <f>MAXA(經濟學)</f>
        <v>98</v>
      </c>
    </row>
    <row r="26" spans="1:4" s="6" customFormat="1">
      <c r="A26" s="6" t="s">
        <v>171</v>
      </c>
      <c r="C26" s="6">
        <f>MIN(統計學)</f>
        <v>60</v>
      </c>
      <c r="D26" s="6">
        <f>MIN(經濟學)</f>
        <v>66</v>
      </c>
    </row>
    <row r="27" spans="1:4" s="6" customFormat="1">
      <c r="A27" s="6" t="s">
        <v>173</v>
      </c>
      <c r="C27" s="6">
        <f>MINA(統計學)</f>
        <v>0</v>
      </c>
      <c r="D27" s="6">
        <f>MINA(經濟學)</f>
        <v>0</v>
      </c>
    </row>
    <row r="28" spans="1:4" s="6" customFormat="1">
      <c r="A28" s="6" t="s">
        <v>174</v>
      </c>
      <c r="C28" s="6">
        <f>MEDIAN(統計學)</f>
        <v>84.5</v>
      </c>
      <c r="D28" s="6">
        <f>MEDIAN(經濟學)</f>
        <v>72</v>
      </c>
    </row>
    <row r="29" spans="1:4" s="6" customFormat="1">
      <c r="A29" s="6" t="s">
        <v>175</v>
      </c>
      <c r="C29" s="6">
        <f>MODE(統計學)</f>
        <v>97</v>
      </c>
      <c r="D29" s="6">
        <f>MODE(經濟學)</f>
        <v>66</v>
      </c>
    </row>
    <row r="30" spans="1:4" s="6" customFormat="1">
      <c r="A30" s="6" t="s">
        <v>176</v>
      </c>
      <c r="C30" s="6">
        <f>PERCENTILE(統計學,0.2)</f>
        <v>68.400000000000006</v>
      </c>
      <c r="D30" s="6">
        <f>PERCENTILE(經濟學,0.2)</f>
        <v>68.400000000000006</v>
      </c>
    </row>
    <row r="31" spans="1:4" s="6" customFormat="1">
      <c r="A31" s="6" t="s">
        <v>178</v>
      </c>
      <c r="C31" s="6">
        <f>PERCENTILE(統計學,0.5)</f>
        <v>84.5</v>
      </c>
      <c r="D31" s="6">
        <f>PERCENTILE(經濟學,0.5)</f>
        <v>72</v>
      </c>
    </row>
    <row r="32" spans="1:4" s="6" customFormat="1">
      <c r="A32" s="6" t="s">
        <v>177</v>
      </c>
      <c r="C32" s="6">
        <f>PERCENTILE(統計學,0.8)</f>
        <v>97</v>
      </c>
      <c r="D32" s="6">
        <f>PERCENTILE(經濟學,0.8)</f>
        <v>92.6</v>
      </c>
    </row>
    <row r="33" spans="1:4" s="6" customFormat="1">
      <c r="A33" s="6" t="s">
        <v>179</v>
      </c>
      <c r="C33" s="32">
        <f>PERCENTRANK(統計學,80)</f>
        <v>0.45400000000000001</v>
      </c>
      <c r="D33" s="32">
        <f>PERCENTRANK(經濟學,80)</f>
        <v>0.66900000000000004</v>
      </c>
    </row>
    <row r="34" spans="1:4" s="6" customFormat="1">
      <c r="A34" s="6" t="s">
        <v>180</v>
      </c>
      <c r="C34" s="6">
        <f>QUARTILE(統計學,1)</f>
        <v>70.25</v>
      </c>
      <c r="D34" s="6">
        <f>QUARTILE(經濟學,1)</f>
        <v>70</v>
      </c>
    </row>
    <row r="35" spans="1:4" s="6" customFormat="1">
      <c r="A35" s="6" t="s">
        <v>182</v>
      </c>
      <c r="C35" s="6">
        <f>QUARTILE(統計學,2)</f>
        <v>84.5</v>
      </c>
      <c r="D35" s="6">
        <f>QUARTILE(經濟學,2)</f>
        <v>72</v>
      </c>
    </row>
    <row r="36" spans="1:4" s="6" customFormat="1">
      <c r="A36" s="6" t="s">
        <v>181</v>
      </c>
      <c r="C36" s="6">
        <f>QUARTILE(統計學,3)</f>
        <v>95.75</v>
      </c>
      <c r="D36" s="6">
        <f>QUARTILE(經濟學,3)</f>
        <v>91</v>
      </c>
    </row>
    <row r="37" spans="1:4" s="6" customFormat="1">
      <c r="A37" s="6" t="s">
        <v>184</v>
      </c>
      <c r="C37" s="6">
        <f>SKEW(統計學)</f>
        <v>-0.26888976915377261</v>
      </c>
      <c r="D37" s="6">
        <f>SKEW(經濟學)</f>
        <v>0.77248204899571016</v>
      </c>
    </row>
    <row r="38" spans="1:4" s="6" customFormat="1">
      <c r="A38" s="6" t="s">
        <v>189</v>
      </c>
      <c r="C38" s="6">
        <f>STDEV(統計學)</f>
        <v>15.12944149663168</v>
      </c>
      <c r="D38" s="6">
        <f>STDEV(經濟學)</f>
        <v>12.800824626214958</v>
      </c>
    </row>
    <row r="39" spans="1:4" s="6" customFormat="1">
      <c r="A39" s="6" t="s">
        <v>185</v>
      </c>
      <c r="C39" s="6">
        <f>STDEVP(統計學)</f>
        <v>14.353048456686823</v>
      </c>
      <c r="D39" s="6">
        <f>STDEVP(經濟學)</f>
        <v>12.068733197301793</v>
      </c>
    </row>
    <row r="40" spans="1:4" s="6" customFormat="1">
      <c r="A40" s="6" t="s">
        <v>186</v>
      </c>
      <c r="C40" s="6">
        <f>TRIMMEAN(統計學,0.2)</f>
        <v>82.25</v>
      </c>
      <c r="D40" s="6">
        <f>TRIMMEAN(經濟學,0.2)</f>
        <v>78.111111111111114</v>
      </c>
    </row>
    <row r="41" spans="1:4" s="6" customFormat="1">
      <c r="A41" s="6" t="s">
        <v>187</v>
      </c>
      <c r="C41" s="6">
        <f>VAR(統計學)</f>
        <v>228.90000000000066</v>
      </c>
      <c r="D41" s="6">
        <f>VAR(經濟學)</f>
        <v>163.86111111111131</v>
      </c>
    </row>
    <row r="42" spans="1:4" s="6" customFormat="1">
      <c r="A42" s="6" t="s">
        <v>188</v>
      </c>
      <c r="C42" s="6">
        <f>VARP(統計學)</f>
        <v>206.01</v>
      </c>
      <c r="D42" s="6">
        <f>VARP(經濟學)</f>
        <v>145.65432098765433</v>
      </c>
    </row>
    <row r="43" spans="1:4" s="6" customFormat="1"/>
    <row r="44" spans="1:4" s="6" customFormat="1"/>
    <row r="45" spans="1:4" s="6" customFormat="1"/>
    <row r="46" spans="1:4" s="6" customFormat="1"/>
    <row r="47" spans="1:4" s="6" customFormat="1"/>
    <row r="48" spans="1:4" s="6" customFormat="1"/>
    <row r="49" s="6" customFormat="1"/>
    <row r="50" s="6" customFormat="1"/>
    <row r="51" s="6" customFormat="1"/>
    <row r="52" s="6" customFormat="1"/>
    <row r="53" s="6" customFormat="1"/>
    <row r="54" s="6" customFormat="1"/>
    <row r="55" s="6" customFormat="1"/>
    <row r="56" s="6" customFormat="1"/>
    <row r="57" s="6" customFormat="1"/>
    <row r="58" s="6" customFormat="1"/>
    <row r="59" s="6" customFormat="1"/>
    <row r="60" s="6" customFormat="1"/>
    <row r="61" s="6" customFormat="1"/>
    <row r="62" s="6" customFormat="1"/>
    <row r="63" s="6" customFormat="1"/>
    <row r="64" s="6" customFormat="1"/>
    <row r="65" s="6" customFormat="1"/>
    <row r="66" s="6" customFormat="1"/>
    <row r="67" s="6" customFormat="1"/>
    <row r="68" s="6" customFormat="1"/>
    <row r="69" s="6" customFormat="1"/>
    <row r="70" s="6" customFormat="1"/>
    <row r="71" s="6" customFormat="1"/>
    <row r="72" s="6" customFormat="1"/>
    <row r="73" s="6" customFormat="1"/>
    <row r="74" s="6" customFormat="1"/>
    <row r="75" s="6" customFormat="1"/>
    <row r="76" s="6" customFormat="1"/>
    <row r="77" s="6" customFormat="1"/>
    <row r="78" s="6" customFormat="1"/>
    <row r="79" s="6" customFormat="1"/>
    <row r="80" s="6" customFormat="1"/>
    <row r="81" s="6" customFormat="1"/>
    <row r="82" s="6" customFormat="1"/>
    <row r="83" s="6" customFormat="1"/>
    <row r="84" s="6" customFormat="1"/>
    <row r="85" s="6" customFormat="1"/>
    <row r="86" s="6" customFormat="1"/>
    <row r="87" s="6" customFormat="1"/>
    <row r="88" s="6" customFormat="1"/>
    <row r="89" s="6" customFormat="1"/>
    <row r="90" s="6" customFormat="1"/>
    <row r="91" s="6" customFormat="1"/>
    <row r="92" s="6" customFormat="1"/>
    <row r="93" s="6" customFormat="1"/>
  </sheetData>
  <mergeCells count="1">
    <mergeCell ref="A1:D1"/>
  </mergeCells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I18" sqref="I18"/>
    </sheetView>
  </sheetViews>
  <sheetFormatPr defaultRowHeight="16.5"/>
  <cols>
    <col min="1" max="1" width="4.5" bestFit="1" customWidth="1"/>
    <col min="2" max="5" width="11.125" bestFit="1" customWidth="1"/>
    <col min="6" max="6" width="11.625" bestFit="1" customWidth="1"/>
  </cols>
  <sheetData>
    <row r="1" spans="1:6">
      <c r="A1" t="s">
        <v>213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</row>
    <row r="2" spans="1:6">
      <c r="A2">
        <v>0</v>
      </c>
      <c r="B2">
        <f t="shared" ref="B2:B12" si="0">GAMMAINV(A2,1,1)</f>
        <v>0</v>
      </c>
      <c r="C2">
        <f t="shared" ref="C2:C12" si="1">GAMMAINV(A2,2,2)</f>
        <v>0</v>
      </c>
      <c r="D2">
        <f t="shared" ref="D2:D12" si="2">GAMMAINV(A2,1,2)</f>
        <v>0</v>
      </c>
      <c r="E2">
        <f t="shared" ref="E2:E12" si="3">GAMMAINV(A2,3,1)</f>
        <v>0</v>
      </c>
      <c r="F2">
        <f t="shared" ref="F2:F12" si="4">GAMMAINV(A2,5,5)</f>
        <v>0</v>
      </c>
    </row>
    <row r="3" spans="1:6">
      <c r="A3">
        <v>0.1</v>
      </c>
      <c r="B3">
        <f t="shared" si="0"/>
        <v>0.10536051565782631</v>
      </c>
      <c r="C3">
        <f t="shared" si="1"/>
        <v>1.0636232167792241</v>
      </c>
      <c r="D3">
        <f t="shared" si="2"/>
        <v>0.21072103131565262</v>
      </c>
      <c r="E3">
        <f t="shared" si="3"/>
        <v>1.1020653282493209</v>
      </c>
      <c r="F3">
        <f t="shared" si="4"/>
        <v>12.162955129813323</v>
      </c>
    </row>
    <row r="4" spans="1:6">
      <c r="A4">
        <v>0.2</v>
      </c>
      <c r="B4">
        <f t="shared" si="0"/>
        <v>0.22314355131420976</v>
      </c>
      <c r="C4">
        <f t="shared" si="1"/>
        <v>1.6487766180659693</v>
      </c>
      <c r="D4">
        <f t="shared" si="2"/>
        <v>0.44628710262841953</v>
      </c>
      <c r="E4">
        <f t="shared" si="3"/>
        <v>1.5350442026446436</v>
      </c>
      <c r="F4">
        <f t="shared" si="4"/>
        <v>15.447698140098481</v>
      </c>
    </row>
    <row r="5" spans="1:6">
      <c r="A5">
        <v>0.3</v>
      </c>
      <c r="B5">
        <f t="shared" si="0"/>
        <v>0.35667494393873239</v>
      </c>
      <c r="C5">
        <f t="shared" si="1"/>
        <v>2.1946984214069829</v>
      </c>
      <c r="D5">
        <f t="shared" si="2"/>
        <v>0.71334988787746478</v>
      </c>
      <c r="E5">
        <f t="shared" si="3"/>
        <v>1.9137757941270626</v>
      </c>
      <c r="F5">
        <f t="shared" si="4"/>
        <v>18.168045414819012</v>
      </c>
    </row>
    <row r="6" spans="1:6">
      <c r="A6">
        <v>0.4</v>
      </c>
      <c r="B6">
        <f t="shared" si="0"/>
        <v>0.51082562376599072</v>
      </c>
      <c r="C6">
        <f t="shared" si="1"/>
        <v>2.7528426841257745</v>
      </c>
      <c r="D6">
        <f t="shared" si="2"/>
        <v>1.0216512475319814</v>
      </c>
      <c r="E6">
        <f t="shared" si="3"/>
        <v>2.2850769040033811</v>
      </c>
      <c r="F6">
        <f t="shared" si="4"/>
        <v>20.738679402352712</v>
      </c>
    </row>
    <row r="7" spans="1:6">
      <c r="A7">
        <v>0.5</v>
      </c>
      <c r="B7">
        <f t="shared" si="0"/>
        <v>0.69314718055994529</v>
      </c>
      <c r="C7">
        <f t="shared" si="1"/>
        <v>3.3566939800333215</v>
      </c>
      <c r="D7">
        <f t="shared" si="2"/>
        <v>1.3862943611198906</v>
      </c>
      <c r="E7">
        <f t="shared" si="3"/>
        <v>2.6740603137235608</v>
      </c>
      <c r="F7">
        <f t="shared" si="4"/>
        <v>23.354544413979916</v>
      </c>
    </row>
    <row r="8" spans="1:6">
      <c r="A8">
        <v>0.6</v>
      </c>
      <c r="B8">
        <f t="shared" si="0"/>
        <v>0.916290731874155</v>
      </c>
      <c r="C8">
        <f t="shared" si="1"/>
        <v>4.0446264906493132</v>
      </c>
      <c r="D8">
        <f t="shared" si="2"/>
        <v>1.83258146374831</v>
      </c>
      <c r="E8">
        <f t="shared" si="3"/>
        <v>3.1053785972633494</v>
      </c>
      <c r="F8">
        <f t="shared" si="4"/>
        <v>26.183090578488635</v>
      </c>
    </row>
    <row r="9" spans="1:6">
      <c r="A9">
        <v>0.7</v>
      </c>
      <c r="B9">
        <f t="shared" si="0"/>
        <v>1.2039728043259359</v>
      </c>
      <c r="C9">
        <f t="shared" si="1"/>
        <v>4.8784329665604087</v>
      </c>
      <c r="D9">
        <f t="shared" si="2"/>
        <v>2.4079456086518718</v>
      </c>
      <c r="E9">
        <f t="shared" si="3"/>
        <v>3.6155676658659899</v>
      </c>
      <c r="F9">
        <f t="shared" si="4"/>
        <v>29.451806568485029</v>
      </c>
    </row>
    <row r="10" spans="1:6">
      <c r="A10">
        <v>0.8</v>
      </c>
      <c r="B10">
        <f t="shared" si="0"/>
        <v>1.6094379124341005</v>
      </c>
      <c r="C10">
        <f t="shared" si="1"/>
        <v>5.9886166940042447</v>
      </c>
      <c r="D10">
        <f t="shared" si="2"/>
        <v>3.218875824868201</v>
      </c>
      <c r="E10">
        <f t="shared" si="3"/>
        <v>4.279029860125334</v>
      </c>
      <c r="F10">
        <f t="shared" si="4"/>
        <v>33.604893937432784</v>
      </c>
    </row>
    <row r="11" spans="1:6">
      <c r="A11">
        <v>0.9</v>
      </c>
      <c r="B11">
        <f t="shared" si="0"/>
        <v>2.3025850929940459</v>
      </c>
      <c r="C11">
        <f t="shared" si="1"/>
        <v>7.779440339734859</v>
      </c>
      <c r="D11">
        <f t="shared" si="2"/>
        <v>4.6051701859880918</v>
      </c>
      <c r="E11">
        <f t="shared" si="3"/>
        <v>5.3223203378342099</v>
      </c>
      <c r="F11">
        <f t="shared" si="4"/>
        <v>39.967947930263151</v>
      </c>
    </row>
    <row r="12" spans="1:6">
      <c r="A12">
        <v>1</v>
      </c>
      <c r="B12" t="e">
        <f t="shared" si="0"/>
        <v>#NUM!</v>
      </c>
      <c r="C12" t="e">
        <f t="shared" si="1"/>
        <v>#NUM!</v>
      </c>
      <c r="D12" t="e">
        <f t="shared" si="2"/>
        <v>#NUM!</v>
      </c>
      <c r="E12" t="e">
        <f t="shared" si="3"/>
        <v>#NUM!</v>
      </c>
      <c r="F12" t="e">
        <f t="shared" si="4"/>
        <v>#NUM!</v>
      </c>
    </row>
  </sheetData>
  <phoneticPr fontId="3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activeCell="M5" sqref="M5"/>
    </sheetView>
  </sheetViews>
  <sheetFormatPr defaultRowHeight="16.5"/>
  <cols>
    <col min="2" max="2" width="13.5" customWidth="1"/>
    <col min="3" max="3" width="12.75" bestFit="1" customWidth="1"/>
  </cols>
  <sheetData>
    <row r="1" spans="1:3">
      <c r="A1" t="s">
        <v>224</v>
      </c>
      <c r="B1" t="s">
        <v>225</v>
      </c>
      <c r="C1" t="s">
        <v>226</v>
      </c>
    </row>
    <row r="2" spans="1:3">
      <c r="A2">
        <v>-3.2</v>
      </c>
      <c r="B2">
        <f>NORMSDIST(A2)</f>
        <v>6.8713793791584719E-4</v>
      </c>
      <c r="C2">
        <f>NORMDIST(A2,0,1,0)</f>
        <v>2.3840882014648404E-3</v>
      </c>
    </row>
    <row r="3" spans="1:3">
      <c r="A3">
        <v>-3.1</v>
      </c>
      <c r="B3">
        <f t="shared" ref="B3:B66" si="0">NORMSDIST(A3)</f>
        <v>9.676032132183561E-4</v>
      </c>
      <c r="C3">
        <f t="shared" ref="C3:C66" si="1">NORMDIST(A3,0,1,0)</f>
        <v>3.2668190561999182E-3</v>
      </c>
    </row>
    <row r="4" spans="1:3">
      <c r="A4">
        <v>-3</v>
      </c>
      <c r="B4">
        <f t="shared" si="0"/>
        <v>1.3498980316300933E-3</v>
      </c>
      <c r="C4">
        <f t="shared" si="1"/>
        <v>4.4318484119380075E-3</v>
      </c>
    </row>
    <row r="5" spans="1:3">
      <c r="A5">
        <v>-2.9</v>
      </c>
      <c r="B5">
        <f t="shared" si="0"/>
        <v>1.8658133003840378E-3</v>
      </c>
      <c r="C5">
        <f t="shared" si="1"/>
        <v>5.9525324197758538E-3</v>
      </c>
    </row>
    <row r="6" spans="1:3">
      <c r="A6">
        <v>-2.8</v>
      </c>
      <c r="B6">
        <f t="shared" si="0"/>
        <v>2.5551303304279312E-3</v>
      </c>
      <c r="C6">
        <f t="shared" si="1"/>
        <v>7.9154515829799686E-3</v>
      </c>
    </row>
    <row r="7" spans="1:3">
      <c r="A7">
        <v>-2.7</v>
      </c>
      <c r="B7">
        <f t="shared" si="0"/>
        <v>3.4669738030406643E-3</v>
      </c>
      <c r="C7">
        <f t="shared" si="1"/>
        <v>1.0420934814422592E-2</v>
      </c>
    </row>
    <row r="8" spans="1:3">
      <c r="A8">
        <v>-2.6</v>
      </c>
      <c r="B8">
        <f t="shared" si="0"/>
        <v>4.6611880237187476E-3</v>
      </c>
      <c r="C8">
        <f t="shared" si="1"/>
        <v>1.3582969233685613E-2</v>
      </c>
    </row>
    <row r="9" spans="1:3">
      <c r="A9">
        <v>-2.5</v>
      </c>
      <c r="B9">
        <f t="shared" si="0"/>
        <v>6.2096653257761331E-3</v>
      </c>
      <c r="C9">
        <f t="shared" si="1"/>
        <v>1.752830049356854E-2</v>
      </c>
    </row>
    <row r="10" spans="1:3">
      <c r="A10">
        <v>-2.4</v>
      </c>
      <c r="B10">
        <f t="shared" si="0"/>
        <v>8.1975359245961311E-3</v>
      </c>
      <c r="C10">
        <f t="shared" si="1"/>
        <v>2.2394530294842899E-2</v>
      </c>
    </row>
    <row r="11" spans="1:3">
      <c r="A11">
        <v>-2.2999999999999998</v>
      </c>
      <c r="B11">
        <f t="shared" si="0"/>
        <v>1.0724110021675811E-2</v>
      </c>
      <c r="C11">
        <f t="shared" si="1"/>
        <v>2.8327037741601186E-2</v>
      </c>
    </row>
    <row r="12" spans="1:3">
      <c r="A12">
        <v>-2.2000000000000002</v>
      </c>
      <c r="B12">
        <f t="shared" si="0"/>
        <v>1.3903447513498597E-2</v>
      </c>
      <c r="C12">
        <f t="shared" si="1"/>
        <v>3.5474592846231424E-2</v>
      </c>
    </row>
    <row r="13" spans="1:3">
      <c r="A13">
        <v>-2.1</v>
      </c>
      <c r="B13">
        <f t="shared" si="0"/>
        <v>1.7864420562816546E-2</v>
      </c>
      <c r="C13">
        <f t="shared" si="1"/>
        <v>4.3983595980427191E-2</v>
      </c>
    </row>
    <row r="14" spans="1:3">
      <c r="A14">
        <v>-2</v>
      </c>
      <c r="B14">
        <f t="shared" si="0"/>
        <v>2.2750131948179191E-2</v>
      </c>
      <c r="C14">
        <f t="shared" si="1"/>
        <v>5.3990966513188063E-2</v>
      </c>
    </row>
    <row r="15" spans="1:3">
      <c r="A15">
        <v>-1.9</v>
      </c>
      <c r="B15">
        <f t="shared" si="0"/>
        <v>2.87165598160018E-2</v>
      </c>
      <c r="C15">
        <f t="shared" si="1"/>
        <v>6.5615814774676595E-2</v>
      </c>
    </row>
    <row r="16" spans="1:3">
      <c r="A16">
        <v>-1.8</v>
      </c>
      <c r="B16">
        <f t="shared" si="0"/>
        <v>3.5930319112925789E-2</v>
      </c>
      <c r="C16">
        <f t="shared" si="1"/>
        <v>7.8950158300894149E-2</v>
      </c>
    </row>
    <row r="17" spans="1:3">
      <c r="A17">
        <v>-1.7</v>
      </c>
      <c r="B17">
        <f t="shared" si="0"/>
        <v>4.4565462758543041E-2</v>
      </c>
      <c r="C17">
        <f t="shared" si="1"/>
        <v>9.4049077376886947E-2</v>
      </c>
    </row>
    <row r="18" spans="1:3">
      <c r="A18">
        <v>-1.6</v>
      </c>
      <c r="B18">
        <f t="shared" si="0"/>
        <v>5.4799291699557967E-2</v>
      </c>
      <c r="C18">
        <f t="shared" si="1"/>
        <v>0.11092083467945554</v>
      </c>
    </row>
    <row r="19" spans="1:3">
      <c r="A19">
        <v>-1.5</v>
      </c>
      <c r="B19">
        <f t="shared" si="0"/>
        <v>6.6807201268858057E-2</v>
      </c>
      <c r="C19">
        <f t="shared" si="1"/>
        <v>0.12951759566589174</v>
      </c>
    </row>
    <row r="20" spans="1:3">
      <c r="A20">
        <v>-1.4</v>
      </c>
      <c r="B20">
        <f t="shared" si="0"/>
        <v>8.0756659233771053E-2</v>
      </c>
      <c r="C20">
        <f t="shared" si="1"/>
        <v>0.14972746563574488</v>
      </c>
    </row>
    <row r="21" spans="1:3">
      <c r="A21">
        <v>-1.3</v>
      </c>
      <c r="B21">
        <f t="shared" si="0"/>
        <v>9.6800484585610316E-2</v>
      </c>
      <c r="C21">
        <f t="shared" si="1"/>
        <v>0.17136859204780736</v>
      </c>
    </row>
    <row r="22" spans="1:3">
      <c r="A22">
        <v>-1.2</v>
      </c>
      <c r="B22">
        <f t="shared" si="0"/>
        <v>0.11506967022170828</v>
      </c>
      <c r="C22">
        <f t="shared" si="1"/>
        <v>0.19418605498321295</v>
      </c>
    </row>
    <row r="23" spans="1:3">
      <c r="A23">
        <v>-1.1000000000000001</v>
      </c>
      <c r="B23">
        <f t="shared" si="0"/>
        <v>0.13566606094638264</v>
      </c>
      <c r="C23">
        <f t="shared" si="1"/>
        <v>0.21785217703255053</v>
      </c>
    </row>
    <row r="24" spans="1:3">
      <c r="A24">
        <v>-1</v>
      </c>
      <c r="B24">
        <f t="shared" si="0"/>
        <v>0.15865525393145699</v>
      </c>
      <c r="C24">
        <f t="shared" si="1"/>
        <v>0.24197072451914337</v>
      </c>
    </row>
    <row r="25" spans="1:3">
      <c r="A25">
        <v>-0.9</v>
      </c>
      <c r="B25">
        <f t="shared" si="0"/>
        <v>0.1840601253467595</v>
      </c>
      <c r="C25">
        <f t="shared" si="1"/>
        <v>0.26608524989875482</v>
      </c>
    </row>
    <row r="26" spans="1:3">
      <c r="A26">
        <v>-0.8</v>
      </c>
      <c r="B26">
        <f t="shared" si="0"/>
        <v>0.21185539858339661</v>
      </c>
      <c r="C26">
        <f t="shared" si="1"/>
        <v>0.28969155276148273</v>
      </c>
    </row>
    <row r="27" spans="1:3">
      <c r="A27">
        <v>-0.7</v>
      </c>
      <c r="B27">
        <f t="shared" si="0"/>
        <v>0.24196365222307298</v>
      </c>
      <c r="C27">
        <f t="shared" si="1"/>
        <v>0.31225393336676127</v>
      </c>
    </row>
    <row r="28" spans="1:3">
      <c r="A28">
        <v>-0.6</v>
      </c>
      <c r="B28">
        <f t="shared" si="0"/>
        <v>0.27425311775007355</v>
      </c>
      <c r="C28">
        <f t="shared" si="1"/>
        <v>0.33322460289179967</v>
      </c>
    </row>
    <row r="29" spans="1:3">
      <c r="A29">
        <v>-0.5</v>
      </c>
      <c r="B29">
        <f t="shared" si="0"/>
        <v>0.30853753872598688</v>
      </c>
      <c r="C29">
        <f t="shared" si="1"/>
        <v>0.35206532676429952</v>
      </c>
    </row>
    <row r="30" spans="1:3">
      <c r="A30">
        <v>-0.4</v>
      </c>
      <c r="B30">
        <f t="shared" si="0"/>
        <v>0.34457825838967576</v>
      </c>
      <c r="C30">
        <f t="shared" si="1"/>
        <v>0.36827014030332333</v>
      </c>
    </row>
    <row r="31" spans="1:3">
      <c r="A31">
        <v>-0.3</v>
      </c>
      <c r="B31">
        <f t="shared" si="0"/>
        <v>0.38208857781104733</v>
      </c>
      <c r="C31">
        <f t="shared" si="1"/>
        <v>0.38138781546052414</v>
      </c>
    </row>
    <row r="32" spans="1:3">
      <c r="A32">
        <v>-0.2</v>
      </c>
      <c r="B32">
        <f t="shared" si="0"/>
        <v>0.42074029056089696</v>
      </c>
      <c r="C32">
        <f t="shared" si="1"/>
        <v>0.39104269397545588</v>
      </c>
    </row>
    <row r="33" spans="1:3">
      <c r="A33">
        <v>-0.1</v>
      </c>
      <c r="B33">
        <f t="shared" si="0"/>
        <v>0.46017216272297101</v>
      </c>
      <c r="C33">
        <f t="shared" si="1"/>
        <v>0.39695254747701181</v>
      </c>
    </row>
    <row r="34" spans="1:3">
      <c r="A34">
        <v>0</v>
      </c>
      <c r="B34">
        <f t="shared" si="0"/>
        <v>0.5</v>
      </c>
      <c r="C34">
        <f t="shared" si="1"/>
        <v>0.3989422804014327</v>
      </c>
    </row>
    <row r="35" spans="1:3">
      <c r="A35">
        <v>9.9999999999999603E-2</v>
      </c>
      <c r="B35">
        <f t="shared" si="0"/>
        <v>0.53982783727702888</v>
      </c>
      <c r="C35">
        <f t="shared" si="1"/>
        <v>0.39695254747701181</v>
      </c>
    </row>
    <row r="36" spans="1:3">
      <c r="A36">
        <v>0.2</v>
      </c>
      <c r="B36">
        <f t="shared" si="0"/>
        <v>0.57925970943910299</v>
      </c>
      <c r="C36">
        <f t="shared" si="1"/>
        <v>0.39104269397545588</v>
      </c>
    </row>
    <row r="37" spans="1:3">
      <c r="A37">
        <v>0.3</v>
      </c>
      <c r="B37">
        <f t="shared" si="0"/>
        <v>0.61791142218895267</v>
      </c>
      <c r="C37">
        <f t="shared" si="1"/>
        <v>0.38138781546052414</v>
      </c>
    </row>
    <row r="38" spans="1:3">
      <c r="A38">
        <v>0.4</v>
      </c>
      <c r="B38">
        <f t="shared" si="0"/>
        <v>0.65542174161032429</v>
      </c>
      <c r="C38">
        <f t="shared" si="1"/>
        <v>0.36827014030332333</v>
      </c>
    </row>
    <row r="39" spans="1:3">
      <c r="A39">
        <v>0.5</v>
      </c>
      <c r="B39">
        <f t="shared" si="0"/>
        <v>0.69146246127401312</v>
      </c>
      <c r="C39">
        <f t="shared" si="1"/>
        <v>0.35206532676429952</v>
      </c>
    </row>
    <row r="40" spans="1:3">
      <c r="A40">
        <v>0.6</v>
      </c>
      <c r="B40">
        <f t="shared" si="0"/>
        <v>0.72574688224992645</v>
      </c>
      <c r="C40">
        <f t="shared" si="1"/>
        <v>0.33322460289179967</v>
      </c>
    </row>
    <row r="41" spans="1:3">
      <c r="A41">
        <v>0.7</v>
      </c>
      <c r="B41">
        <f t="shared" si="0"/>
        <v>0.75803634777692697</v>
      </c>
      <c r="C41">
        <f t="shared" si="1"/>
        <v>0.31225393336676127</v>
      </c>
    </row>
    <row r="42" spans="1:3">
      <c r="A42">
        <v>0.8</v>
      </c>
      <c r="B42">
        <f t="shared" si="0"/>
        <v>0.78814460141660336</v>
      </c>
      <c r="C42">
        <f t="shared" si="1"/>
        <v>0.28969155276148273</v>
      </c>
    </row>
    <row r="43" spans="1:3">
      <c r="A43">
        <v>0.89999999999999902</v>
      </c>
      <c r="B43">
        <f t="shared" si="0"/>
        <v>0.81593987465324025</v>
      </c>
      <c r="C43">
        <f t="shared" si="1"/>
        <v>0.26608524989875504</v>
      </c>
    </row>
    <row r="44" spans="1:3">
      <c r="A44">
        <v>1</v>
      </c>
      <c r="B44">
        <f t="shared" si="0"/>
        <v>0.84134474606854304</v>
      </c>
      <c r="C44">
        <f t="shared" si="1"/>
        <v>0.24197072451914337</v>
      </c>
    </row>
    <row r="45" spans="1:3">
      <c r="A45">
        <v>1.1000000000000001</v>
      </c>
      <c r="B45">
        <f t="shared" si="0"/>
        <v>0.86433393905361733</v>
      </c>
      <c r="C45">
        <f t="shared" si="1"/>
        <v>0.21785217703255053</v>
      </c>
    </row>
    <row r="46" spans="1:3">
      <c r="A46">
        <v>1.2</v>
      </c>
      <c r="B46">
        <f t="shared" si="0"/>
        <v>0.88493032977829178</v>
      </c>
      <c r="C46">
        <f t="shared" si="1"/>
        <v>0.19418605498321295</v>
      </c>
    </row>
    <row r="47" spans="1:3">
      <c r="A47">
        <v>1.3</v>
      </c>
      <c r="B47">
        <f t="shared" si="0"/>
        <v>0.9031995154143897</v>
      </c>
      <c r="C47">
        <f t="shared" si="1"/>
        <v>0.17136859204780736</v>
      </c>
    </row>
    <row r="48" spans="1:3">
      <c r="A48">
        <v>1.4</v>
      </c>
      <c r="B48">
        <f t="shared" si="0"/>
        <v>0.91924334076622893</v>
      </c>
      <c r="C48">
        <f t="shared" si="1"/>
        <v>0.14972746563574488</v>
      </c>
    </row>
    <row r="49" spans="1:3">
      <c r="A49">
        <v>1.5</v>
      </c>
      <c r="B49">
        <f t="shared" si="0"/>
        <v>0.93319279873114191</v>
      </c>
      <c r="C49">
        <f t="shared" si="1"/>
        <v>0.12951759566589174</v>
      </c>
    </row>
    <row r="50" spans="1:3">
      <c r="A50">
        <v>1.6</v>
      </c>
      <c r="B50">
        <f t="shared" si="0"/>
        <v>0.94520070830044201</v>
      </c>
      <c r="C50">
        <f t="shared" si="1"/>
        <v>0.11092083467945554</v>
      </c>
    </row>
    <row r="51" spans="1:3">
      <c r="A51">
        <v>1.7</v>
      </c>
      <c r="B51">
        <f t="shared" si="0"/>
        <v>0.95543453724145699</v>
      </c>
      <c r="C51">
        <f t="shared" si="1"/>
        <v>9.4049077376886947E-2</v>
      </c>
    </row>
    <row r="52" spans="1:3">
      <c r="A52">
        <v>1.8</v>
      </c>
      <c r="B52">
        <f t="shared" si="0"/>
        <v>0.96406968088707423</v>
      </c>
      <c r="C52">
        <f t="shared" si="1"/>
        <v>7.8950158300894149E-2</v>
      </c>
    </row>
    <row r="53" spans="1:3">
      <c r="A53">
        <v>1.9</v>
      </c>
      <c r="B53">
        <f t="shared" si="0"/>
        <v>0.97128344018399815</v>
      </c>
      <c r="C53">
        <f t="shared" si="1"/>
        <v>6.5615814774676595E-2</v>
      </c>
    </row>
    <row r="54" spans="1:3">
      <c r="A54">
        <v>2</v>
      </c>
      <c r="B54">
        <f t="shared" si="0"/>
        <v>0.97724986805182079</v>
      </c>
      <c r="C54">
        <f t="shared" si="1"/>
        <v>5.3990966513188063E-2</v>
      </c>
    </row>
    <row r="55" spans="1:3">
      <c r="A55">
        <v>2.1</v>
      </c>
      <c r="B55">
        <f t="shared" si="0"/>
        <v>0.98213557943718344</v>
      </c>
      <c r="C55">
        <f t="shared" si="1"/>
        <v>4.3983595980427191E-2</v>
      </c>
    </row>
    <row r="56" spans="1:3">
      <c r="A56">
        <v>2.2000000000000002</v>
      </c>
      <c r="B56">
        <f t="shared" si="0"/>
        <v>0.98609655248650141</v>
      </c>
      <c r="C56">
        <f t="shared" si="1"/>
        <v>3.5474592846231424E-2</v>
      </c>
    </row>
    <row r="57" spans="1:3">
      <c r="A57">
        <v>2.30000000000001</v>
      </c>
      <c r="B57">
        <f t="shared" si="0"/>
        <v>0.9892758899783245</v>
      </c>
      <c r="C57">
        <f t="shared" si="1"/>
        <v>2.8327037741600516E-2</v>
      </c>
    </row>
    <row r="58" spans="1:3">
      <c r="A58">
        <v>2.4</v>
      </c>
      <c r="B58">
        <f t="shared" si="0"/>
        <v>0.99180246407540384</v>
      </c>
      <c r="C58">
        <f t="shared" si="1"/>
        <v>2.2394530294842899E-2</v>
      </c>
    </row>
    <row r="59" spans="1:3">
      <c r="A59">
        <v>2.5</v>
      </c>
      <c r="B59">
        <f t="shared" si="0"/>
        <v>0.99379033467422384</v>
      </c>
      <c r="C59">
        <f t="shared" si="1"/>
        <v>1.752830049356854E-2</v>
      </c>
    </row>
    <row r="60" spans="1:3">
      <c r="A60">
        <v>2.6000000000000099</v>
      </c>
      <c r="B60">
        <f t="shared" si="0"/>
        <v>0.99533881197628138</v>
      </c>
      <c r="C60">
        <f t="shared" si="1"/>
        <v>1.3582969233685271E-2</v>
      </c>
    </row>
    <row r="61" spans="1:3">
      <c r="A61">
        <v>2.7000000000000099</v>
      </c>
      <c r="B61">
        <f t="shared" si="0"/>
        <v>0.99653302619695949</v>
      </c>
      <c r="C61">
        <f t="shared" si="1"/>
        <v>1.0420934814422318E-2</v>
      </c>
    </row>
    <row r="62" spans="1:3">
      <c r="A62">
        <v>2.80000000000001</v>
      </c>
      <c r="B62">
        <f t="shared" si="0"/>
        <v>0.99744486966957213</v>
      </c>
      <c r="C62">
        <f t="shared" si="1"/>
        <v>7.915451582979743E-3</v>
      </c>
    </row>
    <row r="63" spans="1:3">
      <c r="A63">
        <v>2.9</v>
      </c>
      <c r="B63">
        <f t="shared" si="0"/>
        <v>0.99813418669961596</v>
      </c>
      <c r="C63">
        <f t="shared" si="1"/>
        <v>5.9525324197758538E-3</v>
      </c>
    </row>
    <row r="64" spans="1:3">
      <c r="A64">
        <v>3.0000000000000102</v>
      </c>
      <c r="B64">
        <f t="shared" si="0"/>
        <v>0.9986501019683699</v>
      </c>
      <c r="C64">
        <f t="shared" si="1"/>
        <v>4.431848411937874E-3</v>
      </c>
    </row>
    <row r="65" spans="1:3">
      <c r="A65">
        <v>3.1000000000000099</v>
      </c>
      <c r="B65">
        <f t="shared" si="0"/>
        <v>0.99903239678678168</v>
      </c>
      <c r="C65">
        <f t="shared" si="1"/>
        <v>3.2668190561998202E-3</v>
      </c>
    </row>
    <row r="66" spans="1:3">
      <c r="A66">
        <v>3.2000000000000099</v>
      </c>
      <c r="B66">
        <f t="shared" si="0"/>
        <v>0.99931286206208414</v>
      </c>
      <c r="C66">
        <f t="shared" si="1"/>
        <v>2.3840882014647662E-3</v>
      </c>
    </row>
  </sheetData>
  <phoneticPr fontId="3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activeCell="D1" sqref="D1"/>
    </sheetView>
  </sheetViews>
  <sheetFormatPr defaultRowHeight="16.5"/>
  <cols>
    <col min="2" max="5" width="16.75" bestFit="1" customWidth="1"/>
  </cols>
  <sheetData>
    <row r="1" spans="1:5">
      <c r="A1" t="s">
        <v>227</v>
      </c>
      <c r="B1" t="s">
        <v>228</v>
      </c>
      <c r="C1" t="s">
        <v>229</v>
      </c>
      <c r="D1" t="s">
        <v>230</v>
      </c>
      <c r="E1" t="s">
        <v>231</v>
      </c>
    </row>
    <row r="2" spans="1:5">
      <c r="A2">
        <v>-3.2</v>
      </c>
      <c r="B2">
        <f>NORMDIST(A2,0,1,1)</f>
        <v>6.8713793791584719E-4</v>
      </c>
      <c r="C2">
        <f>NORMDIST(A2,0,1,0)</f>
        <v>2.3840882014648404E-3</v>
      </c>
      <c r="D2">
        <f>NORMDIST(A2,0,2,1)</f>
        <v>5.4799291699557967E-2</v>
      </c>
      <c r="E2">
        <f>NORMDIST(A2,0,2,0)</f>
        <v>5.5460417339727772E-2</v>
      </c>
    </row>
    <row r="3" spans="1:5">
      <c r="A3">
        <v>-3.1</v>
      </c>
      <c r="B3">
        <f t="shared" ref="B3:B66" si="0">NORMDIST(A3,0,1,1)</f>
        <v>9.676032132183561E-4</v>
      </c>
      <c r="C3">
        <f t="shared" ref="C3:C66" si="1">NORMDIST(A3,0,1,0)</f>
        <v>3.2668190561999182E-3</v>
      </c>
      <c r="D3">
        <f t="shared" ref="D3:D66" si="2">NORMDIST(A3,0,2,1)</f>
        <v>6.057075800205898E-2</v>
      </c>
      <c r="E3">
        <f t="shared" ref="E3:E66" si="3">NORMDIST(A3,0,2,0)</f>
        <v>6.0004500348492792E-2</v>
      </c>
    </row>
    <row r="4" spans="1:5">
      <c r="A4">
        <v>-3</v>
      </c>
      <c r="B4">
        <f t="shared" si="0"/>
        <v>1.3498980316300933E-3</v>
      </c>
      <c r="C4">
        <f t="shared" si="1"/>
        <v>4.4318484119380075E-3</v>
      </c>
      <c r="D4">
        <f t="shared" si="2"/>
        <v>6.6807201268858057E-2</v>
      </c>
      <c r="E4">
        <f t="shared" si="3"/>
        <v>6.4758797832945872E-2</v>
      </c>
    </row>
    <row r="5" spans="1:5">
      <c r="A5">
        <v>-2.9</v>
      </c>
      <c r="B5">
        <f t="shared" si="0"/>
        <v>1.8658133003840378E-3</v>
      </c>
      <c r="C5">
        <f t="shared" si="1"/>
        <v>5.9525324197758538E-3</v>
      </c>
      <c r="D5">
        <f t="shared" si="2"/>
        <v>7.3529259609648373E-2</v>
      </c>
      <c r="E5">
        <f t="shared" si="3"/>
        <v>6.9715283222680141E-2</v>
      </c>
    </row>
    <row r="6" spans="1:5">
      <c r="A6">
        <v>-2.8</v>
      </c>
      <c r="B6">
        <f t="shared" si="0"/>
        <v>2.5551303304279312E-3</v>
      </c>
      <c r="C6">
        <f t="shared" si="1"/>
        <v>7.9154515829799686E-3</v>
      </c>
      <c r="D6">
        <f t="shared" si="2"/>
        <v>8.0756659233771053E-2</v>
      </c>
      <c r="E6">
        <f t="shared" si="3"/>
        <v>7.4863732817872439E-2</v>
      </c>
    </row>
    <row r="7" spans="1:5">
      <c r="A7">
        <v>-2.7</v>
      </c>
      <c r="B7">
        <f t="shared" si="0"/>
        <v>3.4669738030406643E-3</v>
      </c>
      <c r="C7">
        <f t="shared" si="1"/>
        <v>1.0420934814422592E-2</v>
      </c>
      <c r="D7">
        <f t="shared" si="2"/>
        <v>8.8507991437401998E-2</v>
      </c>
      <c r="E7">
        <f t="shared" si="3"/>
        <v>8.0191663670959798E-2</v>
      </c>
    </row>
    <row r="8" spans="1:5">
      <c r="A8">
        <v>-2.6</v>
      </c>
      <c r="B8">
        <f t="shared" si="0"/>
        <v>4.6611880237187476E-3</v>
      </c>
      <c r="C8">
        <f t="shared" si="1"/>
        <v>1.3582969233685613E-2</v>
      </c>
      <c r="D8">
        <f t="shared" si="2"/>
        <v>9.6800484585610316E-2</v>
      </c>
      <c r="E8">
        <f t="shared" si="3"/>
        <v>8.5684296023903678E-2</v>
      </c>
    </row>
    <row r="9" spans="1:5">
      <c r="A9">
        <v>-2.5</v>
      </c>
      <c r="B9">
        <f t="shared" si="0"/>
        <v>6.2096653257761331E-3</v>
      </c>
      <c r="C9">
        <f t="shared" si="1"/>
        <v>1.752830049356854E-2</v>
      </c>
      <c r="D9">
        <f t="shared" si="2"/>
        <v>0.10564977366685525</v>
      </c>
      <c r="E9">
        <f t="shared" si="3"/>
        <v>9.1324542694510957E-2</v>
      </c>
    </row>
    <row r="10" spans="1:5">
      <c r="A10">
        <v>-2.4</v>
      </c>
      <c r="B10">
        <f t="shared" si="0"/>
        <v>8.1975359245961311E-3</v>
      </c>
      <c r="C10">
        <f t="shared" si="1"/>
        <v>2.2394530294842899E-2</v>
      </c>
      <c r="D10">
        <f t="shared" si="2"/>
        <v>0.11506967022170828</v>
      </c>
      <c r="E10">
        <f t="shared" si="3"/>
        <v>9.7093027491606476E-2</v>
      </c>
    </row>
    <row r="11" spans="1:5">
      <c r="A11">
        <v>-2.2999999999999998</v>
      </c>
      <c r="B11">
        <f t="shared" si="0"/>
        <v>1.0724110021675811E-2</v>
      </c>
      <c r="C11">
        <f t="shared" si="1"/>
        <v>2.8327037741601186E-2</v>
      </c>
      <c r="D11">
        <f t="shared" si="2"/>
        <v>0.12507193563715024</v>
      </c>
      <c r="E11">
        <f t="shared" si="3"/>
        <v>0.10296813435998739</v>
      </c>
    </row>
    <row r="12" spans="1:5">
      <c r="A12">
        <v>-2.2000000000000002</v>
      </c>
      <c r="B12">
        <f t="shared" si="0"/>
        <v>1.3903447513498597E-2</v>
      </c>
      <c r="C12">
        <f t="shared" si="1"/>
        <v>3.5474592846231424E-2</v>
      </c>
      <c r="D12">
        <f t="shared" si="2"/>
        <v>0.13566606094638264</v>
      </c>
      <c r="E12">
        <f t="shared" si="3"/>
        <v>0.10892608851627526</v>
      </c>
    </row>
    <row r="13" spans="1:5">
      <c r="A13">
        <v>-2.1</v>
      </c>
      <c r="B13">
        <f t="shared" si="0"/>
        <v>1.7864420562816546E-2</v>
      </c>
      <c r="C13">
        <f t="shared" si="1"/>
        <v>4.3983595980427191E-2</v>
      </c>
      <c r="D13">
        <f t="shared" si="2"/>
        <v>0.14685905637589594</v>
      </c>
      <c r="E13">
        <f t="shared" si="3"/>
        <v>0.11494107034211651</v>
      </c>
    </row>
    <row r="14" spans="1:5">
      <c r="A14">
        <v>-2</v>
      </c>
      <c r="B14">
        <f t="shared" si="0"/>
        <v>2.2750131948179191E-2</v>
      </c>
      <c r="C14">
        <f t="shared" si="1"/>
        <v>5.3990966513188063E-2</v>
      </c>
      <c r="D14">
        <f t="shared" si="2"/>
        <v>0.15865525393145699</v>
      </c>
      <c r="E14">
        <f t="shared" si="3"/>
        <v>0.12098536225957168</v>
      </c>
    </row>
    <row r="15" spans="1:5">
      <c r="A15">
        <v>-1.9</v>
      </c>
      <c r="B15">
        <f t="shared" si="0"/>
        <v>2.87165598160018E-2</v>
      </c>
      <c r="C15">
        <f t="shared" si="1"/>
        <v>6.5615814774676595E-2</v>
      </c>
      <c r="D15">
        <f t="shared" si="2"/>
        <v>0.17105612630848185</v>
      </c>
      <c r="E15">
        <f t="shared" si="3"/>
        <v>0.12702952823459451</v>
      </c>
    </row>
    <row r="16" spans="1:5">
      <c r="A16">
        <v>-1.8</v>
      </c>
      <c r="B16">
        <f t="shared" si="0"/>
        <v>3.5930319112925789E-2</v>
      </c>
      <c r="C16">
        <f t="shared" si="1"/>
        <v>7.8950158300894149E-2</v>
      </c>
      <c r="D16">
        <f t="shared" si="2"/>
        <v>0.1840601253467595</v>
      </c>
      <c r="E16">
        <f t="shared" si="3"/>
        <v>0.13304262494937741</v>
      </c>
    </row>
    <row r="17" spans="1:5">
      <c r="A17">
        <v>-1.7</v>
      </c>
      <c r="B17">
        <f t="shared" si="0"/>
        <v>4.4565462758543041E-2</v>
      </c>
      <c r="C17">
        <f t="shared" si="1"/>
        <v>9.4049077376886947E-2</v>
      </c>
      <c r="D17">
        <f t="shared" si="2"/>
        <v>0.19766254312269238</v>
      </c>
      <c r="E17">
        <f t="shared" si="3"/>
        <v>0.13899244306549824</v>
      </c>
    </row>
    <row r="18" spans="1:5">
      <c r="A18">
        <v>-1.6</v>
      </c>
      <c r="B18">
        <f t="shared" si="0"/>
        <v>5.4799291699557967E-2</v>
      </c>
      <c r="C18">
        <f t="shared" si="1"/>
        <v>0.11092083467945554</v>
      </c>
      <c r="D18">
        <f t="shared" si="2"/>
        <v>0.21185539858339661</v>
      </c>
      <c r="E18">
        <f t="shared" si="3"/>
        <v>0.14484577638074136</v>
      </c>
    </row>
    <row r="19" spans="1:5">
      <c r="A19">
        <v>-1.5</v>
      </c>
      <c r="B19">
        <f t="shared" si="0"/>
        <v>6.6807201268858057E-2</v>
      </c>
      <c r="C19">
        <f t="shared" si="1"/>
        <v>0.12951759566589174</v>
      </c>
      <c r="D19">
        <f t="shared" si="2"/>
        <v>0.22662735237686821</v>
      </c>
      <c r="E19">
        <f t="shared" si="3"/>
        <v>0.15056871607740221</v>
      </c>
    </row>
    <row r="20" spans="1:5">
      <c r="A20">
        <v>-1.4</v>
      </c>
      <c r="B20">
        <f t="shared" si="0"/>
        <v>8.0756659233771053E-2</v>
      </c>
      <c r="C20">
        <f t="shared" si="1"/>
        <v>0.14972746563574488</v>
      </c>
      <c r="D20">
        <f t="shared" si="2"/>
        <v>0.24196365222307298</v>
      </c>
      <c r="E20">
        <f t="shared" si="3"/>
        <v>0.15612696668338064</v>
      </c>
    </row>
    <row r="21" spans="1:5">
      <c r="A21">
        <v>-1.3</v>
      </c>
      <c r="B21">
        <f t="shared" si="0"/>
        <v>9.6800484585610316E-2</v>
      </c>
      <c r="C21">
        <f t="shared" si="1"/>
        <v>0.17136859204780736</v>
      </c>
      <c r="D21">
        <f t="shared" si="2"/>
        <v>0.25784611080586467</v>
      </c>
      <c r="E21">
        <f t="shared" si="3"/>
        <v>0.16148617983395713</v>
      </c>
    </row>
    <row r="22" spans="1:5">
      <c r="A22">
        <v>-1.2</v>
      </c>
      <c r="B22">
        <f t="shared" si="0"/>
        <v>0.11506967022170828</v>
      </c>
      <c r="C22">
        <f t="shared" si="1"/>
        <v>0.19418605498321295</v>
      </c>
      <c r="D22">
        <f t="shared" si="2"/>
        <v>0.27425311775007355</v>
      </c>
      <c r="E22">
        <f t="shared" si="3"/>
        <v>0.16661230144589984</v>
      </c>
    </row>
    <row r="23" spans="1:5">
      <c r="A23">
        <v>-1.1000000000000001</v>
      </c>
      <c r="B23">
        <f t="shared" si="0"/>
        <v>0.13566606094638264</v>
      </c>
      <c r="C23">
        <f t="shared" si="1"/>
        <v>0.21785217703255053</v>
      </c>
      <c r="D23">
        <f t="shared" si="2"/>
        <v>0.29115968678834636</v>
      </c>
      <c r="E23">
        <f t="shared" si="3"/>
        <v>0.17147192750969195</v>
      </c>
    </row>
    <row r="24" spans="1:5">
      <c r="A24">
        <v>-1</v>
      </c>
      <c r="B24">
        <f t="shared" si="0"/>
        <v>0.15865525393145699</v>
      </c>
      <c r="C24">
        <f t="shared" si="1"/>
        <v>0.24197072451914337</v>
      </c>
      <c r="D24">
        <f t="shared" si="2"/>
        <v>0.30853753872598688</v>
      </c>
      <c r="E24">
        <f t="shared" si="3"/>
        <v>0.17603266338214976</v>
      </c>
    </row>
    <row r="25" spans="1:5">
      <c r="A25">
        <v>-0.9</v>
      </c>
      <c r="B25">
        <f t="shared" si="0"/>
        <v>0.1840601253467595</v>
      </c>
      <c r="C25">
        <f t="shared" si="1"/>
        <v>0.26608524989875482</v>
      </c>
      <c r="D25">
        <f t="shared" si="2"/>
        <v>0.32635522028791997</v>
      </c>
      <c r="E25">
        <f t="shared" si="3"/>
        <v>0.18026348123082397</v>
      </c>
    </row>
    <row r="26" spans="1:5">
      <c r="A26">
        <v>-0.8</v>
      </c>
      <c r="B26">
        <f t="shared" si="0"/>
        <v>0.21185539858339661</v>
      </c>
      <c r="C26">
        <f t="shared" si="1"/>
        <v>0.28969155276148273</v>
      </c>
      <c r="D26">
        <f t="shared" si="2"/>
        <v>0.34457825838967576</v>
      </c>
      <c r="E26">
        <f t="shared" si="3"/>
        <v>0.18413507015166167</v>
      </c>
    </row>
    <row r="27" spans="1:5">
      <c r="A27">
        <v>-0.7</v>
      </c>
      <c r="B27">
        <f t="shared" si="0"/>
        <v>0.24196365222307298</v>
      </c>
      <c r="C27">
        <f t="shared" si="1"/>
        <v>0.31225393336676127</v>
      </c>
      <c r="D27">
        <f t="shared" si="2"/>
        <v>0.3631693488243809</v>
      </c>
      <c r="E27">
        <f t="shared" si="3"/>
        <v>0.18762017345846896</v>
      </c>
    </row>
    <row r="28" spans="1:5">
      <c r="A28">
        <v>-0.6</v>
      </c>
      <c r="B28">
        <f t="shared" si="0"/>
        <v>0.27425311775007355</v>
      </c>
      <c r="C28">
        <f t="shared" si="1"/>
        <v>0.33322460289179967</v>
      </c>
      <c r="D28">
        <f t="shared" si="2"/>
        <v>0.38208857781104733</v>
      </c>
      <c r="E28">
        <f t="shared" si="3"/>
        <v>0.19069390773026207</v>
      </c>
    </row>
    <row r="29" spans="1:5">
      <c r="A29">
        <v>-0.5</v>
      </c>
      <c r="B29">
        <f t="shared" si="0"/>
        <v>0.30853753872598688</v>
      </c>
      <c r="C29">
        <f t="shared" si="1"/>
        <v>0.35206532676429952</v>
      </c>
      <c r="D29">
        <f t="shared" si="2"/>
        <v>0.4012936743170763</v>
      </c>
      <c r="E29">
        <f t="shared" si="3"/>
        <v>0.19333405840142462</v>
      </c>
    </row>
    <row r="30" spans="1:5">
      <c r="A30">
        <v>-0.4</v>
      </c>
      <c r="B30">
        <f t="shared" si="0"/>
        <v>0.34457825838967576</v>
      </c>
      <c r="C30">
        <f t="shared" si="1"/>
        <v>0.36827014030332333</v>
      </c>
      <c r="D30">
        <f t="shared" si="2"/>
        <v>0.42074029056089696</v>
      </c>
      <c r="E30">
        <f t="shared" si="3"/>
        <v>0.19552134698772794</v>
      </c>
    </row>
    <row r="31" spans="1:5">
      <c r="A31">
        <v>-0.3</v>
      </c>
      <c r="B31">
        <f t="shared" si="0"/>
        <v>0.38208857781104733</v>
      </c>
      <c r="C31">
        <f t="shared" si="1"/>
        <v>0.38138781546052414</v>
      </c>
      <c r="D31">
        <f t="shared" si="2"/>
        <v>0.4403823076297575</v>
      </c>
      <c r="E31">
        <f t="shared" si="3"/>
        <v>0.19723966545394447</v>
      </c>
    </row>
    <row r="32" spans="1:5">
      <c r="A32">
        <v>-0.2</v>
      </c>
      <c r="B32">
        <f t="shared" si="0"/>
        <v>0.42074029056089696</v>
      </c>
      <c r="C32">
        <f t="shared" si="1"/>
        <v>0.39104269397545588</v>
      </c>
      <c r="D32">
        <f t="shared" si="2"/>
        <v>0.46017216272297101</v>
      </c>
      <c r="E32">
        <f t="shared" si="3"/>
        <v>0.1984762737385059</v>
      </c>
    </row>
    <row r="33" spans="1:5">
      <c r="A33">
        <v>-0.1</v>
      </c>
      <c r="B33">
        <f t="shared" si="0"/>
        <v>0.46017216272297101</v>
      </c>
      <c r="C33">
        <f t="shared" si="1"/>
        <v>0.39695254747701181</v>
      </c>
      <c r="D33">
        <f t="shared" si="2"/>
        <v>0.48006119416162751</v>
      </c>
      <c r="E33">
        <f t="shared" si="3"/>
        <v>0.19922195704738202</v>
      </c>
    </row>
    <row r="34" spans="1:5">
      <c r="A34">
        <v>0</v>
      </c>
      <c r="B34">
        <f t="shared" si="0"/>
        <v>0.5</v>
      </c>
      <c r="C34">
        <f t="shared" si="1"/>
        <v>0.3989422804014327</v>
      </c>
      <c r="D34">
        <f t="shared" si="2"/>
        <v>0.5</v>
      </c>
      <c r="E34">
        <f t="shared" si="3"/>
        <v>0.19947114020071635</v>
      </c>
    </row>
    <row r="35" spans="1:5">
      <c r="A35">
        <v>9.9999999999999603E-2</v>
      </c>
      <c r="B35">
        <f t="shared" si="0"/>
        <v>0.53982783727702888</v>
      </c>
      <c r="C35">
        <f t="shared" si="1"/>
        <v>0.39695254747701181</v>
      </c>
      <c r="D35">
        <f t="shared" si="2"/>
        <v>0.51993880583837238</v>
      </c>
      <c r="E35">
        <f t="shared" si="3"/>
        <v>0.19922195704738202</v>
      </c>
    </row>
    <row r="36" spans="1:5">
      <c r="A36">
        <v>0.2</v>
      </c>
      <c r="B36">
        <f t="shared" si="0"/>
        <v>0.57925970943910299</v>
      </c>
      <c r="C36">
        <f t="shared" si="1"/>
        <v>0.39104269397545588</v>
      </c>
      <c r="D36">
        <f t="shared" si="2"/>
        <v>0.53982783727702899</v>
      </c>
      <c r="E36">
        <f t="shared" si="3"/>
        <v>0.1984762737385059</v>
      </c>
    </row>
    <row r="37" spans="1:5">
      <c r="A37">
        <v>0.3</v>
      </c>
      <c r="B37">
        <f t="shared" si="0"/>
        <v>0.61791142218895267</v>
      </c>
      <c r="C37">
        <f t="shared" si="1"/>
        <v>0.38138781546052414</v>
      </c>
      <c r="D37">
        <f t="shared" si="2"/>
        <v>0.5596176923702425</v>
      </c>
      <c r="E37">
        <f t="shared" si="3"/>
        <v>0.19723966545394447</v>
      </c>
    </row>
    <row r="38" spans="1:5">
      <c r="A38">
        <v>0.4</v>
      </c>
      <c r="B38">
        <f t="shared" si="0"/>
        <v>0.65542174161032429</v>
      </c>
      <c r="C38">
        <f t="shared" si="1"/>
        <v>0.36827014030332333</v>
      </c>
      <c r="D38">
        <f t="shared" si="2"/>
        <v>0.57925970943910299</v>
      </c>
      <c r="E38">
        <f t="shared" si="3"/>
        <v>0.19552134698772794</v>
      </c>
    </row>
    <row r="39" spans="1:5">
      <c r="A39">
        <v>0.5</v>
      </c>
      <c r="B39">
        <f t="shared" si="0"/>
        <v>0.69146246127401312</v>
      </c>
      <c r="C39">
        <f t="shared" si="1"/>
        <v>0.35206532676429952</v>
      </c>
      <c r="D39">
        <f t="shared" si="2"/>
        <v>0.5987063256829237</v>
      </c>
      <c r="E39">
        <f t="shared" si="3"/>
        <v>0.19333405840142462</v>
      </c>
    </row>
    <row r="40" spans="1:5">
      <c r="A40">
        <v>0.6</v>
      </c>
      <c r="B40">
        <f t="shared" si="0"/>
        <v>0.72574688224992645</v>
      </c>
      <c r="C40">
        <f t="shared" si="1"/>
        <v>0.33322460289179967</v>
      </c>
      <c r="D40">
        <f t="shared" si="2"/>
        <v>0.61791142218895267</v>
      </c>
      <c r="E40">
        <f t="shared" si="3"/>
        <v>0.19069390773026207</v>
      </c>
    </row>
    <row r="41" spans="1:5">
      <c r="A41">
        <v>0.7</v>
      </c>
      <c r="B41">
        <f t="shared" si="0"/>
        <v>0.75803634777692697</v>
      </c>
      <c r="C41">
        <f t="shared" si="1"/>
        <v>0.31225393336676127</v>
      </c>
      <c r="D41">
        <f t="shared" si="2"/>
        <v>0.6368306511756191</v>
      </c>
      <c r="E41">
        <f t="shared" si="3"/>
        <v>0.18762017345846896</v>
      </c>
    </row>
    <row r="42" spans="1:5">
      <c r="A42">
        <v>0.8</v>
      </c>
      <c r="B42">
        <f t="shared" si="0"/>
        <v>0.78814460141660336</v>
      </c>
      <c r="C42">
        <f t="shared" si="1"/>
        <v>0.28969155276148273</v>
      </c>
      <c r="D42">
        <f t="shared" si="2"/>
        <v>0.65542174161032429</v>
      </c>
      <c r="E42">
        <f t="shared" si="3"/>
        <v>0.18413507015166167</v>
      </c>
    </row>
    <row r="43" spans="1:5">
      <c r="A43">
        <v>0.89999999999999902</v>
      </c>
      <c r="B43">
        <f t="shared" si="0"/>
        <v>0.81593987465324025</v>
      </c>
      <c r="C43">
        <f t="shared" si="1"/>
        <v>0.26608524989875504</v>
      </c>
      <c r="D43">
        <f t="shared" si="2"/>
        <v>0.67364477971207981</v>
      </c>
      <c r="E43">
        <f t="shared" si="3"/>
        <v>0.18026348123082403</v>
      </c>
    </row>
    <row r="44" spans="1:5">
      <c r="A44">
        <v>1</v>
      </c>
      <c r="B44">
        <f t="shared" si="0"/>
        <v>0.84134474606854304</v>
      </c>
      <c r="C44">
        <f t="shared" si="1"/>
        <v>0.24197072451914337</v>
      </c>
      <c r="D44">
        <f t="shared" si="2"/>
        <v>0.69146246127401312</v>
      </c>
      <c r="E44">
        <f t="shared" si="3"/>
        <v>0.17603266338214976</v>
      </c>
    </row>
    <row r="45" spans="1:5">
      <c r="A45">
        <v>1.1000000000000001</v>
      </c>
      <c r="B45">
        <f t="shared" si="0"/>
        <v>0.86433393905361733</v>
      </c>
      <c r="C45">
        <f t="shared" si="1"/>
        <v>0.21785217703255053</v>
      </c>
      <c r="D45">
        <f t="shared" si="2"/>
        <v>0.70884031321165364</v>
      </c>
      <c r="E45">
        <f t="shared" si="3"/>
        <v>0.17147192750969195</v>
      </c>
    </row>
    <row r="46" spans="1:5">
      <c r="A46">
        <v>1.2</v>
      </c>
      <c r="B46">
        <f t="shared" si="0"/>
        <v>0.88493032977829178</v>
      </c>
      <c r="C46">
        <f t="shared" si="1"/>
        <v>0.19418605498321295</v>
      </c>
      <c r="D46">
        <f t="shared" si="2"/>
        <v>0.72574688224992645</v>
      </c>
      <c r="E46">
        <f t="shared" si="3"/>
        <v>0.16661230144589984</v>
      </c>
    </row>
    <row r="47" spans="1:5">
      <c r="A47">
        <v>1.3</v>
      </c>
      <c r="B47">
        <f t="shared" si="0"/>
        <v>0.9031995154143897</v>
      </c>
      <c r="C47">
        <f t="shared" si="1"/>
        <v>0.17136859204780736</v>
      </c>
      <c r="D47">
        <f t="shared" si="2"/>
        <v>0.74215388919413527</v>
      </c>
      <c r="E47">
        <f t="shared" si="3"/>
        <v>0.16148617983395713</v>
      </c>
    </row>
    <row r="48" spans="1:5">
      <c r="A48">
        <v>1.4</v>
      </c>
      <c r="B48">
        <f t="shared" si="0"/>
        <v>0.91924334076622893</v>
      </c>
      <c r="C48">
        <f t="shared" si="1"/>
        <v>0.14972746563574488</v>
      </c>
      <c r="D48">
        <f t="shared" si="2"/>
        <v>0.75803634777692697</v>
      </c>
      <c r="E48">
        <f t="shared" si="3"/>
        <v>0.15612696668338064</v>
      </c>
    </row>
    <row r="49" spans="1:5">
      <c r="A49">
        <v>1.5</v>
      </c>
      <c r="B49">
        <f t="shared" si="0"/>
        <v>0.93319279873114191</v>
      </c>
      <c r="C49">
        <f t="shared" si="1"/>
        <v>0.12951759566589174</v>
      </c>
      <c r="D49">
        <f t="shared" si="2"/>
        <v>0.77337264762313174</v>
      </c>
      <c r="E49">
        <f t="shared" si="3"/>
        <v>0.15056871607740221</v>
      </c>
    </row>
    <row r="50" spans="1:5">
      <c r="A50">
        <v>1.6</v>
      </c>
      <c r="B50">
        <f t="shared" si="0"/>
        <v>0.94520070830044201</v>
      </c>
      <c r="C50">
        <f t="shared" si="1"/>
        <v>0.11092083467945554</v>
      </c>
      <c r="D50">
        <f t="shared" si="2"/>
        <v>0.78814460141660336</v>
      </c>
      <c r="E50">
        <f t="shared" si="3"/>
        <v>0.14484577638074136</v>
      </c>
    </row>
    <row r="51" spans="1:5">
      <c r="A51">
        <v>1.7</v>
      </c>
      <c r="B51">
        <f t="shared" si="0"/>
        <v>0.95543453724145699</v>
      </c>
      <c r="C51">
        <f t="shared" si="1"/>
        <v>9.4049077376886947E-2</v>
      </c>
      <c r="D51">
        <f t="shared" si="2"/>
        <v>0.80233745687730762</v>
      </c>
      <c r="E51">
        <f t="shared" si="3"/>
        <v>0.13899244306549824</v>
      </c>
    </row>
    <row r="52" spans="1:5">
      <c r="A52">
        <v>1.8</v>
      </c>
      <c r="B52">
        <f t="shared" si="0"/>
        <v>0.96406968088707423</v>
      </c>
      <c r="C52">
        <f t="shared" si="1"/>
        <v>7.8950158300894149E-2</v>
      </c>
      <c r="D52">
        <f t="shared" si="2"/>
        <v>0.81593987465324047</v>
      </c>
      <c r="E52">
        <f t="shared" si="3"/>
        <v>0.13304262494937741</v>
      </c>
    </row>
    <row r="53" spans="1:5">
      <c r="A53">
        <v>1.9</v>
      </c>
      <c r="B53">
        <f t="shared" si="0"/>
        <v>0.97128344018399815</v>
      </c>
      <c r="C53">
        <f t="shared" si="1"/>
        <v>6.5615814774676595E-2</v>
      </c>
      <c r="D53">
        <f t="shared" si="2"/>
        <v>0.82894387369151812</v>
      </c>
      <c r="E53">
        <f t="shared" si="3"/>
        <v>0.12702952823459451</v>
      </c>
    </row>
    <row r="54" spans="1:5">
      <c r="A54">
        <v>2</v>
      </c>
      <c r="B54">
        <f t="shared" si="0"/>
        <v>0.97724986805182079</v>
      </c>
      <c r="C54">
        <f t="shared" si="1"/>
        <v>5.3990966513188063E-2</v>
      </c>
      <c r="D54">
        <f t="shared" si="2"/>
        <v>0.84134474606854304</v>
      </c>
      <c r="E54">
        <f t="shared" si="3"/>
        <v>0.12098536225957168</v>
      </c>
    </row>
    <row r="55" spans="1:5">
      <c r="A55">
        <v>2.1</v>
      </c>
      <c r="B55">
        <f t="shared" si="0"/>
        <v>0.98213557943718344</v>
      </c>
      <c r="C55">
        <f t="shared" si="1"/>
        <v>4.3983595980427191E-2</v>
      </c>
      <c r="D55">
        <f t="shared" si="2"/>
        <v>0.85314094362410409</v>
      </c>
      <c r="E55">
        <f t="shared" si="3"/>
        <v>0.11494107034211651</v>
      </c>
    </row>
    <row r="56" spans="1:5">
      <c r="A56">
        <v>2.2000000000000002</v>
      </c>
      <c r="B56">
        <f t="shared" si="0"/>
        <v>0.98609655248650141</v>
      </c>
      <c r="C56">
        <f t="shared" si="1"/>
        <v>3.5474592846231424E-2</v>
      </c>
      <c r="D56">
        <f t="shared" si="2"/>
        <v>0.86433393905361733</v>
      </c>
      <c r="E56">
        <f t="shared" si="3"/>
        <v>0.10892608851627526</v>
      </c>
    </row>
    <row r="57" spans="1:5">
      <c r="A57">
        <v>2.30000000000001</v>
      </c>
      <c r="B57">
        <f t="shared" si="0"/>
        <v>0.9892758899783245</v>
      </c>
      <c r="C57">
        <f t="shared" si="1"/>
        <v>2.8327037741600516E-2</v>
      </c>
      <c r="D57">
        <f t="shared" si="2"/>
        <v>0.87492806436285075</v>
      </c>
      <c r="E57">
        <f t="shared" si="3"/>
        <v>0.10296813435998679</v>
      </c>
    </row>
    <row r="58" spans="1:5">
      <c r="A58">
        <v>2.4</v>
      </c>
      <c r="B58">
        <f t="shared" si="0"/>
        <v>0.99180246407540384</v>
      </c>
      <c r="C58">
        <f t="shared" si="1"/>
        <v>2.2394530294842899E-2</v>
      </c>
      <c r="D58">
        <f t="shared" si="2"/>
        <v>0.88493032977829178</v>
      </c>
      <c r="E58">
        <f t="shared" si="3"/>
        <v>9.7093027491606476E-2</v>
      </c>
    </row>
    <row r="59" spans="1:5">
      <c r="A59">
        <v>2.5</v>
      </c>
      <c r="B59">
        <f t="shared" si="0"/>
        <v>0.99379033467422384</v>
      </c>
      <c r="C59">
        <f t="shared" si="1"/>
        <v>1.752830049356854E-2</v>
      </c>
      <c r="D59">
        <f t="shared" si="2"/>
        <v>0.89435022633314476</v>
      </c>
      <c r="E59">
        <f t="shared" si="3"/>
        <v>9.1324542694510957E-2</v>
      </c>
    </row>
    <row r="60" spans="1:5">
      <c r="A60">
        <v>2.6000000000000099</v>
      </c>
      <c r="B60">
        <f t="shared" si="0"/>
        <v>0.99533881197628138</v>
      </c>
      <c r="C60">
        <f t="shared" si="1"/>
        <v>1.3582969233685271E-2</v>
      </c>
      <c r="D60">
        <f t="shared" si="2"/>
        <v>0.90319951541439047</v>
      </c>
      <c r="E60">
        <f t="shared" si="3"/>
        <v>8.5684296023903136E-2</v>
      </c>
    </row>
    <row r="61" spans="1:5">
      <c r="A61">
        <v>2.7000000000000099</v>
      </c>
      <c r="B61">
        <f t="shared" si="0"/>
        <v>0.99653302619695949</v>
      </c>
      <c r="C61">
        <f t="shared" si="1"/>
        <v>1.0420934814422318E-2</v>
      </c>
      <c r="D61">
        <f t="shared" si="2"/>
        <v>0.91149200856259882</v>
      </c>
      <c r="E61">
        <f t="shared" si="3"/>
        <v>8.0191663670959271E-2</v>
      </c>
    </row>
    <row r="62" spans="1:5">
      <c r="A62">
        <v>2.80000000000001</v>
      </c>
      <c r="B62">
        <f t="shared" si="0"/>
        <v>0.99744486966957213</v>
      </c>
      <c r="C62">
        <f t="shared" si="1"/>
        <v>7.915451582979743E-3</v>
      </c>
      <c r="D62">
        <f t="shared" si="2"/>
        <v>0.91924334076622971</v>
      </c>
      <c r="E62">
        <f t="shared" si="3"/>
        <v>7.4863732817871911E-2</v>
      </c>
    </row>
    <row r="63" spans="1:5">
      <c r="A63">
        <v>2.9</v>
      </c>
      <c r="B63">
        <f t="shared" si="0"/>
        <v>0.99813418669961596</v>
      </c>
      <c r="C63">
        <f t="shared" si="1"/>
        <v>5.9525324197758538E-3</v>
      </c>
      <c r="D63">
        <f t="shared" si="2"/>
        <v>0.9264707403903516</v>
      </c>
      <c r="E63">
        <f t="shared" si="3"/>
        <v>6.9715283222680141E-2</v>
      </c>
    </row>
    <row r="64" spans="1:5">
      <c r="A64">
        <v>3.0000000000000102</v>
      </c>
      <c r="B64">
        <f t="shared" si="0"/>
        <v>0.9986501019683699</v>
      </c>
      <c r="C64">
        <f t="shared" si="1"/>
        <v>4.431848411937874E-3</v>
      </c>
      <c r="D64">
        <f t="shared" si="2"/>
        <v>0.93319279873114258</v>
      </c>
      <c r="E64">
        <f t="shared" si="3"/>
        <v>6.4758797832945386E-2</v>
      </c>
    </row>
    <row r="65" spans="1:5">
      <c r="A65">
        <v>3.1000000000000099</v>
      </c>
      <c r="B65">
        <f t="shared" si="0"/>
        <v>0.99903239678678168</v>
      </c>
      <c r="C65">
        <f t="shared" si="1"/>
        <v>3.2668190561998202E-3</v>
      </c>
      <c r="D65">
        <f t="shared" si="2"/>
        <v>0.93942924199794164</v>
      </c>
      <c r="E65">
        <f t="shared" si="3"/>
        <v>6.0004500348492334E-2</v>
      </c>
    </row>
    <row r="66" spans="1:5">
      <c r="A66">
        <v>3.2000000000000099</v>
      </c>
      <c r="B66">
        <f t="shared" si="0"/>
        <v>0.99931286206208414</v>
      </c>
      <c r="C66">
        <f t="shared" si="1"/>
        <v>2.3840882014647662E-3</v>
      </c>
      <c r="D66">
        <f t="shared" si="2"/>
        <v>0.94520070830044256</v>
      </c>
      <c r="E66">
        <f t="shared" si="3"/>
        <v>5.5460417339727341E-2</v>
      </c>
    </row>
  </sheetData>
  <phoneticPr fontId="3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9" sqref="A9:A11"/>
    </sheetView>
  </sheetViews>
  <sheetFormatPr defaultRowHeight="16.5"/>
  <cols>
    <col min="2" max="2" width="10.5" bestFit="1" customWidth="1"/>
  </cols>
  <sheetData>
    <row r="1" spans="1:2">
      <c r="A1" s="43" t="s">
        <v>222</v>
      </c>
      <c r="B1" s="43" t="s">
        <v>223</v>
      </c>
    </row>
    <row r="2" spans="1:2">
      <c r="A2" s="45">
        <v>1</v>
      </c>
      <c r="B2" s="46">
        <v>0.13</v>
      </c>
    </row>
    <row r="3" spans="1:2">
      <c r="A3" s="45">
        <v>2</v>
      </c>
      <c r="B3" s="46">
        <v>0.14000000000000001</v>
      </c>
    </row>
    <row r="4" spans="1:2">
      <c r="A4" s="45">
        <v>3</v>
      </c>
      <c r="B4" s="46">
        <v>0.2</v>
      </c>
    </row>
    <row r="5" spans="1:2">
      <c r="A5" s="45">
        <v>4</v>
      </c>
      <c r="B5" s="46">
        <v>7.0000000000000007E-2</v>
      </c>
    </row>
    <row r="6" spans="1:2">
      <c r="A6" s="45">
        <v>5</v>
      </c>
      <c r="B6" s="46">
        <v>0.16</v>
      </c>
    </row>
    <row r="7" spans="1:2">
      <c r="A7" s="45">
        <v>6</v>
      </c>
      <c r="B7" s="46">
        <v>0.3</v>
      </c>
    </row>
    <row r="9" spans="1:2">
      <c r="A9" s="47"/>
      <c r="B9" s="44" t="s">
        <v>219</v>
      </c>
    </row>
    <row r="10" spans="1:2">
      <c r="A10" s="47"/>
      <c r="B10" s="44" t="s">
        <v>220</v>
      </c>
    </row>
    <row r="11" spans="1:2">
      <c r="A11" s="47"/>
      <c r="B11" s="44" t="s">
        <v>221</v>
      </c>
    </row>
  </sheetData>
  <phoneticPr fontId="3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" sqref="F1:K65536"/>
    </sheetView>
  </sheetViews>
  <sheetFormatPr defaultColWidth="8.875" defaultRowHeight="16.5"/>
  <cols>
    <col min="1" max="1" width="8.25" style="31" customWidth="1"/>
    <col min="2" max="3" width="12.875" style="31" bestFit="1" customWidth="1"/>
    <col min="4" max="4" width="8.875" style="31"/>
    <col min="5" max="5" width="5" style="31" customWidth="1"/>
    <col min="6" max="16384" width="8.875" style="31"/>
  </cols>
  <sheetData>
    <row r="1" spans="1:4" ht="17.25" thickBot="1">
      <c r="A1" s="56" t="s">
        <v>232</v>
      </c>
      <c r="B1" s="57"/>
      <c r="C1" s="58"/>
    </row>
    <row r="2" spans="1:4" ht="17.25" thickBot="1">
      <c r="A2" s="59" t="s">
        <v>233</v>
      </c>
      <c r="B2" s="51" t="s">
        <v>234</v>
      </c>
      <c r="C2" s="52" t="s">
        <v>235</v>
      </c>
    </row>
    <row r="3" spans="1:4">
      <c r="A3" s="60">
        <v>1</v>
      </c>
      <c r="B3" s="53">
        <v>383</v>
      </c>
      <c r="C3" s="54">
        <v>369</v>
      </c>
    </row>
    <row r="4" spans="1:4">
      <c r="A4" s="60">
        <v>2</v>
      </c>
      <c r="B4" s="53">
        <v>400</v>
      </c>
      <c r="C4" s="54">
        <v>385</v>
      </c>
    </row>
    <row r="5" spans="1:4">
      <c r="A5" s="60">
        <v>3</v>
      </c>
      <c r="B5" s="53">
        <v>495</v>
      </c>
      <c r="C5" s="54">
        <v>356</v>
      </c>
    </row>
    <row r="6" spans="1:4">
      <c r="A6" s="60">
        <v>4</v>
      </c>
      <c r="B6" s="53">
        <v>417</v>
      </c>
      <c r="C6" s="54">
        <v>448</v>
      </c>
    </row>
    <row r="7" spans="1:4">
      <c r="A7" s="60">
        <v>5</v>
      </c>
      <c r="B7" s="53">
        <v>388</v>
      </c>
      <c r="C7" s="54">
        <v>338</v>
      </c>
    </row>
    <row r="8" spans="1:4">
      <c r="A8" s="60">
        <v>6</v>
      </c>
      <c r="B8" s="53">
        <v>370</v>
      </c>
      <c r="C8" s="54">
        <v>355</v>
      </c>
    </row>
    <row r="9" spans="1:4">
      <c r="A9" s="60">
        <v>7</v>
      </c>
      <c r="B9" s="53">
        <v>331</v>
      </c>
      <c r="C9" s="54">
        <v>479</v>
      </c>
    </row>
    <row r="10" spans="1:4">
      <c r="A10" s="60">
        <v>8</v>
      </c>
      <c r="B10" s="53">
        <v>427</v>
      </c>
      <c r="C10" s="54">
        <v>423</v>
      </c>
    </row>
    <row r="11" spans="1:4">
      <c r="A11" s="60">
        <v>9</v>
      </c>
      <c r="B11" s="53">
        <v>315</v>
      </c>
      <c r="C11" s="55"/>
    </row>
    <row r="12" spans="1:4">
      <c r="A12" s="60">
        <v>10</v>
      </c>
      <c r="B12" s="53">
        <v>389</v>
      </c>
      <c r="C12" s="55"/>
    </row>
    <row r="13" spans="1:4">
      <c r="A13" s="60">
        <v>11</v>
      </c>
      <c r="B13" s="53">
        <v>482</v>
      </c>
      <c r="C13" s="55"/>
    </row>
    <row r="14" spans="1:4">
      <c r="A14" s="60">
        <v>12</v>
      </c>
      <c r="B14" s="53">
        <v>314</v>
      </c>
      <c r="C14" s="55"/>
    </row>
    <row r="16" spans="1:4">
      <c r="A16" s="44"/>
      <c r="B16" s="44" t="s">
        <v>236</v>
      </c>
      <c r="D16" s="31" t="s">
        <v>237</v>
      </c>
    </row>
    <row r="17" spans="1:4">
      <c r="A17" s="61"/>
      <c r="B17" s="44" t="s">
        <v>238</v>
      </c>
      <c r="D17" s="31" t="s">
        <v>239</v>
      </c>
    </row>
    <row r="19" spans="1:4">
      <c r="A19" s="5"/>
    </row>
  </sheetData>
  <phoneticPr fontId="3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4" workbookViewId="0">
      <selection activeCell="E4" sqref="E1:K65536"/>
    </sheetView>
  </sheetViews>
  <sheetFormatPr defaultColWidth="9" defaultRowHeight="16.5"/>
  <cols>
    <col min="1" max="1" width="7.875" style="31" customWidth="1"/>
    <col min="2" max="4" width="9" style="31" customWidth="1"/>
    <col min="5" max="5" width="13.75" style="31" customWidth="1"/>
    <col min="6" max="16384" width="9" style="31"/>
  </cols>
  <sheetData>
    <row r="1" spans="1:3" ht="17.25" thickBot="1">
      <c r="A1" s="67" t="s">
        <v>242</v>
      </c>
      <c r="B1" s="68"/>
      <c r="C1" s="69"/>
    </row>
    <row r="2" spans="1:3" ht="17.25" thickBot="1">
      <c r="A2" s="70" t="s">
        <v>233</v>
      </c>
      <c r="B2" s="62" t="s">
        <v>240</v>
      </c>
      <c r="C2" s="63" t="s">
        <v>241</v>
      </c>
    </row>
    <row r="3" spans="1:3">
      <c r="A3" s="71">
        <v>1</v>
      </c>
      <c r="B3" s="64">
        <v>7</v>
      </c>
      <c r="C3" s="65">
        <v>9</v>
      </c>
    </row>
    <row r="4" spans="1:3">
      <c r="A4" s="71">
        <v>2</v>
      </c>
      <c r="B4" s="64">
        <v>5.5</v>
      </c>
      <c r="C4" s="65">
        <v>8.5</v>
      </c>
    </row>
    <row r="5" spans="1:3">
      <c r="A5" s="71">
        <v>3</v>
      </c>
      <c r="B5" s="64">
        <v>9</v>
      </c>
      <c r="C5" s="65">
        <v>9.5</v>
      </c>
    </row>
    <row r="6" spans="1:3">
      <c r="A6" s="71">
        <v>4</v>
      </c>
      <c r="B6" s="64">
        <v>6.5</v>
      </c>
      <c r="C6" s="65">
        <v>9</v>
      </c>
    </row>
    <row r="7" spans="1:3">
      <c r="A7" s="71">
        <v>5</v>
      </c>
      <c r="B7" s="64">
        <v>6</v>
      </c>
      <c r="C7" s="65">
        <v>6.5</v>
      </c>
    </row>
    <row r="8" spans="1:3">
      <c r="A8" s="71">
        <v>6</v>
      </c>
      <c r="B8" s="64">
        <v>9</v>
      </c>
      <c r="C8" s="65">
        <v>8</v>
      </c>
    </row>
    <row r="9" spans="1:3">
      <c r="A9" s="71">
        <v>7</v>
      </c>
      <c r="B9" s="64">
        <v>7.5</v>
      </c>
      <c r="C9" s="65">
        <v>7.5</v>
      </c>
    </row>
    <row r="10" spans="1:3">
      <c r="A10" s="71">
        <v>8</v>
      </c>
      <c r="B10" s="64">
        <v>8</v>
      </c>
      <c r="C10" s="65">
        <v>8</v>
      </c>
    </row>
    <row r="11" spans="1:3">
      <c r="A11" s="71">
        <v>9</v>
      </c>
      <c r="B11" s="64">
        <v>7</v>
      </c>
      <c r="C11" s="65">
        <v>8</v>
      </c>
    </row>
    <row r="12" spans="1:3">
      <c r="A12" s="71">
        <v>10</v>
      </c>
      <c r="B12" s="64">
        <v>9</v>
      </c>
      <c r="C12" s="65">
        <v>9</v>
      </c>
    </row>
    <row r="13" spans="1:3">
      <c r="A13" s="71">
        <v>11</v>
      </c>
      <c r="B13" s="64">
        <v>6</v>
      </c>
      <c r="C13" s="65">
        <v>7.5</v>
      </c>
    </row>
    <row r="14" spans="1:3">
      <c r="A14" s="71">
        <v>12</v>
      </c>
      <c r="B14" s="64">
        <v>4.5</v>
      </c>
      <c r="C14" s="65">
        <v>8</v>
      </c>
    </row>
    <row r="15" spans="1:3">
      <c r="A15" s="71">
        <v>13</v>
      </c>
      <c r="B15" s="64">
        <v>6</v>
      </c>
      <c r="C15" s="65">
        <v>9</v>
      </c>
    </row>
    <row r="16" spans="1:3">
      <c r="A16" s="71">
        <v>14</v>
      </c>
      <c r="B16" s="64">
        <v>5.5</v>
      </c>
      <c r="C16" s="65">
        <v>9</v>
      </c>
    </row>
    <row r="17" spans="1:3">
      <c r="A17" s="71">
        <v>15</v>
      </c>
      <c r="B17" s="64">
        <v>10</v>
      </c>
      <c r="C17" s="65">
        <v>8</v>
      </c>
    </row>
    <row r="18" spans="1:3">
      <c r="A18" s="71">
        <v>16</v>
      </c>
      <c r="B18" s="66"/>
      <c r="C18" s="65">
        <v>7</v>
      </c>
    </row>
    <row r="19" spans="1:3">
      <c r="A19" s="71">
        <v>17</v>
      </c>
      <c r="B19" s="66"/>
      <c r="C19" s="65">
        <v>8</v>
      </c>
    </row>
    <row r="20" spans="1:3">
      <c r="A20" s="71">
        <v>18</v>
      </c>
      <c r="B20" s="66"/>
      <c r="C20" s="65">
        <v>8</v>
      </c>
    </row>
    <row r="22" spans="1:3">
      <c r="A22" s="44"/>
      <c r="B22" s="44" t="s">
        <v>243</v>
      </c>
    </row>
    <row r="23" spans="1:3">
      <c r="A23" s="44"/>
      <c r="B23" s="44" t="s">
        <v>244</v>
      </c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第 &amp;P 頁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1" sqref="E1:H65536"/>
    </sheetView>
  </sheetViews>
  <sheetFormatPr defaultColWidth="9" defaultRowHeight="16.5"/>
  <cols>
    <col min="1" max="16384" width="9" style="31"/>
  </cols>
  <sheetData>
    <row r="1" spans="1:3" ht="17.25" thickBot="1">
      <c r="A1" s="48" t="s">
        <v>248</v>
      </c>
      <c r="B1" s="49"/>
      <c r="C1" s="50"/>
    </row>
    <row r="2" spans="1:3" ht="17.25" thickBot="1">
      <c r="A2" s="72" t="s">
        <v>245</v>
      </c>
      <c r="B2" s="70" t="s">
        <v>246</v>
      </c>
      <c r="C2" s="73" t="s">
        <v>247</v>
      </c>
    </row>
    <row r="3" spans="1:3">
      <c r="A3" s="74">
        <v>1</v>
      </c>
      <c r="B3" s="75">
        <v>89</v>
      </c>
      <c r="C3" s="76">
        <v>95</v>
      </c>
    </row>
    <row r="4" spans="1:3">
      <c r="A4" s="74">
        <v>2</v>
      </c>
      <c r="B4" s="75">
        <v>59</v>
      </c>
      <c r="C4" s="76">
        <v>55</v>
      </c>
    </row>
    <row r="5" spans="1:3">
      <c r="A5" s="74">
        <v>3</v>
      </c>
      <c r="B5" s="75">
        <v>129</v>
      </c>
      <c r="C5" s="76">
        <v>149</v>
      </c>
    </row>
    <row r="6" spans="1:3">
      <c r="A6" s="74">
        <v>4</v>
      </c>
      <c r="B6" s="75">
        <v>150</v>
      </c>
      <c r="C6" s="76">
        <v>169</v>
      </c>
    </row>
    <row r="7" spans="1:3">
      <c r="A7" s="74">
        <v>5</v>
      </c>
      <c r="B7" s="75">
        <v>249</v>
      </c>
      <c r="C7" s="76">
        <v>239</v>
      </c>
    </row>
    <row r="8" spans="1:3">
      <c r="A8" s="74">
        <v>6</v>
      </c>
      <c r="B8" s="75">
        <v>65</v>
      </c>
      <c r="C8" s="76">
        <v>79</v>
      </c>
    </row>
    <row r="9" spans="1:3">
      <c r="A9" s="74">
        <v>7</v>
      </c>
      <c r="B9" s="75">
        <v>99</v>
      </c>
      <c r="C9" s="76">
        <v>99</v>
      </c>
    </row>
    <row r="10" spans="1:3">
      <c r="A10" s="74">
        <v>8</v>
      </c>
      <c r="B10" s="75">
        <v>199</v>
      </c>
      <c r="C10" s="76">
        <v>179</v>
      </c>
    </row>
    <row r="11" spans="1:3">
      <c r="A11" s="74">
        <v>9</v>
      </c>
      <c r="B11" s="75">
        <v>225</v>
      </c>
      <c r="C11" s="76">
        <v>239</v>
      </c>
    </row>
    <row r="12" spans="1:3">
      <c r="A12" s="74">
        <v>10</v>
      </c>
      <c r="B12" s="75">
        <v>50</v>
      </c>
      <c r="C12" s="76">
        <v>59</v>
      </c>
    </row>
    <row r="13" spans="1:3">
      <c r="A13" s="74">
        <v>11</v>
      </c>
      <c r="B13" s="75">
        <v>199</v>
      </c>
      <c r="C13" s="76">
        <v>219</v>
      </c>
    </row>
    <row r="14" spans="1:3">
      <c r="A14" s="74">
        <v>12</v>
      </c>
      <c r="B14" s="75">
        <v>179</v>
      </c>
      <c r="C14" s="76">
        <v>199</v>
      </c>
    </row>
    <row r="16" spans="1:3">
      <c r="A16" s="44"/>
      <c r="B16" s="44" t="s">
        <v>249</v>
      </c>
    </row>
  </sheetData>
  <phoneticPr fontId="3" type="noConversion"/>
  <pageMargins left="0.75" right="0.75" top="1" bottom="1" header="0.5" footer="0.5"/>
  <headerFooter alignWithMargins="0">
    <oddHeader>&amp;A</oddHeader>
    <oddFooter>第 &amp;P 頁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D17" sqref="D17:E17"/>
    </sheetView>
  </sheetViews>
  <sheetFormatPr defaultColWidth="8.875" defaultRowHeight="16.5"/>
  <cols>
    <col min="1" max="5" width="8.875" style="81"/>
    <col min="6" max="6" width="10.5" style="81" bestFit="1" customWidth="1"/>
    <col min="7" max="8" width="12.75" style="81" bestFit="1" customWidth="1"/>
    <col min="9" max="10" width="10.5" style="81" bestFit="1" customWidth="1"/>
    <col min="11" max="16384" width="8.875" style="81"/>
  </cols>
  <sheetData>
    <row r="1" spans="1:10" ht="17.25" thickBot="1">
      <c r="A1" s="77" t="s">
        <v>264</v>
      </c>
      <c r="B1" s="78" t="s">
        <v>265</v>
      </c>
      <c r="C1" s="79" t="s">
        <v>266</v>
      </c>
      <c r="D1" s="80" t="s">
        <v>267</v>
      </c>
      <c r="F1" s="1"/>
      <c r="G1" s="1" t="s">
        <v>250</v>
      </c>
      <c r="H1" s="1" t="s">
        <v>251</v>
      </c>
    </row>
    <row r="2" spans="1:10">
      <c r="A2" s="82" t="s">
        <v>268</v>
      </c>
      <c r="B2" s="83">
        <v>6</v>
      </c>
      <c r="C2" s="84">
        <v>51</v>
      </c>
      <c r="D2" s="85">
        <v>3</v>
      </c>
      <c r="F2" s="3" t="s">
        <v>250</v>
      </c>
      <c r="G2" s="3">
        <f>VARP(相關係數!$C$2:$C$13)</f>
        <v>221.91666666666666</v>
      </c>
      <c r="H2" s="3"/>
    </row>
    <row r="3" spans="1:10" ht="17.25" thickBot="1">
      <c r="A3" s="82" t="s">
        <v>252</v>
      </c>
      <c r="B3" s="83">
        <v>8</v>
      </c>
      <c r="C3" s="84">
        <v>82</v>
      </c>
      <c r="D3" s="85">
        <v>8</v>
      </c>
      <c r="F3" s="4" t="s">
        <v>251</v>
      </c>
      <c r="G3" s="86">
        <v>22.791666666666668</v>
      </c>
      <c r="H3" s="4">
        <f>VARP(相關係數!$D$2:$D$13)</f>
        <v>4.2430555555555554</v>
      </c>
      <c r="I3" s="87" t="s">
        <v>269</v>
      </c>
    </row>
    <row r="4" spans="1:10" ht="17.25" thickBot="1">
      <c r="A4" s="82" t="s">
        <v>253</v>
      </c>
      <c r="B4" s="83">
        <v>4</v>
      </c>
      <c r="C4" s="84">
        <v>59</v>
      </c>
      <c r="D4" s="85">
        <v>4</v>
      </c>
    </row>
    <row r="5" spans="1:10">
      <c r="A5" s="82" t="s">
        <v>254</v>
      </c>
      <c r="B5" s="83">
        <v>3</v>
      </c>
      <c r="C5" s="84">
        <v>68</v>
      </c>
      <c r="D5" s="85">
        <v>7</v>
      </c>
      <c r="F5" s="1"/>
      <c r="G5" s="1" t="s">
        <v>250</v>
      </c>
      <c r="H5" s="1" t="s">
        <v>251</v>
      </c>
    </row>
    <row r="6" spans="1:10">
      <c r="A6" s="82" t="s">
        <v>255</v>
      </c>
      <c r="B6" s="83">
        <v>3</v>
      </c>
      <c r="C6" s="84">
        <v>55</v>
      </c>
      <c r="D6" s="85">
        <v>6</v>
      </c>
      <c r="F6" s="3" t="s">
        <v>250</v>
      </c>
      <c r="G6" s="3">
        <v>1</v>
      </c>
      <c r="H6" s="3"/>
    </row>
    <row r="7" spans="1:10" ht="17.25" thickBot="1">
      <c r="A7" s="82" t="s">
        <v>256</v>
      </c>
      <c r="B7" s="83">
        <v>12</v>
      </c>
      <c r="C7" s="84">
        <v>78</v>
      </c>
      <c r="D7" s="85">
        <v>8</v>
      </c>
      <c r="F7" s="4" t="s">
        <v>251</v>
      </c>
      <c r="G7" s="86">
        <v>0.74274846912155246</v>
      </c>
      <c r="H7" s="4">
        <v>1</v>
      </c>
      <c r="I7" s="87" t="s">
        <v>270</v>
      </c>
    </row>
    <row r="8" spans="1:10" ht="17.25" thickBot="1">
      <c r="A8" s="82" t="s">
        <v>257</v>
      </c>
      <c r="B8" s="83">
        <v>9</v>
      </c>
      <c r="C8" s="84">
        <v>45</v>
      </c>
      <c r="D8" s="85">
        <v>5</v>
      </c>
    </row>
    <row r="9" spans="1:10">
      <c r="A9" s="82" t="s">
        <v>258</v>
      </c>
      <c r="B9" s="83">
        <v>7</v>
      </c>
      <c r="C9" s="84">
        <v>44</v>
      </c>
      <c r="D9" s="85">
        <v>4</v>
      </c>
      <c r="F9" s="1"/>
      <c r="G9" s="1" t="s">
        <v>259</v>
      </c>
      <c r="H9" s="1" t="s">
        <v>250</v>
      </c>
      <c r="I9" s="1" t="s">
        <v>251</v>
      </c>
    </row>
    <row r="10" spans="1:10">
      <c r="A10" s="82" t="s">
        <v>260</v>
      </c>
      <c r="B10" s="83">
        <v>8</v>
      </c>
      <c r="C10" s="84">
        <v>52</v>
      </c>
      <c r="D10" s="85">
        <v>6</v>
      </c>
      <c r="F10" s="3" t="s">
        <v>259</v>
      </c>
      <c r="G10" s="3">
        <f>VARP(相關係數!$B$2:$B$13)</f>
        <v>8.7430555555555554</v>
      </c>
      <c r="H10" s="3"/>
      <c r="I10" s="3"/>
    </row>
    <row r="11" spans="1:10">
      <c r="A11" s="82" t="s">
        <v>261</v>
      </c>
      <c r="B11" s="83">
        <v>9</v>
      </c>
      <c r="C11" s="84">
        <v>89</v>
      </c>
      <c r="D11" s="85">
        <v>7</v>
      </c>
      <c r="F11" s="3" t="s">
        <v>250</v>
      </c>
      <c r="G11" s="88">
        <v>18.708333333333332</v>
      </c>
      <c r="H11" s="3">
        <f>VARP(相關係數!$C$2:$C$13)</f>
        <v>221.91666666666666</v>
      </c>
      <c r="I11" s="3"/>
    </row>
    <row r="12" spans="1:10" ht="17.25" thickBot="1">
      <c r="A12" s="82" t="s">
        <v>262</v>
      </c>
      <c r="B12" s="83">
        <v>11</v>
      </c>
      <c r="C12" s="84">
        <v>70</v>
      </c>
      <c r="D12" s="85">
        <v>10</v>
      </c>
      <c r="F12" s="4" t="s">
        <v>251</v>
      </c>
      <c r="G12" s="86">
        <v>3.5069444444444442</v>
      </c>
      <c r="H12" s="86">
        <v>22.791666666666668</v>
      </c>
      <c r="I12" s="4">
        <f>VARP(相關係數!$D$2:$D$13)</f>
        <v>4.2430555555555554</v>
      </c>
      <c r="J12" s="87" t="s">
        <v>269</v>
      </c>
    </row>
    <row r="13" spans="1:10" ht="17.25" thickBot="1">
      <c r="A13" s="89" t="s">
        <v>263</v>
      </c>
      <c r="B13" s="90">
        <v>11</v>
      </c>
      <c r="C13" s="91">
        <v>81</v>
      </c>
      <c r="D13" s="92">
        <v>9</v>
      </c>
    </row>
    <row r="14" spans="1:10">
      <c r="F14" s="1"/>
      <c r="G14" s="1" t="s">
        <v>259</v>
      </c>
      <c r="H14" s="1" t="s">
        <v>250</v>
      </c>
      <c r="I14" s="1" t="s">
        <v>251</v>
      </c>
    </row>
    <row r="15" spans="1:10">
      <c r="A15" s="93"/>
      <c r="B15" s="93" t="s">
        <v>272</v>
      </c>
      <c r="F15" s="3" t="s">
        <v>259</v>
      </c>
      <c r="G15" s="3">
        <v>1</v>
      </c>
      <c r="H15" s="3"/>
      <c r="I15" s="3"/>
    </row>
    <row r="16" spans="1:10">
      <c r="A16" s="93"/>
      <c r="B16" s="93" t="s">
        <v>271</v>
      </c>
      <c r="F16" s="3" t="s">
        <v>250</v>
      </c>
      <c r="G16" s="88">
        <v>0.42472567975648151</v>
      </c>
      <c r="H16" s="3">
        <v>1</v>
      </c>
      <c r="I16" s="3"/>
    </row>
    <row r="17" spans="1:10" ht="17.25" thickBot="1">
      <c r="A17" s="93"/>
      <c r="B17" s="93" t="s">
        <v>376</v>
      </c>
      <c r="F17" s="4" t="s">
        <v>251</v>
      </c>
      <c r="G17" s="86">
        <v>0.57578176670155512</v>
      </c>
      <c r="H17" s="86">
        <v>0.74274846912155246</v>
      </c>
      <c r="I17" s="4">
        <v>1</v>
      </c>
      <c r="J17" s="87" t="s">
        <v>270</v>
      </c>
    </row>
    <row r="19" spans="1:10">
      <c r="A19" s="93"/>
      <c r="B19" s="93" t="s">
        <v>273</v>
      </c>
    </row>
    <row r="20" spans="1:10">
      <c r="A20" s="93"/>
      <c r="B20" s="93" t="s">
        <v>274</v>
      </c>
    </row>
    <row r="21" spans="1:10">
      <c r="A21" s="93"/>
      <c r="B21" s="93" t="s">
        <v>275</v>
      </c>
    </row>
  </sheetData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3" sqref="C3:C12"/>
    </sheetView>
  </sheetViews>
  <sheetFormatPr defaultRowHeight="16.5"/>
  <cols>
    <col min="1" max="1" width="11.875" customWidth="1"/>
    <col min="2" max="2" width="8.25" bestFit="1" customWidth="1"/>
    <col min="3" max="3" width="12.875" bestFit="1" customWidth="1"/>
  </cols>
  <sheetData>
    <row r="1" spans="1:3">
      <c r="A1" s="94" t="s">
        <v>276</v>
      </c>
      <c r="B1" s="95"/>
      <c r="C1" s="98" t="s">
        <v>279</v>
      </c>
    </row>
    <row r="2" spans="1:3">
      <c r="A2" s="96" t="s">
        <v>277</v>
      </c>
      <c r="B2" s="97" t="s">
        <v>278</v>
      </c>
      <c r="C2" s="97" t="s">
        <v>280</v>
      </c>
    </row>
    <row r="3" spans="1:3">
      <c r="A3" s="96">
        <v>2</v>
      </c>
      <c r="B3" s="97">
        <v>58</v>
      </c>
      <c r="C3" s="97"/>
    </row>
    <row r="4" spans="1:3">
      <c r="A4" s="96">
        <v>6</v>
      </c>
      <c r="B4" s="97">
        <v>105</v>
      </c>
      <c r="C4" s="97"/>
    </row>
    <row r="5" spans="1:3">
      <c r="A5" s="96">
        <v>8</v>
      </c>
      <c r="B5" s="97">
        <v>88</v>
      </c>
      <c r="C5" s="97"/>
    </row>
    <row r="6" spans="1:3">
      <c r="A6" s="96">
        <v>8</v>
      </c>
      <c r="B6" s="97">
        <v>118</v>
      </c>
      <c r="C6" s="97"/>
    </row>
    <row r="7" spans="1:3">
      <c r="A7" s="96">
        <v>12</v>
      </c>
      <c r="B7" s="97">
        <v>117</v>
      </c>
      <c r="C7" s="97"/>
    </row>
    <row r="8" spans="1:3">
      <c r="A8" s="96">
        <v>16</v>
      </c>
      <c r="B8" s="97">
        <v>137</v>
      </c>
      <c r="C8" s="97"/>
    </row>
    <row r="9" spans="1:3">
      <c r="A9" s="96">
        <v>20</v>
      </c>
      <c r="B9" s="97">
        <v>157</v>
      </c>
      <c r="C9" s="97"/>
    </row>
    <row r="10" spans="1:3">
      <c r="A10" s="96">
        <v>20</v>
      </c>
      <c r="B10" s="97">
        <v>169</v>
      </c>
      <c r="C10" s="97"/>
    </row>
    <row r="11" spans="1:3">
      <c r="A11" s="96">
        <v>22</v>
      </c>
      <c r="B11" s="97">
        <v>149</v>
      </c>
      <c r="C11" s="97"/>
    </row>
    <row r="12" spans="1:3">
      <c r="A12" s="96">
        <v>26</v>
      </c>
      <c r="B12" s="97">
        <v>202</v>
      </c>
      <c r="C12" s="97"/>
    </row>
    <row r="13" spans="1:3">
      <c r="A13" s="31"/>
      <c r="B13" s="31"/>
    </row>
    <row r="14" spans="1:3">
      <c r="A14" s="96"/>
      <c r="B14" s="44" t="s">
        <v>283</v>
      </c>
    </row>
    <row r="15" spans="1:3">
      <c r="A15" s="96"/>
      <c r="B15" s="44" t="s">
        <v>293</v>
      </c>
    </row>
    <row r="16" spans="1:3">
      <c r="A16" s="31"/>
      <c r="B16" s="31"/>
    </row>
    <row r="17" spans="1:2">
      <c r="A17" s="31"/>
      <c r="B17" s="31"/>
    </row>
    <row r="18" spans="1:2">
      <c r="A18" s="31"/>
      <c r="B18" s="31"/>
    </row>
    <row r="19" spans="1:2">
      <c r="A19" s="31"/>
      <c r="B19" s="31"/>
    </row>
    <row r="20" spans="1:2">
      <c r="A20" s="31"/>
      <c r="B20" s="31"/>
    </row>
    <row r="21" spans="1:2">
      <c r="A21" s="31"/>
      <c r="B21" s="31"/>
    </row>
    <row r="22" spans="1:2">
      <c r="A22" s="31"/>
      <c r="B22" s="31"/>
    </row>
    <row r="23" spans="1:2">
      <c r="A23" s="31"/>
      <c r="B23" s="31"/>
    </row>
    <row r="24" spans="1:2">
      <c r="A24" s="31"/>
      <c r="B24" s="31"/>
    </row>
    <row r="25" spans="1:2">
      <c r="A25" s="31"/>
      <c r="B25" s="31"/>
    </row>
    <row r="26" spans="1:2">
      <c r="A26" s="31"/>
      <c r="B26" s="31"/>
    </row>
    <row r="27" spans="1:2">
      <c r="A27" s="31"/>
      <c r="B27" s="31"/>
    </row>
  </sheetData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C1" workbookViewId="0">
      <selection activeCell="E2" sqref="E2:F13"/>
    </sheetView>
  </sheetViews>
  <sheetFormatPr defaultRowHeight="16.5"/>
  <cols>
    <col min="2" max="2" width="10.5" bestFit="1" customWidth="1"/>
    <col min="3" max="3" width="8.25" bestFit="1" customWidth="1"/>
    <col min="5" max="5" width="12.875" bestFit="1" customWidth="1"/>
    <col min="6" max="6" width="10.375" customWidth="1"/>
  </cols>
  <sheetData>
    <row r="1" spans="1:16" ht="33">
      <c r="A1" s="99" t="s">
        <v>281</v>
      </c>
      <c r="B1" s="99" t="s">
        <v>267</v>
      </c>
      <c r="C1" s="99" t="s">
        <v>266</v>
      </c>
      <c r="D1" s="99" t="s">
        <v>267</v>
      </c>
      <c r="E1" s="106" t="s">
        <v>294</v>
      </c>
      <c r="F1" s="106" t="s">
        <v>295</v>
      </c>
    </row>
    <row r="2" spans="1:16">
      <c r="A2" s="45" t="s">
        <v>282</v>
      </c>
      <c r="B2" s="21">
        <v>3</v>
      </c>
      <c r="C2" s="100">
        <v>5</v>
      </c>
      <c r="D2" s="21">
        <v>1</v>
      </c>
      <c r="E2" s="19"/>
      <c r="F2" s="19"/>
      <c r="P2">
        <f>TREND({133890,135000,135790,137300,138130,139100,141120,141890,143230,144000,145290,146030},,{13,14,15,16,17,18})</f>
        <v>147486.21212121213</v>
      </c>
    </row>
    <row r="3" spans="1:16">
      <c r="A3" s="45" t="s">
        <v>252</v>
      </c>
      <c r="B3" s="21">
        <v>5</v>
      </c>
      <c r="C3" s="100">
        <v>5</v>
      </c>
      <c r="D3" s="21">
        <v>2</v>
      </c>
      <c r="E3" s="19"/>
      <c r="F3" s="19"/>
    </row>
    <row r="4" spans="1:16">
      <c r="A4" s="45" t="s">
        <v>253</v>
      </c>
      <c r="B4" s="21">
        <v>4</v>
      </c>
      <c r="C4" s="100">
        <v>5</v>
      </c>
      <c r="D4" s="21">
        <v>3</v>
      </c>
      <c r="E4" s="19"/>
      <c r="F4" s="19"/>
    </row>
    <row r="5" spans="1:16">
      <c r="A5" s="45" t="s">
        <v>254</v>
      </c>
      <c r="B5" s="21">
        <v>3</v>
      </c>
      <c r="C5" s="100">
        <v>6</v>
      </c>
      <c r="D5" s="21">
        <v>4</v>
      </c>
      <c r="E5" s="19"/>
      <c r="F5" s="19"/>
    </row>
    <row r="6" spans="1:16">
      <c r="A6" s="45" t="s">
        <v>255</v>
      </c>
      <c r="B6" s="21">
        <v>4</v>
      </c>
      <c r="C6" s="100">
        <v>5</v>
      </c>
      <c r="D6" s="21">
        <v>5</v>
      </c>
      <c r="E6" s="19"/>
      <c r="F6" s="19"/>
    </row>
    <row r="7" spans="1:16">
      <c r="A7" s="45" t="s">
        <v>256</v>
      </c>
      <c r="B7" s="21">
        <v>6</v>
      </c>
      <c r="C7" s="100">
        <v>9</v>
      </c>
      <c r="D7" s="21">
        <v>6</v>
      </c>
      <c r="E7" s="19"/>
      <c r="F7" s="19"/>
    </row>
    <row r="8" spans="1:16">
      <c r="A8" s="45" t="s">
        <v>257</v>
      </c>
      <c r="B8" s="21">
        <v>8</v>
      </c>
      <c r="C8" s="100">
        <v>11</v>
      </c>
      <c r="D8" s="21">
        <v>7</v>
      </c>
      <c r="E8" s="19"/>
      <c r="F8" s="19"/>
    </row>
    <row r="9" spans="1:16">
      <c r="A9" s="45" t="s">
        <v>258</v>
      </c>
      <c r="B9" s="21">
        <v>10</v>
      </c>
      <c r="C9" s="100">
        <v>16</v>
      </c>
      <c r="D9" s="21">
        <v>8</v>
      </c>
      <c r="E9" s="19"/>
      <c r="F9" s="19"/>
    </row>
    <row r="10" spans="1:16">
      <c r="A10" s="45" t="s">
        <v>260</v>
      </c>
      <c r="B10" s="21">
        <v>12</v>
      </c>
      <c r="C10" s="100">
        <v>20</v>
      </c>
      <c r="D10" s="21">
        <v>9</v>
      </c>
      <c r="E10" s="19"/>
      <c r="F10" s="19"/>
    </row>
    <row r="11" spans="1:16">
      <c r="A11" s="45" t="s">
        <v>261</v>
      </c>
      <c r="B11" s="21">
        <v>8</v>
      </c>
      <c r="C11" s="100">
        <v>13</v>
      </c>
      <c r="D11" s="21">
        <v>10</v>
      </c>
      <c r="E11" s="19"/>
      <c r="F11" s="19"/>
    </row>
    <row r="12" spans="1:16">
      <c r="A12" s="45" t="s">
        <v>262</v>
      </c>
      <c r="B12" s="21">
        <v>6</v>
      </c>
      <c r="C12" s="100">
        <v>9</v>
      </c>
      <c r="D12" s="21">
        <v>11</v>
      </c>
      <c r="E12" s="19"/>
      <c r="F12" s="19"/>
    </row>
    <row r="13" spans="1:16">
      <c r="A13" s="45" t="s">
        <v>263</v>
      </c>
      <c r="B13" s="21">
        <v>4</v>
      </c>
      <c r="C13" s="100">
        <v>7</v>
      </c>
      <c r="D13" s="21">
        <v>12</v>
      </c>
      <c r="E13" s="19"/>
      <c r="F13" s="19"/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F12" sqref="F12"/>
    </sheetView>
  </sheetViews>
  <sheetFormatPr defaultColWidth="10.625" defaultRowHeight="16.5"/>
  <cols>
    <col min="1" max="1" width="8.5" style="118" bestFit="1" customWidth="1"/>
    <col min="2" max="2" width="8.25" style="118" bestFit="1" customWidth="1"/>
    <col min="3" max="4" width="10.5" style="118" bestFit="1" customWidth="1"/>
    <col min="5" max="5" width="5.625" style="118" customWidth="1"/>
    <col min="6" max="6" width="44.375" style="118" bestFit="1" customWidth="1"/>
    <col min="7" max="16384" width="10.625" style="118"/>
  </cols>
  <sheetData>
    <row r="1" spans="1:7">
      <c r="A1" s="118" t="s">
        <v>300</v>
      </c>
      <c r="B1" s="118" t="s">
        <v>301</v>
      </c>
      <c r="C1" s="118" t="s">
        <v>302</v>
      </c>
      <c r="D1" s="118" t="s">
        <v>303</v>
      </c>
      <c r="F1" s="119" t="s">
        <v>304</v>
      </c>
      <c r="G1" s="120"/>
    </row>
    <row r="2" spans="1:7">
      <c r="A2" s="121">
        <v>8783001</v>
      </c>
      <c r="B2" s="118" t="s">
        <v>305</v>
      </c>
      <c r="C2" s="118">
        <v>88</v>
      </c>
      <c r="D2" s="118">
        <v>50</v>
      </c>
      <c r="F2" s="120" t="s">
        <v>306</v>
      </c>
      <c r="G2" s="119"/>
    </row>
    <row r="3" spans="1:7">
      <c r="A3" s="121">
        <v>8783002</v>
      </c>
      <c r="B3" s="118" t="s">
        <v>18</v>
      </c>
      <c r="C3" s="118">
        <v>38</v>
      </c>
      <c r="D3" s="118">
        <v>34</v>
      </c>
      <c r="F3" s="119" t="s">
        <v>307</v>
      </c>
      <c r="G3" s="122"/>
    </row>
    <row r="4" spans="1:7">
      <c r="A4" s="121">
        <v>8783003</v>
      </c>
      <c r="B4" s="118" t="s">
        <v>6</v>
      </c>
      <c r="C4" s="118">
        <v>44</v>
      </c>
      <c r="D4" s="118">
        <v>70</v>
      </c>
      <c r="F4" s="122" t="s">
        <v>308</v>
      </c>
      <c r="G4" s="119"/>
    </row>
    <row r="5" spans="1:7">
      <c r="A5" s="121">
        <v>8783004</v>
      </c>
      <c r="B5" s="118" t="s">
        <v>20</v>
      </c>
      <c r="C5" s="118">
        <v>84</v>
      </c>
      <c r="D5" s="118">
        <v>52</v>
      </c>
      <c r="F5" s="119" t="s">
        <v>309</v>
      </c>
      <c r="G5" s="122"/>
    </row>
    <row r="6" spans="1:7">
      <c r="A6" s="121">
        <v>8783005</v>
      </c>
      <c r="B6" s="118" t="s">
        <v>16</v>
      </c>
      <c r="C6" s="118">
        <v>80</v>
      </c>
      <c r="D6" s="118">
        <v>66</v>
      </c>
    </row>
    <row r="7" spans="1:7">
      <c r="A7" s="121">
        <v>8783006</v>
      </c>
      <c r="B7" s="118" t="s">
        <v>19</v>
      </c>
      <c r="C7" s="118">
        <v>94</v>
      </c>
      <c r="D7" s="118">
        <v>72</v>
      </c>
      <c r="F7" s="119" t="s">
        <v>310</v>
      </c>
      <c r="G7" s="122"/>
    </row>
    <row r="8" spans="1:7">
      <c r="A8" s="121">
        <v>8783007</v>
      </c>
      <c r="B8" s="118" t="s">
        <v>311</v>
      </c>
      <c r="C8" s="118">
        <v>47</v>
      </c>
      <c r="D8" s="118">
        <v>80</v>
      </c>
      <c r="F8" s="122" t="s">
        <v>312</v>
      </c>
      <c r="G8" s="119"/>
    </row>
    <row r="9" spans="1:7">
      <c r="A9" s="121">
        <v>8783008</v>
      </c>
      <c r="B9" s="118" t="s">
        <v>11</v>
      </c>
      <c r="C9" s="118">
        <v>72</v>
      </c>
      <c r="D9" s="118">
        <v>34</v>
      </c>
    </row>
    <row r="10" spans="1:7">
      <c r="A10" s="121">
        <v>8783009</v>
      </c>
      <c r="B10" s="118" t="s">
        <v>15</v>
      </c>
      <c r="C10" s="118">
        <v>42</v>
      </c>
      <c r="D10" s="118">
        <v>71</v>
      </c>
    </row>
    <row r="11" spans="1:7">
      <c r="A11" s="121">
        <v>8783010</v>
      </c>
      <c r="B11" s="118" t="s">
        <v>3</v>
      </c>
      <c r="C11" s="118">
        <v>74</v>
      </c>
      <c r="D11" s="118">
        <v>88</v>
      </c>
    </row>
    <row r="12" spans="1:7">
      <c r="A12" s="121">
        <v>8783011</v>
      </c>
      <c r="B12" s="118" t="s">
        <v>22</v>
      </c>
      <c r="C12" s="118">
        <v>37</v>
      </c>
      <c r="D12" s="118">
        <v>52</v>
      </c>
    </row>
    <row r="13" spans="1:7">
      <c r="A13" s="121">
        <v>8783012</v>
      </c>
      <c r="B13" s="118" t="s">
        <v>5</v>
      </c>
      <c r="C13" s="118">
        <v>81</v>
      </c>
      <c r="D13" s="118">
        <v>64</v>
      </c>
    </row>
    <row r="14" spans="1:7">
      <c r="A14" s="121">
        <v>8783013</v>
      </c>
      <c r="B14" s="118" t="s">
        <v>17</v>
      </c>
      <c r="C14" s="118">
        <v>46</v>
      </c>
      <c r="D14" s="118">
        <v>90</v>
      </c>
    </row>
    <row r="15" spans="1:7">
      <c r="A15" s="121">
        <v>8783014</v>
      </c>
      <c r="B15" s="118" t="s">
        <v>1</v>
      </c>
      <c r="C15" s="118">
        <v>32</v>
      </c>
      <c r="D15" s="118">
        <v>43</v>
      </c>
    </row>
    <row r="16" spans="1:7">
      <c r="A16" s="121">
        <v>8783015</v>
      </c>
      <c r="B16" s="118" t="s">
        <v>8</v>
      </c>
      <c r="C16" s="118">
        <v>83</v>
      </c>
      <c r="D16" s="118">
        <v>54</v>
      </c>
    </row>
    <row r="17" spans="1:4">
      <c r="A17" s="121">
        <v>8783016</v>
      </c>
      <c r="B17" s="118" t="s">
        <v>7</v>
      </c>
      <c r="C17" s="118">
        <v>86</v>
      </c>
      <c r="D17" s="118">
        <v>85</v>
      </c>
    </row>
    <row r="18" spans="1:4">
      <c r="A18" s="121">
        <v>8783017</v>
      </c>
      <c r="B18" s="118" t="s">
        <v>2</v>
      </c>
      <c r="C18" s="118">
        <v>81</v>
      </c>
      <c r="D18" s="118">
        <v>82</v>
      </c>
    </row>
    <row r="19" spans="1:4">
      <c r="A19" s="121">
        <v>8783018</v>
      </c>
      <c r="B19" s="118" t="s">
        <v>13</v>
      </c>
      <c r="C19" s="118">
        <v>64</v>
      </c>
      <c r="D19" s="118">
        <v>88</v>
      </c>
    </row>
    <row r="20" spans="1:4">
      <c r="A20" s="121">
        <v>8783019</v>
      </c>
      <c r="B20" s="118" t="s">
        <v>10</v>
      </c>
      <c r="C20" s="118">
        <v>95</v>
      </c>
      <c r="D20" s="118">
        <v>37</v>
      </c>
    </row>
    <row r="21" spans="1:4">
      <c r="A21" s="121">
        <v>8883160</v>
      </c>
      <c r="B21" s="118" t="s">
        <v>4</v>
      </c>
      <c r="C21" s="118">
        <v>31</v>
      </c>
      <c r="D21" s="118">
        <v>31</v>
      </c>
    </row>
    <row r="22" spans="1:4">
      <c r="A22" s="121">
        <v>8883181</v>
      </c>
      <c r="B22" s="118" t="s">
        <v>313</v>
      </c>
      <c r="C22" s="118">
        <v>61</v>
      </c>
      <c r="D22" s="118">
        <v>71</v>
      </c>
    </row>
    <row r="23" spans="1:4">
      <c r="A23" s="121">
        <v>8883217</v>
      </c>
      <c r="B23" s="118" t="s">
        <v>9</v>
      </c>
      <c r="C23" s="118">
        <v>84</v>
      </c>
      <c r="D23" s="118">
        <v>48</v>
      </c>
    </row>
    <row r="24" spans="1:4">
      <c r="A24" s="121">
        <v>8983121</v>
      </c>
      <c r="B24" s="118" t="s">
        <v>21</v>
      </c>
      <c r="C24" s="118">
        <v>84</v>
      </c>
      <c r="D24" s="118">
        <v>80</v>
      </c>
    </row>
    <row r="25" spans="1:4">
      <c r="A25" s="121">
        <v>8983122</v>
      </c>
      <c r="B25" s="118" t="s">
        <v>27</v>
      </c>
      <c r="C25" s="118">
        <v>85</v>
      </c>
      <c r="D25" s="118">
        <v>61</v>
      </c>
    </row>
    <row r="26" spans="1:4">
      <c r="A26" s="121">
        <v>8983123</v>
      </c>
      <c r="B26" s="118" t="s">
        <v>314</v>
      </c>
      <c r="C26" s="118">
        <v>48</v>
      </c>
      <c r="D26" s="118">
        <v>52</v>
      </c>
    </row>
    <row r="27" spans="1:4">
      <c r="A27" s="121">
        <v>8983124</v>
      </c>
      <c r="B27" s="118" t="s">
        <v>25</v>
      </c>
      <c r="C27" s="118">
        <v>57</v>
      </c>
      <c r="D27" s="118">
        <v>75</v>
      </c>
    </row>
    <row r="28" spans="1:4">
      <c r="A28" s="121">
        <v>8983125</v>
      </c>
      <c r="B28" s="118" t="s">
        <v>33</v>
      </c>
      <c r="C28" s="118">
        <v>57</v>
      </c>
      <c r="D28" s="118">
        <v>68</v>
      </c>
    </row>
    <row r="29" spans="1:4">
      <c r="A29" s="121">
        <v>8983126</v>
      </c>
      <c r="B29" s="118" t="s">
        <v>31</v>
      </c>
      <c r="C29" s="118">
        <v>48</v>
      </c>
      <c r="D29" s="118">
        <v>62</v>
      </c>
    </row>
    <row r="30" spans="1:4">
      <c r="A30" s="121">
        <v>8983127</v>
      </c>
      <c r="B30" s="118" t="s">
        <v>24</v>
      </c>
      <c r="C30" s="118">
        <v>69</v>
      </c>
      <c r="D30" s="118">
        <v>56</v>
      </c>
    </row>
    <row r="31" spans="1:4">
      <c r="A31" s="121">
        <v>8983128</v>
      </c>
      <c r="B31" s="118" t="s">
        <v>29</v>
      </c>
      <c r="C31" s="118">
        <v>48</v>
      </c>
      <c r="D31" s="118">
        <v>44</v>
      </c>
    </row>
    <row r="32" spans="1:4">
      <c r="A32" s="121">
        <v>8983130</v>
      </c>
      <c r="B32" s="118" t="s">
        <v>38</v>
      </c>
      <c r="C32" s="118">
        <v>46</v>
      </c>
      <c r="D32" s="118">
        <v>49</v>
      </c>
    </row>
    <row r="33" spans="1:4">
      <c r="A33" s="121">
        <v>8983132</v>
      </c>
      <c r="B33" s="118" t="s">
        <v>28</v>
      </c>
      <c r="C33" s="118">
        <v>48</v>
      </c>
      <c r="D33" s="118">
        <v>65</v>
      </c>
    </row>
    <row r="34" spans="1:4">
      <c r="A34" s="121">
        <v>8983135</v>
      </c>
      <c r="B34" s="118" t="s">
        <v>39</v>
      </c>
      <c r="C34" s="118">
        <v>81</v>
      </c>
      <c r="D34" s="118">
        <v>45</v>
      </c>
    </row>
    <row r="35" spans="1:4">
      <c r="A35" s="121">
        <v>8983136</v>
      </c>
      <c r="B35" s="118" t="s">
        <v>23</v>
      </c>
      <c r="C35" s="118">
        <v>96</v>
      </c>
      <c r="D35" s="118">
        <v>60</v>
      </c>
    </row>
    <row r="36" spans="1:4">
      <c r="A36" s="121">
        <v>8983137</v>
      </c>
      <c r="B36" s="118" t="s">
        <v>26</v>
      </c>
      <c r="C36" s="118">
        <v>59</v>
      </c>
      <c r="D36" s="118">
        <v>79</v>
      </c>
    </row>
    <row r="37" spans="1:4">
      <c r="A37" s="121">
        <v>8983138</v>
      </c>
      <c r="B37" s="118" t="s">
        <v>35</v>
      </c>
      <c r="C37" s="118">
        <v>63</v>
      </c>
      <c r="D37" s="118">
        <v>70</v>
      </c>
    </row>
    <row r="38" spans="1:4">
      <c r="A38" s="121">
        <v>8983140</v>
      </c>
      <c r="B38" s="118" t="s">
        <v>37</v>
      </c>
      <c r="C38" s="118">
        <v>31</v>
      </c>
      <c r="D38" s="118">
        <v>38</v>
      </c>
    </row>
    <row r="39" spans="1:4">
      <c r="A39" s="121">
        <v>8983141</v>
      </c>
      <c r="B39" s="118" t="s">
        <v>34</v>
      </c>
      <c r="C39" s="118">
        <v>74</v>
      </c>
      <c r="D39" s="118">
        <v>54</v>
      </c>
    </row>
    <row r="40" spans="1:4">
      <c r="A40" s="121">
        <v>8983142</v>
      </c>
      <c r="B40" s="118" t="s">
        <v>30</v>
      </c>
      <c r="C40" s="118">
        <v>96</v>
      </c>
      <c r="D40" s="118">
        <v>45</v>
      </c>
    </row>
    <row r="41" spans="1:4">
      <c r="A41" s="121">
        <v>8983143</v>
      </c>
      <c r="B41" s="118" t="s">
        <v>32</v>
      </c>
      <c r="C41" s="118">
        <v>88</v>
      </c>
      <c r="D41" s="118">
        <v>87</v>
      </c>
    </row>
    <row r="42" spans="1:4">
      <c r="A42" s="121">
        <v>8983144</v>
      </c>
      <c r="B42" s="118" t="s">
        <v>315</v>
      </c>
      <c r="C42" s="118">
        <v>45</v>
      </c>
      <c r="D42" s="118">
        <v>54</v>
      </c>
    </row>
    <row r="43" spans="1:4">
      <c r="A43" s="121">
        <v>8983145</v>
      </c>
      <c r="B43" s="118" t="s">
        <v>316</v>
      </c>
      <c r="C43" s="118">
        <v>85</v>
      </c>
      <c r="D43" s="118">
        <v>83</v>
      </c>
    </row>
    <row r="44" spans="1:4">
      <c r="A44" s="121">
        <v>8983146</v>
      </c>
      <c r="B44" s="118" t="s">
        <v>317</v>
      </c>
      <c r="C44" s="118">
        <v>50</v>
      </c>
      <c r="D44" s="118">
        <v>69</v>
      </c>
    </row>
    <row r="45" spans="1:4">
      <c r="A45" s="121">
        <v>8983148</v>
      </c>
      <c r="B45" s="118" t="s">
        <v>318</v>
      </c>
      <c r="C45" s="118">
        <v>81</v>
      </c>
      <c r="D45" s="118">
        <v>33</v>
      </c>
    </row>
    <row r="46" spans="1:4">
      <c r="A46" s="121">
        <v>8983149</v>
      </c>
      <c r="B46" s="118" t="s">
        <v>319</v>
      </c>
      <c r="C46" s="118">
        <v>90</v>
      </c>
      <c r="D46" s="118">
        <v>98</v>
      </c>
    </row>
    <row r="47" spans="1:4">
      <c r="A47" s="121">
        <v>8983150</v>
      </c>
      <c r="B47" s="118" t="s">
        <v>41</v>
      </c>
      <c r="C47" s="118">
        <v>60</v>
      </c>
      <c r="D47" s="118">
        <v>36</v>
      </c>
    </row>
    <row r="48" spans="1:4">
      <c r="A48" s="121">
        <v>8983151</v>
      </c>
      <c r="B48" s="118" t="s">
        <v>320</v>
      </c>
      <c r="C48" s="118">
        <v>95</v>
      </c>
      <c r="D48" s="118">
        <v>100</v>
      </c>
    </row>
    <row r="49" spans="1:4">
      <c r="A49" s="121">
        <v>8983152</v>
      </c>
      <c r="B49" s="118" t="s">
        <v>321</v>
      </c>
      <c r="C49" s="118">
        <v>38</v>
      </c>
      <c r="D49" s="118">
        <v>95</v>
      </c>
    </row>
    <row r="50" spans="1:4">
      <c r="A50" s="121">
        <v>8983153</v>
      </c>
      <c r="B50" s="118" t="s">
        <v>322</v>
      </c>
      <c r="C50" s="118">
        <v>74</v>
      </c>
      <c r="D50" s="118">
        <v>52</v>
      </c>
    </row>
    <row r="51" spans="1:4">
      <c r="A51" s="121">
        <v>8983154</v>
      </c>
      <c r="B51" s="118" t="s">
        <v>323</v>
      </c>
      <c r="C51" s="118">
        <v>63</v>
      </c>
      <c r="D51" s="118">
        <v>67</v>
      </c>
    </row>
    <row r="52" spans="1:4">
      <c r="A52" s="121">
        <v>8983155</v>
      </c>
      <c r="B52" s="118" t="s">
        <v>40</v>
      </c>
      <c r="C52" s="118">
        <v>96</v>
      </c>
      <c r="D52" s="118">
        <v>73</v>
      </c>
    </row>
    <row r="53" spans="1:4">
      <c r="A53" s="121">
        <v>8983156</v>
      </c>
      <c r="B53" s="118" t="s">
        <v>42</v>
      </c>
      <c r="C53" s="118">
        <v>51</v>
      </c>
      <c r="D53" s="118">
        <v>69</v>
      </c>
    </row>
    <row r="54" spans="1:4">
      <c r="A54" s="121">
        <v>8983157</v>
      </c>
      <c r="B54" s="118" t="s">
        <v>324</v>
      </c>
      <c r="C54" s="118">
        <v>90</v>
      </c>
      <c r="D54" s="118">
        <v>69</v>
      </c>
    </row>
    <row r="55" spans="1:4">
      <c r="A55" s="121">
        <v>8983158</v>
      </c>
      <c r="B55" s="118" t="s">
        <v>325</v>
      </c>
      <c r="C55" s="118">
        <v>43</v>
      </c>
      <c r="D55" s="118">
        <v>64</v>
      </c>
    </row>
    <row r="56" spans="1:4">
      <c r="A56" s="121">
        <v>8983159</v>
      </c>
      <c r="B56" s="118" t="s">
        <v>326</v>
      </c>
      <c r="C56" s="118">
        <v>54</v>
      </c>
      <c r="D56" s="118">
        <v>78</v>
      </c>
    </row>
    <row r="57" spans="1:4">
      <c r="A57" s="121">
        <v>8983160</v>
      </c>
      <c r="B57" s="118" t="s">
        <v>327</v>
      </c>
      <c r="C57" s="118">
        <v>41</v>
      </c>
      <c r="D57" s="118">
        <v>73</v>
      </c>
    </row>
    <row r="58" spans="1:4">
      <c r="A58" s="121">
        <v>8983161</v>
      </c>
      <c r="B58" s="118" t="s">
        <v>328</v>
      </c>
      <c r="C58" s="118">
        <v>99</v>
      </c>
      <c r="D58" s="118">
        <v>49</v>
      </c>
    </row>
    <row r="59" spans="1:4">
      <c r="A59" s="121">
        <v>8983162</v>
      </c>
      <c r="B59" s="118" t="s">
        <v>329</v>
      </c>
      <c r="C59" s="118">
        <v>35</v>
      </c>
      <c r="D59" s="118">
        <v>53</v>
      </c>
    </row>
    <row r="60" spans="1:4">
      <c r="A60" s="121">
        <v>8983163</v>
      </c>
      <c r="B60" s="118" t="s">
        <v>330</v>
      </c>
      <c r="C60" s="118">
        <v>38</v>
      </c>
      <c r="D60" s="118">
        <v>43</v>
      </c>
    </row>
    <row r="61" spans="1:4">
      <c r="A61" s="121">
        <v>8983164</v>
      </c>
      <c r="B61" s="118" t="s">
        <v>331</v>
      </c>
      <c r="C61" s="118">
        <v>65</v>
      </c>
      <c r="D61" s="118">
        <v>70</v>
      </c>
    </row>
    <row r="62" spans="1:4">
      <c r="A62" s="121">
        <v>8983166</v>
      </c>
      <c r="B62" s="118" t="s">
        <v>332</v>
      </c>
      <c r="C62" s="118">
        <v>31</v>
      </c>
      <c r="D62" s="118">
        <v>65</v>
      </c>
    </row>
    <row r="63" spans="1:4">
      <c r="A63" s="121">
        <v>8983167</v>
      </c>
      <c r="B63" s="118" t="s">
        <v>333</v>
      </c>
      <c r="C63" s="118">
        <v>38</v>
      </c>
      <c r="D63" s="118">
        <v>72</v>
      </c>
    </row>
    <row r="64" spans="1:4">
      <c r="A64" s="121">
        <v>8983169</v>
      </c>
      <c r="B64" s="118" t="s">
        <v>334</v>
      </c>
      <c r="C64" s="118">
        <v>43</v>
      </c>
      <c r="D64" s="118">
        <v>34</v>
      </c>
    </row>
    <row r="65" spans="1:4">
      <c r="A65" s="121">
        <v>8983181</v>
      </c>
      <c r="B65" s="118" t="s">
        <v>335</v>
      </c>
      <c r="C65" s="118">
        <v>48</v>
      </c>
      <c r="D65" s="118">
        <v>77</v>
      </c>
    </row>
    <row r="66" spans="1:4">
      <c r="A66" s="121">
        <v>8983186</v>
      </c>
      <c r="B66" s="118" t="s">
        <v>336</v>
      </c>
      <c r="C66" s="118">
        <v>56</v>
      </c>
      <c r="D66" s="118">
        <v>34</v>
      </c>
    </row>
    <row r="67" spans="1:4">
      <c r="A67" s="121">
        <v>8983188</v>
      </c>
      <c r="B67" s="118" t="s">
        <v>337</v>
      </c>
      <c r="C67" s="118">
        <v>53</v>
      </c>
      <c r="D67" s="118">
        <v>42</v>
      </c>
    </row>
    <row r="68" spans="1:4">
      <c r="A68" s="121">
        <v>8983189</v>
      </c>
      <c r="B68" s="118" t="s">
        <v>338</v>
      </c>
      <c r="C68" s="118">
        <v>44</v>
      </c>
      <c r="D68" s="118">
        <v>84</v>
      </c>
    </row>
    <row r="69" spans="1:4">
      <c r="A69" s="121">
        <v>8983191</v>
      </c>
      <c r="B69" s="118" t="s">
        <v>339</v>
      </c>
      <c r="C69" s="118">
        <v>42</v>
      </c>
      <c r="D69" s="118">
        <v>64</v>
      </c>
    </row>
    <row r="70" spans="1:4">
      <c r="A70" s="121">
        <v>8983194</v>
      </c>
      <c r="B70" s="118" t="s">
        <v>340</v>
      </c>
      <c r="C70" s="118">
        <v>100</v>
      </c>
      <c r="D70" s="118">
        <v>89</v>
      </c>
    </row>
    <row r="71" spans="1:4">
      <c r="A71" s="121">
        <v>8983195</v>
      </c>
      <c r="B71" s="118" t="s">
        <v>341</v>
      </c>
      <c r="C71" s="118">
        <v>38</v>
      </c>
      <c r="D71" s="118">
        <v>54</v>
      </c>
    </row>
    <row r="72" spans="1:4">
      <c r="A72" s="121">
        <v>8983196</v>
      </c>
      <c r="B72" s="118" t="s">
        <v>153</v>
      </c>
      <c r="C72" s="118">
        <v>50</v>
      </c>
      <c r="D72" s="118">
        <v>49</v>
      </c>
    </row>
    <row r="73" spans="1:4">
      <c r="A73" s="121">
        <v>8983197</v>
      </c>
      <c r="B73" s="118" t="s">
        <v>342</v>
      </c>
      <c r="C73" s="118">
        <v>30</v>
      </c>
      <c r="D73" s="118">
        <v>75</v>
      </c>
    </row>
    <row r="74" spans="1:4">
      <c r="A74" s="121">
        <v>8983198</v>
      </c>
      <c r="B74" s="118" t="s">
        <v>47</v>
      </c>
      <c r="C74" s="118">
        <v>36</v>
      </c>
      <c r="D74" s="118">
        <v>83</v>
      </c>
    </row>
    <row r="75" spans="1:4">
      <c r="A75" s="121">
        <v>8983199</v>
      </c>
      <c r="B75" s="118" t="s">
        <v>343</v>
      </c>
      <c r="C75" s="118">
        <v>33</v>
      </c>
      <c r="D75" s="118">
        <v>78</v>
      </c>
    </row>
    <row r="76" spans="1:4">
      <c r="A76" s="121">
        <v>8983204</v>
      </c>
      <c r="B76" s="118" t="s">
        <v>12</v>
      </c>
      <c r="C76" s="118">
        <v>30</v>
      </c>
      <c r="D76" s="118">
        <v>46</v>
      </c>
    </row>
    <row r="77" spans="1:4">
      <c r="A77" s="121">
        <v>8983205</v>
      </c>
      <c r="B77" s="118" t="s">
        <v>344</v>
      </c>
      <c r="C77" s="118">
        <v>50</v>
      </c>
      <c r="D77" s="118">
        <v>98</v>
      </c>
    </row>
    <row r="78" spans="1:4">
      <c r="A78" s="121">
        <v>8983206</v>
      </c>
      <c r="B78" s="118" t="s">
        <v>345</v>
      </c>
      <c r="C78" s="118">
        <v>31</v>
      </c>
      <c r="D78" s="118">
        <v>48</v>
      </c>
    </row>
    <row r="79" spans="1:4">
      <c r="A79" s="121">
        <v>8983207</v>
      </c>
      <c r="B79" s="118" t="s">
        <v>346</v>
      </c>
      <c r="C79" s="118">
        <v>58</v>
      </c>
      <c r="D79" s="118">
        <v>68</v>
      </c>
    </row>
    <row r="80" spans="1:4">
      <c r="A80" s="121">
        <v>8983208</v>
      </c>
      <c r="B80" s="118" t="s">
        <v>48</v>
      </c>
      <c r="C80" s="118">
        <v>99</v>
      </c>
      <c r="D80" s="118">
        <v>49</v>
      </c>
    </row>
    <row r="81" spans="1:4">
      <c r="A81" s="121">
        <v>8983209</v>
      </c>
      <c r="B81" s="118" t="s">
        <v>347</v>
      </c>
      <c r="C81" s="118">
        <v>52</v>
      </c>
      <c r="D81" s="118">
        <v>39</v>
      </c>
    </row>
    <row r="82" spans="1:4">
      <c r="A82" s="121">
        <v>8983212</v>
      </c>
      <c r="B82" s="118" t="s">
        <v>348</v>
      </c>
      <c r="C82" s="118">
        <v>71</v>
      </c>
      <c r="D82" s="118">
        <v>55</v>
      </c>
    </row>
    <row r="83" spans="1:4">
      <c r="A83" s="121">
        <v>8983214</v>
      </c>
      <c r="B83" s="118" t="s">
        <v>349</v>
      </c>
      <c r="C83" s="118">
        <v>66</v>
      </c>
      <c r="D83" s="118">
        <v>50</v>
      </c>
    </row>
    <row r="84" spans="1:4">
      <c r="A84" s="121">
        <v>8983215</v>
      </c>
      <c r="B84" s="118" t="s">
        <v>350</v>
      </c>
      <c r="C84" s="118">
        <v>98</v>
      </c>
      <c r="D84" s="118">
        <v>81</v>
      </c>
    </row>
    <row r="85" spans="1:4">
      <c r="A85" s="121">
        <v>8983216</v>
      </c>
      <c r="B85" s="118" t="s">
        <v>155</v>
      </c>
      <c r="C85" s="118">
        <v>67</v>
      </c>
      <c r="D85" s="118">
        <v>67</v>
      </c>
    </row>
    <row r="86" spans="1:4">
      <c r="A86" s="121">
        <v>8983217</v>
      </c>
      <c r="B86" s="118" t="s">
        <v>351</v>
      </c>
      <c r="C86" s="118">
        <v>31</v>
      </c>
      <c r="D86" s="118">
        <v>31</v>
      </c>
    </row>
    <row r="87" spans="1:4">
      <c r="A87" s="121">
        <v>8983218</v>
      </c>
      <c r="B87" s="118" t="s">
        <v>352</v>
      </c>
      <c r="C87" s="118">
        <v>60</v>
      </c>
      <c r="D87" s="118">
        <v>74</v>
      </c>
    </row>
    <row r="88" spans="1:4">
      <c r="A88" s="121">
        <v>8983220</v>
      </c>
      <c r="B88" s="118" t="s">
        <v>353</v>
      </c>
      <c r="C88" s="118">
        <v>73</v>
      </c>
      <c r="D88" s="118">
        <v>50</v>
      </c>
    </row>
    <row r="89" spans="1:4">
      <c r="A89" s="121">
        <v>8983221</v>
      </c>
      <c r="B89" s="118" t="s">
        <v>354</v>
      </c>
      <c r="C89" s="118">
        <v>93</v>
      </c>
      <c r="D89" s="118">
        <v>34</v>
      </c>
    </row>
    <row r="90" spans="1:4">
      <c r="A90" s="121">
        <v>8983222</v>
      </c>
      <c r="B90" s="118" t="s">
        <v>44</v>
      </c>
      <c r="C90" s="118">
        <v>67</v>
      </c>
      <c r="D90" s="118">
        <v>81</v>
      </c>
    </row>
    <row r="91" spans="1:4">
      <c r="A91" s="121">
        <v>8983223</v>
      </c>
      <c r="B91" s="118" t="s">
        <v>49</v>
      </c>
      <c r="C91" s="118">
        <v>80</v>
      </c>
      <c r="D91" s="118">
        <v>70</v>
      </c>
    </row>
    <row r="92" spans="1:4">
      <c r="A92" s="121">
        <v>8983224</v>
      </c>
      <c r="B92" s="118" t="s">
        <v>355</v>
      </c>
      <c r="C92" s="118">
        <v>92</v>
      </c>
      <c r="D92" s="118">
        <v>75</v>
      </c>
    </row>
    <row r="93" spans="1:4">
      <c r="A93" s="121">
        <v>8983225</v>
      </c>
      <c r="B93" s="118" t="s">
        <v>356</v>
      </c>
      <c r="C93" s="118">
        <v>45</v>
      </c>
      <c r="D93" s="118">
        <v>44</v>
      </c>
    </row>
    <row r="94" spans="1:4">
      <c r="A94" s="121">
        <v>8983226</v>
      </c>
      <c r="B94" s="118" t="s">
        <v>357</v>
      </c>
      <c r="C94" s="118">
        <v>58</v>
      </c>
      <c r="D94" s="118">
        <v>83</v>
      </c>
    </row>
    <row r="95" spans="1:4">
      <c r="A95" s="121">
        <v>8983227</v>
      </c>
      <c r="B95" s="118" t="s">
        <v>358</v>
      </c>
      <c r="C95" s="118">
        <v>44</v>
      </c>
      <c r="D95" s="118">
        <v>56</v>
      </c>
    </row>
    <row r="96" spans="1:4">
      <c r="A96" s="121">
        <v>8983228</v>
      </c>
      <c r="B96" s="118" t="s">
        <v>359</v>
      </c>
      <c r="C96" s="118">
        <v>60</v>
      </c>
      <c r="D96" s="118">
        <v>64</v>
      </c>
    </row>
    <row r="97" spans="1:4">
      <c r="A97" s="121">
        <v>8983229</v>
      </c>
      <c r="B97" s="118" t="s">
        <v>360</v>
      </c>
      <c r="C97" s="118">
        <v>79</v>
      </c>
      <c r="D97" s="118">
        <v>42</v>
      </c>
    </row>
    <row r="98" spans="1:4">
      <c r="A98" s="121">
        <v>8983230</v>
      </c>
      <c r="B98" s="118" t="s">
        <v>361</v>
      </c>
      <c r="C98" s="118">
        <v>91</v>
      </c>
      <c r="D98" s="118">
        <v>81</v>
      </c>
    </row>
    <row r="99" spans="1:4">
      <c r="A99" s="121">
        <v>8983231</v>
      </c>
      <c r="B99" s="118" t="s">
        <v>362</v>
      </c>
      <c r="C99" s="118">
        <v>75</v>
      </c>
      <c r="D99" s="118">
        <v>66</v>
      </c>
    </row>
    <row r="100" spans="1:4">
      <c r="A100" s="121">
        <v>8983232</v>
      </c>
      <c r="B100" s="118" t="s">
        <v>363</v>
      </c>
      <c r="C100" s="118">
        <v>60</v>
      </c>
      <c r="D100" s="118">
        <v>82</v>
      </c>
    </row>
    <row r="101" spans="1:4">
      <c r="A101" s="121">
        <v>8983233</v>
      </c>
      <c r="B101" s="118" t="s">
        <v>364</v>
      </c>
      <c r="C101" s="118">
        <v>91</v>
      </c>
      <c r="D101" s="118">
        <v>38</v>
      </c>
    </row>
  </sheetData>
  <phoneticPr fontId="3" type="noConversion"/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N8" sqref="N1:Q8"/>
    </sheetView>
  </sheetViews>
  <sheetFormatPr defaultRowHeight="16.5"/>
  <cols>
    <col min="1" max="1" width="10.5" bestFit="1" customWidth="1"/>
    <col min="2" max="2" width="4.125" bestFit="1" customWidth="1"/>
    <col min="3" max="12" width="4.5" bestFit="1" customWidth="1"/>
  </cols>
  <sheetData>
    <row r="1" spans="1:16">
      <c r="A1" s="101" t="s">
        <v>284</v>
      </c>
      <c r="B1" s="102" t="s">
        <v>287</v>
      </c>
      <c r="C1" s="102">
        <v>90</v>
      </c>
      <c r="D1" s="102">
        <v>75</v>
      </c>
      <c r="E1" s="102">
        <v>50</v>
      </c>
      <c r="F1" s="102">
        <v>100</v>
      </c>
      <c r="G1" s="102">
        <v>100</v>
      </c>
      <c r="H1" s="102">
        <v>90</v>
      </c>
      <c r="I1" s="102">
        <v>80</v>
      </c>
      <c r="J1" s="102">
        <v>80</v>
      </c>
      <c r="K1" s="102">
        <v>100</v>
      </c>
      <c r="L1" s="102">
        <v>50</v>
      </c>
      <c r="N1" s="104"/>
      <c r="O1" s="104"/>
      <c r="P1" s="104"/>
    </row>
    <row r="2" spans="1:16">
      <c r="A2" s="101" t="s">
        <v>285</v>
      </c>
      <c r="B2" s="101" t="s">
        <v>288</v>
      </c>
      <c r="C2" s="101">
        <v>3</v>
      </c>
      <c r="D2" s="101">
        <v>3</v>
      </c>
      <c r="E2" s="101">
        <v>2</v>
      </c>
      <c r="F2" s="101">
        <v>4</v>
      </c>
      <c r="G2" s="101">
        <v>4</v>
      </c>
      <c r="H2" s="101">
        <v>2</v>
      </c>
      <c r="I2" s="101">
        <v>2</v>
      </c>
      <c r="J2" s="101">
        <v>1</v>
      </c>
      <c r="K2" s="101">
        <v>2</v>
      </c>
      <c r="L2" s="101">
        <v>3</v>
      </c>
      <c r="N2" s="104"/>
      <c r="O2" s="104"/>
      <c r="P2" s="104"/>
    </row>
    <row r="3" spans="1:16">
      <c r="A3" s="101" t="s">
        <v>286</v>
      </c>
      <c r="B3" s="103" t="s">
        <v>289</v>
      </c>
      <c r="C3" s="103">
        <v>7.6</v>
      </c>
      <c r="D3" s="103">
        <v>6.6</v>
      </c>
      <c r="E3" s="103">
        <v>4.2</v>
      </c>
      <c r="F3" s="103">
        <v>8.9</v>
      </c>
      <c r="G3" s="103">
        <v>9.3000000000000007</v>
      </c>
      <c r="H3" s="103">
        <v>6.1</v>
      </c>
      <c r="I3" s="103">
        <v>5.9</v>
      </c>
      <c r="J3" s="103">
        <v>6.8</v>
      </c>
      <c r="K3" s="103">
        <v>5.8</v>
      </c>
      <c r="L3" s="103">
        <v>4.8</v>
      </c>
      <c r="N3" s="104"/>
      <c r="O3" s="104"/>
      <c r="P3" s="104"/>
    </row>
    <row r="4" spans="1:16">
      <c r="N4" s="104"/>
      <c r="O4" s="104"/>
      <c r="P4" s="104"/>
    </row>
    <row r="5" spans="1:16">
      <c r="N5" s="104"/>
      <c r="O5" s="104"/>
      <c r="P5" s="104"/>
    </row>
  </sheetData>
  <phoneticPr fontId="3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6.5"/>
  <cols>
    <col min="2" max="2" width="9.5" bestFit="1" customWidth="1"/>
  </cols>
  <sheetData>
    <row r="1" spans="1:2">
      <c r="A1" s="19" t="s">
        <v>290</v>
      </c>
      <c r="B1" s="19" t="s">
        <v>266</v>
      </c>
    </row>
    <row r="2" spans="1:2">
      <c r="A2" s="45">
        <v>11</v>
      </c>
      <c r="B2" s="105">
        <v>33100</v>
      </c>
    </row>
    <row r="3" spans="1:2">
      <c r="A3" s="45">
        <v>12</v>
      </c>
      <c r="B3" s="105">
        <v>47300</v>
      </c>
    </row>
    <row r="4" spans="1:2">
      <c r="A4" s="45">
        <v>13</v>
      </c>
      <c r="B4" s="105">
        <v>69000</v>
      </c>
    </row>
    <row r="5" spans="1:2">
      <c r="A5" s="45">
        <v>14</v>
      </c>
      <c r="B5" s="105">
        <v>102000</v>
      </c>
    </row>
    <row r="6" spans="1:2">
      <c r="A6" s="45">
        <v>15</v>
      </c>
      <c r="B6" s="105">
        <v>150000</v>
      </c>
    </row>
    <row r="7" spans="1:2">
      <c r="A7" s="45">
        <v>16</v>
      </c>
      <c r="B7" s="105">
        <v>220000</v>
      </c>
    </row>
    <row r="9" spans="1:2">
      <c r="A9" s="44"/>
      <c r="B9" s="44" t="s">
        <v>291</v>
      </c>
    </row>
    <row r="10" spans="1:2">
      <c r="A10" s="44"/>
      <c r="B10" s="44" t="s">
        <v>292</v>
      </c>
    </row>
  </sheetData>
  <phoneticPr fontId="3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2" sqref="C2:D31"/>
    </sheetView>
  </sheetViews>
  <sheetFormatPr defaultColWidth="11.5" defaultRowHeight="16.5"/>
  <cols>
    <col min="1" max="1" width="13.5" style="113" bestFit="1" customWidth="1"/>
    <col min="2" max="2" width="11" style="113" bestFit="1" customWidth="1"/>
    <col min="3" max="4" width="10.5" style="113" bestFit="1" customWidth="1"/>
    <col min="5" max="16384" width="11.5" style="113"/>
  </cols>
  <sheetData>
    <row r="1" spans="1:4" s="107" customFormat="1">
      <c r="A1" s="109" t="s">
        <v>296</v>
      </c>
      <c r="B1" s="110" t="s">
        <v>297</v>
      </c>
      <c r="C1" s="111" t="s">
        <v>298</v>
      </c>
      <c r="D1" s="111" t="s">
        <v>299</v>
      </c>
    </row>
    <row r="2" spans="1:4" s="108" customFormat="1">
      <c r="A2" s="112">
        <v>38384</v>
      </c>
      <c r="B2" s="114">
        <v>29.8</v>
      </c>
      <c r="C2" s="115"/>
      <c r="D2" s="116"/>
    </row>
    <row r="3" spans="1:4">
      <c r="A3" s="112">
        <v>38412</v>
      </c>
      <c r="B3" s="114">
        <v>32.700000000000003</v>
      </c>
      <c r="C3" s="117"/>
      <c r="D3" s="117"/>
    </row>
    <row r="4" spans="1:4">
      <c r="A4" s="112">
        <v>38443</v>
      </c>
      <c r="B4" s="114">
        <v>34.1</v>
      </c>
      <c r="C4" s="117"/>
      <c r="D4" s="117"/>
    </row>
    <row r="5" spans="1:4">
      <c r="A5" s="112">
        <v>38473</v>
      </c>
      <c r="B5" s="114">
        <v>35.700000000000003</v>
      </c>
      <c r="C5" s="117"/>
      <c r="D5" s="117"/>
    </row>
    <row r="6" spans="1:4">
      <c r="A6" s="112">
        <v>38504</v>
      </c>
      <c r="B6" s="114">
        <v>40.299999999999997</v>
      </c>
      <c r="C6" s="117"/>
      <c r="D6" s="117"/>
    </row>
    <row r="7" spans="1:4">
      <c r="A7" s="112">
        <v>38534</v>
      </c>
      <c r="B7" s="114">
        <v>38.700000000000003</v>
      </c>
      <c r="C7" s="117"/>
      <c r="D7" s="117"/>
    </row>
    <row r="8" spans="1:4">
      <c r="A8" s="112">
        <v>38565</v>
      </c>
      <c r="B8" s="114">
        <v>38.9</v>
      </c>
      <c r="C8" s="117"/>
      <c r="D8" s="117"/>
    </row>
    <row r="9" spans="1:4">
      <c r="A9" s="112">
        <v>38596</v>
      </c>
      <c r="B9" s="114">
        <v>42.6</v>
      </c>
      <c r="C9" s="117"/>
      <c r="D9" s="117"/>
    </row>
    <row r="10" spans="1:4">
      <c r="A10" s="112">
        <v>38626</v>
      </c>
      <c r="B10" s="114">
        <v>41.9</v>
      </c>
      <c r="C10" s="117"/>
      <c r="D10" s="117"/>
    </row>
    <row r="11" spans="1:4">
      <c r="A11" s="112">
        <v>38657</v>
      </c>
      <c r="B11" s="114">
        <v>41.7</v>
      </c>
      <c r="C11" s="117"/>
      <c r="D11" s="117"/>
    </row>
    <row r="12" spans="1:4">
      <c r="A12" s="112">
        <v>38687</v>
      </c>
      <c r="B12" s="114">
        <v>44.4</v>
      </c>
      <c r="C12" s="117"/>
      <c r="D12" s="117"/>
    </row>
    <row r="13" spans="1:4">
      <c r="A13" s="112">
        <v>38718</v>
      </c>
      <c r="B13" s="114">
        <v>41.8</v>
      </c>
      <c r="C13" s="117"/>
      <c r="D13" s="117"/>
    </row>
    <row r="14" spans="1:4">
      <c r="A14" s="112">
        <v>38749</v>
      </c>
      <c r="B14" s="117"/>
      <c r="C14" s="117"/>
      <c r="D14" s="117"/>
    </row>
    <row r="15" spans="1:4">
      <c r="A15" s="112">
        <v>38777</v>
      </c>
      <c r="B15" s="117"/>
      <c r="C15" s="117"/>
      <c r="D15" s="117"/>
    </row>
    <row r="16" spans="1:4">
      <c r="A16" s="112">
        <v>38808</v>
      </c>
      <c r="B16" s="117"/>
      <c r="C16" s="117"/>
      <c r="D16" s="117"/>
    </row>
    <row r="17" spans="1:4">
      <c r="A17" s="112">
        <v>38838</v>
      </c>
      <c r="B17" s="117"/>
      <c r="C17" s="117"/>
      <c r="D17" s="117"/>
    </row>
    <row r="18" spans="1:4">
      <c r="A18" s="112">
        <v>38869</v>
      </c>
      <c r="B18" s="117"/>
      <c r="C18" s="117"/>
      <c r="D18" s="117"/>
    </row>
    <row r="19" spans="1:4">
      <c r="A19" s="112">
        <v>38899</v>
      </c>
      <c r="B19" s="117"/>
      <c r="C19" s="117"/>
      <c r="D19" s="117"/>
    </row>
    <row r="20" spans="1:4">
      <c r="A20" s="112">
        <v>38930</v>
      </c>
      <c r="B20" s="117"/>
      <c r="C20" s="117"/>
      <c r="D20" s="117"/>
    </row>
    <row r="21" spans="1:4">
      <c r="A21" s="112">
        <v>38961</v>
      </c>
      <c r="B21" s="117"/>
      <c r="C21" s="117"/>
      <c r="D21" s="117"/>
    </row>
    <row r="22" spans="1:4">
      <c r="A22" s="112">
        <v>38991</v>
      </c>
      <c r="B22" s="117"/>
      <c r="C22" s="117"/>
      <c r="D22" s="117"/>
    </row>
    <row r="23" spans="1:4">
      <c r="A23" s="112">
        <v>39022</v>
      </c>
      <c r="B23" s="117"/>
      <c r="C23" s="117"/>
      <c r="D23" s="117"/>
    </row>
    <row r="24" spans="1:4">
      <c r="A24" s="112">
        <v>39052</v>
      </c>
      <c r="B24" s="117"/>
      <c r="C24" s="117"/>
      <c r="D24" s="117"/>
    </row>
    <row r="25" spans="1:4">
      <c r="A25" s="112">
        <v>39083</v>
      </c>
      <c r="B25" s="117"/>
      <c r="C25" s="117"/>
      <c r="D25" s="117"/>
    </row>
    <row r="26" spans="1:4">
      <c r="A26" s="112">
        <v>39114</v>
      </c>
      <c r="B26" s="117"/>
      <c r="C26" s="117"/>
      <c r="D26" s="117"/>
    </row>
    <row r="27" spans="1:4">
      <c r="A27" s="112">
        <v>39142</v>
      </c>
      <c r="B27" s="117"/>
      <c r="C27" s="117"/>
      <c r="D27" s="117"/>
    </row>
    <row r="28" spans="1:4">
      <c r="A28" s="112">
        <v>39173</v>
      </c>
      <c r="B28" s="117"/>
      <c r="C28" s="117"/>
      <c r="D28" s="117"/>
    </row>
    <row r="29" spans="1:4">
      <c r="A29" s="112">
        <v>39203</v>
      </c>
      <c r="B29" s="117"/>
      <c r="C29" s="117"/>
      <c r="D29" s="117"/>
    </row>
    <row r="30" spans="1:4">
      <c r="A30" s="112">
        <v>39234</v>
      </c>
      <c r="B30" s="117"/>
      <c r="C30" s="117"/>
      <c r="D30" s="117"/>
    </row>
  </sheetData>
  <phoneticPr fontId="16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3" sqref="J1:J3"/>
    </sheetView>
  </sheetViews>
  <sheetFormatPr defaultRowHeight="16.5"/>
  <cols>
    <col min="1" max="1" width="16.75" bestFit="1" customWidth="1"/>
    <col min="2" max="2" width="10.5" bestFit="1" customWidth="1"/>
    <col min="9" max="9" width="17.75" bestFit="1" customWidth="1"/>
  </cols>
  <sheetData>
    <row r="1" spans="1:10">
      <c r="A1" s="134" t="s">
        <v>63</v>
      </c>
      <c r="B1" s="18">
        <f ca="1">TODAY()</f>
        <v>41533</v>
      </c>
      <c r="D1" s="21">
        <f ca="1">ROUND(RAND()*100,0)</f>
        <v>5</v>
      </c>
      <c r="E1" s="21">
        <f ca="1">ROUND(RAND()*100,0)</f>
        <v>68</v>
      </c>
      <c r="F1" s="21">
        <f ca="1">ROUND(RAND()*100,0)</f>
        <v>44</v>
      </c>
      <c r="G1" s="21">
        <f ca="1">ROUND(RAND()*100,0)</f>
        <v>70</v>
      </c>
      <c r="H1" s="21">
        <f ca="1">ROUND(RAND()*100,0)</f>
        <v>31</v>
      </c>
      <c r="I1" t="s">
        <v>68</v>
      </c>
      <c r="J1" s="21"/>
    </row>
    <row r="2" spans="1:10">
      <c r="A2" s="134"/>
      <c r="B2" s="19" t="e">
        <f>999^9999</f>
        <v>#NUM!</v>
      </c>
      <c r="D2" s="21">
        <f t="shared" ref="D2:H20" ca="1" si="0">ROUND(RAND()*100,0)</f>
        <v>38</v>
      </c>
      <c r="E2" s="21">
        <f t="shared" ca="1" si="0"/>
        <v>14</v>
      </c>
      <c r="F2" s="21">
        <f t="shared" ca="1" si="0"/>
        <v>65</v>
      </c>
      <c r="G2" s="21">
        <f t="shared" ca="1" si="0"/>
        <v>38</v>
      </c>
      <c r="H2" s="21">
        <f t="shared" ca="1" si="0"/>
        <v>61</v>
      </c>
      <c r="I2" t="s">
        <v>69</v>
      </c>
      <c r="J2" s="21"/>
    </row>
    <row r="3" spans="1:10">
      <c r="A3" s="134"/>
      <c r="B3" s="19">
        <v>100</v>
      </c>
      <c r="D3" s="21">
        <f t="shared" ca="1" si="0"/>
        <v>27</v>
      </c>
      <c r="E3" s="21">
        <f t="shared" ca="1" si="0"/>
        <v>41</v>
      </c>
      <c r="F3" s="21">
        <f t="shared" ca="1" si="0"/>
        <v>42</v>
      </c>
      <c r="G3" s="21">
        <f t="shared" ca="1" si="0"/>
        <v>58</v>
      </c>
      <c r="H3" s="21">
        <f t="shared" ca="1" si="0"/>
        <v>93</v>
      </c>
      <c r="I3" t="s">
        <v>70</v>
      </c>
      <c r="J3" s="21"/>
    </row>
    <row r="4" spans="1:10">
      <c r="A4" s="134"/>
      <c r="B4" s="19">
        <v>200</v>
      </c>
      <c r="D4" s="21">
        <f t="shared" ca="1" si="0"/>
        <v>34</v>
      </c>
      <c r="E4" s="21">
        <f t="shared" ca="1" si="0"/>
        <v>68</v>
      </c>
      <c r="F4" s="21">
        <f t="shared" ca="1" si="0"/>
        <v>31</v>
      </c>
      <c r="G4" s="21">
        <f t="shared" ca="1" si="0"/>
        <v>79</v>
      </c>
      <c r="H4" s="21">
        <f t="shared" ca="1" si="0"/>
        <v>37</v>
      </c>
    </row>
    <row r="5" spans="1:10">
      <c r="A5" s="134"/>
      <c r="B5" s="19" t="str">
        <f>""</f>
        <v/>
      </c>
      <c r="D5" s="21">
        <f t="shared" ca="1" si="0"/>
        <v>34</v>
      </c>
      <c r="E5" s="21">
        <f t="shared" ca="1" si="0"/>
        <v>17</v>
      </c>
      <c r="F5" s="21">
        <f t="shared" ca="1" si="0"/>
        <v>50</v>
      </c>
      <c r="G5" s="21">
        <f t="shared" ca="1" si="0"/>
        <v>31</v>
      </c>
      <c r="H5" s="21">
        <f t="shared" ca="1" si="0"/>
        <v>73</v>
      </c>
    </row>
    <row r="6" spans="1:10">
      <c r="A6" s="134"/>
      <c r="B6" s="19"/>
      <c r="D6" s="21">
        <f t="shared" ca="1" si="0"/>
        <v>91</v>
      </c>
      <c r="E6" s="21">
        <f t="shared" ca="1" si="0"/>
        <v>58</v>
      </c>
      <c r="F6" s="21">
        <f t="shared" ca="1" si="0"/>
        <v>27</v>
      </c>
      <c r="G6" s="21">
        <f t="shared" ca="1" si="0"/>
        <v>22</v>
      </c>
      <c r="H6" s="21">
        <f t="shared" ca="1" si="0"/>
        <v>97</v>
      </c>
    </row>
    <row r="7" spans="1:10" ht="17.25" thickBot="1">
      <c r="A7" s="134"/>
      <c r="B7" s="19" t="s">
        <v>67</v>
      </c>
      <c r="D7" s="21">
        <f t="shared" ca="1" si="0"/>
        <v>71</v>
      </c>
      <c r="E7" s="21">
        <f t="shared" ca="1" si="0"/>
        <v>68</v>
      </c>
      <c r="F7" s="21">
        <f t="shared" ca="1" si="0"/>
        <v>23</v>
      </c>
      <c r="G7" s="21">
        <f t="shared" ca="1" si="0"/>
        <v>30</v>
      </c>
      <c r="H7" s="21">
        <f t="shared" ca="1" si="0"/>
        <v>2</v>
      </c>
    </row>
    <row r="8" spans="1:10" ht="17.25" thickBot="1">
      <c r="A8" s="20" t="s">
        <v>64</v>
      </c>
      <c r="B8" s="20"/>
      <c r="D8" s="21">
        <f t="shared" ca="1" si="0"/>
        <v>90</v>
      </c>
      <c r="E8" s="21">
        <f t="shared" ca="1" si="0"/>
        <v>33</v>
      </c>
      <c r="F8" s="21">
        <f t="shared" ca="1" si="0"/>
        <v>64</v>
      </c>
      <c r="G8" s="21">
        <f t="shared" ca="1" si="0"/>
        <v>43</v>
      </c>
      <c r="H8" s="21">
        <f t="shared" ca="1" si="0"/>
        <v>79</v>
      </c>
    </row>
    <row r="9" spans="1:10" ht="17.25" thickBot="1">
      <c r="A9" s="20" t="s">
        <v>65</v>
      </c>
      <c r="B9" s="20"/>
      <c r="D9" s="21">
        <f t="shared" ca="1" si="0"/>
        <v>97</v>
      </c>
      <c r="E9" s="21">
        <f t="shared" ca="1" si="0"/>
        <v>39</v>
      </c>
      <c r="F9" s="21">
        <f t="shared" ca="1" si="0"/>
        <v>73</v>
      </c>
      <c r="G9" s="21">
        <f t="shared" ca="1" si="0"/>
        <v>82</v>
      </c>
      <c r="H9" s="21">
        <f t="shared" ca="1" si="0"/>
        <v>87</v>
      </c>
    </row>
    <row r="10" spans="1:10" ht="17.25" thickBot="1">
      <c r="A10" s="20" t="s">
        <v>66</v>
      </c>
      <c r="B10" s="20"/>
      <c r="D10" s="21">
        <f t="shared" ca="1" si="0"/>
        <v>64</v>
      </c>
      <c r="E10" s="21">
        <f t="shared" ca="1" si="0"/>
        <v>57</v>
      </c>
      <c r="F10" s="21">
        <f t="shared" ca="1" si="0"/>
        <v>30</v>
      </c>
      <c r="G10" s="21">
        <f t="shared" ca="1" si="0"/>
        <v>70</v>
      </c>
      <c r="H10" s="21">
        <f t="shared" ca="1" si="0"/>
        <v>68</v>
      </c>
    </row>
    <row r="11" spans="1:10">
      <c r="D11" s="21">
        <f t="shared" ca="1" si="0"/>
        <v>58</v>
      </c>
      <c r="E11" s="21">
        <f t="shared" ca="1" si="0"/>
        <v>60</v>
      </c>
      <c r="F11" s="21">
        <f t="shared" ca="1" si="0"/>
        <v>78</v>
      </c>
      <c r="G11" s="21">
        <f t="shared" ca="1" si="0"/>
        <v>43</v>
      </c>
      <c r="H11" s="21">
        <f t="shared" ca="1" si="0"/>
        <v>21</v>
      </c>
    </row>
    <row r="12" spans="1:10">
      <c r="D12" s="21">
        <f t="shared" ca="1" si="0"/>
        <v>53</v>
      </c>
      <c r="E12" s="21">
        <f t="shared" ca="1" si="0"/>
        <v>11</v>
      </c>
      <c r="F12" s="21">
        <f t="shared" ca="1" si="0"/>
        <v>90</v>
      </c>
      <c r="G12" s="21">
        <f t="shared" ca="1" si="0"/>
        <v>2</v>
      </c>
      <c r="H12" s="21">
        <f t="shared" ca="1" si="0"/>
        <v>85</v>
      </c>
    </row>
    <row r="13" spans="1:10">
      <c r="D13" s="21">
        <f t="shared" ca="1" si="0"/>
        <v>42</v>
      </c>
      <c r="E13" s="21">
        <f t="shared" ca="1" si="0"/>
        <v>92</v>
      </c>
      <c r="F13" s="21">
        <f t="shared" ca="1" si="0"/>
        <v>59</v>
      </c>
      <c r="G13" s="21">
        <f t="shared" ca="1" si="0"/>
        <v>53</v>
      </c>
      <c r="H13" s="21">
        <f t="shared" ca="1" si="0"/>
        <v>68</v>
      </c>
    </row>
    <row r="14" spans="1:10">
      <c r="D14" s="21">
        <f t="shared" ca="1" si="0"/>
        <v>43</v>
      </c>
      <c r="E14" s="21">
        <f t="shared" ca="1" si="0"/>
        <v>68</v>
      </c>
      <c r="F14" s="21">
        <f t="shared" ca="1" si="0"/>
        <v>89</v>
      </c>
      <c r="G14" s="21">
        <f t="shared" ca="1" si="0"/>
        <v>66</v>
      </c>
      <c r="H14" s="21">
        <f t="shared" ca="1" si="0"/>
        <v>80</v>
      </c>
    </row>
    <row r="15" spans="1:10">
      <c r="D15" s="21">
        <f t="shared" ca="1" si="0"/>
        <v>36</v>
      </c>
      <c r="E15" s="21">
        <f t="shared" ca="1" si="0"/>
        <v>62</v>
      </c>
      <c r="F15" s="21">
        <f t="shared" ca="1" si="0"/>
        <v>47</v>
      </c>
      <c r="G15" s="21">
        <f t="shared" ca="1" si="0"/>
        <v>33</v>
      </c>
      <c r="H15" s="21">
        <f t="shared" ca="1" si="0"/>
        <v>24</v>
      </c>
    </row>
    <row r="16" spans="1:10">
      <c r="D16" s="21">
        <f t="shared" ca="1" si="0"/>
        <v>9</v>
      </c>
      <c r="E16" s="21">
        <f t="shared" ca="1" si="0"/>
        <v>92</v>
      </c>
      <c r="F16" s="21">
        <f t="shared" ca="1" si="0"/>
        <v>75</v>
      </c>
      <c r="G16" s="21">
        <f t="shared" ca="1" si="0"/>
        <v>27</v>
      </c>
      <c r="H16" s="21">
        <f t="shared" ca="1" si="0"/>
        <v>93</v>
      </c>
    </row>
    <row r="17" spans="4:8">
      <c r="D17" s="21">
        <f t="shared" ca="1" si="0"/>
        <v>46</v>
      </c>
      <c r="E17" s="21">
        <f t="shared" ca="1" si="0"/>
        <v>12</v>
      </c>
      <c r="F17" s="21">
        <f t="shared" ca="1" si="0"/>
        <v>6</v>
      </c>
      <c r="G17" s="21">
        <f t="shared" ca="1" si="0"/>
        <v>33</v>
      </c>
      <c r="H17" s="21">
        <f t="shared" ca="1" si="0"/>
        <v>76</v>
      </c>
    </row>
    <row r="18" spans="4:8">
      <c r="D18" s="21">
        <f t="shared" ca="1" si="0"/>
        <v>90</v>
      </c>
      <c r="E18" s="21">
        <f t="shared" ca="1" si="0"/>
        <v>79</v>
      </c>
      <c r="F18" s="21">
        <f t="shared" ca="1" si="0"/>
        <v>92</v>
      </c>
      <c r="G18" s="21">
        <f t="shared" ca="1" si="0"/>
        <v>79</v>
      </c>
      <c r="H18" s="21">
        <f t="shared" ca="1" si="0"/>
        <v>90</v>
      </c>
    </row>
    <row r="19" spans="4:8">
      <c r="D19" s="21">
        <f t="shared" ca="1" si="0"/>
        <v>56</v>
      </c>
      <c r="E19" s="21">
        <f t="shared" ca="1" si="0"/>
        <v>45</v>
      </c>
      <c r="F19" s="21">
        <f t="shared" ca="1" si="0"/>
        <v>10</v>
      </c>
      <c r="G19" s="21">
        <f t="shared" ca="1" si="0"/>
        <v>35</v>
      </c>
      <c r="H19" s="21">
        <f t="shared" ca="1" si="0"/>
        <v>88</v>
      </c>
    </row>
    <row r="20" spans="4:8">
      <c r="D20" s="21">
        <f t="shared" ca="1" si="0"/>
        <v>16</v>
      </c>
      <c r="E20" s="21">
        <f t="shared" ca="1" si="0"/>
        <v>6</v>
      </c>
      <c r="F20" s="21">
        <f t="shared" ca="1" si="0"/>
        <v>14</v>
      </c>
      <c r="G20" s="21">
        <f t="shared" ca="1" si="0"/>
        <v>95</v>
      </c>
      <c r="H20" s="21">
        <f t="shared" ca="1" si="0"/>
        <v>98</v>
      </c>
    </row>
  </sheetData>
  <mergeCells count="1">
    <mergeCell ref="A1:A7"/>
  </mergeCells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D17" sqref="D17"/>
    </sheetView>
  </sheetViews>
  <sheetFormatPr defaultColWidth="8.875" defaultRowHeight="16.5"/>
  <cols>
    <col min="1" max="1" width="10.625" style="15" customWidth="1"/>
    <col min="2" max="2" width="10.625" style="16" customWidth="1"/>
    <col min="3" max="3" width="17.75" style="16" bestFit="1" customWidth="1"/>
    <col min="4" max="4" width="9.625" style="16" bestFit="1" customWidth="1"/>
    <col min="5" max="16384" width="8.875" style="16"/>
  </cols>
  <sheetData>
    <row r="1" spans="1:5" s="6" customFormat="1">
      <c r="A1" s="7" t="s">
        <v>50</v>
      </c>
      <c r="B1" s="8" t="s">
        <v>51</v>
      </c>
      <c r="C1" s="22" t="s">
        <v>72</v>
      </c>
      <c r="D1" s="23"/>
    </row>
    <row r="2" spans="1:5" s="6" customFormat="1">
      <c r="A2" s="10" t="s">
        <v>0</v>
      </c>
      <c r="B2" s="11">
        <v>60</v>
      </c>
      <c r="C2" s="22" t="s">
        <v>74</v>
      </c>
      <c r="D2" s="24"/>
    </row>
    <row r="3" spans="1:5" s="6" customFormat="1">
      <c r="A3" s="10" t="s">
        <v>1</v>
      </c>
      <c r="B3" s="11">
        <v>99</v>
      </c>
      <c r="C3" s="22" t="s">
        <v>73</v>
      </c>
      <c r="D3" s="24"/>
    </row>
    <row r="4" spans="1:5" s="6" customFormat="1">
      <c r="A4" s="10" t="s">
        <v>2</v>
      </c>
      <c r="B4" s="11">
        <v>92</v>
      </c>
      <c r="C4" s="22" t="s">
        <v>71</v>
      </c>
      <c r="D4" s="24"/>
    </row>
    <row r="5" spans="1:5" s="6" customFormat="1">
      <c r="A5" s="12" t="s">
        <v>3</v>
      </c>
      <c r="B5" s="11">
        <v>68</v>
      </c>
    </row>
    <row r="6" spans="1:5" s="6" customFormat="1">
      <c r="A6" s="10" t="s">
        <v>4</v>
      </c>
      <c r="B6" s="11">
        <v>97</v>
      </c>
    </row>
    <row r="7" spans="1:5" s="6" customFormat="1">
      <c r="A7" s="10" t="s">
        <v>5</v>
      </c>
      <c r="B7" s="11">
        <v>62</v>
      </c>
      <c r="C7" s="25" t="s">
        <v>52</v>
      </c>
      <c r="D7" s="25" t="s">
        <v>76</v>
      </c>
    </row>
    <row r="8" spans="1:5" s="6" customFormat="1">
      <c r="A8" s="10" t="s">
        <v>6</v>
      </c>
      <c r="B8" s="11">
        <v>79</v>
      </c>
      <c r="C8" s="26">
        <v>49</v>
      </c>
      <c r="D8" s="2"/>
      <c r="E8" s="6" t="s">
        <v>77</v>
      </c>
    </row>
    <row r="9" spans="1:5" s="6" customFormat="1">
      <c r="A9" s="10" t="s">
        <v>7</v>
      </c>
      <c r="B9" s="11">
        <v>97</v>
      </c>
      <c r="C9" s="26">
        <v>59</v>
      </c>
      <c r="D9" s="2"/>
      <c r="E9" s="6" t="s">
        <v>78</v>
      </c>
    </row>
    <row r="10" spans="1:5" s="6" customFormat="1">
      <c r="A10" s="13" t="s">
        <v>8</v>
      </c>
      <c r="B10" s="11">
        <v>70</v>
      </c>
      <c r="C10" s="26">
        <v>69</v>
      </c>
      <c r="D10" s="2"/>
      <c r="E10" s="6" t="s">
        <v>79</v>
      </c>
    </row>
    <row r="11" spans="1:5" s="6" customFormat="1">
      <c r="A11" s="10" t="s">
        <v>9</v>
      </c>
      <c r="B11" s="11">
        <v>71</v>
      </c>
      <c r="C11" s="26">
        <v>79</v>
      </c>
      <c r="D11" s="2"/>
      <c r="E11" s="17" t="s">
        <v>80</v>
      </c>
    </row>
    <row r="12" spans="1:5" s="6" customFormat="1">
      <c r="A12" s="10" t="s">
        <v>10</v>
      </c>
      <c r="B12" s="11">
        <v>90</v>
      </c>
      <c r="C12" s="26">
        <v>89</v>
      </c>
      <c r="D12" s="2"/>
      <c r="E12" s="17" t="s">
        <v>81</v>
      </c>
    </row>
    <row r="13" spans="1:5" s="6" customFormat="1">
      <c r="A13" s="10" t="s">
        <v>11</v>
      </c>
      <c r="B13" s="11">
        <v>88</v>
      </c>
      <c r="C13" s="26">
        <v>99</v>
      </c>
      <c r="D13" s="2"/>
      <c r="E13" s="17" t="s">
        <v>82</v>
      </c>
    </row>
    <row r="14" spans="1:5" s="6" customFormat="1">
      <c r="A14" s="10" t="s">
        <v>12</v>
      </c>
      <c r="B14" s="11">
        <v>62</v>
      </c>
    </row>
    <row r="15" spans="1:5" s="6" customFormat="1">
      <c r="A15" s="10" t="s">
        <v>13</v>
      </c>
      <c r="B15" s="11">
        <v>63</v>
      </c>
    </row>
    <row r="16" spans="1:5" s="6" customFormat="1">
      <c r="A16" s="10" t="s">
        <v>14</v>
      </c>
      <c r="B16" s="11">
        <v>45</v>
      </c>
    </row>
    <row r="17" spans="1:2" s="6" customFormat="1">
      <c r="A17" s="10" t="s">
        <v>15</v>
      </c>
      <c r="B17" s="11">
        <v>61</v>
      </c>
    </row>
    <row r="18" spans="1:2" s="6" customFormat="1">
      <c r="A18" s="10" t="s">
        <v>16</v>
      </c>
      <c r="B18" s="11">
        <v>54</v>
      </c>
    </row>
    <row r="19" spans="1:2" s="6" customFormat="1">
      <c r="A19" s="13" t="s">
        <v>17</v>
      </c>
      <c r="B19" s="11">
        <v>88</v>
      </c>
    </row>
    <row r="20" spans="1:2" s="6" customFormat="1">
      <c r="A20" s="10" t="s">
        <v>18</v>
      </c>
      <c r="B20" s="11">
        <v>58</v>
      </c>
    </row>
    <row r="21" spans="1:2" s="6" customFormat="1">
      <c r="A21" s="10" t="s">
        <v>19</v>
      </c>
      <c r="B21" s="11">
        <v>69</v>
      </c>
    </row>
    <row r="22" spans="1:2" s="6" customFormat="1">
      <c r="A22" s="10" t="s">
        <v>20</v>
      </c>
      <c r="B22" s="11">
        <v>54</v>
      </c>
    </row>
    <row r="23" spans="1:2" s="6" customFormat="1">
      <c r="A23" s="13" t="s">
        <v>21</v>
      </c>
      <c r="B23" s="11">
        <v>78</v>
      </c>
    </row>
    <row r="24" spans="1:2" s="6" customFormat="1">
      <c r="A24" s="10" t="s">
        <v>22</v>
      </c>
      <c r="B24" s="11">
        <v>55</v>
      </c>
    </row>
    <row r="25" spans="1:2" s="6" customFormat="1">
      <c r="A25" s="10" t="s">
        <v>23</v>
      </c>
      <c r="B25" s="11">
        <v>88</v>
      </c>
    </row>
    <row r="26" spans="1:2" s="6" customFormat="1">
      <c r="A26" s="13" t="s">
        <v>24</v>
      </c>
      <c r="B26" s="11">
        <v>59</v>
      </c>
    </row>
    <row r="27" spans="1:2" s="6" customFormat="1">
      <c r="A27" s="10" t="s">
        <v>25</v>
      </c>
      <c r="B27" s="11">
        <v>65</v>
      </c>
    </row>
    <row r="28" spans="1:2" s="6" customFormat="1">
      <c r="A28" s="10" t="s">
        <v>26</v>
      </c>
      <c r="B28" s="11">
        <v>27</v>
      </c>
    </row>
    <row r="29" spans="1:2" s="6" customFormat="1">
      <c r="A29" s="10" t="s">
        <v>27</v>
      </c>
      <c r="B29" s="11">
        <v>79</v>
      </c>
    </row>
    <row r="30" spans="1:2" s="6" customFormat="1">
      <c r="A30" s="10" t="s">
        <v>28</v>
      </c>
      <c r="B30" s="11">
        <v>63</v>
      </c>
    </row>
    <row r="31" spans="1:2" s="6" customFormat="1">
      <c r="A31" s="10" t="s">
        <v>29</v>
      </c>
      <c r="B31" s="11">
        <v>74</v>
      </c>
    </row>
    <row r="32" spans="1:2" s="6" customFormat="1">
      <c r="A32" s="10" t="s">
        <v>30</v>
      </c>
      <c r="B32" s="11">
        <v>67</v>
      </c>
    </row>
    <row r="33" spans="1:2" s="6" customFormat="1">
      <c r="A33" s="10" t="s">
        <v>31</v>
      </c>
      <c r="B33" s="11">
        <v>30</v>
      </c>
    </row>
    <row r="34" spans="1:2" s="6" customFormat="1">
      <c r="A34" s="10" t="s">
        <v>32</v>
      </c>
      <c r="B34" s="11">
        <v>30</v>
      </c>
    </row>
    <row r="35" spans="1:2" s="6" customFormat="1">
      <c r="A35" s="10" t="s">
        <v>33</v>
      </c>
      <c r="B35" s="11">
        <v>50</v>
      </c>
    </row>
    <row r="36" spans="1:2" s="6" customFormat="1">
      <c r="A36" s="10" t="s">
        <v>34</v>
      </c>
      <c r="B36" s="11">
        <v>81</v>
      </c>
    </row>
    <row r="37" spans="1:2" s="6" customFormat="1">
      <c r="A37" s="13" t="s">
        <v>35</v>
      </c>
      <c r="B37" s="11">
        <v>70</v>
      </c>
    </row>
    <row r="38" spans="1:2" s="6" customFormat="1">
      <c r="A38" s="10" t="s">
        <v>36</v>
      </c>
      <c r="B38" s="11">
        <v>75</v>
      </c>
    </row>
    <row r="39" spans="1:2" s="6" customFormat="1">
      <c r="A39" s="10" t="s">
        <v>37</v>
      </c>
      <c r="B39" s="11">
        <v>62</v>
      </c>
    </row>
    <row r="40" spans="1:2" s="6" customFormat="1">
      <c r="A40" s="10" t="s">
        <v>38</v>
      </c>
      <c r="B40" s="11">
        <v>83</v>
      </c>
    </row>
    <row r="41" spans="1:2" s="6" customFormat="1">
      <c r="A41" s="10" t="s">
        <v>39</v>
      </c>
      <c r="B41" s="11">
        <v>61</v>
      </c>
    </row>
    <row r="42" spans="1:2" s="6" customFormat="1">
      <c r="A42" s="10" t="s">
        <v>40</v>
      </c>
      <c r="B42" s="11">
        <v>53</v>
      </c>
    </row>
    <row r="43" spans="1:2" s="6" customFormat="1">
      <c r="A43" s="12" t="s">
        <v>41</v>
      </c>
      <c r="B43" s="11">
        <v>69</v>
      </c>
    </row>
    <row r="44" spans="1:2" s="6" customFormat="1">
      <c r="A44" s="10" t="s">
        <v>42</v>
      </c>
      <c r="B44" s="11">
        <v>57</v>
      </c>
    </row>
    <row r="45" spans="1:2" s="6" customFormat="1">
      <c r="A45" s="10" t="s">
        <v>43</v>
      </c>
      <c r="B45" s="11">
        <v>70</v>
      </c>
    </row>
    <row r="46" spans="1:2" s="6" customFormat="1">
      <c r="A46" s="10" t="s">
        <v>44</v>
      </c>
      <c r="B46" s="11">
        <v>75</v>
      </c>
    </row>
    <row r="47" spans="1:2" s="6" customFormat="1">
      <c r="A47" s="10" t="s">
        <v>45</v>
      </c>
      <c r="B47" s="11">
        <v>53</v>
      </c>
    </row>
    <row r="48" spans="1:2" s="6" customFormat="1">
      <c r="A48" s="10" t="s">
        <v>46</v>
      </c>
      <c r="B48" s="11">
        <v>69</v>
      </c>
    </row>
    <row r="49" spans="1:2" s="6" customFormat="1">
      <c r="A49" s="13" t="s">
        <v>47</v>
      </c>
      <c r="B49" s="11">
        <v>69</v>
      </c>
    </row>
    <row r="50" spans="1:2" s="6" customFormat="1">
      <c r="A50" s="12" t="s">
        <v>48</v>
      </c>
      <c r="B50" s="11">
        <v>61</v>
      </c>
    </row>
    <row r="51" spans="1:2" s="6" customFormat="1">
      <c r="A51" s="10" t="s">
        <v>49</v>
      </c>
      <c r="B51" s="11">
        <v>98</v>
      </c>
    </row>
  </sheetData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15" sqref="D15"/>
    </sheetView>
  </sheetViews>
  <sheetFormatPr defaultColWidth="8.875" defaultRowHeight="16.5"/>
  <cols>
    <col min="1" max="6" width="8.875" style="123"/>
    <col min="7" max="7" width="32.5" style="123" bestFit="1" customWidth="1"/>
    <col min="8" max="16384" width="8.875" style="123"/>
  </cols>
  <sheetData>
    <row r="1" spans="1:8">
      <c r="A1" s="132" t="s">
        <v>375</v>
      </c>
      <c r="B1" s="131" t="s">
        <v>374</v>
      </c>
      <c r="C1" s="131" t="s">
        <v>373</v>
      </c>
      <c r="D1" s="131" t="s">
        <v>372</v>
      </c>
      <c r="E1" s="130" t="s">
        <v>371</v>
      </c>
    </row>
    <row r="2" spans="1:8">
      <c r="A2" s="129">
        <v>8783019</v>
      </c>
      <c r="B2" s="128" t="s">
        <v>10</v>
      </c>
      <c r="C2" s="128">
        <v>95</v>
      </c>
      <c r="D2" s="128">
        <v>37</v>
      </c>
      <c r="E2" s="120">
        <v>50</v>
      </c>
      <c r="G2" s="120" t="s">
        <v>370</v>
      </c>
      <c r="H2" s="119"/>
    </row>
    <row r="3" spans="1:8">
      <c r="A3" s="127">
        <v>8883160</v>
      </c>
      <c r="B3" s="126" t="s">
        <v>4</v>
      </c>
      <c r="C3" s="126">
        <v>31</v>
      </c>
      <c r="D3" s="126">
        <v>31</v>
      </c>
      <c r="E3" s="119">
        <v>34</v>
      </c>
      <c r="G3" s="119" t="s">
        <v>369</v>
      </c>
      <c r="H3" s="122"/>
    </row>
    <row r="4" spans="1:8">
      <c r="A4" s="125">
        <v>8883181</v>
      </c>
      <c r="B4" s="124" t="s">
        <v>368</v>
      </c>
      <c r="C4" s="124">
        <v>61</v>
      </c>
      <c r="D4" s="124">
        <v>71</v>
      </c>
      <c r="E4" s="122">
        <v>70</v>
      </c>
      <c r="G4" s="122" t="s">
        <v>367</v>
      </c>
      <c r="H4" s="119"/>
    </row>
    <row r="5" spans="1:8">
      <c r="A5" s="127">
        <v>8883217</v>
      </c>
      <c r="B5" s="126" t="s">
        <v>9</v>
      </c>
      <c r="C5" s="126">
        <v>84</v>
      </c>
      <c r="D5" s="126">
        <v>48</v>
      </c>
      <c r="E5" s="119">
        <v>52</v>
      </c>
      <c r="G5" s="119" t="s">
        <v>366</v>
      </c>
      <c r="H5" s="122"/>
    </row>
    <row r="6" spans="1:8">
      <c r="A6" s="125">
        <v>8983121</v>
      </c>
      <c r="B6" s="124" t="s">
        <v>21</v>
      </c>
      <c r="C6" s="124">
        <v>84</v>
      </c>
      <c r="D6" s="124">
        <v>80</v>
      </c>
      <c r="E6" s="122">
        <v>66</v>
      </c>
    </row>
    <row r="7" spans="1:8">
      <c r="A7" s="127">
        <v>8983122</v>
      </c>
      <c r="B7" s="126" t="s">
        <v>27</v>
      </c>
      <c r="C7" s="126">
        <v>85</v>
      </c>
      <c r="D7" s="126">
        <v>61</v>
      </c>
      <c r="E7" s="119">
        <v>72</v>
      </c>
    </row>
    <row r="8" spans="1:8">
      <c r="A8" s="125">
        <v>8983123</v>
      </c>
      <c r="B8" s="124" t="s">
        <v>365</v>
      </c>
      <c r="C8" s="124">
        <v>48</v>
      </c>
      <c r="D8" s="124">
        <v>52</v>
      </c>
      <c r="E8" s="122">
        <v>80</v>
      </c>
    </row>
    <row r="9" spans="1:8">
      <c r="A9" s="127">
        <v>8983124</v>
      </c>
      <c r="B9" s="126" t="s">
        <v>25</v>
      </c>
      <c r="C9" s="126">
        <v>57</v>
      </c>
      <c r="D9" s="126">
        <v>75</v>
      </c>
      <c r="E9" s="119">
        <v>34</v>
      </c>
    </row>
    <row r="10" spans="1:8">
      <c r="A10" s="125">
        <v>8983125</v>
      </c>
      <c r="B10" s="124" t="s">
        <v>33</v>
      </c>
      <c r="C10" s="124">
        <v>57</v>
      </c>
      <c r="D10" s="124">
        <v>68</v>
      </c>
      <c r="E10" s="122">
        <v>71</v>
      </c>
    </row>
    <row r="11" spans="1:8">
      <c r="A11" s="127">
        <v>8983126</v>
      </c>
      <c r="B11" s="126" t="s">
        <v>31</v>
      </c>
      <c r="C11" s="126">
        <v>48</v>
      </c>
      <c r="D11" s="126">
        <v>62</v>
      </c>
      <c r="E11" s="119">
        <v>88</v>
      </c>
    </row>
    <row r="12" spans="1:8">
      <c r="A12" s="125">
        <v>8983127</v>
      </c>
      <c r="B12" s="124" t="s">
        <v>24</v>
      </c>
      <c r="C12" s="124">
        <v>69</v>
      </c>
      <c r="D12" s="124">
        <v>56</v>
      </c>
      <c r="E12" s="122">
        <v>52</v>
      </c>
    </row>
    <row r="13" spans="1:8">
      <c r="A13" s="127">
        <v>8983128</v>
      </c>
      <c r="B13" s="126" t="s">
        <v>29</v>
      </c>
      <c r="C13" s="126">
        <v>48</v>
      </c>
      <c r="D13" s="126">
        <v>44</v>
      </c>
      <c r="E13" s="119">
        <v>64</v>
      </c>
    </row>
    <row r="14" spans="1:8">
      <c r="A14" s="125">
        <v>8983130</v>
      </c>
      <c r="B14" s="124" t="s">
        <v>38</v>
      </c>
      <c r="C14" s="124">
        <v>46</v>
      </c>
      <c r="D14" s="124">
        <v>49</v>
      </c>
      <c r="E14" s="122">
        <v>90</v>
      </c>
    </row>
    <row r="15" spans="1:8">
      <c r="A15" s="127">
        <v>8983132</v>
      </c>
      <c r="B15" s="126" t="s">
        <v>28</v>
      </c>
      <c r="C15" s="126">
        <v>48</v>
      </c>
      <c r="D15" s="126">
        <v>65</v>
      </c>
      <c r="E15" s="119">
        <v>43</v>
      </c>
    </row>
    <row r="16" spans="1:8">
      <c r="A16" s="125">
        <v>8983135</v>
      </c>
      <c r="B16" s="124" t="s">
        <v>39</v>
      </c>
      <c r="C16" s="124">
        <v>81</v>
      </c>
      <c r="D16" s="124">
        <v>45</v>
      </c>
      <c r="E16" s="122">
        <v>54</v>
      </c>
    </row>
    <row r="17" spans="1:5">
      <c r="A17" s="127">
        <v>8983136</v>
      </c>
      <c r="B17" s="126" t="s">
        <v>23</v>
      </c>
      <c r="C17" s="126">
        <v>96</v>
      </c>
      <c r="D17" s="126">
        <v>60</v>
      </c>
      <c r="E17" s="126">
        <v>57</v>
      </c>
    </row>
    <row r="18" spans="1:5">
      <c r="A18" s="125">
        <v>8983137</v>
      </c>
      <c r="B18" s="124" t="s">
        <v>26</v>
      </c>
      <c r="C18" s="124">
        <v>59</v>
      </c>
      <c r="D18" s="124">
        <v>79</v>
      </c>
      <c r="E18" s="124">
        <v>57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K2" sqref="K2"/>
    </sheetView>
  </sheetViews>
  <sheetFormatPr defaultRowHeight="16.5"/>
  <cols>
    <col min="1" max="1" width="15.375" style="31" bestFit="1" customWidth="1"/>
    <col min="2" max="2" width="8.75" style="31" bestFit="1" customWidth="1"/>
    <col min="3" max="3" width="9.625" style="31" bestFit="1" customWidth="1"/>
    <col min="4" max="5" width="8.25" style="31" bestFit="1" customWidth="1"/>
    <col min="6" max="6" width="10.125" style="31" customWidth="1"/>
    <col min="7" max="8" width="6" style="31" bestFit="1" customWidth="1"/>
  </cols>
  <sheetData>
    <row r="1" spans="1:11" ht="33">
      <c r="A1" s="27" t="s">
        <v>87</v>
      </c>
      <c r="B1" s="27" t="s">
        <v>88</v>
      </c>
      <c r="C1" s="27" t="s">
        <v>89</v>
      </c>
      <c r="D1" s="27" t="s">
        <v>90</v>
      </c>
      <c r="E1" s="27" t="s">
        <v>91</v>
      </c>
      <c r="F1" s="27" t="s">
        <v>169</v>
      </c>
      <c r="G1" s="27" t="s">
        <v>168</v>
      </c>
      <c r="H1" s="27" t="s">
        <v>183</v>
      </c>
      <c r="I1" s="135" t="s">
        <v>167</v>
      </c>
      <c r="J1" s="135"/>
      <c r="K1" s="30"/>
    </row>
    <row r="2" spans="1:11">
      <c r="A2" s="28" t="s">
        <v>92</v>
      </c>
      <c r="B2" s="29" t="s">
        <v>93</v>
      </c>
      <c r="C2" s="30">
        <v>94</v>
      </c>
      <c r="D2" s="30">
        <v>67</v>
      </c>
      <c r="E2" s="30">
        <v>96</v>
      </c>
      <c r="F2" s="30"/>
      <c r="G2" s="30"/>
      <c r="H2" s="30"/>
    </row>
    <row r="3" spans="1:11">
      <c r="A3" s="28" t="s">
        <v>94</v>
      </c>
      <c r="B3" s="29" t="s">
        <v>95</v>
      </c>
      <c r="C3" s="30">
        <v>97</v>
      </c>
      <c r="D3" s="30">
        <v>71</v>
      </c>
      <c r="E3" s="30">
        <v>52</v>
      </c>
      <c r="F3" s="30"/>
      <c r="G3" s="30"/>
      <c r="H3" s="30"/>
    </row>
    <row r="4" spans="1:11">
      <c r="A4" s="28" t="s">
        <v>96</v>
      </c>
      <c r="B4" s="29" t="s">
        <v>97</v>
      </c>
      <c r="C4" s="30">
        <v>69</v>
      </c>
      <c r="D4" s="30">
        <v>64</v>
      </c>
      <c r="E4" s="30">
        <v>58</v>
      </c>
      <c r="F4" s="30"/>
      <c r="G4" s="30"/>
      <c r="H4" s="30"/>
    </row>
    <row r="5" spans="1:11">
      <c r="A5" s="28" t="s">
        <v>98</v>
      </c>
      <c r="B5" s="29" t="s">
        <v>99</v>
      </c>
      <c r="C5" s="30">
        <v>56</v>
      </c>
      <c r="D5" s="30">
        <v>70</v>
      </c>
      <c r="E5" s="30">
        <v>66</v>
      </c>
      <c r="F5" s="30"/>
      <c r="G5" s="30"/>
      <c r="H5" s="30"/>
    </row>
    <row r="6" spans="1:11">
      <c r="A6" s="28" t="s">
        <v>100</v>
      </c>
      <c r="B6" s="29" t="s">
        <v>101</v>
      </c>
      <c r="C6" s="30">
        <v>81</v>
      </c>
      <c r="D6" s="30">
        <v>89</v>
      </c>
      <c r="E6" s="30">
        <v>56</v>
      </c>
      <c r="F6" s="30"/>
      <c r="G6" s="30"/>
      <c r="H6" s="30"/>
    </row>
    <row r="7" spans="1:11">
      <c r="A7" s="28" t="s">
        <v>102</v>
      </c>
      <c r="B7" s="29" t="s">
        <v>103</v>
      </c>
      <c r="C7" s="30">
        <v>58</v>
      </c>
      <c r="D7" s="30">
        <v>67</v>
      </c>
      <c r="E7" s="30">
        <v>63</v>
      </c>
      <c r="F7" s="30"/>
      <c r="G7" s="30"/>
      <c r="H7" s="30"/>
    </row>
    <row r="8" spans="1:11">
      <c r="A8" s="28" t="s">
        <v>104</v>
      </c>
      <c r="B8" s="29" t="s">
        <v>105</v>
      </c>
      <c r="C8" s="30">
        <v>96</v>
      </c>
      <c r="D8" s="30">
        <v>100</v>
      </c>
      <c r="E8" s="30">
        <v>81</v>
      </c>
      <c r="F8" s="30"/>
      <c r="G8" s="30"/>
      <c r="H8" s="30"/>
    </row>
    <row r="9" spans="1:11">
      <c r="A9" s="28" t="s">
        <v>106</v>
      </c>
      <c r="B9" s="29" t="s">
        <v>107</v>
      </c>
      <c r="C9" s="30">
        <v>50</v>
      </c>
      <c r="D9" s="30">
        <v>93</v>
      </c>
      <c r="E9" s="30">
        <v>72</v>
      </c>
      <c r="F9" s="30"/>
      <c r="G9" s="30"/>
      <c r="H9" s="30"/>
    </row>
    <row r="10" spans="1:11">
      <c r="A10" s="28" t="s">
        <v>108</v>
      </c>
      <c r="B10" s="29" t="s">
        <v>109</v>
      </c>
      <c r="C10" s="30">
        <v>84</v>
      </c>
      <c r="D10" s="30">
        <v>89</v>
      </c>
      <c r="E10" s="30">
        <v>91</v>
      </c>
      <c r="F10" s="30"/>
      <c r="G10" s="30"/>
      <c r="H10" s="30"/>
    </row>
    <row r="11" spans="1:11">
      <c r="A11" s="28" t="s">
        <v>110</v>
      </c>
      <c r="B11" s="29" t="s">
        <v>111</v>
      </c>
      <c r="C11" s="30">
        <v>77</v>
      </c>
      <c r="D11" s="30">
        <v>84</v>
      </c>
      <c r="E11" s="30">
        <v>89</v>
      </c>
      <c r="F11" s="30"/>
      <c r="G11" s="30"/>
      <c r="H11" s="30"/>
    </row>
    <row r="12" spans="1:11">
      <c r="A12" s="28" t="s">
        <v>112</v>
      </c>
      <c r="B12" s="29" t="s">
        <v>113</v>
      </c>
      <c r="C12" s="30">
        <v>65</v>
      </c>
      <c r="D12" s="30">
        <v>52</v>
      </c>
      <c r="E12" s="30">
        <v>68</v>
      </c>
      <c r="F12" s="30"/>
      <c r="G12" s="30"/>
      <c r="H12" s="30"/>
    </row>
    <row r="13" spans="1:11">
      <c r="A13" s="28" t="s">
        <v>114</v>
      </c>
      <c r="B13" s="29" t="s">
        <v>115</v>
      </c>
      <c r="C13" s="30">
        <v>72</v>
      </c>
      <c r="D13" s="30">
        <v>68</v>
      </c>
      <c r="E13" s="30">
        <v>84</v>
      </c>
      <c r="F13" s="30"/>
      <c r="G13" s="30"/>
      <c r="H13" s="30"/>
    </row>
    <row r="14" spans="1:11">
      <c r="A14" s="28" t="s">
        <v>116</v>
      </c>
      <c r="B14" s="29" t="s">
        <v>117</v>
      </c>
      <c r="C14" s="30">
        <v>85</v>
      </c>
      <c r="D14" s="30">
        <v>58</v>
      </c>
      <c r="E14" s="30">
        <v>59</v>
      </c>
      <c r="F14" s="30"/>
      <c r="G14" s="30"/>
      <c r="H14" s="30"/>
    </row>
    <row r="15" spans="1:11">
      <c r="A15" s="28" t="s">
        <v>118</v>
      </c>
      <c r="B15" s="29" t="s">
        <v>119</v>
      </c>
      <c r="C15" s="30">
        <v>87</v>
      </c>
      <c r="D15" s="30">
        <v>52</v>
      </c>
      <c r="E15" s="30">
        <v>65</v>
      </c>
      <c r="F15" s="30"/>
      <c r="G15" s="30"/>
      <c r="H15" s="30"/>
    </row>
    <row r="16" spans="1:11">
      <c r="A16" s="28" t="s">
        <v>120</v>
      </c>
      <c r="B16" s="29" t="s">
        <v>121</v>
      </c>
      <c r="C16" s="30">
        <v>91</v>
      </c>
      <c r="D16" s="30">
        <v>66</v>
      </c>
      <c r="E16" s="30">
        <v>66</v>
      </c>
      <c r="F16" s="30"/>
      <c r="G16" s="30"/>
      <c r="H16" s="30"/>
    </row>
    <row r="17" spans="1:8">
      <c r="A17" s="28" t="s">
        <v>122</v>
      </c>
      <c r="B17" s="29" t="s">
        <v>123</v>
      </c>
      <c r="C17" s="30">
        <v>71</v>
      </c>
      <c r="D17" s="30">
        <v>67</v>
      </c>
      <c r="E17" s="30">
        <v>69</v>
      </c>
      <c r="F17" s="30"/>
      <c r="G17" s="30"/>
      <c r="H17" s="30"/>
    </row>
    <row r="18" spans="1:8">
      <c r="A18" s="28" t="s">
        <v>124</v>
      </c>
      <c r="B18" s="29" t="s">
        <v>125</v>
      </c>
      <c r="C18" s="30">
        <v>85</v>
      </c>
      <c r="D18" s="30">
        <v>88</v>
      </c>
      <c r="E18" s="30">
        <v>100</v>
      </c>
      <c r="F18" s="30"/>
      <c r="G18" s="30"/>
      <c r="H18" s="30"/>
    </row>
    <row r="19" spans="1:8">
      <c r="A19" s="28" t="s">
        <v>126</v>
      </c>
      <c r="B19" s="29" t="s">
        <v>127</v>
      </c>
      <c r="C19" s="30">
        <v>94</v>
      </c>
      <c r="D19" s="30">
        <v>74</v>
      </c>
      <c r="E19" s="30">
        <v>81</v>
      </c>
      <c r="F19" s="30"/>
      <c r="G19" s="30"/>
      <c r="H19" s="30"/>
    </row>
    <row r="20" spans="1:8">
      <c r="A20" s="28" t="s">
        <v>128</v>
      </c>
      <c r="B20" s="29" t="s">
        <v>129</v>
      </c>
      <c r="C20" s="30">
        <v>92</v>
      </c>
      <c r="D20" s="30">
        <v>51</v>
      </c>
      <c r="E20" s="30">
        <v>85</v>
      </c>
      <c r="F20" s="30"/>
      <c r="G20" s="30"/>
      <c r="H20" s="30"/>
    </row>
    <row r="21" spans="1:8">
      <c r="A21" s="28" t="s">
        <v>130</v>
      </c>
      <c r="B21" s="29" t="s">
        <v>131</v>
      </c>
      <c r="C21" s="30">
        <v>89</v>
      </c>
      <c r="D21" s="30">
        <v>59</v>
      </c>
      <c r="E21" s="30">
        <v>94</v>
      </c>
      <c r="F21" s="30"/>
      <c r="G21" s="30"/>
      <c r="H21" s="30"/>
    </row>
    <row r="22" spans="1:8">
      <c r="A22" s="28" t="s">
        <v>132</v>
      </c>
      <c r="B22" s="29" t="s">
        <v>113</v>
      </c>
      <c r="C22" s="30">
        <v>78</v>
      </c>
      <c r="D22" s="30">
        <v>80</v>
      </c>
      <c r="E22" s="30">
        <v>59</v>
      </c>
      <c r="F22" s="30"/>
      <c r="G22" s="30"/>
      <c r="H22" s="30"/>
    </row>
    <row r="23" spans="1:8">
      <c r="A23" s="28" t="s">
        <v>133</v>
      </c>
      <c r="B23" s="29" t="s">
        <v>134</v>
      </c>
      <c r="C23" s="30">
        <v>61</v>
      </c>
      <c r="D23" s="30">
        <v>55</v>
      </c>
      <c r="E23" s="30">
        <v>59</v>
      </c>
      <c r="F23" s="30"/>
      <c r="G23" s="30"/>
      <c r="H23" s="30"/>
    </row>
    <row r="24" spans="1:8">
      <c r="A24" s="28" t="s">
        <v>135</v>
      </c>
      <c r="B24" s="29" t="s">
        <v>136</v>
      </c>
      <c r="C24" s="30">
        <v>58</v>
      </c>
      <c r="D24" s="30">
        <v>59</v>
      </c>
      <c r="E24" s="30">
        <v>55</v>
      </c>
      <c r="F24" s="30"/>
      <c r="G24" s="30"/>
      <c r="H24" s="30"/>
    </row>
    <row r="25" spans="1:8">
      <c r="A25" s="28" t="s">
        <v>137</v>
      </c>
      <c r="B25" s="29" t="s">
        <v>138</v>
      </c>
      <c r="C25" s="30">
        <v>87</v>
      </c>
      <c r="D25" s="30">
        <v>99</v>
      </c>
      <c r="E25" s="30">
        <v>49</v>
      </c>
      <c r="F25" s="30"/>
      <c r="G25" s="30"/>
      <c r="H25" s="30"/>
    </row>
    <row r="26" spans="1:8">
      <c r="A26" s="28" t="s">
        <v>139</v>
      </c>
      <c r="B26" s="29" t="s">
        <v>140</v>
      </c>
      <c r="C26" s="30">
        <v>97</v>
      </c>
      <c r="D26" s="30">
        <v>94</v>
      </c>
      <c r="E26" s="30">
        <v>80</v>
      </c>
      <c r="F26" s="30"/>
      <c r="G26" s="30"/>
      <c r="H26" s="30"/>
    </row>
    <row r="27" spans="1:8">
      <c r="A27" s="28" t="s">
        <v>141</v>
      </c>
      <c r="B27" s="29" t="s">
        <v>142</v>
      </c>
      <c r="C27" s="30">
        <v>73</v>
      </c>
      <c r="D27" s="30">
        <v>74</v>
      </c>
      <c r="E27" s="30">
        <v>98</v>
      </c>
      <c r="F27" s="30"/>
      <c r="G27" s="30"/>
      <c r="H27" s="30"/>
    </row>
    <row r="28" spans="1:8">
      <c r="A28" s="28" t="s">
        <v>143</v>
      </c>
      <c r="B28" s="29" t="s">
        <v>144</v>
      </c>
      <c r="C28" s="30">
        <v>94</v>
      </c>
      <c r="D28" s="30">
        <v>49</v>
      </c>
      <c r="E28" s="30">
        <v>89</v>
      </c>
      <c r="F28" s="30"/>
      <c r="G28" s="30"/>
      <c r="H28" s="30"/>
    </row>
    <row r="29" spans="1:8">
      <c r="A29" s="28" t="s">
        <v>145</v>
      </c>
      <c r="B29" s="29" t="s">
        <v>146</v>
      </c>
      <c r="C29" s="30">
        <v>83</v>
      </c>
      <c r="D29" s="30">
        <v>70</v>
      </c>
      <c r="E29" s="30">
        <v>83</v>
      </c>
      <c r="F29" s="30"/>
      <c r="G29" s="30"/>
      <c r="H29" s="30"/>
    </row>
    <row r="30" spans="1:8">
      <c r="A30" s="28" t="s">
        <v>147</v>
      </c>
      <c r="B30" s="29" t="s">
        <v>148</v>
      </c>
      <c r="C30" s="30">
        <v>52</v>
      </c>
      <c r="D30" s="30">
        <v>86</v>
      </c>
      <c r="E30" s="30">
        <v>72</v>
      </c>
      <c r="F30" s="30"/>
      <c r="G30" s="30"/>
      <c r="H30" s="30"/>
    </row>
    <row r="31" spans="1:8">
      <c r="A31" s="28" t="s">
        <v>149</v>
      </c>
      <c r="B31" s="29" t="s">
        <v>35</v>
      </c>
      <c r="C31" s="30">
        <v>50</v>
      </c>
      <c r="D31" s="30">
        <v>89</v>
      </c>
      <c r="E31" s="30">
        <v>70</v>
      </c>
      <c r="F31" s="30"/>
      <c r="G31" s="30"/>
      <c r="H31" s="30"/>
    </row>
    <row r="32" spans="1:8">
      <c r="A32" s="28" t="s">
        <v>150</v>
      </c>
      <c r="B32" s="29" t="s">
        <v>151</v>
      </c>
      <c r="C32" s="30">
        <v>69</v>
      </c>
      <c r="D32" s="30">
        <v>100</v>
      </c>
      <c r="E32" s="30">
        <v>94</v>
      </c>
      <c r="F32" s="30"/>
      <c r="G32" s="30"/>
      <c r="H32" s="30"/>
    </row>
    <row r="33" spans="1:8">
      <c r="A33" s="28" t="s">
        <v>152</v>
      </c>
      <c r="B33" s="29" t="s">
        <v>153</v>
      </c>
      <c r="C33" s="30">
        <v>81</v>
      </c>
      <c r="D33" s="30">
        <v>85</v>
      </c>
      <c r="E33" s="30">
        <v>71</v>
      </c>
      <c r="F33" s="30"/>
      <c r="G33" s="30"/>
      <c r="H33" s="30"/>
    </row>
    <row r="34" spans="1:8">
      <c r="A34" s="28" t="s">
        <v>154</v>
      </c>
      <c r="B34" s="29" t="s">
        <v>155</v>
      </c>
      <c r="C34" s="30">
        <v>49</v>
      </c>
      <c r="D34" s="30">
        <v>53</v>
      </c>
      <c r="E34" s="30">
        <v>92</v>
      </c>
      <c r="F34" s="30"/>
      <c r="G34" s="30"/>
      <c r="H34" s="30"/>
    </row>
    <row r="35" spans="1:8">
      <c r="A35" s="28" t="s">
        <v>156</v>
      </c>
      <c r="B35" s="29" t="s">
        <v>4</v>
      </c>
      <c r="C35" s="30">
        <v>68</v>
      </c>
      <c r="D35" s="30">
        <v>58</v>
      </c>
      <c r="E35" s="30">
        <v>94</v>
      </c>
      <c r="F35" s="30"/>
      <c r="G35" s="30"/>
      <c r="H35" s="30"/>
    </row>
    <row r="36" spans="1:8">
      <c r="A36" s="28" t="s">
        <v>157</v>
      </c>
      <c r="B36" s="29" t="s">
        <v>158</v>
      </c>
      <c r="C36" s="30">
        <v>97</v>
      </c>
      <c r="D36" s="30">
        <v>77</v>
      </c>
      <c r="E36" s="30">
        <v>74</v>
      </c>
      <c r="F36" s="30"/>
      <c r="G36" s="30"/>
      <c r="H36" s="30"/>
    </row>
    <row r="37" spans="1:8">
      <c r="A37" s="28" t="s">
        <v>159</v>
      </c>
      <c r="B37" s="29" t="s">
        <v>160</v>
      </c>
      <c r="C37" s="30">
        <v>63</v>
      </c>
      <c r="D37" s="30">
        <v>61</v>
      </c>
      <c r="E37" s="30">
        <v>80</v>
      </c>
      <c r="F37" s="30"/>
      <c r="G37" s="30"/>
      <c r="H37" s="30"/>
    </row>
    <row r="38" spans="1:8">
      <c r="A38" s="28" t="s">
        <v>161</v>
      </c>
      <c r="B38" s="29" t="s">
        <v>32</v>
      </c>
      <c r="C38" s="30">
        <v>97</v>
      </c>
      <c r="D38" s="30">
        <v>68</v>
      </c>
      <c r="E38" s="30">
        <v>83</v>
      </c>
      <c r="F38" s="30"/>
      <c r="G38" s="30"/>
      <c r="H38" s="30"/>
    </row>
    <row r="39" spans="1:8">
      <c r="A39" s="28" t="s">
        <v>162</v>
      </c>
      <c r="B39" s="29" t="s">
        <v>19</v>
      </c>
      <c r="C39" s="30">
        <v>49</v>
      </c>
      <c r="D39" s="30">
        <v>69</v>
      </c>
      <c r="E39" s="30">
        <v>68</v>
      </c>
      <c r="F39" s="30"/>
      <c r="G39" s="30"/>
      <c r="H39" s="30"/>
    </row>
    <row r="40" spans="1:8">
      <c r="A40" s="28" t="s">
        <v>163</v>
      </c>
      <c r="B40" s="29" t="s">
        <v>164</v>
      </c>
      <c r="C40" s="30">
        <v>51</v>
      </c>
      <c r="D40" s="30">
        <v>86</v>
      </c>
      <c r="E40" s="30">
        <v>66</v>
      </c>
      <c r="F40" s="30"/>
      <c r="G40" s="30"/>
      <c r="H40" s="30"/>
    </row>
    <row r="41" spans="1:8">
      <c r="A41" s="28" t="s">
        <v>165</v>
      </c>
      <c r="B41" s="29" t="s">
        <v>166</v>
      </c>
      <c r="C41" s="30">
        <v>93</v>
      </c>
      <c r="D41" s="30">
        <v>56</v>
      </c>
      <c r="E41" s="30">
        <v>66</v>
      </c>
      <c r="F41" s="30"/>
      <c r="G41" s="30"/>
      <c r="H41" s="30"/>
    </row>
  </sheetData>
  <mergeCells count="1">
    <mergeCell ref="I1:J1"/>
  </mergeCells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C16" sqref="C16"/>
    </sheetView>
  </sheetViews>
  <sheetFormatPr defaultRowHeight="16.5"/>
  <cols>
    <col min="1" max="1" width="4.5" bestFit="1" customWidth="1"/>
    <col min="2" max="5" width="11.125" bestFit="1" customWidth="1"/>
    <col min="6" max="6" width="11.625" bestFit="1" customWidth="1"/>
  </cols>
  <sheetData>
    <row r="1" spans="1:6">
      <c r="A1" t="s">
        <v>196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</row>
    <row r="2" spans="1:6">
      <c r="A2" s="5">
        <v>0</v>
      </c>
      <c r="B2">
        <f>BETADIST(A2,1,1)</f>
        <v>0</v>
      </c>
      <c r="C2">
        <f>BETADIST(A2,2,2)</f>
        <v>0</v>
      </c>
      <c r="D2">
        <f>BETADIST(A2,1,2)</f>
        <v>0</v>
      </c>
      <c r="E2">
        <f>BETADIST(A2,3,1)</f>
        <v>0</v>
      </c>
      <c r="F2">
        <f>BETADIST(A2,5,5)</f>
        <v>0</v>
      </c>
    </row>
    <row r="3" spans="1:6">
      <c r="A3">
        <v>0.1</v>
      </c>
      <c r="B3">
        <f t="shared" ref="B3:B12" si="0">BETADIST(A3,1,1)</f>
        <v>0.10000000000000002</v>
      </c>
      <c r="C3">
        <f t="shared" ref="C3:C12" si="1">BETADIST(A3,2,2)</f>
        <v>2.8000000000000011E-2</v>
      </c>
      <c r="D3">
        <f t="shared" ref="D3:D12" si="2">BETADIST(A3,1,2)</f>
        <v>0.18999999999999995</v>
      </c>
      <c r="E3">
        <f t="shared" ref="E3:E12" si="3">BETADIST(A3,3,1)</f>
        <v>1.0000000000000002E-3</v>
      </c>
      <c r="F3">
        <f t="shared" ref="F3:F12" si="4">BETADIST(A3,5,5)</f>
        <v>8.9092000000000316E-4</v>
      </c>
    </row>
    <row r="4" spans="1:6">
      <c r="A4" s="5">
        <v>0.2</v>
      </c>
      <c r="B4">
        <f t="shared" si="0"/>
        <v>0.2</v>
      </c>
      <c r="C4">
        <f t="shared" si="1"/>
        <v>0.10400000000000002</v>
      </c>
      <c r="D4">
        <f t="shared" si="2"/>
        <v>0.36</v>
      </c>
      <c r="E4">
        <f t="shared" si="3"/>
        <v>8.0000000000000036E-3</v>
      </c>
      <c r="F4">
        <f t="shared" si="4"/>
        <v>1.9581439999999999E-2</v>
      </c>
    </row>
    <row r="5" spans="1:6">
      <c r="A5">
        <v>0.3</v>
      </c>
      <c r="B5">
        <f t="shared" si="0"/>
        <v>0.3</v>
      </c>
      <c r="C5">
        <f t="shared" si="1"/>
        <v>0.21599999999999994</v>
      </c>
      <c r="D5">
        <f t="shared" si="2"/>
        <v>0.51</v>
      </c>
      <c r="E5">
        <f t="shared" si="3"/>
        <v>2.6999999999999982E-2</v>
      </c>
      <c r="F5">
        <f t="shared" si="4"/>
        <v>9.8808660000000006E-2</v>
      </c>
    </row>
    <row r="6" spans="1:6">
      <c r="A6" s="5">
        <v>0.4</v>
      </c>
      <c r="B6">
        <f t="shared" si="0"/>
        <v>0.4</v>
      </c>
      <c r="C6">
        <f t="shared" si="1"/>
        <v>0.35199999999999998</v>
      </c>
      <c r="D6">
        <f t="shared" si="2"/>
        <v>0.64</v>
      </c>
      <c r="E6">
        <f t="shared" si="3"/>
        <v>6.4000000000000015E-2</v>
      </c>
      <c r="F6">
        <f t="shared" si="4"/>
        <v>0.26656768000000008</v>
      </c>
    </row>
    <row r="7" spans="1:6">
      <c r="A7">
        <v>0.5</v>
      </c>
      <c r="B7">
        <f t="shared" si="0"/>
        <v>0.5</v>
      </c>
      <c r="C7">
        <f t="shared" si="1"/>
        <v>0.5</v>
      </c>
      <c r="D7">
        <f t="shared" si="2"/>
        <v>0.75</v>
      </c>
      <c r="E7">
        <f t="shared" si="3"/>
        <v>0.12500000000000003</v>
      </c>
      <c r="F7">
        <f t="shared" si="4"/>
        <v>0.5</v>
      </c>
    </row>
    <row r="8" spans="1:6">
      <c r="A8" s="5">
        <v>0.6</v>
      </c>
      <c r="B8">
        <f t="shared" si="0"/>
        <v>0.6</v>
      </c>
      <c r="C8">
        <f t="shared" si="1"/>
        <v>0.64800000000000002</v>
      </c>
      <c r="D8">
        <f t="shared" si="2"/>
        <v>0.84</v>
      </c>
      <c r="E8">
        <f t="shared" si="3"/>
        <v>0.21599999999999997</v>
      </c>
      <c r="F8">
        <f t="shared" si="4"/>
        <v>0.73343231999999992</v>
      </c>
    </row>
    <row r="9" spans="1:6">
      <c r="A9">
        <v>0.7</v>
      </c>
      <c r="B9">
        <f t="shared" si="0"/>
        <v>0.7</v>
      </c>
      <c r="C9">
        <f t="shared" si="1"/>
        <v>0.78400000000000003</v>
      </c>
      <c r="D9">
        <f t="shared" si="2"/>
        <v>0.90999999999999992</v>
      </c>
      <c r="E9">
        <f t="shared" si="3"/>
        <v>0.34299999999999992</v>
      </c>
      <c r="F9">
        <f t="shared" si="4"/>
        <v>0.90119134000000001</v>
      </c>
    </row>
    <row r="10" spans="1:6">
      <c r="A10" s="5">
        <v>0.8</v>
      </c>
      <c r="B10">
        <f t="shared" si="0"/>
        <v>0.8</v>
      </c>
      <c r="C10">
        <f t="shared" si="1"/>
        <v>0.89600000000000002</v>
      </c>
      <c r="D10">
        <f t="shared" si="2"/>
        <v>0.96</v>
      </c>
      <c r="E10">
        <f t="shared" si="3"/>
        <v>0.51200000000000012</v>
      </c>
      <c r="F10">
        <f t="shared" si="4"/>
        <v>0.98041855999999994</v>
      </c>
    </row>
    <row r="11" spans="1:6">
      <c r="A11">
        <v>0.9</v>
      </c>
      <c r="B11">
        <f t="shared" si="0"/>
        <v>0.9</v>
      </c>
      <c r="C11">
        <f t="shared" si="1"/>
        <v>0.97199999999999998</v>
      </c>
      <c r="D11">
        <f t="shared" si="2"/>
        <v>0.99</v>
      </c>
      <c r="E11">
        <f t="shared" si="3"/>
        <v>0.72900000000000009</v>
      </c>
      <c r="F11">
        <f t="shared" si="4"/>
        <v>0.99910907999999998</v>
      </c>
    </row>
    <row r="12" spans="1:6">
      <c r="A12" s="5">
        <v>1</v>
      </c>
      <c r="B12">
        <f t="shared" si="0"/>
        <v>1</v>
      </c>
      <c r="C12">
        <f t="shared" si="1"/>
        <v>1</v>
      </c>
      <c r="D12">
        <f t="shared" si="2"/>
        <v>1</v>
      </c>
      <c r="E12">
        <f t="shared" si="3"/>
        <v>1</v>
      </c>
      <c r="F12">
        <f t="shared" si="4"/>
        <v>1</v>
      </c>
    </row>
    <row r="15" spans="1:6">
      <c r="B15" t="str">
        <f t="shared" ref="B15:B26" si="5">F1</f>
        <v>α=5 β=5</v>
      </c>
      <c r="C15" t="s">
        <v>196</v>
      </c>
    </row>
    <row r="16" spans="1:6">
      <c r="B16">
        <f t="shared" si="5"/>
        <v>0</v>
      </c>
      <c r="C16" t="e">
        <f>BETAINV(B16,5,5)</f>
        <v>#NUM!</v>
      </c>
    </row>
    <row r="17" spans="2:3">
      <c r="B17">
        <f t="shared" si="5"/>
        <v>8.9092000000000316E-4</v>
      </c>
      <c r="C17">
        <f t="shared" ref="C17:C26" si="6">BETAINV(B17,5,5)</f>
        <v>0.10000000000000002</v>
      </c>
    </row>
    <row r="18" spans="2:3">
      <c r="B18">
        <f t="shared" si="5"/>
        <v>1.9581439999999999E-2</v>
      </c>
      <c r="C18">
        <f t="shared" si="6"/>
        <v>0.2</v>
      </c>
    </row>
    <row r="19" spans="2:3">
      <c r="B19">
        <f t="shared" si="5"/>
        <v>9.8808660000000006E-2</v>
      </c>
      <c r="C19">
        <f t="shared" si="6"/>
        <v>0.3</v>
      </c>
    </row>
    <row r="20" spans="2:3">
      <c r="B20">
        <f t="shared" si="5"/>
        <v>0.26656768000000008</v>
      </c>
      <c r="C20">
        <f t="shared" si="6"/>
        <v>0.4</v>
      </c>
    </row>
    <row r="21" spans="2:3">
      <c r="B21">
        <f t="shared" si="5"/>
        <v>0.5</v>
      </c>
      <c r="C21">
        <f t="shared" si="6"/>
        <v>0.5</v>
      </c>
    </row>
    <row r="22" spans="2:3">
      <c r="B22">
        <f t="shared" si="5"/>
        <v>0.73343231999999992</v>
      </c>
      <c r="C22">
        <f t="shared" si="6"/>
        <v>0.6</v>
      </c>
    </row>
    <row r="23" spans="2:3">
      <c r="B23">
        <f t="shared" si="5"/>
        <v>0.90119134000000001</v>
      </c>
      <c r="C23">
        <f t="shared" si="6"/>
        <v>0.7</v>
      </c>
    </row>
    <row r="24" spans="2:3">
      <c r="B24">
        <f t="shared" si="5"/>
        <v>0.98041855999999994</v>
      </c>
      <c r="C24">
        <f t="shared" si="6"/>
        <v>0.79999999999999982</v>
      </c>
    </row>
    <row r="25" spans="2:3">
      <c r="B25">
        <f t="shared" si="5"/>
        <v>0.99910907999999998</v>
      </c>
      <c r="C25">
        <f t="shared" si="6"/>
        <v>0.89999999999999969</v>
      </c>
    </row>
    <row r="26" spans="2:3">
      <c r="B26">
        <f t="shared" si="5"/>
        <v>1</v>
      </c>
      <c r="C26" t="e">
        <f t="shared" si="6"/>
        <v>#NUM!</v>
      </c>
    </row>
  </sheetData>
  <phoneticPr fontId="3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6" sqref="D16"/>
    </sheetView>
  </sheetViews>
  <sheetFormatPr defaultColWidth="8.875" defaultRowHeight="16.5"/>
  <cols>
    <col min="1" max="1" width="16.375" style="31" customWidth="1"/>
    <col min="2" max="2" width="8.25" style="31" customWidth="1"/>
    <col min="3" max="3" width="12.375" style="31" bestFit="1" customWidth="1"/>
    <col min="4" max="4" width="8.25" style="31" customWidth="1"/>
    <col min="5" max="16384" width="8.875" style="31"/>
  </cols>
  <sheetData>
    <row r="1" spans="1:4" s="33" customFormat="1" ht="17.25" thickBot="1">
      <c r="A1" s="41" t="s">
        <v>203</v>
      </c>
      <c r="B1" s="34" t="s">
        <v>197</v>
      </c>
      <c r="C1" s="34" t="s">
        <v>198</v>
      </c>
      <c r="D1" s="34" t="s">
        <v>199</v>
      </c>
    </row>
    <row r="2" spans="1:4" ht="17.25" thickBot="1">
      <c r="A2" s="36" t="s">
        <v>200</v>
      </c>
      <c r="B2" s="37">
        <v>84</v>
      </c>
      <c r="C2" s="37">
        <v>16</v>
      </c>
      <c r="D2" s="37">
        <v>100</v>
      </c>
    </row>
    <row r="3" spans="1:4" ht="17.25" thickBot="1">
      <c r="A3" s="38" t="s">
        <v>201</v>
      </c>
      <c r="B3" s="39">
        <v>132</v>
      </c>
      <c r="C3" s="39">
        <v>18</v>
      </c>
      <c r="D3" s="39">
        <v>150</v>
      </c>
    </row>
    <row r="4" spans="1:4" ht="17.25" thickBot="1">
      <c r="A4" s="35" t="s">
        <v>199</v>
      </c>
      <c r="B4" s="40">
        <v>216</v>
      </c>
      <c r="C4" s="40">
        <v>34</v>
      </c>
      <c r="D4" s="40">
        <v>250</v>
      </c>
    </row>
    <row r="5" spans="1:4" ht="17.25" thickBot="1"/>
    <row r="6" spans="1:4" ht="17.25" thickBot="1">
      <c r="A6" s="41" t="s">
        <v>202</v>
      </c>
      <c r="B6" s="34" t="s">
        <v>197</v>
      </c>
      <c r="C6" s="34" t="s">
        <v>198</v>
      </c>
      <c r="D6" s="34" t="s">
        <v>199</v>
      </c>
    </row>
    <row r="7" spans="1:4" ht="17.25" thickBot="1">
      <c r="A7" s="36" t="s">
        <v>200</v>
      </c>
      <c r="B7" s="37"/>
      <c r="C7" s="37"/>
      <c r="D7" s="37">
        <f>SUM(B7:C7)</f>
        <v>0</v>
      </c>
    </row>
    <row r="8" spans="1:4" ht="17.25" thickBot="1">
      <c r="A8" s="38" t="s">
        <v>201</v>
      </c>
      <c r="B8" s="39"/>
      <c r="C8" s="39"/>
      <c r="D8" s="39">
        <f>SUM(B8:C8)</f>
        <v>0</v>
      </c>
    </row>
    <row r="9" spans="1:4" ht="17.25" thickBot="1">
      <c r="A9" s="35" t="s">
        <v>199</v>
      </c>
      <c r="B9" s="40">
        <f>SUM(B7:B8)</f>
        <v>0</v>
      </c>
      <c r="C9" s="40">
        <f>SUM(C7:C8)</f>
        <v>0</v>
      </c>
      <c r="D9" s="40">
        <v>250</v>
      </c>
    </row>
    <row r="10" spans="1:4" ht="17.25" thickBot="1"/>
    <row r="11" spans="1:4" ht="17.25" thickBot="1">
      <c r="A11" s="42" t="s">
        <v>204</v>
      </c>
      <c r="B11" s="34" t="s">
        <v>197</v>
      </c>
      <c r="C11" s="34" t="s">
        <v>198</v>
      </c>
    </row>
    <row r="12" spans="1:4" ht="17.25" thickBot="1">
      <c r="A12" s="36" t="s">
        <v>200</v>
      </c>
      <c r="B12" s="37"/>
      <c r="C12" s="37"/>
    </row>
    <row r="13" spans="1:4" ht="17.25" thickBot="1">
      <c r="A13" s="38" t="s">
        <v>201</v>
      </c>
      <c r="B13" s="37"/>
      <c r="C13" s="37"/>
    </row>
    <row r="14" spans="1:4">
      <c r="C14" s="43" t="s">
        <v>205</v>
      </c>
      <c r="D14" s="43">
        <f>SUM(B12:C13)</f>
        <v>0</v>
      </c>
    </row>
    <row r="15" spans="1:4">
      <c r="C15" s="5" t="s">
        <v>206</v>
      </c>
    </row>
  </sheetData>
  <phoneticPr fontId="3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5" sqref="D15"/>
    </sheetView>
  </sheetViews>
  <sheetFormatPr defaultRowHeight="16.5"/>
  <cols>
    <col min="1" max="1" width="4.5" bestFit="1" customWidth="1"/>
    <col min="2" max="5" width="11.125" bestFit="1" customWidth="1"/>
    <col min="6" max="6" width="11.625" bestFit="1" customWidth="1"/>
  </cols>
  <sheetData>
    <row r="1" spans="1:6">
      <c r="A1" t="s">
        <v>207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</row>
    <row r="2" spans="1:6">
      <c r="A2">
        <v>0</v>
      </c>
      <c r="B2">
        <f>GAMMADIST(A2,1,1,1)</f>
        <v>0</v>
      </c>
      <c r="C2">
        <f>GAMMADIST(A2,2,2,1)</f>
        <v>0</v>
      </c>
      <c r="D2">
        <f>GAMMADIST(A2,4,4,1)</f>
        <v>0</v>
      </c>
      <c r="E2">
        <f>GAMMADIST(A2,2,4,1)</f>
        <v>0</v>
      </c>
      <c r="F2">
        <f>GAMMADIST(A2,4,2,1)</f>
        <v>0</v>
      </c>
    </row>
    <row r="3" spans="1:6">
      <c r="A3">
        <v>1</v>
      </c>
      <c r="B3">
        <f t="shared" ref="B3:B12" si="0">GAMMADIST(A3,1,1,1)</f>
        <v>0.63212055882855767</v>
      </c>
      <c r="C3">
        <f t="shared" ref="C3:C12" si="1">GAMMADIST(A3,2,2,1)</f>
        <v>9.0204010431049864E-2</v>
      </c>
      <c r="D3">
        <f t="shared" ref="D3:D12" si="2">GAMMADIST(A3,4,4,1)</f>
        <v>1.3336965051406239E-4</v>
      </c>
      <c r="E3">
        <f t="shared" ref="E3:E12" si="3">GAMMADIST(A3,2,4,1)</f>
        <v>2.6499021160743909E-2</v>
      </c>
      <c r="F3">
        <f t="shared" ref="F3:F12" si="4">GAMMADIST(A3,4,2,1)</f>
        <v>1.7516225562908235E-3</v>
      </c>
    </row>
    <row r="4" spans="1:6">
      <c r="A4">
        <v>2</v>
      </c>
      <c r="B4">
        <f t="shared" si="0"/>
        <v>0.8646647167633873</v>
      </c>
      <c r="C4">
        <f t="shared" si="1"/>
        <v>0.26424111765711522</v>
      </c>
      <c r="D4">
        <f t="shared" si="2"/>
        <v>1.7516225562908235E-3</v>
      </c>
      <c r="E4">
        <f t="shared" si="3"/>
        <v>9.0204010431049864E-2</v>
      </c>
      <c r="F4">
        <f t="shared" si="4"/>
        <v>1.8988156876153805E-2</v>
      </c>
    </row>
    <row r="5" spans="1:6">
      <c r="A5">
        <v>3</v>
      </c>
      <c r="B5">
        <f t="shared" si="0"/>
        <v>0.95021293163213605</v>
      </c>
      <c r="C5">
        <f t="shared" si="1"/>
        <v>0.44217459962892536</v>
      </c>
      <c r="D5">
        <f t="shared" si="2"/>
        <v>7.2921665052112774E-3</v>
      </c>
      <c r="E5">
        <f t="shared" si="3"/>
        <v>0.17335853270322427</v>
      </c>
      <c r="F5">
        <f t="shared" si="4"/>
        <v>6.5642454378450107E-2</v>
      </c>
    </row>
    <row r="6" spans="1:6">
      <c r="A6">
        <v>4</v>
      </c>
      <c r="B6">
        <f t="shared" si="0"/>
        <v>0.98168436111126578</v>
      </c>
      <c r="C6">
        <f t="shared" si="1"/>
        <v>0.59399415029016189</v>
      </c>
      <c r="D6">
        <f t="shared" si="2"/>
        <v>1.8988156876153805E-2</v>
      </c>
      <c r="E6">
        <f t="shared" si="3"/>
        <v>0.26424111765711522</v>
      </c>
      <c r="F6">
        <f t="shared" si="4"/>
        <v>0.14287653950145301</v>
      </c>
    </row>
    <row r="7" spans="1:6">
      <c r="A7">
        <v>5</v>
      </c>
      <c r="B7">
        <f t="shared" si="0"/>
        <v>0.99326205300091452</v>
      </c>
      <c r="C7">
        <f t="shared" si="1"/>
        <v>0.71270250481635422</v>
      </c>
      <c r="D7">
        <f t="shared" si="2"/>
        <v>3.8269054289622309E-2</v>
      </c>
      <c r="E7">
        <f t="shared" si="3"/>
        <v>0.35536420706457222</v>
      </c>
      <c r="F7">
        <f t="shared" si="4"/>
        <v>0.24242386686693401</v>
      </c>
    </row>
    <row r="8" spans="1:6">
      <c r="A8">
        <v>6</v>
      </c>
      <c r="B8">
        <f t="shared" si="0"/>
        <v>0.99752124782333362</v>
      </c>
      <c r="C8">
        <f t="shared" si="1"/>
        <v>0.80085172652854419</v>
      </c>
      <c r="D8">
        <f t="shared" si="2"/>
        <v>6.5642454378450107E-2</v>
      </c>
      <c r="E8">
        <f t="shared" si="3"/>
        <v>0.44217459962892536</v>
      </c>
      <c r="F8">
        <f t="shared" si="4"/>
        <v>0.35276811121776874</v>
      </c>
    </row>
    <row r="9" spans="1:6">
      <c r="A9">
        <v>7</v>
      </c>
      <c r="B9">
        <f t="shared" si="0"/>
        <v>0.99908811803444553</v>
      </c>
      <c r="C9">
        <f t="shared" si="1"/>
        <v>0.86411177459956678</v>
      </c>
      <c r="D9">
        <f t="shared" si="2"/>
        <v>0.10081034990616029</v>
      </c>
      <c r="E9">
        <f t="shared" si="3"/>
        <v>0.52212165551127621</v>
      </c>
      <c r="F9">
        <f t="shared" si="4"/>
        <v>0.46336733209921499</v>
      </c>
    </row>
    <row r="10" spans="1:6">
      <c r="A10">
        <v>8</v>
      </c>
      <c r="B10">
        <f t="shared" si="0"/>
        <v>0.99966453737209748</v>
      </c>
      <c r="C10">
        <f t="shared" si="1"/>
        <v>0.90842180555632912</v>
      </c>
      <c r="D10">
        <f t="shared" si="2"/>
        <v>0.14287653950145301</v>
      </c>
      <c r="E10">
        <f t="shared" si="3"/>
        <v>0.59399415029016189</v>
      </c>
      <c r="F10">
        <f t="shared" si="4"/>
        <v>0.56652987963329104</v>
      </c>
    </row>
    <row r="11" spans="1:6">
      <c r="A11">
        <v>9</v>
      </c>
      <c r="B11">
        <f t="shared" si="0"/>
        <v>0.99987659019591335</v>
      </c>
      <c r="C11">
        <f t="shared" si="1"/>
        <v>0.93890051903966731</v>
      </c>
      <c r="D11">
        <f t="shared" si="2"/>
        <v>0.19056689262255758</v>
      </c>
      <c r="E11">
        <f t="shared" si="3"/>
        <v>0.65745252017394096</v>
      </c>
      <c r="F11">
        <f t="shared" si="4"/>
        <v>0.65770404416540895</v>
      </c>
    </row>
    <row r="12" spans="1:6">
      <c r="A12">
        <v>10</v>
      </c>
      <c r="B12">
        <f t="shared" si="0"/>
        <v>0.99995460007023751</v>
      </c>
      <c r="C12">
        <f t="shared" si="1"/>
        <v>0.95957231800548715</v>
      </c>
      <c r="D12">
        <f t="shared" si="2"/>
        <v>0.24242386686693401</v>
      </c>
      <c r="E12">
        <f t="shared" si="3"/>
        <v>0.71270250481635422</v>
      </c>
      <c r="F12">
        <f t="shared" si="4"/>
        <v>0.73497408470263825</v>
      </c>
    </row>
  </sheetData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已命名的範圍</vt:lpstr>
      </vt:variant>
      <vt:variant>
        <vt:i4>9</vt:i4>
      </vt:variant>
    </vt:vector>
  </HeadingPairs>
  <TitlesOfParts>
    <vt:vector size="31" baseType="lpstr">
      <vt:lpstr>敘述統計</vt:lpstr>
      <vt:lpstr>學生成績統計</vt:lpstr>
      <vt:lpstr>COUNT</vt:lpstr>
      <vt:lpstr>COUNTIF</vt:lpstr>
      <vt:lpstr>學期成績</vt:lpstr>
      <vt:lpstr>Large</vt:lpstr>
      <vt:lpstr>BETA</vt:lpstr>
      <vt:lpstr>CHIDIST</vt:lpstr>
      <vt:lpstr>GAMMA</vt:lpstr>
      <vt:lpstr>GAMMAINV</vt:lpstr>
      <vt:lpstr>標準常態分配</vt:lpstr>
      <vt:lpstr>常態分配</vt:lpstr>
      <vt:lpstr>PROB</vt:lpstr>
      <vt:lpstr>F檢定</vt:lpstr>
      <vt:lpstr>T檢定</vt:lpstr>
      <vt:lpstr>成對樣本</vt:lpstr>
      <vt:lpstr>相關係數</vt:lpstr>
      <vt:lpstr>簡單迴歸</vt:lpstr>
      <vt:lpstr>GROWTH</vt:lpstr>
      <vt:lpstr>LINEST</vt:lpstr>
      <vt:lpstr>LOGEST</vt:lpstr>
      <vt:lpstr>綜合練習</vt:lpstr>
      <vt:lpstr>姓名</vt:lpstr>
      <vt:lpstr>英文</vt:lpstr>
      <vt:lpstr>國文</vt:lpstr>
      <vt:lpstr>組距</vt:lpstr>
      <vt:lpstr>COUNTIF!統計學</vt:lpstr>
      <vt:lpstr>統計學</vt:lpstr>
      <vt:lpstr>陳玉玲</vt:lpstr>
      <vt:lpstr>經濟學</vt:lpstr>
      <vt:lpstr>數學</vt:lpstr>
    </vt:vector>
  </TitlesOfParts>
  <Company>CMT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Windows 使用者</cp:lastModifiedBy>
  <dcterms:created xsi:type="dcterms:W3CDTF">2005-08-07T23:49:29Z</dcterms:created>
  <dcterms:modified xsi:type="dcterms:W3CDTF">2013-09-16T05:39:53Z</dcterms:modified>
</cp:coreProperties>
</file>