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120" yWindow="45" windowWidth="14955" windowHeight="7995" tabRatio="725" firstSheet="1" activeTab="10"/>
  </bookViews>
  <sheets>
    <sheet name="Address" sheetId="1" r:id="rId1"/>
    <sheet name="Columns" sheetId="2" r:id="rId2"/>
    <sheet name="Offset" sheetId="3" r:id="rId3"/>
    <sheet name="Choose" sheetId="6" r:id="rId4"/>
    <sheet name="lookup" sheetId="10" r:id="rId5"/>
    <sheet name="Hlookup" sheetId="7" r:id="rId6"/>
    <sheet name="超連結的應用" sheetId="14" r:id="rId7"/>
    <sheet name="Index" sheetId="11" r:id="rId8"/>
    <sheet name="index2" sheetId="15" r:id="rId9"/>
    <sheet name="Match" sheetId="9" r:id="rId10"/>
    <sheet name="Vlookup2" sheetId="17" r:id="rId11"/>
    <sheet name="Transpose" sheetId="12" r:id="rId12"/>
    <sheet name="綜合練習" sheetId="13" r:id="rId13"/>
  </sheets>
  <definedNames>
    <definedName name="DATA">Hlookup!$A$3:$F$11</definedName>
    <definedName name="化學">綜合練習!$C$3:$C$9</definedName>
    <definedName name="平均">Columns!$E$4:$E$10</definedName>
    <definedName name="成績範圍">Columns!$B$4:$E$10</definedName>
    <definedName name="吳宜真">Columns!$B$4:$E$4</definedName>
    <definedName name="李榮宗">Columns!$B$5:$E$5</definedName>
    <definedName name="姓名" localSheetId="12">綜合練習!$B$3:$B$9</definedName>
    <definedName name="姓名">Columns!$B$4:$E$10</definedName>
    <definedName name="物理">綜合練習!$D$3:$D$9</definedName>
    <definedName name="施大偉">Columns!$B$6:$E$6</definedName>
    <definedName name="英文">Columns!$C$4:$C$10</definedName>
    <definedName name="國文">Columns!$B$4:$B$10</definedName>
    <definedName name="張淑滿">Columns!$B$7:$E$7</definedName>
    <definedName name="莊慧玲">Columns!$B$8:$E$8</definedName>
    <definedName name="陳友敬">Columns!$B$9:$E$9</definedName>
    <definedName name="陳儀庭">Columns!$B$10:$E$10</definedName>
    <definedName name="電腦">Columns!$D$4:$D$10</definedName>
    <definedName name="檢定成績">#REF!</definedName>
  </definedNames>
  <calcPr calcId="152511"/>
</workbook>
</file>

<file path=xl/calcChain.xml><?xml version="1.0" encoding="utf-8"?>
<calcChain xmlns="http://schemas.openxmlformats.org/spreadsheetml/2006/main">
  <c r="E2" i="17" l="1"/>
  <c r="E3" i="17"/>
  <c r="E4" i="17"/>
  <c r="E5" i="17"/>
  <c r="E6" i="17"/>
  <c r="E7" i="17"/>
  <c r="E8" i="17"/>
  <c r="E9" i="17"/>
  <c r="F4" i="15"/>
  <c r="G4" i="15"/>
  <c r="H4" i="15"/>
  <c r="K4" i="15"/>
  <c r="L4" i="15"/>
  <c r="M4" i="15"/>
  <c r="F5" i="15"/>
  <c r="G5" i="15"/>
  <c r="H5" i="15"/>
  <c r="K5" i="15"/>
  <c r="L5" i="15"/>
  <c r="M5" i="15"/>
  <c r="F6" i="15"/>
  <c r="G6" i="15"/>
  <c r="H6" i="15"/>
  <c r="K6" i="15"/>
  <c r="L6" i="15"/>
  <c r="M6" i="15"/>
  <c r="F7" i="15"/>
  <c r="G7" i="15"/>
  <c r="H7" i="15"/>
  <c r="K7" i="15"/>
  <c r="L7" i="15"/>
  <c r="M7" i="15"/>
  <c r="F8" i="15"/>
  <c r="G8" i="15"/>
  <c r="H8" i="15"/>
  <c r="K8" i="15"/>
  <c r="L8" i="15"/>
  <c r="M8" i="15"/>
  <c r="F9" i="15"/>
  <c r="G9" i="15"/>
  <c r="H9" i="15"/>
  <c r="K9" i="15"/>
  <c r="L9" i="15"/>
  <c r="M9" i="15"/>
  <c r="F10" i="15"/>
  <c r="G10" i="15"/>
  <c r="H10" i="15"/>
  <c r="K10" i="15"/>
  <c r="L10" i="15"/>
  <c r="M10" i="15"/>
  <c r="F11" i="15"/>
  <c r="G11" i="15"/>
  <c r="H11" i="15"/>
  <c r="K11" i="15"/>
  <c r="L11" i="15"/>
  <c r="M11" i="15"/>
  <c r="F12" i="15"/>
  <c r="G12" i="15"/>
  <c r="H12" i="15"/>
  <c r="K12" i="15"/>
  <c r="L12" i="15"/>
  <c r="M12" i="15"/>
  <c r="F13" i="15"/>
  <c r="G13" i="15"/>
  <c r="H13" i="15"/>
  <c r="K13" i="15"/>
  <c r="L13" i="15"/>
  <c r="M13" i="15"/>
  <c r="F14" i="15"/>
  <c r="G14" i="15"/>
  <c r="H14" i="15"/>
  <c r="K14" i="15"/>
  <c r="L14" i="15"/>
  <c r="M14" i="15"/>
  <c r="F15" i="15"/>
  <c r="G15" i="15"/>
  <c r="H15" i="15"/>
  <c r="K15" i="15"/>
  <c r="L15" i="15"/>
  <c r="M15" i="15"/>
  <c r="F16" i="15"/>
  <c r="G16" i="15"/>
  <c r="H16" i="15"/>
  <c r="K16" i="15"/>
  <c r="L16" i="15"/>
  <c r="M16" i="15"/>
  <c r="F17" i="15"/>
  <c r="G17" i="15"/>
  <c r="H17" i="15"/>
  <c r="K17" i="15"/>
  <c r="L17" i="15"/>
  <c r="M17" i="15"/>
  <c r="J26" i="15"/>
  <c r="A27" i="15"/>
  <c r="B27" i="15"/>
  <c r="A29" i="15"/>
  <c r="H29" i="15"/>
  <c r="A30" i="15" a="1"/>
  <c r="A30" i="15" s="1"/>
  <c r="H30" i="15"/>
  <c r="A31" i="15"/>
  <c r="H31" i="15"/>
  <c r="A32" i="15"/>
  <c r="H32" i="15"/>
  <c r="A33" i="15"/>
  <c r="A34" i="15" a="1"/>
  <c r="A34" i="15" s="1"/>
  <c r="H34" i="15"/>
  <c r="A35" i="15"/>
  <c r="A36" i="15"/>
  <c r="A37" i="15"/>
  <c r="A38" i="15"/>
  <c r="E2" i="11"/>
  <c r="E3" i="11"/>
  <c r="E4" i="11"/>
  <c r="E6" i="11"/>
  <c r="E7" i="11"/>
  <c r="E8" i="11"/>
  <c r="E9" i="11"/>
  <c r="L4" i="10"/>
  <c r="C5" i="10"/>
  <c r="D5" i="10"/>
  <c r="E5" i="10"/>
  <c r="F5" i="10"/>
  <c r="L5" i="10"/>
  <c r="L6" i="10"/>
  <c r="L7" i="10"/>
  <c r="D8" i="10"/>
  <c r="D9" i="10"/>
  <c r="I12" i="10"/>
  <c r="E3" i="6"/>
  <c r="E4" i="6"/>
  <c r="E5" i="6"/>
  <c r="E6" i="6"/>
  <c r="E7" i="6"/>
  <c r="E8" i="6"/>
  <c r="E9" i="6"/>
  <c r="E10" i="6"/>
  <c r="E11" i="6"/>
  <c r="A1" i="2" a="1"/>
  <c r="A1" i="2" s="1"/>
  <c r="B1" i="2"/>
  <c r="C1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</calcChain>
</file>

<file path=xl/sharedStrings.xml><?xml version="1.0" encoding="utf-8"?>
<sst xmlns="http://schemas.openxmlformats.org/spreadsheetml/2006/main" count="309" uniqueCount="237">
  <si>
    <t>TEST.XLS</t>
  </si>
  <si>
    <t>列</t>
    <phoneticPr fontId="2" type="noConversion"/>
  </si>
  <si>
    <t>欄</t>
    <phoneticPr fontId="2" type="noConversion"/>
  </si>
  <si>
    <t>型態</t>
    <phoneticPr fontId="2" type="noConversion"/>
  </si>
  <si>
    <t>A1</t>
    <phoneticPr fontId="2" type="noConversion"/>
  </si>
  <si>
    <r>
      <t>ADDRESS</t>
    </r>
    <r>
      <rPr>
        <sz val="12"/>
        <rFont val="新細明體"/>
        <family val="1"/>
        <charset val="136"/>
      </rPr>
      <t>(列,欄,型態,A1,工作表名稱)</t>
    </r>
    <phoneticPr fontId="2" type="noConversion"/>
  </si>
  <si>
    <t>工作表名稱</t>
    <phoneticPr fontId="2" type="noConversion"/>
  </si>
  <si>
    <t>姓名</t>
    <phoneticPr fontId="2" type="noConversion"/>
  </si>
  <si>
    <t>國文</t>
    <phoneticPr fontId="2" type="noConversion"/>
  </si>
  <si>
    <t>英文</t>
    <phoneticPr fontId="2" type="noConversion"/>
  </si>
  <si>
    <t>電腦</t>
    <phoneticPr fontId="2" type="noConversion"/>
  </si>
  <si>
    <t>平均</t>
    <phoneticPr fontId="2" type="noConversion"/>
  </si>
  <si>
    <t>吳宜真</t>
    <phoneticPr fontId="2" type="noConversion"/>
  </si>
  <si>
    <t>李榮宗</t>
  </si>
  <si>
    <t>施大偉</t>
  </si>
  <si>
    <t>張淑滿</t>
  </si>
  <si>
    <t>莊慧玲</t>
    <phoneticPr fontId="2" type="noConversion"/>
  </si>
  <si>
    <t>陳友敬</t>
    <phoneticPr fontId="2" type="noConversion"/>
  </si>
  <si>
    <t>陳儀庭</t>
    <phoneticPr fontId="2" type="noConversion"/>
  </si>
  <si>
    <t>成績範圍=B4:E10</t>
    <phoneticPr fontId="2" type="noConversion"/>
  </si>
  <si>
    <t>指定區域</t>
    <phoneticPr fontId="2" type="noConversion"/>
  </si>
  <si>
    <t>國文</t>
    <phoneticPr fontId="2" type="noConversion"/>
  </si>
  <si>
    <t>英文</t>
    <phoneticPr fontId="2" type="noConversion"/>
  </si>
  <si>
    <t>專業科目</t>
    <phoneticPr fontId="2" type="noConversion"/>
  </si>
  <si>
    <t>加權總分</t>
    <phoneticPr fontId="2" type="noConversion"/>
  </si>
  <si>
    <t>所得的結果</t>
    <phoneticPr fontId="2" type="noConversion"/>
  </si>
  <si>
    <t>型別</t>
    <phoneticPr fontId="2" type="noConversion"/>
  </si>
  <si>
    <t>決策準則</t>
    <phoneticPr fontId="2" type="noConversion"/>
  </si>
  <si>
    <t>喜美</t>
    <phoneticPr fontId="2" type="noConversion"/>
  </si>
  <si>
    <t>現代</t>
    <phoneticPr fontId="2" type="noConversion"/>
  </si>
  <si>
    <t>道奇</t>
    <phoneticPr fontId="2" type="noConversion"/>
  </si>
  <si>
    <t>福特</t>
    <phoneticPr fontId="2" type="noConversion"/>
  </si>
  <si>
    <t>價格(萬元)</t>
    <phoneticPr fontId="2" type="noConversion"/>
  </si>
  <si>
    <t>耗油率(km/l)</t>
    <phoneticPr fontId="2" type="noConversion"/>
  </si>
  <si>
    <t>避震系統</t>
    <phoneticPr fontId="2" type="noConversion"/>
  </si>
  <si>
    <t>內裝</t>
    <phoneticPr fontId="2" type="noConversion"/>
  </si>
  <si>
    <t>國別</t>
    <phoneticPr fontId="2" type="noConversion"/>
  </si>
  <si>
    <t>排氣量(c.c.)</t>
    <phoneticPr fontId="2" type="noConversion"/>
  </si>
  <si>
    <t>廠牌</t>
    <phoneticPr fontId="2" type="noConversion"/>
  </si>
  <si>
    <t>車型</t>
    <phoneticPr fontId="2" type="noConversion"/>
  </si>
  <si>
    <t>B002</t>
  </si>
  <si>
    <t>B005</t>
  </si>
  <si>
    <t>B006</t>
  </si>
  <si>
    <t>準考證號碼</t>
    <phoneticPr fontId="2" type="noConversion"/>
  </si>
  <si>
    <t>1.計算國文平均數</t>
    <phoneticPr fontId="2" type="noConversion"/>
  </si>
  <si>
    <t>2.計算國文最高分</t>
    <phoneticPr fontId="2" type="noConversion"/>
  </si>
  <si>
    <t>3.計算國文最低分</t>
    <phoneticPr fontId="2" type="noConversion"/>
  </si>
  <si>
    <t>4.計算加權總分平均數</t>
    <phoneticPr fontId="2" type="noConversion"/>
  </si>
  <si>
    <t>請輸入要計算的項目</t>
    <phoneticPr fontId="2" type="noConversion"/>
  </si>
  <si>
    <t>決策矩陣評估表</t>
    <phoneticPr fontId="2" type="noConversion"/>
  </si>
  <si>
    <t>A1001</t>
    <phoneticPr fontId="2" type="noConversion"/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</si>
  <si>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</si>
  <si>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</si>
  <si>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</si>
  <si>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</si>
  <si>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</si>
  <si>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</si>
  <si>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</si>
  <si>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</si>
  <si>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博碩大學招生考試</t>
    <phoneticPr fontId="2" type="noConversion"/>
  </si>
  <si>
    <t>A002</t>
  </si>
  <si>
    <t>A003</t>
  </si>
  <si>
    <t>A004</t>
  </si>
  <si>
    <t>Excel 2003學習捷徑</t>
  </si>
  <si>
    <t>Excel 2003進階手冊</t>
  </si>
  <si>
    <t>Word 2003學習手冊</t>
  </si>
  <si>
    <t>Office 2003自學手冊</t>
  </si>
  <si>
    <t>Office 2003進階手冊</t>
  </si>
  <si>
    <t>Windows 2003自學手冊</t>
  </si>
  <si>
    <t>平均</t>
    <phoneticPr fontId="2" type="noConversion"/>
  </si>
  <si>
    <t>姓名</t>
    <phoneticPr fontId="2" type="noConversion"/>
  </si>
  <si>
    <t>張淑滿</t>
    <phoneticPr fontId="2" type="noConversion"/>
  </si>
  <si>
    <t>列</t>
    <phoneticPr fontId="2" type="noConversion"/>
  </si>
  <si>
    <t>欄</t>
    <phoneticPr fontId="2" type="noConversion"/>
  </si>
  <si>
    <t>傳回的值</t>
    <phoneticPr fontId="2" type="noConversion"/>
  </si>
  <si>
    <t>陳偉忠</t>
    <phoneticPr fontId="2" type="noConversion"/>
  </si>
  <si>
    <t>化學</t>
    <phoneticPr fontId="2" type="noConversion"/>
  </si>
  <si>
    <t>物理</t>
    <phoneticPr fontId="2" type="noConversion"/>
  </si>
  <si>
    <t>A8</t>
    <phoneticPr fontId="2" type="noConversion"/>
  </si>
  <si>
    <t>=INDIRECT(C12)</t>
    <phoneticPr fontId="2" type="noConversion"/>
  </si>
  <si>
    <t>=AVERAGE(INDIRECT(C15))</t>
    <phoneticPr fontId="2" type="noConversion"/>
  </si>
  <si>
    <t>化學成績的起始位址</t>
    <phoneticPr fontId="2" type="noConversion"/>
  </si>
  <si>
    <t>化學成績在第幾欄</t>
    <phoneticPr fontId="2" type="noConversion"/>
  </si>
  <si>
    <t>莊慧玲是在姓名中的第幾個</t>
    <phoneticPr fontId="2" type="noConversion"/>
  </si>
  <si>
    <t>用ADDRESS取得成績的位址</t>
    <phoneticPr fontId="2" type="noConversion"/>
  </si>
  <si>
    <t>用INDIRECT將位址轉成成績</t>
    <phoneticPr fontId="2" type="noConversion"/>
  </si>
  <si>
    <t>=COLUMN()</t>
    <phoneticPr fontId="2" type="noConversion"/>
  </si>
  <si>
    <t>=COLUMN(成績範圍)</t>
    <phoneticPr fontId="2" type="noConversion"/>
  </si>
  <si>
    <t>=COLUMN(E3)</t>
    <phoneticPr fontId="2" type="noConversion"/>
  </si>
  <si>
    <t>=COLUMNS(成績範圍)</t>
    <phoneticPr fontId="2" type="noConversion"/>
  </si>
  <si>
    <t>=COLUMNS(B4:C4)</t>
    <phoneticPr fontId="2" type="noConversion"/>
  </si>
  <si>
    <t>=COLUMNS(A3:E5)</t>
    <phoneticPr fontId="2" type="noConversion"/>
  </si>
  <si>
    <t>=MATCH(J2,姓名,0)</t>
    <phoneticPr fontId="2" type="noConversion"/>
  </si>
  <si>
    <t>=ROW(INDIRECT(J3))</t>
    <phoneticPr fontId="2" type="noConversion"/>
  </si>
  <si>
    <t>=COLUMN(INDIRECT(J3))</t>
    <phoneticPr fontId="2" type="noConversion"/>
  </si>
  <si>
    <t>=ADDRESS(J5+J4-1,J6)</t>
    <phoneticPr fontId="2" type="noConversion"/>
  </si>
  <si>
    <t>=INDIRECT(J7)</t>
    <phoneticPr fontId="2" type="noConversion"/>
  </si>
  <si>
    <r>
      <t>=HLOOKUP("</t>
    </r>
    <r>
      <rPr>
        <sz val="12"/>
        <rFont val="新細明體"/>
        <family val="1"/>
        <charset val="136"/>
      </rPr>
      <t>福特</t>
    </r>
    <r>
      <rPr>
        <sz val="12"/>
        <rFont val="新細明體"/>
        <family val="1"/>
        <charset val="136"/>
      </rPr>
      <t>1.5",DATA,2)</t>
    </r>
    <phoneticPr fontId="2" type="noConversion"/>
  </si>
  <si>
    <r>
      <t>=HLOOKUP("</t>
    </r>
    <r>
      <rPr>
        <sz val="12"/>
        <rFont val="新細明體"/>
        <family val="1"/>
        <charset val="136"/>
      </rPr>
      <t>道奇</t>
    </r>
    <r>
      <rPr>
        <sz val="12"/>
        <rFont val="新細明體"/>
        <family val="1"/>
        <charset val="136"/>
      </rPr>
      <t>",A3:F11,A11+1)</t>
    </r>
    <phoneticPr fontId="2" type="noConversion"/>
  </si>
  <si>
    <r>
      <t>=HLOOKUP("</t>
    </r>
    <r>
      <rPr>
        <sz val="12"/>
        <rFont val="新細明體"/>
        <family val="1"/>
        <charset val="136"/>
      </rPr>
      <t>喜美</t>
    </r>
    <r>
      <rPr>
        <sz val="12"/>
        <rFont val="新細明體"/>
        <family val="1"/>
        <charset val="136"/>
      </rPr>
      <t>",DATA,A10+1)</t>
    </r>
    <phoneticPr fontId="2" type="noConversion"/>
  </si>
  <si>
    <r>
      <t>=HLOOKUP("</t>
    </r>
    <r>
      <rPr>
        <sz val="12"/>
        <rFont val="新細明體"/>
        <family val="1"/>
        <charset val="136"/>
      </rPr>
      <t>現代</t>
    </r>
    <r>
      <rPr>
        <sz val="12"/>
        <rFont val="新細明體"/>
        <family val="1"/>
        <charset val="136"/>
      </rPr>
      <t>",DATA,15)</t>
    </r>
    <phoneticPr fontId="2" type="noConversion"/>
  </si>
  <si>
    <t>代號</t>
    <phoneticPr fontId="2" type="noConversion"/>
  </si>
  <si>
    <t>A001</t>
    <phoneticPr fontId="2" type="noConversion"/>
  </si>
  <si>
    <t>姓名</t>
    <phoneticPr fontId="2" type="noConversion"/>
  </si>
  <si>
    <t>陳義信</t>
    <phoneticPr fontId="2" type="noConversion"/>
  </si>
  <si>
    <t>王光輝</t>
    <phoneticPr fontId="2" type="noConversion"/>
  </si>
  <si>
    <t>路易士</t>
    <phoneticPr fontId="2" type="noConversion"/>
  </si>
  <si>
    <t>李居明</t>
    <phoneticPr fontId="2" type="noConversion"/>
  </si>
  <si>
    <t>本薪</t>
    <phoneticPr fontId="2" type="noConversion"/>
  </si>
  <si>
    <t>勞保費</t>
    <phoneticPr fontId="2" type="noConversion"/>
  </si>
  <si>
    <t>A002</t>
    <phoneticPr fontId="2" type="noConversion"/>
  </si>
  <si>
    <t>ç這裡輸入代號</t>
    <phoneticPr fontId="2" type="noConversion"/>
  </si>
  <si>
    <t>=HLOOKUP(D7,C2:F5,2)</t>
    <phoneticPr fontId="2" type="noConversion"/>
  </si>
  <si>
    <t>=LOOKUP(D7,C2:F2,C4:F4)</t>
    <phoneticPr fontId="2" type="noConversion"/>
  </si>
  <si>
    <t>=VLOOKUP("A003",I4:L7,3)</t>
    <phoneticPr fontId="2" type="noConversion"/>
  </si>
  <si>
    <t>博碩書目</t>
    <phoneticPr fontId="2" type="noConversion"/>
  </si>
  <si>
    <t>編號</t>
    <phoneticPr fontId="2" type="noConversion"/>
  </si>
  <si>
    <t>書名</t>
    <phoneticPr fontId="2" type="noConversion"/>
  </si>
  <si>
    <t>作者</t>
    <phoneticPr fontId="2" type="noConversion"/>
  </si>
  <si>
    <t>售價</t>
    <phoneticPr fontId="2" type="noConversion"/>
  </si>
  <si>
    <t>B001</t>
    <phoneticPr fontId="2" type="noConversion"/>
  </si>
  <si>
    <t>萬衛華</t>
    <phoneticPr fontId="2" type="noConversion"/>
  </si>
  <si>
    <t>陳國清</t>
    <phoneticPr fontId="2" type="noConversion"/>
  </si>
  <si>
    <t>林建宏</t>
    <phoneticPr fontId="2" type="noConversion"/>
  </si>
  <si>
    <t>林宏諭</t>
    <phoneticPr fontId="2" type="noConversion"/>
  </si>
  <si>
    <t>B009</t>
    <phoneticPr fontId="2" type="noConversion"/>
  </si>
  <si>
    <t>朱惠美</t>
    <phoneticPr fontId="2" type="noConversion"/>
  </si>
  <si>
    <t>B0013</t>
    <phoneticPr fontId="2" type="noConversion"/>
  </si>
  <si>
    <t>王秀惠</t>
    <phoneticPr fontId="2" type="noConversion"/>
  </si>
  <si>
    <t>姓名</t>
  </si>
  <si>
    <t>林宸旭</t>
  </si>
  <si>
    <t>電子郵件</t>
    <phoneticPr fontId="2" type="noConversion"/>
  </si>
  <si>
    <t>電子郵件超連結</t>
    <phoneticPr fontId="2" type="noConversion"/>
  </si>
  <si>
    <t>ching@2mails.hp.com.tw</t>
    <phoneticPr fontId="2" type="noConversion"/>
  </si>
  <si>
    <t>toto@2mails.systex.com.tw</t>
    <phoneticPr fontId="2" type="noConversion"/>
  </si>
  <si>
    <t>黃柏誠</t>
    <phoneticPr fontId="2" type="noConversion"/>
  </si>
  <si>
    <t>john@2mails.clock.com.tw</t>
    <phoneticPr fontId="2" type="noConversion"/>
  </si>
  <si>
    <t>king@2mails.lan.com.tw</t>
    <phoneticPr fontId="2" type="noConversion"/>
  </si>
  <si>
    <t>陳玉玲</t>
    <phoneticPr fontId="2" type="noConversion"/>
  </si>
  <si>
    <t>juimi@2mails.csf.org.tw</t>
    <phoneticPr fontId="2" type="noConversion"/>
  </si>
  <si>
    <t>黃冠儒</t>
    <phoneticPr fontId="2" type="noConversion"/>
  </si>
  <si>
    <t>yun@2tpts5.seed.net.tw</t>
    <phoneticPr fontId="2" type="noConversion"/>
  </si>
  <si>
    <t>王秀惠</t>
    <phoneticPr fontId="2" type="noConversion"/>
  </si>
  <si>
    <t>rudy@2mails.ntu.edu.tw</t>
    <phoneticPr fontId="2" type="noConversion"/>
  </si>
  <si>
    <t>陳國清</t>
    <phoneticPr fontId="2" type="noConversion"/>
  </si>
  <si>
    <t>wuwu@2cathlife.com.tw</t>
    <phoneticPr fontId="2" type="noConversion"/>
  </si>
  <si>
    <t>林碧梅</t>
    <phoneticPr fontId="2" type="noConversion"/>
  </si>
  <si>
    <t>nini@2ms3.hinet.net</t>
    <phoneticPr fontId="2" type="noConversion"/>
  </si>
  <si>
    <t>萬衛華</t>
    <phoneticPr fontId="2" type="noConversion"/>
  </si>
  <si>
    <t>tomy@2mails.microsoft.com</t>
    <phoneticPr fontId="2" type="noConversion"/>
  </si>
  <si>
    <t>林宏諭</t>
    <phoneticPr fontId="2" type="noConversion"/>
  </si>
  <si>
    <t>yune@2mis.im.tku.edu.tw</t>
    <phoneticPr fontId="2" type="noConversion"/>
  </si>
  <si>
    <t>林建宏</t>
    <phoneticPr fontId="2" type="noConversion"/>
  </si>
  <si>
    <t>vivi@2mails.computer.org.tw</t>
    <phoneticPr fontId="2" type="noConversion"/>
  </si>
  <si>
    <t>謝幸安</t>
    <phoneticPr fontId="2" type="noConversion"/>
  </si>
  <si>
    <t>pau@2ms16.hinet.net</t>
    <phoneticPr fontId="2" type="noConversion"/>
  </si>
  <si>
    <t>林毓倫</t>
    <phoneticPr fontId="2" type="noConversion"/>
  </si>
  <si>
    <t>didi@2ms17.hinet.net</t>
    <phoneticPr fontId="2" type="noConversion"/>
  </si>
  <si>
    <t>林宸佑</t>
    <phoneticPr fontId="2" type="noConversion"/>
  </si>
  <si>
    <t>等級</t>
  </si>
  <si>
    <t>贈品</t>
  </si>
  <si>
    <t>C</t>
  </si>
  <si>
    <t>={INDEX(H20:J23,0,2)}</t>
  </si>
  <si>
    <t>碩碩技術學院</t>
    <phoneticPr fontId="2" type="noConversion"/>
  </si>
  <si>
    <t>技能檢定考試評比</t>
    <phoneticPr fontId="2" type="noConversion"/>
  </si>
  <si>
    <t>自我練習</t>
    <phoneticPr fontId="2" type="noConversion"/>
  </si>
  <si>
    <t>學號</t>
    <phoneticPr fontId="2" type="noConversion"/>
  </si>
  <si>
    <t>性別</t>
    <phoneticPr fontId="2" type="noConversion"/>
  </si>
  <si>
    <t>中文輸入</t>
    <phoneticPr fontId="2" type="noConversion"/>
  </si>
  <si>
    <t>文書處理</t>
    <phoneticPr fontId="2" type="noConversion"/>
  </si>
  <si>
    <t>平均</t>
    <phoneticPr fontId="2" type="noConversion"/>
  </si>
  <si>
    <t>總分</t>
    <phoneticPr fontId="2" type="noConversion"/>
  </si>
  <si>
    <t>獎品</t>
    <phoneticPr fontId="2" type="noConversion"/>
  </si>
  <si>
    <t>加權比例</t>
    <phoneticPr fontId="2" type="noConversion"/>
  </si>
  <si>
    <t>及格科目☆</t>
    <phoneticPr fontId="2" type="noConversion"/>
  </si>
  <si>
    <t>文字等級</t>
    <phoneticPr fontId="2" type="noConversion"/>
  </si>
  <si>
    <t>評斷</t>
    <phoneticPr fontId="2" type="noConversion"/>
  </si>
  <si>
    <t>熊漢琳</t>
    <phoneticPr fontId="2" type="noConversion"/>
  </si>
  <si>
    <t>女</t>
    <phoneticPr fontId="2" type="noConversion"/>
  </si>
  <si>
    <t>陳偉忠</t>
    <phoneticPr fontId="2" type="noConversion"/>
  </si>
  <si>
    <t>男</t>
    <phoneticPr fontId="2" type="noConversion"/>
  </si>
  <si>
    <t>黃柏誠</t>
    <phoneticPr fontId="2" type="noConversion"/>
  </si>
  <si>
    <t>陳玉玲</t>
    <phoneticPr fontId="2" type="noConversion"/>
  </si>
  <si>
    <t>黃冠儒</t>
    <phoneticPr fontId="2" type="noConversion"/>
  </si>
  <si>
    <t>王秀惠</t>
    <phoneticPr fontId="2" type="noConversion"/>
  </si>
  <si>
    <t>陳國清</t>
    <phoneticPr fontId="2" type="noConversion"/>
  </si>
  <si>
    <t>林碧梅</t>
    <phoneticPr fontId="2" type="noConversion"/>
  </si>
  <si>
    <t>萬衛華</t>
    <phoneticPr fontId="2" type="noConversion"/>
  </si>
  <si>
    <t>林宏諭</t>
    <phoneticPr fontId="2" type="noConversion"/>
  </si>
  <si>
    <t>林建宏</t>
    <phoneticPr fontId="2" type="noConversion"/>
  </si>
  <si>
    <t>謝幸安</t>
    <phoneticPr fontId="2" type="noConversion"/>
  </si>
  <si>
    <t>林毓倫</t>
    <phoneticPr fontId="2" type="noConversion"/>
  </si>
  <si>
    <t>成績查詢</t>
    <phoneticPr fontId="2" type="noConversion"/>
  </si>
  <si>
    <t>1.請計算中文輸入平均分數</t>
    <phoneticPr fontId="2" type="noConversion"/>
  </si>
  <si>
    <t>A</t>
    <phoneticPr fontId="2" type="noConversion"/>
  </si>
  <si>
    <t>電影票3張</t>
    <phoneticPr fontId="2" type="noConversion"/>
  </si>
  <si>
    <t>2.請計算文書處理平均分數</t>
    <phoneticPr fontId="2" type="noConversion"/>
  </si>
  <si>
    <t>B</t>
    <phoneticPr fontId="2" type="noConversion"/>
  </si>
  <si>
    <t>光碟一片</t>
    <phoneticPr fontId="2" type="noConversion"/>
  </si>
  <si>
    <t>3.請計算平均分數最大</t>
    <phoneticPr fontId="2" type="noConversion"/>
  </si>
  <si>
    <t>C</t>
    <phoneticPr fontId="2" type="noConversion"/>
  </si>
  <si>
    <t>音樂帶兩捲</t>
    <phoneticPr fontId="2" type="noConversion"/>
  </si>
  <si>
    <t>4.請計算總分最小者</t>
    <phoneticPr fontId="2" type="noConversion"/>
  </si>
  <si>
    <t>D</t>
    <phoneticPr fontId="2" type="noConversion"/>
  </si>
  <si>
    <t>鉛筆五支</t>
    <phoneticPr fontId="2" type="noConversion"/>
  </si>
  <si>
    <t>請輸入要計算的項目數字</t>
    <phoneticPr fontId="2" type="noConversion"/>
  </si>
  <si>
    <t>等級</t>
    <phoneticPr fontId="2" type="noConversion"/>
  </si>
  <si>
    <t>項目</t>
    <phoneticPr fontId="2" type="noConversion"/>
  </si>
  <si>
    <t>查詢內容</t>
    <phoneticPr fontId="2" type="noConversion"/>
  </si>
  <si>
    <t>最後計算的結果</t>
    <phoneticPr fontId="2" type="noConversion"/>
  </si>
  <si>
    <t>INDEX()</t>
    <phoneticPr fontId="2" type="noConversion"/>
  </si>
  <si>
    <t>MATCH()</t>
    <phoneticPr fontId="2" type="noConversion"/>
  </si>
  <si>
    <t>=INDEX((A3:G8,A10:G13,A15:G17),3,2,3)</t>
    <phoneticPr fontId="2" type="noConversion"/>
  </si>
  <si>
    <t>=MATCH(H17,H20:H23,0)</t>
    <phoneticPr fontId="2" type="noConversion"/>
  </si>
  <si>
    <t>={INDEX((A4:G8,A10:G13,A15:G17),0,2,3)}</t>
    <phoneticPr fontId="2" type="noConversion"/>
  </si>
  <si>
    <t>=MATCH(I15,I20:I23,0)</t>
    <phoneticPr fontId="2" type="noConversion"/>
  </si>
  <si>
    <t>=MATCH(1,K20:K23,-1)</t>
    <phoneticPr fontId="2" type="noConversion"/>
  </si>
  <si>
    <t>=MATCH(1,K20:K23,0)</t>
    <phoneticPr fontId="2" type="noConversion"/>
  </si>
  <si>
    <t>=INDEX(H20:J23,3,2)</t>
    <phoneticPr fontId="2" type="noConversion"/>
  </si>
  <si>
    <t>MATCH()與INDEX()整合</t>
    <phoneticPr fontId="2" type="noConversion"/>
  </si>
  <si>
    <t>=INDEX(H20:J23,MATCH(H17,H20:H23,0),2)</t>
    <phoneticPr fontId="2" type="noConversion"/>
  </si>
  <si>
    <t>=INDEX((A3:G8,A10:G13,A15:G17),3,2,4)</t>
    <phoneticPr fontId="2" type="noConversion"/>
  </si>
  <si>
    <t>廠商</t>
    <phoneticPr fontId="30" type="noConversion"/>
  </si>
  <si>
    <t>配件</t>
    <phoneticPr fontId="30" type="noConversion"/>
  </si>
  <si>
    <t>售價</t>
    <phoneticPr fontId="30" type="noConversion"/>
  </si>
  <si>
    <t>成本</t>
    <phoneticPr fontId="2" type="noConversion"/>
  </si>
  <si>
    <t>利潤</t>
    <phoneticPr fontId="2" type="noConversion"/>
  </si>
  <si>
    <t>查找表格</t>
    <phoneticPr fontId="30" type="noConversion"/>
  </si>
  <si>
    <t>福特</t>
    <phoneticPr fontId="30" type="noConversion"/>
  </si>
  <si>
    <t>火花塞</t>
    <phoneticPr fontId="30" type="noConversion"/>
  </si>
  <si>
    <t>變速箱</t>
    <phoneticPr fontId="30" type="noConversion"/>
  </si>
  <si>
    <t>引擎</t>
    <phoneticPr fontId="30" type="noConversion"/>
  </si>
  <si>
    <t>方向盤</t>
    <phoneticPr fontId="30" type="noConversion"/>
  </si>
  <si>
    <t>剎車片</t>
    <phoneticPr fontId="30" type="noConversion"/>
  </si>
  <si>
    <t>引擎</t>
    <phoneticPr fontId="2" type="noConversion"/>
  </si>
  <si>
    <t>裕隆</t>
    <phoneticPr fontId="30" type="noConversion"/>
  </si>
  <si>
    <t>豐田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</si>
</sst>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79" formatCode="0;_"/>
    <numFmt numFmtId="181" formatCode="[&lt;60]&quot;不及格&quot;;&quot;及格&quot;"/>
    <numFmt numFmtId="195" formatCode="0_ "/>
    <numFmt numFmtId="205" formatCode="0;_Ā"/>
    <numFmt numFmtId="206" formatCode="0;_ "/>
    <numFmt numFmtId="212" formatCode="#,##0_);[Red]\(#,##0\)"/>
  </numFmts>
  <fonts count="3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1"/>
      <color indexed="9"/>
      <name val="新細明體"/>
      <family val="1"/>
      <charset val="136"/>
    </font>
    <font>
      <sz val="12"/>
      <name val="Times New Roman"/>
      <family val="1"/>
    </font>
    <font>
      <sz val="12"/>
      <color indexed="9"/>
      <name val="新細明體"/>
      <family val="1"/>
      <charset val="136"/>
    </font>
    <font>
      <sz val="10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b/>
      <sz val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0"/>
      <color indexed="18"/>
      <name val="新細明體"/>
      <family val="1"/>
      <charset val="136"/>
    </font>
    <font>
      <sz val="10"/>
      <color indexed="16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43"/>
      <name val="新細明體"/>
      <family val="1"/>
      <charset val="136"/>
    </font>
    <font>
      <sz val="10"/>
      <color indexed="26"/>
      <name val="新細明體"/>
      <family val="1"/>
      <charset val="136"/>
    </font>
    <font>
      <b/>
      <sz val="10"/>
      <color indexed="48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name val="Arial"/>
      <family val="2"/>
    </font>
    <font>
      <sz val="9"/>
      <name val="宋体"/>
      <charset val="134"/>
    </font>
    <font>
      <sz val="12"/>
      <color indexed="12"/>
      <name val="新細明體"/>
      <family val="1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8"/>
        <bgColor indexed="24"/>
      </patternFill>
    </fill>
    <fill>
      <patternFill patternType="solid">
        <fgColor indexed="5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9" fillId="2" borderId="0" applyNumberFormat="0" applyFont="0" applyBorder="0" applyAlignment="0" applyProtection="0"/>
    <xf numFmtId="0" fontId="29" fillId="3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6" borderId="1" xfId="7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79" fontId="6" fillId="5" borderId="1" xfId="7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7" fillId="9" borderId="0" xfId="0" applyFont="1" applyFill="1">
      <alignment vertical="center"/>
    </xf>
    <xf numFmtId="0" fontId="7" fillId="10" borderId="0" xfId="4" applyFont="1" applyFill="1"/>
    <xf numFmtId="0" fontId="7" fillId="0" borderId="0" xfId="4" applyFont="1" applyFill="1"/>
    <xf numFmtId="0" fontId="10" fillId="0" borderId="0" xfId="5" applyFont="1"/>
    <xf numFmtId="0" fontId="8" fillId="0" borderId="0" xfId="5" applyFont="1"/>
    <xf numFmtId="0" fontId="1" fillId="5" borderId="1" xfId="5" applyFont="1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5" quotePrefix="1" applyFont="1"/>
    <xf numFmtId="0" fontId="0" fillId="0" borderId="0" xfId="0" quotePrefix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181" fontId="7" fillId="10" borderId="0" xfId="4" applyNumberFormat="1" applyFont="1" applyFill="1" applyAlignment="1">
      <alignment horizontal="centerContinuous"/>
    </xf>
    <xf numFmtId="0" fontId="7" fillId="10" borderId="0" xfId="4" applyFont="1" applyFill="1" applyAlignment="1">
      <alignment horizontal="centerContinuous"/>
    </xf>
    <xf numFmtId="0" fontId="11" fillId="0" borderId="0" xfId="4" applyFont="1"/>
    <xf numFmtId="0" fontId="12" fillId="12" borderId="2" xfId="6" applyNumberFormat="1" applyFont="1" applyFill="1" applyBorder="1" applyAlignment="1">
      <alignment horizontal="center"/>
    </xf>
    <xf numFmtId="0" fontId="13" fillId="5" borderId="0" xfId="4" applyFont="1" applyFill="1" applyAlignment="1">
      <alignment horizontal="center"/>
    </xf>
    <xf numFmtId="0" fontId="14" fillId="5" borderId="0" xfId="4" applyFont="1" applyFill="1" applyAlignment="1">
      <alignment horizontal="center"/>
    </xf>
    <xf numFmtId="0" fontId="15" fillId="0" borderId="0" xfId="4" applyFont="1"/>
    <xf numFmtId="0" fontId="11" fillId="7" borderId="0" xfId="4" applyFont="1" applyFill="1" applyAlignment="1">
      <alignment horizontal="center"/>
    </xf>
    <xf numFmtId="0" fontId="1" fillId="0" borderId="0" xfId="5" applyFont="1" applyBorder="1" applyAlignment="1">
      <alignment horizontal="center"/>
    </xf>
    <xf numFmtId="0" fontId="1" fillId="0" borderId="0" xfId="4" applyFont="1"/>
    <xf numFmtId="0" fontId="1" fillId="0" borderId="3" xfId="4" applyFont="1" applyBorder="1"/>
    <xf numFmtId="0" fontId="1" fillId="0" borderId="4" xfId="4" applyFont="1" applyBorder="1"/>
    <xf numFmtId="0" fontId="1" fillId="0" borderId="5" xfId="4" applyFont="1" applyBorder="1"/>
    <xf numFmtId="0" fontId="1" fillId="0" borderId="6" xfId="4" applyFont="1" applyBorder="1"/>
    <xf numFmtId="0" fontId="1" fillId="0" borderId="7" xfId="4" applyFont="1" applyBorder="1"/>
    <xf numFmtId="0" fontId="1" fillId="0" borderId="8" xfId="4" applyFont="1" applyBorder="1"/>
    <xf numFmtId="0" fontId="1" fillId="0" borderId="9" xfId="4" applyFont="1" applyBorder="1"/>
    <xf numFmtId="0" fontId="1" fillId="0" borderId="10" xfId="4" applyFont="1" applyBorder="1"/>
    <xf numFmtId="0" fontId="1" fillId="0" borderId="11" xfId="4" applyFont="1" applyBorder="1"/>
    <xf numFmtId="0" fontId="1" fillId="0" borderId="12" xfId="4" applyFont="1" applyBorder="1"/>
    <xf numFmtId="0" fontId="1" fillId="0" borderId="1" xfId="4" applyFont="1" applyBorder="1"/>
    <xf numFmtId="0" fontId="1" fillId="0" borderId="13" xfId="4" applyFont="1" applyBorder="1"/>
    <xf numFmtId="0" fontId="1" fillId="0" borderId="14" xfId="4" applyFont="1" applyBorder="1"/>
    <xf numFmtId="0" fontId="1" fillId="0" borderId="15" xfId="4" applyFont="1" applyBorder="1"/>
    <xf numFmtId="0" fontId="9" fillId="0" borderId="0" xfId="8" applyFont="1" applyAlignment="1" applyProtection="1"/>
    <xf numFmtId="0" fontId="1" fillId="0" borderId="0" xfId="4" quotePrefix="1" applyFont="1"/>
    <xf numFmtId="0" fontId="0" fillId="4" borderId="0" xfId="0" applyFill="1" applyBorder="1" applyAlignment="1">
      <alignment horizontal="center" vertical="center"/>
    </xf>
    <xf numFmtId="0" fontId="1" fillId="0" borderId="0" xfId="5" applyFont="1"/>
    <xf numFmtId="0" fontId="1" fillId="0" borderId="1" xfId="5" applyFont="1" applyFill="1" applyBorder="1" applyAlignment="1">
      <alignment horizontal="center" vertical="center" wrapText="1"/>
    </xf>
    <xf numFmtId="0" fontId="1" fillId="0" borderId="0" xfId="5" applyFont="1" applyFill="1" applyBorder="1" applyAlignment="1">
      <alignment horizontal="center"/>
    </xf>
    <xf numFmtId="0" fontId="1" fillId="0" borderId="1" xfId="5" applyFont="1" applyBorder="1" applyAlignment="1">
      <alignment horizontal="center" vertical="center" wrapText="1"/>
    </xf>
    <xf numFmtId="0" fontId="1" fillId="0" borderId="1" xfId="5" applyFont="1" applyBorder="1" applyAlignment="1">
      <alignment horizontal="center"/>
    </xf>
    <xf numFmtId="1" fontId="1" fillId="0" borderId="1" xfId="5" applyNumberFormat="1" applyFont="1" applyBorder="1" applyAlignment="1">
      <alignment horizontal="center"/>
    </xf>
    <xf numFmtId="1" fontId="1" fillId="5" borderId="1" xfId="5" applyNumberFormat="1" applyFont="1" applyFill="1" applyBorder="1" applyAlignment="1">
      <alignment horizontal="center"/>
    </xf>
    <xf numFmtId="1" fontId="1" fillId="0" borderId="0" xfId="5" applyNumberFormat="1" applyFont="1" applyBorder="1" applyAlignment="1">
      <alignment horizontal="center"/>
    </xf>
    <xf numFmtId="0" fontId="1" fillId="0" borderId="1" xfId="5" applyFont="1" applyBorder="1"/>
    <xf numFmtId="0" fontId="1" fillId="0" borderId="0" xfId="5" applyFont="1" applyAlignment="1">
      <alignment horizontal="center" vertical="top"/>
    </xf>
    <xf numFmtId="0" fontId="11" fillId="0" borderId="0" xfId="5" applyFont="1"/>
    <xf numFmtId="0" fontId="11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/>
    </xf>
    <xf numFmtId="0" fontId="11" fillId="0" borderId="0" xfId="5" quotePrefix="1" applyFont="1"/>
    <xf numFmtId="0" fontId="11" fillId="0" borderId="1" xfId="5" applyFont="1" applyBorder="1"/>
    <xf numFmtId="0" fontId="1" fillId="4" borderId="0" xfId="0" applyFont="1" applyFill="1" applyAlignment="1">
      <alignment horizontal="center" vertical="center"/>
    </xf>
    <xf numFmtId="195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06" fontId="0" fillId="4" borderId="0" xfId="0" applyNumberFormat="1" applyFill="1" applyAlignment="1">
      <alignment horizontal="center" vertical="center"/>
    </xf>
    <xf numFmtId="0" fontId="17" fillId="0" borderId="0" xfId="4" applyFont="1"/>
    <xf numFmtId="0" fontId="17" fillId="0" borderId="1" xfId="4" applyFont="1" applyBorder="1" applyAlignment="1">
      <alignment horizontal="center"/>
    </xf>
    <xf numFmtId="0" fontId="17" fillId="0" borderId="1" xfId="4" applyFont="1" applyBorder="1"/>
    <xf numFmtId="0" fontId="17" fillId="4" borderId="0" xfId="0" applyFont="1" applyFill="1" applyAlignment="1">
      <alignment horizontal="center" vertical="center"/>
    </xf>
    <xf numFmtId="0" fontId="17" fillId="4" borderId="0" xfId="4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205" fontId="0" fillId="13" borderId="0" xfId="0" applyNumberFormat="1" applyFill="1" applyAlignment="1">
      <alignment horizontal="center" vertical="center"/>
    </xf>
    <xf numFmtId="0" fontId="7" fillId="14" borderId="0" xfId="6" applyFont="1" applyFill="1" applyBorder="1" applyAlignment="1">
      <alignment horizontal="center"/>
    </xf>
    <xf numFmtId="0" fontId="19" fillId="0" borderId="0" xfId="3" applyFont="1" applyAlignment="1"/>
    <xf numFmtId="0" fontId="1" fillId="0" borderId="0" xfId="3"/>
    <xf numFmtId="0" fontId="20" fillId="15" borderId="0" xfId="6" applyNumberFormat="1" applyFont="1" applyFill="1" applyBorder="1" applyAlignment="1"/>
    <xf numFmtId="0" fontId="18" fillId="0" borderId="0" xfId="9" applyAlignment="1" applyProtection="1"/>
    <xf numFmtId="0" fontId="21" fillId="14" borderId="16" xfId="6" applyFont="1" applyFill="1" applyBorder="1" applyAlignment="1">
      <alignment horizontal="centerContinuous"/>
    </xf>
    <xf numFmtId="0" fontId="21" fillId="14" borderId="17" xfId="6" applyFont="1" applyFill="1" applyBorder="1" applyAlignment="1">
      <alignment horizontal="centerContinuous"/>
    </xf>
    <xf numFmtId="0" fontId="8" fillId="0" borderId="0" xfId="6" applyFont="1"/>
    <xf numFmtId="0" fontId="21" fillId="14" borderId="2" xfId="6" applyFont="1" applyFill="1" applyBorder="1" applyAlignment="1">
      <alignment horizontal="centerContinuous"/>
    </xf>
    <xf numFmtId="0" fontId="21" fillId="14" borderId="0" xfId="6" applyFont="1" applyFill="1" applyBorder="1" applyAlignment="1">
      <alignment horizontal="centerContinuous"/>
    </xf>
    <xf numFmtId="0" fontId="21" fillId="14" borderId="0" xfId="6" applyFont="1" applyFill="1" applyBorder="1" applyAlignment="1">
      <alignment horizontal="center"/>
    </xf>
    <xf numFmtId="0" fontId="22" fillId="15" borderId="0" xfId="6" applyNumberFormat="1" applyFont="1" applyFill="1" applyBorder="1" applyAlignment="1"/>
    <xf numFmtId="0" fontId="22" fillId="16" borderId="0" xfId="3" applyFont="1" applyFill="1" applyBorder="1" applyAlignment="1">
      <alignment horizontal="center"/>
    </xf>
    <xf numFmtId="0" fontId="22" fillId="17" borderId="0" xfId="3" applyFont="1" applyFill="1" applyBorder="1" applyAlignment="1">
      <alignment horizontal="center"/>
    </xf>
    <xf numFmtId="0" fontId="23" fillId="12" borderId="0" xfId="3" applyFont="1" applyFill="1" applyBorder="1" applyAlignment="1">
      <alignment horizontal="center"/>
    </xf>
    <xf numFmtId="43" fontId="24" fillId="18" borderId="0" xfId="6" applyNumberFormat="1" applyFont="1" applyFill="1" applyBorder="1" applyAlignment="1"/>
    <xf numFmtId="43" fontId="22" fillId="18" borderId="0" xfId="6" applyNumberFormat="1" applyFont="1" applyFill="1" applyBorder="1" applyAlignment="1"/>
    <xf numFmtId="0" fontId="8" fillId="0" borderId="0" xfId="6" applyNumberFormat="1" applyFont="1"/>
    <xf numFmtId="0" fontId="8" fillId="0" borderId="0" xfId="6" applyNumberFormat="1" applyFont="1" applyAlignment="1">
      <alignment horizontal="center"/>
    </xf>
    <xf numFmtId="0" fontId="8" fillId="0" borderId="0" xfId="6" applyFont="1" applyAlignment="1">
      <alignment horizontal="center"/>
    </xf>
    <xf numFmtId="0" fontId="8" fillId="0" borderId="0" xfId="6" applyFont="1" applyAlignment="1">
      <alignment horizontal="right"/>
    </xf>
    <xf numFmtId="0" fontId="21" fillId="14" borderId="18" xfId="6" applyFont="1" applyFill="1" applyBorder="1" applyAlignment="1" applyProtection="1">
      <alignment horizontal="center"/>
      <protection hidden="1"/>
    </xf>
    <xf numFmtId="0" fontId="21" fillId="14" borderId="19" xfId="6" applyFont="1" applyFill="1" applyBorder="1" applyAlignment="1">
      <alignment horizontal="center"/>
    </xf>
    <xf numFmtId="0" fontId="21" fillId="14" borderId="20" xfId="6" applyFont="1" applyFill="1" applyBorder="1" applyAlignment="1">
      <alignment horizontal="center"/>
    </xf>
    <xf numFmtId="0" fontId="25" fillId="19" borderId="0" xfId="3" applyFont="1" applyFill="1" applyBorder="1" applyAlignment="1">
      <alignment horizontal="left"/>
    </xf>
    <xf numFmtId="0" fontId="26" fillId="19" borderId="0" xfId="3" applyFont="1" applyFill="1" applyBorder="1" applyAlignment="1">
      <alignment horizontal="center"/>
    </xf>
    <xf numFmtId="0" fontId="22" fillId="20" borderId="2" xfId="6" applyFont="1" applyFill="1" applyBorder="1" applyAlignment="1" applyProtection="1">
      <protection hidden="1"/>
    </xf>
    <xf numFmtId="0" fontId="22" fillId="20" borderId="0" xfId="6" applyFont="1" applyFill="1" applyBorder="1" applyAlignment="1"/>
    <xf numFmtId="9" fontId="22" fillId="20" borderId="21" xfId="6" applyNumberFormat="1" applyFont="1" applyFill="1" applyBorder="1" applyAlignment="1"/>
    <xf numFmtId="0" fontId="22" fillId="20" borderId="22" xfId="6" applyFont="1" applyFill="1" applyBorder="1" applyAlignment="1" applyProtection="1">
      <protection hidden="1"/>
    </xf>
    <xf numFmtId="0" fontId="22" fillId="20" borderId="23" xfId="6" applyFont="1" applyFill="1" applyBorder="1" applyAlignment="1"/>
    <xf numFmtId="9" fontId="22" fillId="20" borderId="24" xfId="6" applyNumberFormat="1" applyFont="1" applyFill="1" applyBorder="1" applyAlignment="1"/>
    <xf numFmtId="0" fontId="27" fillId="15" borderId="0" xfId="3" applyFont="1" applyFill="1" applyBorder="1" applyAlignment="1">
      <alignment horizontal="left"/>
    </xf>
    <xf numFmtId="0" fontId="25" fillId="21" borderId="0" xfId="3" applyFont="1" applyFill="1"/>
    <xf numFmtId="0" fontId="8" fillId="0" borderId="0" xfId="3" applyFont="1"/>
    <xf numFmtId="0" fontId="8" fillId="22" borderId="0" xfId="6" applyFont="1" applyFill="1" applyAlignment="1">
      <alignment horizontal="center"/>
    </xf>
    <xf numFmtId="0" fontId="8" fillId="22" borderId="0" xfId="6" applyFont="1" applyFill="1"/>
    <xf numFmtId="0" fontId="8" fillId="5" borderId="0" xfId="6" applyNumberFormat="1" applyFont="1" applyFill="1" applyAlignment="1">
      <alignment horizontal="center"/>
    </xf>
    <xf numFmtId="0" fontId="8" fillId="5" borderId="0" xfId="6" applyNumberFormat="1" applyFont="1" applyFill="1"/>
    <xf numFmtId="0" fontId="25" fillId="23" borderId="0" xfId="3" applyFont="1" applyFill="1"/>
    <xf numFmtId="0" fontId="28" fillId="11" borderId="0" xfId="6" applyFont="1" applyFill="1"/>
    <xf numFmtId="0" fontId="8" fillId="0" borderId="0" xfId="6" quotePrefix="1" applyFont="1" applyAlignment="1">
      <alignment horizontal="left"/>
    </xf>
    <xf numFmtId="0" fontId="8" fillId="0" borderId="0" xfId="6" quotePrefix="1" applyFont="1" applyAlignment="1"/>
    <xf numFmtId="0" fontId="4" fillId="0" borderId="0" xfId="3" applyFont="1"/>
    <xf numFmtId="0" fontId="8" fillId="0" borderId="0" xfId="6" quotePrefix="1" applyFont="1"/>
    <xf numFmtId="0" fontId="4" fillId="0" borderId="0" xfId="3" quotePrefix="1" applyFont="1"/>
    <xf numFmtId="0" fontId="1" fillId="4" borderId="1" xfId="1" applyFont="1" applyFill="1" applyBorder="1" applyAlignment="1">
      <alignment horizontal="center"/>
    </xf>
    <xf numFmtId="0" fontId="1" fillId="4" borderId="28" xfId="1" applyFont="1" applyFill="1" applyBorder="1" applyAlignment="1">
      <alignment horizontal="center"/>
    </xf>
    <xf numFmtId="0" fontId="7" fillId="25" borderId="1" xfId="1" applyFont="1" applyFill="1" applyBorder="1" applyAlignment="1">
      <alignment horizontal="center"/>
    </xf>
    <xf numFmtId="0" fontId="1" fillId="0" borderId="0" xfId="0" applyFont="1">
      <alignment vertical="center"/>
    </xf>
    <xf numFmtId="0" fontId="14" fillId="3" borderId="1" xfId="2" applyFont="1" applyBorder="1" applyAlignment="1">
      <alignment horizontal="center"/>
    </xf>
    <xf numFmtId="212" fontId="31" fillId="3" borderId="1" xfId="2" applyNumberFormat="1" applyFont="1" applyBorder="1" applyAlignment="1">
      <alignment horizontal="right"/>
    </xf>
    <xf numFmtId="212" fontId="31" fillId="11" borderId="1" xfId="2" applyNumberFormat="1" applyFon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4" applyFont="1" applyBorder="1" applyAlignment="1">
      <alignment horizontal="center"/>
    </xf>
    <xf numFmtId="0" fontId="1" fillId="0" borderId="27" xfId="4" applyFont="1" applyBorder="1" applyAlignment="1">
      <alignment horizontal="center"/>
    </xf>
    <xf numFmtId="0" fontId="1" fillId="0" borderId="4" xfId="4" applyFont="1" applyBorder="1" applyAlignment="1">
      <alignment horizontal="center"/>
    </xf>
    <xf numFmtId="0" fontId="21" fillId="24" borderId="16" xfId="3" applyFont="1" applyFill="1" applyBorder="1" applyAlignment="1">
      <alignment horizontal="center"/>
    </xf>
    <xf numFmtId="0" fontId="21" fillId="24" borderId="17" xfId="3" applyFont="1" applyFill="1" applyBorder="1" applyAlignment="1">
      <alignment horizontal="center"/>
    </xf>
    <xf numFmtId="0" fontId="8" fillId="5" borderId="0" xfId="6" applyFont="1" applyFill="1" applyAlignment="1">
      <alignment horizontal="center"/>
    </xf>
    <xf numFmtId="0" fontId="16" fillId="0" borderId="1" xfId="4" applyFont="1" applyBorder="1" applyAlignment="1">
      <alignment horizontal="center"/>
    </xf>
  </cellXfs>
  <cellStyles count="10">
    <cellStyle name="GreyOrWhite" xfId="1"/>
    <cellStyle name="Yellow" xfId="2"/>
    <cellStyle name="一般" xfId="0" builtinId="0"/>
    <cellStyle name="一般_CH06常用函數(參考答案)" xfId="3"/>
    <cellStyle name="一般_查詢與檢視函數" xfId="4"/>
    <cellStyle name="一般_進階班講義3-查詢與檢視函數" xfId="5"/>
    <cellStyle name="一般_範例一" xfId="6"/>
    <cellStyle name="一般_學生成績" xfId="7"/>
    <cellStyle name="超連結" xfId="8" builtinId="8"/>
    <cellStyle name="超連結_CH06常用函數(參考答案)" xfId="9"/>
  </cellStyles>
  <dxfs count="8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104775</xdr:rowOff>
    </xdr:from>
    <xdr:to>
      <xdr:col>0</xdr:col>
      <xdr:colOff>457200</xdr:colOff>
      <xdr:row>3</xdr:row>
      <xdr:rowOff>161925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47650" y="314325"/>
          <a:ext cx="2095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列數</a:t>
          </a:r>
        </a:p>
      </xdr:txBody>
    </xdr:sp>
    <xdr:clientData/>
  </xdr:twoCellAnchor>
  <xdr:twoCellAnchor>
    <xdr:from>
      <xdr:col>1</xdr:col>
      <xdr:colOff>428625</xdr:colOff>
      <xdr:row>0</xdr:row>
      <xdr:rowOff>180975</xdr:rowOff>
    </xdr:from>
    <xdr:to>
      <xdr:col>2</xdr:col>
      <xdr:colOff>247650</xdr:colOff>
      <xdr:row>1</xdr:row>
      <xdr:rowOff>200025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114425" y="180975"/>
          <a:ext cx="504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欄數</a:t>
          </a:r>
        </a:p>
      </xdr:txBody>
    </xdr:sp>
    <xdr:clientData/>
  </xdr:twoCellAnchor>
  <xdr:twoCellAnchor>
    <xdr:from>
      <xdr:col>0</xdr:col>
      <xdr:colOff>38100</xdr:colOff>
      <xdr:row>1</xdr:row>
      <xdr:rowOff>19050</xdr:rowOff>
    </xdr:from>
    <xdr:to>
      <xdr:col>0</xdr:col>
      <xdr:colOff>133350</xdr:colOff>
      <xdr:row>3</xdr:row>
      <xdr:rowOff>200025</xdr:rowOff>
    </xdr:to>
    <xdr:sp macro="" textlink="">
      <xdr:nvSpPr>
        <xdr:cNvPr id="2053" name="AutoShape 5"/>
        <xdr:cNvSpPr>
          <a:spLocks/>
        </xdr:cNvSpPr>
      </xdr:nvSpPr>
      <xdr:spPr bwMode="auto">
        <a:xfrm>
          <a:off x="38100" y="228600"/>
          <a:ext cx="95250" cy="600075"/>
        </a:xfrm>
        <a:prstGeom prst="rightBrace">
          <a:avLst>
            <a:gd name="adj1" fmla="val 525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571500</xdr:colOff>
      <xdr:row>3</xdr:row>
      <xdr:rowOff>9525</xdr:rowOff>
    </xdr:from>
    <xdr:to>
      <xdr:col>1</xdr:col>
      <xdr:colOff>647700</xdr:colOff>
      <xdr:row>6</xdr:row>
      <xdr:rowOff>0</xdr:rowOff>
    </xdr:to>
    <xdr:sp macro="" textlink="">
      <xdr:nvSpPr>
        <xdr:cNvPr id="2054" name="AutoShape 6"/>
        <xdr:cNvSpPr>
          <a:spLocks/>
        </xdr:cNvSpPr>
      </xdr:nvSpPr>
      <xdr:spPr bwMode="auto">
        <a:xfrm>
          <a:off x="1257300" y="638175"/>
          <a:ext cx="76200" cy="619125"/>
        </a:xfrm>
        <a:prstGeom prst="leftBrace">
          <a:avLst>
            <a:gd name="adj1" fmla="val 677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28575</xdr:colOff>
      <xdr:row>3</xdr:row>
      <xdr:rowOff>180975</xdr:rowOff>
    </xdr:from>
    <xdr:to>
      <xdr:col>1</xdr:col>
      <xdr:colOff>533400</xdr:colOff>
      <xdr:row>5</xdr:row>
      <xdr:rowOff>9525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714375" y="809625"/>
          <a:ext cx="504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高度</a:t>
          </a:r>
        </a:p>
      </xdr:txBody>
    </xdr:sp>
    <xdr:clientData/>
  </xdr:twoCellAnchor>
  <xdr:twoCellAnchor>
    <xdr:from>
      <xdr:col>3</xdr:col>
      <xdr:colOff>133350</xdr:colOff>
      <xdr:row>0</xdr:row>
      <xdr:rowOff>200025</xdr:rowOff>
    </xdr:from>
    <xdr:to>
      <xdr:col>3</xdr:col>
      <xdr:colOff>638175</xdr:colOff>
      <xdr:row>2</xdr:row>
      <xdr:rowOff>28575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2190750" y="200025"/>
          <a:ext cx="504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寬度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9525</xdr:colOff>
      <xdr:row>0</xdr:row>
      <xdr:rowOff>171450</xdr:rowOff>
    </xdr:to>
    <xdr:sp macro="" textlink="">
      <xdr:nvSpPr>
        <xdr:cNvPr id="2058" name="AutoShape 10"/>
        <xdr:cNvSpPr>
          <a:spLocks/>
        </xdr:cNvSpPr>
      </xdr:nvSpPr>
      <xdr:spPr bwMode="auto">
        <a:xfrm rot="5400000">
          <a:off x="1290638" y="-604838"/>
          <a:ext cx="171450" cy="1381125"/>
        </a:xfrm>
        <a:prstGeom prst="rightBrace">
          <a:avLst>
            <a:gd name="adj1" fmla="val 6713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</xdr:row>
      <xdr:rowOff>76200</xdr:rowOff>
    </xdr:from>
    <xdr:to>
      <xdr:col>5</xdr:col>
      <xdr:colOff>9525</xdr:colOff>
      <xdr:row>2</xdr:row>
      <xdr:rowOff>190500</xdr:rowOff>
    </xdr:to>
    <xdr:sp macro="" textlink="">
      <xdr:nvSpPr>
        <xdr:cNvPr id="2059" name="AutoShape 11"/>
        <xdr:cNvSpPr>
          <a:spLocks/>
        </xdr:cNvSpPr>
      </xdr:nvSpPr>
      <xdr:spPr bwMode="auto">
        <a:xfrm rot="16200000">
          <a:off x="2352675" y="-476250"/>
          <a:ext cx="114300" cy="2057400"/>
        </a:xfrm>
        <a:prstGeom prst="rightBrace">
          <a:avLst>
            <a:gd name="adj1" fmla="val 15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0</xdr:row>
      <xdr:rowOff>0</xdr:rowOff>
    </xdr:from>
    <xdr:to>
      <xdr:col>11</xdr:col>
      <xdr:colOff>647700</xdr:colOff>
      <xdr:row>1</xdr:row>
      <xdr:rowOff>133350</xdr:rowOff>
    </xdr:to>
    <xdr:sp macro="" textlink="">
      <xdr:nvSpPr>
        <xdr:cNvPr id="3073" name="AutoShape 1"/>
        <xdr:cNvSpPr>
          <a:spLocks/>
        </xdr:cNvSpPr>
      </xdr:nvSpPr>
      <xdr:spPr bwMode="auto">
        <a:xfrm rot="5400000">
          <a:off x="6086475" y="-1095375"/>
          <a:ext cx="533400" cy="2724150"/>
        </a:xfrm>
        <a:prstGeom prst="leftBrace">
          <a:avLst>
            <a:gd name="adj1" fmla="val 42560"/>
            <a:gd name="adj2" fmla="val 503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尋找範圍 I4:L7</a:t>
          </a:r>
        </a:p>
      </xdr:txBody>
    </xdr:sp>
    <xdr:clientData/>
  </xdr:twoCellAnchor>
  <xdr:twoCellAnchor>
    <xdr:from>
      <xdr:col>8</xdr:col>
      <xdr:colOff>9525</xdr:colOff>
      <xdr:row>8</xdr:row>
      <xdr:rowOff>28575</xdr:rowOff>
    </xdr:from>
    <xdr:to>
      <xdr:col>11</xdr:col>
      <xdr:colOff>647700</xdr:colOff>
      <xdr:row>10</xdr:row>
      <xdr:rowOff>180975</xdr:rowOff>
    </xdr:to>
    <xdr:sp macro="" textlink="">
      <xdr:nvSpPr>
        <xdr:cNvPr id="3074" name="AutoShape 2"/>
        <xdr:cNvSpPr>
          <a:spLocks/>
        </xdr:cNvSpPr>
      </xdr:nvSpPr>
      <xdr:spPr bwMode="auto">
        <a:xfrm rot="16200000">
          <a:off x="6081713" y="862012"/>
          <a:ext cx="571500" cy="2695575"/>
        </a:xfrm>
        <a:prstGeom prst="leftBrace">
          <a:avLst>
            <a:gd name="adj1" fmla="val 39306"/>
            <a:gd name="adj2" fmla="val 5017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所要欄位數</a:t>
          </a:r>
        </a:p>
      </xdr:txBody>
    </xdr:sp>
    <xdr:clientData/>
  </xdr:twoCellAnchor>
  <xdr:twoCellAnchor>
    <xdr:from>
      <xdr:col>2</xdr:col>
      <xdr:colOff>66675</xdr:colOff>
      <xdr:row>0</xdr:row>
      <xdr:rowOff>314325</xdr:rowOff>
    </xdr:from>
    <xdr:to>
      <xdr:col>5</xdr:col>
      <xdr:colOff>171450</xdr:colOff>
      <xdr:row>0</xdr:row>
      <xdr:rowOff>314325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962025" y="314325"/>
          <a:ext cx="2162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0</xdr:row>
      <xdr:rowOff>47625</xdr:rowOff>
    </xdr:from>
    <xdr:to>
      <xdr:col>5</xdr:col>
      <xdr:colOff>104775</xdr:colOff>
      <xdr:row>0</xdr:row>
      <xdr:rowOff>295275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1190625" y="47625"/>
          <a:ext cx="18669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水平方向搜尋 HLOOKUP</a:t>
          </a:r>
        </a:p>
      </xdr:txBody>
    </xdr:sp>
    <xdr:clientData/>
  </xdr:twoCellAnchor>
  <xdr:twoCellAnchor>
    <xdr:from>
      <xdr:col>7</xdr:col>
      <xdr:colOff>228600</xdr:colOff>
      <xdr:row>0</xdr:row>
      <xdr:rowOff>457200</xdr:rowOff>
    </xdr:from>
    <xdr:to>
      <xdr:col>7</xdr:col>
      <xdr:colOff>457200</xdr:colOff>
      <xdr:row>11</xdr:row>
      <xdr:rowOff>57150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4552950" y="400050"/>
          <a:ext cx="22860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搜尋方向VLOOKUP</a:t>
          </a:r>
        </a:p>
      </xdr:txBody>
    </xdr:sp>
    <xdr:clientData/>
  </xdr:twoCellAnchor>
  <xdr:twoCellAnchor>
    <xdr:from>
      <xdr:col>7</xdr:col>
      <xdr:colOff>561975</xdr:colOff>
      <xdr:row>3</xdr:row>
      <xdr:rowOff>76200</xdr:rowOff>
    </xdr:from>
    <xdr:to>
      <xdr:col>7</xdr:col>
      <xdr:colOff>561975</xdr:colOff>
      <xdr:row>6</xdr:row>
      <xdr:rowOff>161925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4886325" y="923925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1</xdr:row>
      <xdr:rowOff>38100</xdr:rowOff>
    </xdr:from>
    <xdr:to>
      <xdr:col>11</xdr:col>
      <xdr:colOff>123825</xdr:colOff>
      <xdr:row>7</xdr:row>
      <xdr:rowOff>19050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247650"/>
          <a:ext cx="2505075" cy="1238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209550</xdr:colOff>
      <xdr:row>11</xdr:row>
      <xdr:rowOff>0</xdr:rowOff>
    </xdr:from>
    <xdr:to>
      <xdr:col>10</xdr:col>
      <xdr:colOff>228600</xdr:colOff>
      <xdr:row>13</xdr:row>
      <xdr:rowOff>171450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05050"/>
          <a:ext cx="19145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9</xdr:row>
      <xdr:rowOff>38100</xdr:rowOff>
    </xdr:from>
    <xdr:to>
      <xdr:col>8</xdr:col>
      <xdr:colOff>342900</xdr:colOff>
      <xdr:row>13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962150"/>
          <a:ext cx="4229100" cy="838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57150</xdr:rowOff>
    </xdr:from>
    <xdr:to>
      <xdr:col>6</xdr:col>
      <xdr:colOff>762000</xdr:colOff>
      <xdr:row>27</xdr:row>
      <xdr:rowOff>123825</xdr:rowOff>
    </xdr:to>
    <xdr:sp macro="" textlink="">
      <xdr:nvSpPr>
        <xdr:cNvPr id="8203" name="Oval 11"/>
        <xdr:cNvSpPr>
          <a:spLocks noChangeArrowheads="1"/>
        </xdr:cNvSpPr>
      </xdr:nvSpPr>
      <xdr:spPr bwMode="auto">
        <a:xfrm>
          <a:off x="3333750" y="5381625"/>
          <a:ext cx="762000" cy="2762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133350</xdr:colOff>
      <xdr:row>25</xdr:row>
      <xdr:rowOff>85725</xdr:rowOff>
    </xdr:from>
    <xdr:to>
      <xdr:col>7</xdr:col>
      <xdr:colOff>895350</xdr:colOff>
      <xdr:row>26</xdr:row>
      <xdr:rowOff>152400</xdr:rowOff>
    </xdr:to>
    <xdr:sp macro="" textlink="">
      <xdr:nvSpPr>
        <xdr:cNvPr id="8204" name="Oval 12"/>
        <xdr:cNvSpPr>
          <a:spLocks noChangeArrowheads="1"/>
        </xdr:cNvSpPr>
      </xdr:nvSpPr>
      <xdr:spPr bwMode="auto">
        <a:xfrm>
          <a:off x="4486275" y="5200650"/>
          <a:ext cx="762000" cy="2762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wuwu@2cathlife.com.tw" TargetMode="External"/><Relationship Id="rId13" Type="http://schemas.openxmlformats.org/officeDocument/2006/relationships/hyperlink" Target="mailto:pau@2ms16.hinet.net" TargetMode="External"/><Relationship Id="rId3" Type="http://schemas.openxmlformats.org/officeDocument/2006/relationships/hyperlink" Target="mailto:john@2mails.clock.com.tw" TargetMode="External"/><Relationship Id="rId7" Type="http://schemas.openxmlformats.org/officeDocument/2006/relationships/hyperlink" Target="mailto:rudy@2mails.ntu.edu.tw" TargetMode="External"/><Relationship Id="rId12" Type="http://schemas.openxmlformats.org/officeDocument/2006/relationships/hyperlink" Target="mailto:vivi@2mails.computer.org.tw" TargetMode="External"/><Relationship Id="rId2" Type="http://schemas.openxmlformats.org/officeDocument/2006/relationships/hyperlink" Target="mailto:toto@2mails.systex.com.tw" TargetMode="External"/><Relationship Id="rId1" Type="http://schemas.openxmlformats.org/officeDocument/2006/relationships/hyperlink" Target="mailto:ching@2mails.hp.com.tw" TargetMode="External"/><Relationship Id="rId6" Type="http://schemas.openxmlformats.org/officeDocument/2006/relationships/hyperlink" Target="mailto:yun@2tpts5.seed.net.tw" TargetMode="External"/><Relationship Id="rId11" Type="http://schemas.openxmlformats.org/officeDocument/2006/relationships/hyperlink" Target="mailto:yune@2mis.im.tku.edu.tw" TargetMode="External"/><Relationship Id="rId5" Type="http://schemas.openxmlformats.org/officeDocument/2006/relationships/hyperlink" Target="mailto:juimi@2mails.csf.org.tw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tomy@2mails.microsoft.com" TargetMode="External"/><Relationship Id="rId4" Type="http://schemas.openxmlformats.org/officeDocument/2006/relationships/hyperlink" Target="mailto:king@2mails.lan.com.tw" TargetMode="External"/><Relationship Id="rId9" Type="http://schemas.openxmlformats.org/officeDocument/2006/relationships/hyperlink" Target="mailto:nini@2ms3.hinet.net" TargetMode="External"/><Relationship Id="rId14" Type="http://schemas.openxmlformats.org/officeDocument/2006/relationships/hyperlink" Target="mailto:didi@2ms17.hinet.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selection activeCell="K8" sqref="K8"/>
    </sheetView>
  </sheetViews>
  <sheetFormatPr defaultRowHeight="16.5"/>
  <cols>
    <col min="1" max="1" width="5" customWidth="1"/>
    <col min="2" max="2" width="7.125" customWidth="1"/>
    <col min="3" max="3" width="5.375" customWidth="1"/>
    <col min="4" max="4" width="6.125" bestFit="1" customWidth="1"/>
    <col min="5" max="5" width="6" customWidth="1"/>
    <col min="6" max="6" width="7.625" customWidth="1"/>
    <col min="7" max="7" width="6" customWidth="1"/>
    <col min="8" max="8" width="10.125" bestFit="1" customWidth="1"/>
    <col min="9" max="9" width="21" bestFit="1" customWidth="1"/>
    <col min="10" max="10" width="5.625" customWidth="1"/>
  </cols>
  <sheetData>
    <row r="1" spans="2:9">
      <c r="C1" s="1" t="s">
        <v>5</v>
      </c>
    </row>
    <row r="2" spans="2:9">
      <c r="B2" s="137" t="s">
        <v>1</v>
      </c>
      <c r="C2" s="137" t="s">
        <v>2</v>
      </c>
      <c r="D2" s="136" t="s">
        <v>3</v>
      </c>
      <c r="E2" s="136"/>
      <c r="F2" s="136"/>
      <c r="G2" s="136"/>
      <c r="H2" s="6" t="s">
        <v>4</v>
      </c>
      <c r="I2" s="6" t="s">
        <v>6</v>
      </c>
    </row>
    <row r="3" spans="2:9">
      <c r="B3" s="138"/>
      <c r="C3" s="138"/>
      <c r="D3" s="4">
        <v>1</v>
      </c>
      <c r="E3" s="4">
        <v>2</v>
      </c>
      <c r="F3" s="4">
        <v>3</v>
      </c>
      <c r="G3" s="4">
        <v>4</v>
      </c>
      <c r="H3" s="5" t="b">
        <v>0</v>
      </c>
      <c r="I3" s="5" t="s">
        <v>0</v>
      </c>
    </row>
    <row r="4" spans="2:9">
      <c r="B4" s="4">
        <v>3</v>
      </c>
      <c r="C4" s="4">
        <v>11</v>
      </c>
      <c r="D4" s="3"/>
      <c r="E4" s="3"/>
      <c r="F4" s="3"/>
      <c r="G4" s="3"/>
      <c r="H4" s="3"/>
      <c r="I4" s="2"/>
    </row>
    <row r="5" spans="2:9">
      <c r="B5" s="4">
        <v>4</v>
      </c>
      <c r="C5" s="4">
        <v>12</v>
      </c>
      <c r="D5" s="3"/>
      <c r="E5" s="3"/>
      <c r="F5" s="3"/>
      <c r="G5" s="3"/>
      <c r="H5" s="3"/>
      <c r="I5" s="2"/>
    </row>
    <row r="6" spans="2:9">
      <c r="B6" s="4">
        <v>5</v>
      </c>
      <c r="C6" s="4">
        <v>13</v>
      </c>
      <c r="D6" s="3"/>
      <c r="E6" s="3"/>
      <c r="F6" s="3"/>
      <c r="G6" s="3"/>
      <c r="H6" s="3"/>
      <c r="I6" s="2"/>
    </row>
    <row r="8" spans="2:9" ht="21.75" customHeight="1"/>
  </sheetData>
  <mergeCells count="3">
    <mergeCell ref="D2:G2"/>
    <mergeCell ref="B2:B3"/>
    <mergeCell ref="C2:C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opLeftCell="A3" workbookViewId="0">
      <selection activeCell="F20" sqref="F20"/>
    </sheetView>
  </sheetViews>
  <sheetFormatPr defaultRowHeight="16.5"/>
  <cols>
    <col min="1" max="1" width="12.75" customWidth="1"/>
    <col min="2" max="2" width="9.5" bestFit="1" customWidth="1"/>
    <col min="6" max="6" width="4.875" customWidth="1"/>
  </cols>
  <sheetData>
    <row r="1" spans="1:8">
      <c r="A1">
        <f t="array" ref="A1:C1">COLUMN(B3:D3)</f>
        <v>2</v>
      </c>
      <c r="B1">
        <v>3</v>
      </c>
      <c r="C1">
        <v>4</v>
      </c>
    </row>
    <row r="3" spans="1:8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</row>
    <row r="4" spans="1:8">
      <c r="A4" s="9" t="s">
        <v>12</v>
      </c>
      <c r="B4" s="10">
        <f ca="1">ROUNDDOWN(40+RAND()*60,0)</f>
        <v>91</v>
      </c>
      <c r="C4" s="10">
        <f t="shared" ref="C4:D10" ca="1" si="0">ROUNDDOWN(40+RAND()*60,0)</f>
        <v>45</v>
      </c>
      <c r="D4" s="10">
        <f t="shared" ca="1" si="0"/>
        <v>97</v>
      </c>
      <c r="E4" s="10">
        <f ca="1">AVERAGE(B4:D4)</f>
        <v>77.666666666666671</v>
      </c>
      <c r="G4" s="9"/>
      <c r="H4" s="26" t="s">
        <v>86</v>
      </c>
    </row>
    <row r="5" spans="1:8">
      <c r="A5" s="9" t="s">
        <v>13</v>
      </c>
      <c r="B5" s="10">
        <f t="shared" ref="B5:B10" ca="1" si="1">ROUNDDOWN(40+RAND()*60,0)</f>
        <v>61</v>
      </c>
      <c r="C5" s="10">
        <f t="shared" ca="1" si="0"/>
        <v>69</v>
      </c>
      <c r="D5" s="10">
        <f t="shared" ca="1" si="0"/>
        <v>52</v>
      </c>
      <c r="E5" s="10">
        <f t="shared" ref="E5:E10" ca="1" si="2">AVERAGE(B5:D5)</f>
        <v>60.666666666666664</v>
      </c>
      <c r="G5" s="9"/>
      <c r="H5" s="26" t="s">
        <v>87</v>
      </c>
    </row>
    <row r="6" spans="1:8">
      <c r="A6" s="9" t="s">
        <v>14</v>
      </c>
      <c r="B6" s="10">
        <f t="shared" ca="1" si="1"/>
        <v>97</v>
      </c>
      <c r="C6" s="10">
        <f t="shared" ca="1" si="0"/>
        <v>85</v>
      </c>
      <c r="D6" s="10">
        <f t="shared" ca="1" si="0"/>
        <v>58</v>
      </c>
      <c r="E6" s="10">
        <f t="shared" ca="1" si="2"/>
        <v>80</v>
      </c>
      <c r="G6" s="9"/>
      <c r="H6" s="26" t="s">
        <v>88</v>
      </c>
    </row>
    <row r="7" spans="1:8">
      <c r="A7" s="9" t="s">
        <v>15</v>
      </c>
      <c r="B7" s="10">
        <f t="shared" ca="1" si="1"/>
        <v>41</v>
      </c>
      <c r="C7" s="10">
        <f t="shared" ca="1" si="0"/>
        <v>49</v>
      </c>
      <c r="D7" s="10">
        <f t="shared" ca="1" si="0"/>
        <v>69</v>
      </c>
      <c r="E7" s="10">
        <f t="shared" ca="1" si="2"/>
        <v>53</v>
      </c>
      <c r="G7" s="12"/>
      <c r="H7" s="28" t="s">
        <v>89</v>
      </c>
    </row>
    <row r="8" spans="1:8">
      <c r="A8" s="11" t="s">
        <v>16</v>
      </c>
      <c r="B8" s="10">
        <f t="shared" ca="1" si="1"/>
        <v>46</v>
      </c>
      <c r="C8" s="10">
        <f t="shared" ca="1" si="0"/>
        <v>58</v>
      </c>
      <c r="D8" s="10">
        <f t="shared" ca="1" si="0"/>
        <v>45</v>
      </c>
      <c r="E8" s="10">
        <f t="shared" ca="1" si="2"/>
        <v>49.666666666666664</v>
      </c>
      <c r="G8" s="12"/>
      <c r="H8" s="28" t="s">
        <v>90</v>
      </c>
    </row>
    <row r="9" spans="1:8">
      <c r="A9" s="9" t="s">
        <v>17</v>
      </c>
      <c r="B9" s="10">
        <f t="shared" ca="1" si="1"/>
        <v>82</v>
      </c>
      <c r="C9" s="10">
        <f t="shared" ca="1" si="0"/>
        <v>75</v>
      </c>
      <c r="D9" s="10">
        <f t="shared" ca="1" si="0"/>
        <v>73</v>
      </c>
      <c r="E9" s="10">
        <f t="shared" ca="1" si="2"/>
        <v>76.666666666666671</v>
      </c>
      <c r="G9" s="12"/>
      <c r="H9" s="28" t="s">
        <v>91</v>
      </c>
    </row>
    <row r="10" spans="1:8" ht="15.75" customHeight="1">
      <c r="A10" s="11" t="s">
        <v>18</v>
      </c>
      <c r="B10" s="10">
        <f t="shared" ca="1" si="1"/>
        <v>68</v>
      </c>
      <c r="C10" s="10">
        <f t="shared" ca="1" si="0"/>
        <v>52</v>
      </c>
      <c r="D10" s="10">
        <f t="shared" ca="1" si="0"/>
        <v>80</v>
      </c>
      <c r="E10" s="10">
        <f t="shared" ca="1" si="2"/>
        <v>66.666666666666671</v>
      </c>
      <c r="G10" t="s">
        <v>19</v>
      </c>
    </row>
    <row r="11" spans="1:8" ht="8.25" customHeight="1"/>
    <row r="12" spans="1:8">
      <c r="C12" s="27" t="s">
        <v>78</v>
      </c>
      <c r="F12" s="13"/>
    </row>
    <row r="13" spans="1:8">
      <c r="B13" s="3"/>
      <c r="C13" s="26" t="s">
        <v>79</v>
      </c>
    </row>
    <row r="14" spans="1:8" ht="7.5" customHeight="1"/>
    <row r="15" spans="1:8">
      <c r="C15" s="24" t="s">
        <v>22</v>
      </c>
    </row>
    <row r="16" spans="1:8">
      <c r="B16" s="2"/>
      <c r="C16" s="26" t="s">
        <v>80</v>
      </c>
    </row>
  </sheetData>
  <phoneticPr fontId="2" type="noConversion"/>
  <conditionalFormatting sqref="B4:E10">
    <cfRule type="cellIs" dxfId="7" priority="1" stopIfTrue="1" operator="lessThan">
      <formula>60</formula>
    </cfRule>
    <cfRule type="cellIs" dxfId="6" priority="2" stopIfTrue="1" operator="greaterThanOrEqual">
      <formula>80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1" sqref="D11"/>
    </sheetView>
  </sheetViews>
  <sheetFormatPr defaultRowHeight="16.5"/>
  <sheetData>
    <row r="1" spans="1:8">
      <c r="A1" s="16" t="s">
        <v>20</v>
      </c>
      <c r="B1" s="14"/>
      <c r="C1" s="14"/>
    </row>
    <row r="2" spans="1:8">
      <c r="A2" s="14"/>
      <c r="B2" s="14"/>
      <c r="C2" s="14"/>
    </row>
    <row r="3" spans="1:8">
      <c r="A3" s="14"/>
      <c r="B3" s="14"/>
      <c r="C3" s="14"/>
    </row>
    <row r="4" spans="1:8">
      <c r="A4" s="14"/>
      <c r="B4" s="14"/>
      <c r="C4" s="16" t="s">
        <v>20</v>
      </c>
      <c r="D4" s="15"/>
      <c r="E4" s="15"/>
      <c r="H4" s="7"/>
    </row>
    <row r="5" spans="1:8">
      <c r="C5" s="15"/>
      <c r="D5" s="15"/>
      <c r="E5" s="15"/>
    </row>
    <row r="6" spans="1:8">
      <c r="C6" s="15"/>
      <c r="D6" s="15"/>
      <c r="E6" s="15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D14" sqref="D14"/>
    </sheetView>
  </sheetViews>
  <sheetFormatPr defaultRowHeight="16.5"/>
  <cols>
    <col min="1" max="1" width="12.875" style="36" bestFit="1" customWidth="1"/>
    <col min="2" max="3" width="6" style="36" bestFit="1" customWidth="1"/>
    <col min="4" max="5" width="10.5" style="36" bestFit="1" customWidth="1"/>
    <col min="6" max="6" width="4.125" style="36" customWidth="1"/>
    <col min="7" max="7" width="24.375" style="36" bestFit="1" customWidth="1"/>
    <col min="8" max="8" width="3.625" style="36" customWidth="1"/>
    <col min="9" max="16384" width="9" style="36"/>
  </cols>
  <sheetData>
    <row r="1" spans="1:10" s="32" customFormat="1">
      <c r="A1" s="30" t="s">
        <v>59</v>
      </c>
      <c r="B1" s="31"/>
      <c r="C1" s="31"/>
      <c r="D1" s="31"/>
      <c r="E1" s="31"/>
    </row>
    <row r="2" spans="1:10" s="32" customFormat="1">
      <c r="A2" s="37" t="s">
        <v>43</v>
      </c>
      <c r="B2" s="37" t="s">
        <v>21</v>
      </c>
      <c r="C2" s="37" t="s">
        <v>22</v>
      </c>
      <c r="D2" s="37" t="s">
        <v>23</v>
      </c>
      <c r="E2" s="37" t="s">
        <v>24</v>
      </c>
    </row>
    <row r="3" spans="1:10">
      <c r="A3" s="33" t="s">
        <v>50</v>
      </c>
      <c r="B3" s="34">
        <v>77</v>
      </c>
      <c r="C3" s="34">
        <v>73</v>
      </c>
      <c r="D3" s="34">
        <v>53</v>
      </c>
      <c r="E3" s="35">
        <f t="shared" ref="E3:E11" si="0">D3*2+C3+B3</f>
        <v>256</v>
      </c>
      <c r="G3" s="36" t="s">
        <v>44</v>
      </c>
    </row>
    <row r="4" spans="1:10">
      <c r="A4" s="33" t="s">
        <v>51</v>
      </c>
      <c r="B4" s="34">
        <v>30</v>
      </c>
      <c r="C4" s="34">
        <v>93</v>
      </c>
      <c r="D4" s="34">
        <v>99</v>
      </c>
      <c r="E4" s="35">
        <f t="shared" si="0"/>
        <v>321</v>
      </c>
      <c r="G4" s="36" t="s">
        <v>45</v>
      </c>
    </row>
    <row r="5" spans="1:10">
      <c r="A5" s="33" t="s">
        <v>52</v>
      </c>
      <c r="B5" s="34">
        <v>72</v>
      </c>
      <c r="C5" s="34">
        <v>43</v>
      </c>
      <c r="D5" s="34">
        <v>79</v>
      </c>
      <c r="E5" s="35">
        <f t="shared" si="0"/>
        <v>273</v>
      </c>
      <c r="G5" s="36" t="s">
        <v>46</v>
      </c>
    </row>
    <row r="6" spans="1:10">
      <c r="A6" s="33" t="s">
        <v>53</v>
      </c>
      <c r="B6" s="34">
        <v>43</v>
      </c>
      <c r="C6" s="34">
        <v>39</v>
      </c>
      <c r="D6" s="34">
        <v>62</v>
      </c>
      <c r="E6" s="35">
        <f t="shared" si="0"/>
        <v>206</v>
      </c>
      <c r="G6" s="36" t="s">
        <v>47</v>
      </c>
    </row>
    <row r="7" spans="1:10" s="32" customFormat="1">
      <c r="A7" s="33" t="s">
        <v>54</v>
      </c>
      <c r="B7" s="34">
        <v>77</v>
      </c>
      <c r="C7" s="34">
        <v>47</v>
      </c>
      <c r="D7" s="34">
        <v>33</v>
      </c>
      <c r="E7" s="35">
        <f t="shared" si="0"/>
        <v>190</v>
      </c>
      <c r="F7" s="36"/>
      <c r="G7" s="17" t="s">
        <v>48</v>
      </c>
      <c r="I7" s="17"/>
      <c r="J7" s="18"/>
    </row>
    <row r="8" spans="1:10">
      <c r="A8" s="33" t="s">
        <v>55</v>
      </c>
      <c r="B8" s="34">
        <v>74</v>
      </c>
      <c r="C8" s="34">
        <v>84</v>
      </c>
      <c r="D8" s="34">
        <v>72</v>
      </c>
      <c r="E8" s="35">
        <f t="shared" si="0"/>
        <v>302</v>
      </c>
    </row>
    <row r="9" spans="1:10" s="32" customFormat="1">
      <c r="A9" s="33" t="s">
        <v>56</v>
      </c>
      <c r="B9" s="34">
        <v>32</v>
      </c>
      <c r="C9" s="34">
        <v>73</v>
      </c>
      <c r="D9" s="34">
        <v>79</v>
      </c>
      <c r="E9" s="35">
        <f t="shared" si="0"/>
        <v>263</v>
      </c>
      <c r="F9" s="36"/>
      <c r="G9" s="17" t="s">
        <v>25</v>
      </c>
      <c r="I9" s="17"/>
    </row>
    <row r="10" spans="1:10">
      <c r="A10" s="33" t="s">
        <v>57</v>
      </c>
      <c r="B10" s="34">
        <v>74</v>
      </c>
      <c r="C10" s="34">
        <v>62</v>
      </c>
      <c r="D10" s="34">
        <v>39</v>
      </c>
      <c r="E10" s="35">
        <f t="shared" si="0"/>
        <v>214</v>
      </c>
    </row>
    <row r="11" spans="1:10">
      <c r="A11" s="33" t="s">
        <v>58</v>
      </c>
      <c r="B11" s="34">
        <v>50</v>
      </c>
      <c r="C11" s="34">
        <v>43</v>
      </c>
      <c r="D11" s="34">
        <v>39</v>
      </c>
      <c r="E11" s="35">
        <f t="shared" si="0"/>
        <v>171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>
      <selection activeCell="G12" sqref="G12"/>
    </sheetView>
  </sheetViews>
  <sheetFormatPr defaultRowHeight="16.5"/>
  <cols>
    <col min="1" max="1" width="3.5" style="67" customWidth="1"/>
    <col min="2" max="2" width="8.25" style="67" customWidth="1"/>
    <col min="3" max="16384" width="9" style="67"/>
  </cols>
  <sheetData>
    <row r="1" spans="2:14" s="57" customFormat="1" ht="31.5" customHeight="1"/>
    <row r="2" spans="2:14" s="57" customFormat="1" ht="18.75" customHeight="1">
      <c r="B2" s="58" t="s">
        <v>101</v>
      </c>
      <c r="C2" s="21" t="s">
        <v>102</v>
      </c>
      <c r="D2" s="21" t="s">
        <v>60</v>
      </c>
      <c r="E2" s="21" t="s">
        <v>61</v>
      </c>
      <c r="F2" s="21" t="s">
        <v>62</v>
      </c>
      <c r="G2" s="59"/>
    </row>
    <row r="3" spans="2:14" s="57" customFormat="1">
      <c r="B3" s="60" t="s">
        <v>103</v>
      </c>
      <c r="C3" s="21" t="s">
        <v>104</v>
      </c>
      <c r="D3" s="21" t="s">
        <v>105</v>
      </c>
      <c r="E3" s="21" t="s">
        <v>106</v>
      </c>
      <c r="F3" s="21" t="s">
        <v>107</v>
      </c>
      <c r="G3" s="38"/>
      <c r="I3" s="60" t="s">
        <v>101</v>
      </c>
      <c r="J3" s="60" t="s">
        <v>103</v>
      </c>
      <c r="K3" s="60" t="s">
        <v>108</v>
      </c>
      <c r="L3" s="60" t="s">
        <v>109</v>
      </c>
    </row>
    <row r="4" spans="2:14" s="57" customFormat="1">
      <c r="B4" s="60" t="s">
        <v>108</v>
      </c>
      <c r="C4" s="21">
        <v>34500</v>
      </c>
      <c r="D4" s="21">
        <v>30000</v>
      </c>
      <c r="E4" s="21">
        <v>32000</v>
      </c>
      <c r="F4" s="21">
        <v>40000</v>
      </c>
      <c r="G4" s="38"/>
      <c r="I4" s="21" t="s">
        <v>102</v>
      </c>
      <c r="J4" s="61" t="s">
        <v>104</v>
      </c>
      <c r="K4" s="61">
        <v>34500</v>
      </c>
      <c r="L4" s="62">
        <f>K4*0.08</f>
        <v>2760</v>
      </c>
    </row>
    <row r="5" spans="2:14" s="57" customFormat="1">
      <c r="B5" s="60" t="s">
        <v>109</v>
      </c>
      <c r="C5" s="63">
        <f>C4*0.08</f>
        <v>2760</v>
      </c>
      <c r="D5" s="63">
        <f>D4*0.08</f>
        <v>2400</v>
      </c>
      <c r="E5" s="63">
        <f>E4*0.08</f>
        <v>2560</v>
      </c>
      <c r="F5" s="63">
        <f>F4*0.08</f>
        <v>3200</v>
      </c>
      <c r="G5" s="64"/>
      <c r="I5" s="21" t="s">
        <v>60</v>
      </c>
      <c r="J5" s="61" t="s">
        <v>105</v>
      </c>
      <c r="K5" s="61">
        <v>30000</v>
      </c>
      <c r="L5" s="62">
        <f>K5*0.08</f>
        <v>2400</v>
      </c>
    </row>
    <row r="6" spans="2:14" s="57" customFormat="1">
      <c r="I6" s="21" t="s">
        <v>61</v>
      </c>
      <c r="J6" s="61" t="s">
        <v>106</v>
      </c>
      <c r="K6" s="61">
        <v>32000</v>
      </c>
      <c r="L6" s="62">
        <f>K6*0.08</f>
        <v>2560</v>
      </c>
    </row>
    <row r="7" spans="2:14" s="57" customFormat="1">
      <c r="C7" s="60" t="s">
        <v>101</v>
      </c>
      <c r="D7" s="21" t="s">
        <v>110</v>
      </c>
      <c r="E7" s="57" t="s">
        <v>111</v>
      </c>
      <c r="I7" s="21" t="s">
        <v>62</v>
      </c>
      <c r="J7" s="61" t="s">
        <v>107</v>
      </c>
      <c r="K7" s="61">
        <v>40000</v>
      </c>
      <c r="L7" s="62">
        <f>K7*0.08</f>
        <v>3200</v>
      </c>
    </row>
    <row r="8" spans="2:14">
      <c r="B8" s="57"/>
      <c r="C8" s="60" t="s">
        <v>103</v>
      </c>
      <c r="D8" s="65" t="str">
        <f>HLOOKUP(D7,C2:F5,2)</f>
        <v>王光輝</v>
      </c>
      <c r="E8" s="25" t="s">
        <v>112</v>
      </c>
      <c r="F8" s="57"/>
      <c r="G8" s="57"/>
      <c r="H8" s="57"/>
      <c r="I8" s="66">
        <v>1</v>
      </c>
      <c r="J8" s="66">
        <v>2</v>
      </c>
      <c r="K8" s="66">
        <v>3</v>
      </c>
      <c r="L8" s="66">
        <v>4</v>
      </c>
      <c r="M8" s="57"/>
      <c r="N8" s="20"/>
    </row>
    <row r="9" spans="2:14">
      <c r="C9" s="68" t="s">
        <v>108</v>
      </c>
      <c r="D9" s="69">
        <f>LOOKUP(D7,C2:F2,C4:F4)</f>
        <v>30000</v>
      </c>
      <c r="E9" s="70" t="s">
        <v>113</v>
      </c>
    </row>
    <row r="10" spans="2:14">
      <c r="C10" s="68" t="s">
        <v>109</v>
      </c>
      <c r="D10" s="71"/>
    </row>
    <row r="12" spans="2:14">
      <c r="I12" s="67">
        <f>VLOOKUP("A003",I4:L7,3)</f>
        <v>32000</v>
      </c>
      <c r="J12" s="70" t="s">
        <v>114</v>
      </c>
    </row>
    <row r="15" spans="2:14">
      <c r="C15" s="19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I13" sqref="I13"/>
    </sheetView>
  </sheetViews>
  <sheetFormatPr defaultRowHeight="16.5"/>
  <cols>
    <col min="1" max="1" width="3.375" style="32" customWidth="1"/>
    <col min="2" max="2" width="15.625" style="32" bestFit="1" customWidth="1"/>
    <col min="3" max="6" width="9" style="32" customWidth="1"/>
    <col min="7" max="7" width="4.125" style="32" customWidth="1"/>
    <col min="8" max="8" width="7.375" style="32" customWidth="1"/>
    <col min="9" max="16384" width="9" style="32"/>
  </cols>
  <sheetData>
    <row r="1" spans="1:9" s="39" customFormat="1" ht="18" thickTop="1" thickBot="1">
      <c r="A1" s="139" t="s">
        <v>49</v>
      </c>
      <c r="B1" s="140"/>
      <c r="C1" s="140"/>
      <c r="D1" s="140"/>
      <c r="E1" s="140"/>
      <c r="F1" s="141"/>
    </row>
    <row r="2" spans="1:9" s="39" customFormat="1" ht="18" thickTop="1" thickBot="1">
      <c r="A2" s="40"/>
      <c r="B2" s="41"/>
      <c r="C2" s="139" t="s">
        <v>26</v>
      </c>
      <c r="D2" s="140"/>
      <c r="E2" s="140"/>
      <c r="F2" s="141"/>
    </row>
    <row r="3" spans="1:9" s="39" customFormat="1" ht="18" thickTop="1" thickBot="1">
      <c r="A3" s="40"/>
      <c r="B3" s="41" t="s">
        <v>27</v>
      </c>
      <c r="C3" s="42" t="s">
        <v>28</v>
      </c>
      <c r="D3" s="43" t="s">
        <v>29</v>
      </c>
      <c r="E3" s="43" t="s">
        <v>30</v>
      </c>
      <c r="F3" s="44" t="s">
        <v>31</v>
      </c>
    </row>
    <row r="4" spans="1:9" s="39" customFormat="1" ht="17.25" thickTop="1">
      <c r="A4" s="45">
        <v>1</v>
      </c>
      <c r="B4" s="46" t="s">
        <v>32</v>
      </c>
      <c r="C4" s="45">
        <v>4</v>
      </c>
      <c r="D4" s="47">
        <v>6</v>
      </c>
      <c r="E4" s="47">
        <v>8</v>
      </c>
      <c r="F4" s="46">
        <v>4</v>
      </c>
      <c r="H4" s="72"/>
      <c r="I4" s="55" t="s">
        <v>97</v>
      </c>
    </row>
    <row r="5" spans="1:9" s="39" customFormat="1">
      <c r="A5" s="48">
        <v>2</v>
      </c>
      <c r="B5" s="49" t="s">
        <v>33</v>
      </c>
      <c r="C5" s="48">
        <v>8</v>
      </c>
      <c r="D5" s="50">
        <v>5</v>
      </c>
      <c r="E5" s="50">
        <v>5</v>
      </c>
      <c r="F5" s="49">
        <v>6</v>
      </c>
      <c r="H5" s="72"/>
      <c r="I5" s="55" t="s">
        <v>98</v>
      </c>
    </row>
    <row r="6" spans="1:9" s="39" customFormat="1">
      <c r="A6" s="48">
        <v>3</v>
      </c>
      <c r="B6" s="49" t="s">
        <v>34</v>
      </c>
      <c r="C6" s="48">
        <v>7.5</v>
      </c>
      <c r="D6" s="50">
        <v>6</v>
      </c>
      <c r="E6" s="50">
        <v>6.5</v>
      </c>
      <c r="F6" s="49">
        <v>4</v>
      </c>
      <c r="H6" s="72"/>
      <c r="I6" s="55" t="s">
        <v>99</v>
      </c>
    </row>
    <row r="7" spans="1:9" s="39" customFormat="1">
      <c r="A7" s="48">
        <v>4</v>
      </c>
      <c r="B7" s="49" t="s">
        <v>35</v>
      </c>
      <c r="C7" s="48">
        <v>6.5</v>
      </c>
      <c r="D7" s="50">
        <v>4</v>
      </c>
      <c r="E7" s="50">
        <v>9.5</v>
      </c>
      <c r="F7" s="49">
        <v>4</v>
      </c>
      <c r="H7" s="72"/>
      <c r="I7" s="55" t="s">
        <v>100</v>
      </c>
    </row>
    <row r="8" spans="1:9" s="39" customFormat="1">
      <c r="A8" s="48">
        <v>5</v>
      </c>
      <c r="B8" s="49" t="s">
        <v>36</v>
      </c>
      <c r="C8" s="48">
        <v>7.5</v>
      </c>
      <c r="D8" s="50">
        <v>4</v>
      </c>
      <c r="E8" s="50">
        <v>6</v>
      </c>
      <c r="F8" s="49">
        <v>6.5</v>
      </c>
    </row>
    <row r="9" spans="1:9" s="39" customFormat="1">
      <c r="A9" s="48">
        <v>6</v>
      </c>
      <c r="B9" s="49" t="s">
        <v>37</v>
      </c>
      <c r="C9" s="48">
        <v>7.5</v>
      </c>
      <c r="D9" s="50">
        <v>4</v>
      </c>
      <c r="E9" s="50">
        <v>6</v>
      </c>
      <c r="F9" s="49">
        <v>6.5</v>
      </c>
    </row>
    <row r="10" spans="1:9" s="39" customFormat="1">
      <c r="A10" s="48">
        <v>7</v>
      </c>
      <c r="B10" s="49" t="s">
        <v>38</v>
      </c>
      <c r="C10" s="48">
        <v>4</v>
      </c>
      <c r="D10" s="50">
        <v>4</v>
      </c>
      <c r="E10" s="50">
        <v>5</v>
      </c>
      <c r="F10" s="49">
        <v>6</v>
      </c>
    </row>
    <row r="11" spans="1:9" s="39" customFormat="1" ht="17.25" thickBot="1">
      <c r="A11" s="51">
        <v>8</v>
      </c>
      <c r="B11" s="52" t="s">
        <v>39</v>
      </c>
      <c r="C11" s="51">
        <v>6</v>
      </c>
      <c r="D11" s="53">
        <v>6</v>
      </c>
      <c r="E11" s="53">
        <v>8</v>
      </c>
      <c r="F11" s="52">
        <v>6</v>
      </c>
    </row>
    <row r="12" spans="1:9" s="39" customFormat="1" ht="17.25" thickTop="1"/>
    <row r="14" spans="1:9">
      <c r="A14" s="39"/>
      <c r="B14" s="39"/>
      <c r="C14" s="39"/>
      <c r="D14" s="54"/>
    </row>
  </sheetData>
  <mergeCells count="2">
    <mergeCell ref="C2:F2"/>
    <mergeCell ref="A1:F1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3" sqref="A3"/>
    </sheetView>
  </sheetViews>
  <sheetFormatPr defaultColWidth="8.875" defaultRowHeight="16.5"/>
  <cols>
    <col min="1" max="1" width="8.25" style="85" customWidth="1"/>
    <col min="2" max="2" width="24.5" style="85" customWidth="1"/>
    <col min="3" max="3" width="17.75" style="85" bestFit="1" customWidth="1"/>
    <col min="4" max="4" width="10.5" style="85" customWidth="1"/>
    <col min="5" max="5" width="13.125" style="85" customWidth="1"/>
    <col min="6" max="16384" width="8.875" style="85"/>
  </cols>
  <sheetData>
    <row r="1" spans="1:5">
      <c r="A1" s="83" t="s">
        <v>129</v>
      </c>
      <c r="B1" s="83" t="s">
        <v>131</v>
      </c>
      <c r="C1" s="83" t="s">
        <v>132</v>
      </c>
      <c r="D1" s="84"/>
      <c r="E1" s="84"/>
    </row>
    <row r="2" spans="1:5">
      <c r="A2" s="86" t="s">
        <v>158</v>
      </c>
      <c r="B2" s="87" t="s">
        <v>133</v>
      </c>
      <c r="C2" s="87"/>
    </row>
    <row r="3" spans="1:5">
      <c r="A3" s="86" t="s">
        <v>75</v>
      </c>
      <c r="B3" s="87" t="s">
        <v>134</v>
      </c>
      <c r="C3" s="87"/>
    </row>
    <row r="4" spans="1:5">
      <c r="A4" s="86" t="s">
        <v>135</v>
      </c>
      <c r="B4" s="87" t="s">
        <v>136</v>
      </c>
      <c r="C4" s="87"/>
    </row>
    <row r="5" spans="1:5">
      <c r="A5" s="86" t="s">
        <v>130</v>
      </c>
      <c r="B5" s="87" t="s">
        <v>137</v>
      </c>
      <c r="C5" s="87"/>
    </row>
    <row r="6" spans="1:5">
      <c r="A6" s="86" t="s">
        <v>138</v>
      </c>
      <c r="B6" s="87" t="s">
        <v>139</v>
      </c>
      <c r="C6" s="87"/>
    </row>
    <row r="7" spans="1:5">
      <c r="A7" s="86" t="s">
        <v>140</v>
      </c>
      <c r="B7" s="87" t="s">
        <v>141</v>
      </c>
      <c r="C7" s="87"/>
    </row>
    <row r="8" spans="1:5">
      <c r="A8" s="86" t="s">
        <v>142</v>
      </c>
      <c r="B8" s="87" t="s">
        <v>143</v>
      </c>
      <c r="C8" s="87"/>
    </row>
    <row r="9" spans="1:5">
      <c r="A9" s="86" t="s">
        <v>144</v>
      </c>
      <c r="B9" s="87" t="s">
        <v>145</v>
      </c>
      <c r="C9" s="87"/>
    </row>
    <row r="10" spans="1:5">
      <c r="A10" s="86" t="s">
        <v>146</v>
      </c>
      <c r="B10" s="87" t="s">
        <v>147</v>
      </c>
      <c r="C10" s="87"/>
    </row>
    <row r="11" spans="1:5">
      <c r="A11" s="86" t="s">
        <v>148</v>
      </c>
      <c r="B11" s="87" t="s">
        <v>149</v>
      </c>
      <c r="C11" s="87"/>
    </row>
    <row r="12" spans="1:5">
      <c r="A12" s="86" t="s">
        <v>150</v>
      </c>
      <c r="B12" s="87" t="s">
        <v>151</v>
      </c>
      <c r="C12" s="87"/>
    </row>
    <row r="13" spans="1:5">
      <c r="A13" s="86" t="s">
        <v>152</v>
      </c>
      <c r="B13" s="87" t="s">
        <v>153</v>
      </c>
      <c r="C13" s="87"/>
    </row>
    <row r="14" spans="1:5">
      <c r="A14" s="86" t="s">
        <v>154</v>
      </c>
      <c r="B14" s="87" t="s">
        <v>155</v>
      </c>
      <c r="C14" s="87"/>
    </row>
    <row r="15" spans="1:5">
      <c r="A15" s="86" t="s">
        <v>156</v>
      </c>
      <c r="B15" s="87" t="s">
        <v>157</v>
      </c>
      <c r="C15" s="87"/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  <pageSetup paperSize="9" orientation="portrait" horizontalDpi="360" verticalDpi="360" r:id="rId1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D16" sqref="D16"/>
    </sheetView>
  </sheetViews>
  <sheetFormatPr defaultRowHeight="16.5"/>
  <cols>
    <col min="1" max="1" width="5.875" customWidth="1"/>
    <col min="2" max="2" width="8.125" customWidth="1"/>
    <col min="3" max="5" width="7.125" customWidth="1"/>
    <col min="6" max="6" width="4.5" customWidth="1"/>
    <col min="7" max="7" width="7.5" bestFit="1" customWidth="1"/>
    <col min="8" max="8" width="5.75" customWidth="1"/>
    <col min="9" max="9" width="9.625" bestFit="1" customWidth="1"/>
    <col min="10" max="12" width="9.5" bestFit="1" customWidth="1"/>
  </cols>
  <sheetData>
    <row r="1" spans="2:7">
      <c r="B1" s="8" t="s">
        <v>70</v>
      </c>
      <c r="C1" s="8" t="s">
        <v>21</v>
      </c>
      <c r="D1" s="8" t="s">
        <v>22</v>
      </c>
      <c r="E1" s="8" t="s">
        <v>69</v>
      </c>
    </row>
    <row r="2" spans="2:7">
      <c r="B2" s="9" t="s">
        <v>12</v>
      </c>
      <c r="C2" s="10">
        <v>81</v>
      </c>
      <c r="D2" s="10">
        <v>68</v>
      </c>
      <c r="E2" s="10">
        <f>AVERAGE(C2:D2)</f>
        <v>74.5</v>
      </c>
      <c r="G2" s="74"/>
    </row>
    <row r="3" spans="2:7">
      <c r="B3" s="9" t="s">
        <v>13</v>
      </c>
      <c r="C3" s="10">
        <v>66</v>
      </c>
      <c r="D3" s="10">
        <v>42</v>
      </c>
      <c r="E3" s="10">
        <f>AVERAGE(C3:D3)</f>
        <v>54</v>
      </c>
      <c r="G3" s="74"/>
    </row>
    <row r="4" spans="2:7">
      <c r="B4" s="9" t="s">
        <v>14</v>
      </c>
      <c r="C4" s="10">
        <v>69</v>
      </c>
      <c r="D4" s="10">
        <v>95</v>
      </c>
      <c r="E4" s="10">
        <f>AVERAGE(C4:D4)</f>
        <v>82</v>
      </c>
      <c r="G4" s="74"/>
    </row>
    <row r="5" spans="2:7" s="22" customFormat="1">
      <c r="B5" s="9"/>
      <c r="C5" s="10"/>
      <c r="D5" s="10"/>
      <c r="E5" s="10"/>
      <c r="G5" s="56"/>
    </row>
    <row r="6" spans="2:7">
      <c r="B6" s="11" t="s">
        <v>71</v>
      </c>
      <c r="C6" s="10">
        <v>96</v>
      </c>
      <c r="D6" s="10">
        <v>72</v>
      </c>
      <c r="E6" s="10">
        <f>AVERAGE(C6:D6)</f>
        <v>84</v>
      </c>
      <c r="G6" s="74"/>
    </row>
    <row r="7" spans="2:7">
      <c r="B7" s="9" t="s">
        <v>16</v>
      </c>
      <c r="C7" s="10">
        <v>52</v>
      </c>
      <c r="D7" s="10">
        <v>79</v>
      </c>
      <c r="E7" s="10">
        <f>AVERAGE(C7:D7)</f>
        <v>65.5</v>
      </c>
      <c r="G7" s="75"/>
    </row>
    <row r="8" spans="2:7">
      <c r="B8" s="11" t="s">
        <v>17</v>
      </c>
      <c r="C8" s="10">
        <v>75</v>
      </c>
      <c r="D8" s="10">
        <v>44</v>
      </c>
      <c r="E8" s="10">
        <f>AVERAGE(C8:D8)</f>
        <v>59.5</v>
      </c>
    </row>
    <row r="9" spans="2:7">
      <c r="B9" s="11" t="s">
        <v>18</v>
      </c>
      <c r="C9" s="10">
        <v>53</v>
      </c>
      <c r="D9" s="10">
        <v>98</v>
      </c>
      <c r="E9" s="10">
        <f>AVERAGE(C9:D9)</f>
        <v>75.5</v>
      </c>
    </row>
    <row r="11" spans="2:7">
      <c r="B11" s="6" t="s">
        <v>72</v>
      </c>
      <c r="C11" s="6" t="s">
        <v>73</v>
      </c>
      <c r="D11" s="136" t="s">
        <v>74</v>
      </c>
      <c r="E11" s="136"/>
      <c r="F11" s="136"/>
      <c r="G11" s="136"/>
    </row>
    <row r="12" spans="2:7">
      <c r="B12" s="6">
        <v>0</v>
      </c>
      <c r="C12" s="6">
        <v>0</v>
      </c>
      <c r="D12" s="4"/>
      <c r="E12" s="4"/>
      <c r="F12" s="4"/>
      <c r="G12" s="73"/>
    </row>
    <row r="13" spans="2:7">
      <c r="B13" s="6">
        <v>2</v>
      </c>
      <c r="C13" s="6">
        <v>0</v>
      </c>
      <c r="D13" s="4"/>
      <c r="E13" s="4"/>
      <c r="F13" s="4"/>
      <c r="G13" s="4"/>
    </row>
    <row r="14" spans="2:7">
      <c r="B14" s="6">
        <v>0</v>
      </c>
      <c r="C14" s="6">
        <v>2</v>
      </c>
      <c r="D14" s="4"/>
      <c r="E14" s="4"/>
      <c r="F14" s="4"/>
      <c r="G14" s="4"/>
    </row>
  </sheetData>
  <mergeCells count="1">
    <mergeCell ref="D11:G11"/>
  </mergeCells>
  <phoneticPr fontId="2" type="noConversion"/>
  <conditionalFormatting sqref="C2:E9">
    <cfRule type="cellIs" dxfId="5" priority="1" stopIfTrue="1" operator="lessThan">
      <formula>60</formula>
    </cfRule>
    <cfRule type="cellIs" dxfId="4" priority="2" stopIfTrue="1" operator="greaterThanOrEqual">
      <formula>80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90" workbookViewId="0">
      <selection activeCell="I4" sqref="I4"/>
    </sheetView>
  </sheetViews>
  <sheetFormatPr defaultColWidth="9.75" defaultRowHeight="14.25"/>
  <cols>
    <col min="1" max="1" width="9" style="90" bestFit="1" customWidth="1"/>
    <col min="2" max="2" width="8.25" style="102" bestFit="1" customWidth="1"/>
    <col min="3" max="3" width="6" style="102" bestFit="1" customWidth="1"/>
    <col min="4" max="5" width="10.5" style="102" bestFit="1" customWidth="1"/>
    <col min="6" max="6" width="6" style="102" bestFit="1" customWidth="1"/>
    <col min="7" max="7" width="9" style="102" bestFit="1" customWidth="1"/>
    <col min="8" max="8" width="8.75" style="102" bestFit="1" customWidth="1"/>
    <col min="9" max="9" width="12.875" style="90" bestFit="1" customWidth="1"/>
    <col min="10" max="10" width="13.125" style="90" customWidth="1"/>
    <col min="11" max="11" width="11" style="103" bestFit="1" customWidth="1"/>
    <col min="12" max="12" width="8.875" style="90" bestFit="1" customWidth="1"/>
    <col min="13" max="13" width="6.5" style="90" bestFit="1" customWidth="1"/>
    <col min="14" max="14" width="11" style="90" bestFit="1" customWidth="1"/>
    <col min="15" max="16384" width="9.75" style="90"/>
  </cols>
  <sheetData>
    <row r="1" spans="1:13" ht="17.25" customHeight="1">
      <c r="A1" s="88" t="s">
        <v>163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3" ht="15.75" customHeight="1">
      <c r="A2" s="91" t="s">
        <v>164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144" t="s">
        <v>165</v>
      </c>
      <c r="M2" s="144"/>
    </row>
    <row r="3" spans="1:13">
      <c r="A3" s="93" t="s">
        <v>166</v>
      </c>
      <c r="B3" s="93" t="s">
        <v>129</v>
      </c>
      <c r="C3" s="93" t="s">
        <v>167</v>
      </c>
      <c r="D3" s="93" t="s">
        <v>168</v>
      </c>
      <c r="E3" s="93" t="s">
        <v>169</v>
      </c>
      <c r="F3" s="93" t="s">
        <v>170</v>
      </c>
      <c r="G3" s="93" t="s">
        <v>171</v>
      </c>
      <c r="H3" s="93" t="s">
        <v>159</v>
      </c>
      <c r="I3" s="93" t="s">
        <v>172</v>
      </c>
      <c r="J3" s="93" t="s">
        <v>173</v>
      </c>
      <c r="K3" s="93" t="s">
        <v>174</v>
      </c>
      <c r="L3" s="93" t="s">
        <v>175</v>
      </c>
      <c r="M3" s="93" t="s">
        <v>176</v>
      </c>
    </row>
    <row r="4" spans="1:13">
      <c r="A4" s="94">
        <v>833001</v>
      </c>
      <c r="B4" s="94" t="s">
        <v>177</v>
      </c>
      <c r="C4" s="95" t="s">
        <v>178</v>
      </c>
      <c r="D4" s="96">
        <v>66</v>
      </c>
      <c r="E4" s="96">
        <v>98</v>
      </c>
      <c r="F4" s="97">
        <f t="shared" ref="F4:F17" si="0">AVERAGE(D4:E4)</f>
        <v>82</v>
      </c>
      <c r="G4" s="97">
        <f t="shared" ref="G4:G17" si="1">SUM(D4:E4)</f>
        <v>164</v>
      </c>
      <c r="H4" s="98" t="str">
        <f t="shared" ref="H4:H17" si="2">IF(F4&gt;85,"A",IF(F4&gt;80,"B",IF(F4&gt;76,"C","D")))</f>
        <v>B</v>
      </c>
      <c r="I4" s="99"/>
      <c r="J4" s="99"/>
      <c r="K4" s="99" t="str">
        <f t="shared" ref="K4:K17" si="3">REPT("☆",COUNTIF(D4:E4,"&gt;=60"))</f>
        <v>☆☆</v>
      </c>
      <c r="L4" s="98" t="str">
        <f t="shared" ref="L4:L17" si="4">IF(G4&gt;180,"甲",IF(G4&gt;=150,"乙","丙"))</f>
        <v>乙</v>
      </c>
      <c r="M4" s="98" t="str">
        <f t="shared" ref="M4:M17" si="5">IF(OR(AND(D4&gt;85,E4&gt;85),G4&gt;180),"特優","")</f>
        <v/>
      </c>
    </row>
    <row r="5" spans="1:13">
      <c r="A5" s="94">
        <v>833002</v>
      </c>
      <c r="B5" s="94" t="s">
        <v>179</v>
      </c>
      <c r="C5" s="95" t="s">
        <v>180</v>
      </c>
      <c r="D5" s="96">
        <v>82</v>
      </c>
      <c r="E5" s="96">
        <v>94</v>
      </c>
      <c r="F5" s="97">
        <f t="shared" si="0"/>
        <v>88</v>
      </c>
      <c r="G5" s="97">
        <f t="shared" si="1"/>
        <v>176</v>
      </c>
      <c r="H5" s="98" t="str">
        <f t="shared" si="2"/>
        <v>A</v>
      </c>
      <c r="I5" s="99"/>
      <c r="J5" s="99"/>
      <c r="K5" s="99" t="str">
        <f t="shared" si="3"/>
        <v>☆☆</v>
      </c>
      <c r="L5" s="98" t="str">
        <f t="shared" si="4"/>
        <v>乙</v>
      </c>
      <c r="M5" s="98" t="str">
        <f t="shared" si="5"/>
        <v/>
      </c>
    </row>
    <row r="6" spans="1:13">
      <c r="A6" s="94">
        <v>833003</v>
      </c>
      <c r="B6" s="94" t="s">
        <v>181</v>
      </c>
      <c r="C6" s="95" t="s">
        <v>180</v>
      </c>
      <c r="D6" s="96">
        <v>65</v>
      </c>
      <c r="E6" s="96">
        <v>83</v>
      </c>
      <c r="F6" s="97">
        <f t="shared" si="0"/>
        <v>74</v>
      </c>
      <c r="G6" s="97">
        <f t="shared" si="1"/>
        <v>148</v>
      </c>
      <c r="H6" s="98" t="str">
        <f t="shared" si="2"/>
        <v>D</v>
      </c>
      <c r="I6" s="99"/>
      <c r="J6" s="99"/>
      <c r="K6" s="99" t="str">
        <f t="shared" si="3"/>
        <v>☆☆</v>
      </c>
      <c r="L6" s="98" t="str">
        <f t="shared" si="4"/>
        <v>丙</v>
      </c>
      <c r="M6" s="98" t="str">
        <f t="shared" si="5"/>
        <v/>
      </c>
    </row>
    <row r="7" spans="1:13">
      <c r="A7" s="94">
        <v>833004</v>
      </c>
      <c r="B7" s="94" t="s">
        <v>130</v>
      </c>
      <c r="C7" s="95" t="s">
        <v>180</v>
      </c>
      <c r="D7" s="96">
        <v>95</v>
      </c>
      <c r="E7" s="96">
        <v>87</v>
      </c>
      <c r="F7" s="97">
        <f t="shared" si="0"/>
        <v>91</v>
      </c>
      <c r="G7" s="97">
        <f t="shared" si="1"/>
        <v>182</v>
      </c>
      <c r="H7" s="98" t="str">
        <f t="shared" si="2"/>
        <v>A</v>
      </c>
      <c r="I7" s="99"/>
      <c r="J7" s="99"/>
      <c r="K7" s="99" t="str">
        <f t="shared" si="3"/>
        <v>☆☆</v>
      </c>
      <c r="L7" s="98" t="str">
        <f t="shared" si="4"/>
        <v>甲</v>
      </c>
      <c r="M7" s="98" t="str">
        <f t="shared" si="5"/>
        <v>特優</v>
      </c>
    </row>
    <row r="8" spans="1:13">
      <c r="A8" s="94">
        <v>833005</v>
      </c>
      <c r="B8" s="94" t="s">
        <v>182</v>
      </c>
      <c r="C8" s="95" t="s">
        <v>178</v>
      </c>
      <c r="D8" s="96">
        <v>97</v>
      </c>
      <c r="E8" s="96">
        <v>63</v>
      </c>
      <c r="F8" s="97">
        <f t="shared" si="0"/>
        <v>80</v>
      </c>
      <c r="G8" s="97">
        <f t="shared" si="1"/>
        <v>160</v>
      </c>
      <c r="H8" s="98" t="str">
        <f t="shared" si="2"/>
        <v>C</v>
      </c>
      <c r="I8" s="99"/>
      <c r="J8" s="99"/>
      <c r="K8" s="99" t="str">
        <f t="shared" si="3"/>
        <v>☆☆</v>
      </c>
      <c r="L8" s="98" t="str">
        <f t="shared" si="4"/>
        <v>乙</v>
      </c>
      <c r="M8" s="98" t="str">
        <f t="shared" si="5"/>
        <v/>
      </c>
    </row>
    <row r="9" spans="1:13">
      <c r="A9" s="94">
        <v>833006</v>
      </c>
      <c r="B9" s="94" t="s">
        <v>183</v>
      </c>
      <c r="C9" s="95" t="s">
        <v>180</v>
      </c>
      <c r="D9" s="96">
        <v>81</v>
      </c>
      <c r="E9" s="96">
        <v>63</v>
      </c>
      <c r="F9" s="97">
        <f t="shared" si="0"/>
        <v>72</v>
      </c>
      <c r="G9" s="97">
        <f t="shared" si="1"/>
        <v>144</v>
      </c>
      <c r="H9" s="98" t="str">
        <f t="shared" si="2"/>
        <v>D</v>
      </c>
      <c r="I9" s="99"/>
      <c r="J9" s="99"/>
      <c r="K9" s="99" t="str">
        <f t="shared" si="3"/>
        <v>☆☆</v>
      </c>
      <c r="L9" s="98" t="str">
        <f t="shared" si="4"/>
        <v>丙</v>
      </c>
      <c r="M9" s="98" t="str">
        <f t="shared" si="5"/>
        <v/>
      </c>
    </row>
    <row r="10" spans="1:13">
      <c r="A10" s="94">
        <v>833007</v>
      </c>
      <c r="B10" s="94" t="s">
        <v>184</v>
      </c>
      <c r="C10" s="95" t="s">
        <v>178</v>
      </c>
      <c r="D10" s="96">
        <v>68</v>
      </c>
      <c r="E10" s="96">
        <v>84</v>
      </c>
      <c r="F10" s="97">
        <f t="shared" si="0"/>
        <v>76</v>
      </c>
      <c r="G10" s="97">
        <f t="shared" si="1"/>
        <v>152</v>
      </c>
      <c r="H10" s="98" t="str">
        <f t="shared" si="2"/>
        <v>D</v>
      </c>
      <c r="I10" s="99"/>
      <c r="J10" s="99"/>
      <c r="K10" s="99" t="str">
        <f t="shared" si="3"/>
        <v>☆☆</v>
      </c>
      <c r="L10" s="98" t="str">
        <f t="shared" si="4"/>
        <v>乙</v>
      </c>
      <c r="M10" s="98" t="str">
        <f t="shared" si="5"/>
        <v/>
      </c>
    </row>
    <row r="11" spans="1:13">
      <c r="A11" s="94">
        <v>833008</v>
      </c>
      <c r="B11" s="94" t="s">
        <v>185</v>
      </c>
      <c r="C11" s="95" t="s">
        <v>180</v>
      </c>
      <c r="D11" s="96">
        <v>70</v>
      </c>
      <c r="E11" s="96">
        <v>92</v>
      </c>
      <c r="F11" s="97">
        <f t="shared" si="0"/>
        <v>81</v>
      </c>
      <c r="G11" s="97">
        <f t="shared" si="1"/>
        <v>162</v>
      </c>
      <c r="H11" s="98" t="str">
        <f t="shared" si="2"/>
        <v>B</v>
      </c>
      <c r="I11" s="99"/>
      <c r="J11" s="99"/>
      <c r="K11" s="99" t="str">
        <f t="shared" si="3"/>
        <v>☆☆</v>
      </c>
      <c r="L11" s="98" t="str">
        <f t="shared" si="4"/>
        <v>乙</v>
      </c>
      <c r="M11" s="98" t="str">
        <f t="shared" si="5"/>
        <v/>
      </c>
    </row>
    <row r="12" spans="1:13">
      <c r="A12" s="94">
        <v>833009</v>
      </c>
      <c r="B12" s="94" t="s">
        <v>186</v>
      </c>
      <c r="C12" s="95" t="s">
        <v>178</v>
      </c>
      <c r="D12" s="96">
        <v>71</v>
      </c>
      <c r="E12" s="96">
        <v>83</v>
      </c>
      <c r="F12" s="97">
        <f t="shared" si="0"/>
        <v>77</v>
      </c>
      <c r="G12" s="97">
        <f t="shared" si="1"/>
        <v>154</v>
      </c>
      <c r="H12" s="98" t="str">
        <f t="shared" si="2"/>
        <v>C</v>
      </c>
      <c r="I12" s="99"/>
      <c r="J12" s="99"/>
      <c r="K12" s="99" t="str">
        <f t="shared" si="3"/>
        <v>☆☆</v>
      </c>
      <c r="L12" s="98" t="str">
        <f t="shared" si="4"/>
        <v>乙</v>
      </c>
      <c r="M12" s="98" t="str">
        <f t="shared" si="5"/>
        <v/>
      </c>
    </row>
    <row r="13" spans="1:13">
      <c r="A13" s="94">
        <v>833010</v>
      </c>
      <c r="B13" s="94" t="s">
        <v>187</v>
      </c>
      <c r="C13" s="95" t="s">
        <v>178</v>
      </c>
      <c r="D13" s="96">
        <v>82</v>
      </c>
      <c r="E13" s="96">
        <v>94</v>
      </c>
      <c r="F13" s="97">
        <f t="shared" si="0"/>
        <v>88</v>
      </c>
      <c r="G13" s="97">
        <f t="shared" si="1"/>
        <v>176</v>
      </c>
      <c r="H13" s="98" t="str">
        <f t="shared" si="2"/>
        <v>A</v>
      </c>
      <c r="I13" s="99"/>
      <c r="J13" s="99"/>
      <c r="K13" s="99" t="str">
        <f t="shared" si="3"/>
        <v>☆☆</v>
      </c>
      <c r="L13" s="98" t="str">
        <f t="shared" si="4"/>
        <v>乙</v>
      </c>
      <c r="M13" s="98" t="str">
        <f t="shared" si="5"/>
        <v/>
      </c>
    </row>
    <row r="14" spans="1:13">
      <c r="A14" s="94">
        <v>833011</v>
      </c>
      <c r="B14" s="94" t="s">
        <v>188</v>
      </c>
      <c r="C14" s="95" t="s">
        <v>180</v>
      </c>
      <c r="D14" s="96">
        <v>92</v>
      </c>
      <c r="E14" s="96">
        <v>90</v>
      </c>
      <c r="F14" s="97">
        <f t="shared" si="0"/>
        <v>91</v>
      </c>
      <c r="G14" s="97">
        <f t="shared" si="1"/>
        <v>182</v>
      </c>
      <c r="H14" s="98" t="str">
        <f t="shared" si="2"/>
        <v>A</v>
      </c>
      <c r="I14" s="99"/>
      <c r="J14" s="99"/>
      <c r="K14" s="99" t="str">
        <f t="shared" si="3"/>
        <v>☆☆</v>
      </c>
      <c r="L14" s="98" t="str">
        <f t="shared" si="4"/>
        <v>甲</v>
      </c>
      <c r="M14" s="98" t="str">
        <f t="shared" si="5"/>
        <v>特優</v>
      </c>
    </row>
    <row r="15" spans="1:13">
      <c r="A15" s="94">
        <v>833012</v>
      </c>
      <c r="B15" s="94" t="s">
        <v>189</v>
      </c>
      <c r="C15" s="95" t="s">
        <v>180</v>
      </c>
      <c r="D15" s="96">
        <v>65</v>
      </c>
      <c r="E15" s="96">
        <v>71</v>
      </c>
      <c r="F15" s="97">
        <f t="shared" si="0"/>
        <v>68</v>
      </c>
      <c r="G15" s="97">
        <f t="shared" si="1"/>
        <v>136</v>
      </c>
      <c r="H15" s="98" t="str">
        <f t="shared" si="2"/>
        <v>D</v>
      </c>
      <c r="I15" s="99"/>
      <c r="J15" s="99"/>
      <c r="K15" s="99" t="str">
        <f t="shared" si="3"/>
        <v>☆☆</v>
      </c>
      <c r="L15" s="98" t="str">
        <f t="shared" si="4"/>
        <v>丙</v>
      </c>
      <c r="M15" s="98" t="str">
        <f t="shared" si="5"/>
        <v/>
      </c>
    </row>
    <row r="16" spans="1:13">
      <c r="A16" s="94">
        <v>833013</v>
      </c>
      <c r="B16" s="94" t="s">
        <v>190</v>
      </c>
      <c r="C16" s="95" t="s">
        <v>178</v>
      </c>
      <c r="D16" s="96">
        <v>88</v>
      </c>
      <c r="E16" s="96">
        <v>68</v>
      </c>
      <c r="F16" s="97">
        <f t="shared" si="0"/>
        <v>78</v>
      </c>
      <c r="G16" s="97">
        <f t="shared" si="1"/>
        <v>156</v>
      </c>
      <c r="H16" s="98" t="str">
        <f t="shared" si="2"/>
        <v>C</v>
      </c>
      <c r="I16" s="99"/>
      <c r="J16" s="99"/>
      <c r="K16" s="99" t="str">
        <f t="shared" si="3"/>
        <v>☆☆</v>
      </c>
      <c r="L16" s="98" t="str">
        <f t="shared" si="4"/>
        <v>乙</v>
      </c>
      <c r="M16" s="98" t="str">
        <f t="shared" si="5"/>
        <v/>
      </c>
    </row>
    <row r="17" spans="1:13">
      <c r="A17" s="94">
        <v>833014</v>
      </c>
      <c r="B17" s="94" t="s">
        <v>191</v>
      </c>
      <c r="C17" s="95" t="s">
        <v>178</v>
      </c>
      <c r="D17" s="96">
        <v>55</v>
      </c>
      <c r="E17" s="96">
        <v>99</v>
      </c>
      <c r="F17" s="97">
        <f t="shared" si="0"/>
        <v>77</v>
      </c>
      <c r="G17" s="97">
        <f t="shared" si="1"/>
        <v>154</v>
      </c>
      <c r="H17" s="98" t="str">
        <f t="shared" si="2"/>
        <v>C</v>
      </c>
      <c r="I17" s="99"/>
      <c r="J17" s="99"/>
      <c r="K17" s="99" t="str">
        <f t="shared" si="3"/>
        <v>☆</v>
      </c>
      <c r="L17" s="98" t="str">
        <f t="shared" si="4"/>
        <v>乙</v>
      </c>
      <c r="M17" s="98" t="str">
        <f t="shared" si="5"/>
        <v/>
      </c>
    </row>
    <row r="18" spans="1:13" ht="15" thickBot="1">
      <c r="A18" s="100"/>
      <c r="B18" s="101"/>
      <c r="C18" s="101"/>
      <c r="H18" s="90"/>
    </row>
    <row r="19" spans="1:13">
      <c r="A19" s="142" t="s">
        <v>192</v>
      </c>
      <c r="B19" s="143"/>
      <c r="C19" s="143"/>
      <c r="D19" s="143"/>
      <c r="H19" s="104" t="s">
        <v>159</v>
      </c>
      <c r="I19" s="105" t="s">
        <v>160</v>
      </c>
      <c r="J19" s="106" t="s">
        <v>173</v>
      </c>
    </row>
    <row r="20" spans="1:13">
      <c r="A20" s="107" t="s">
        <v>193</v>
      </c>
      <c r="B20" s="108"/>
      <c r="C20" s="108"/>
      <c r="D20" s="108"/>
      <c r="H20" s="109" t="s">
        <v>194</v>
      </c>
      <c r="I20" s="110" t="s">
        <v>195</v>
      </c>
      <c r="J20" s="111">
        <v>1.1000000000000001</v>
      </c>
    </row>
    <row r="21" spans="1:13">
      <c r="A21" s="107" t="s">
        <v>196</v>
      </c>
      <c r="B21" s="108"/>
      <c r="C21" s="108"/>
      <c r="D21" s="108"/>
      <c r="H21" s="109" t="s">
        <v>197</v>
      </c>
      <c r="I21" s="110" t="s">
        <v>198</v>
      </c>
      <c r="J21" s="111">
        <v>1.08</v>
      </c>
    </row>
    <row r="22" spans="1:13">
      <c r="A22" s="107" t="s">
        <v>199</v>
      </c>
      <c r="B22" s="108"/>
      <c r="C22" s="108"/>
      <c r="D22" s="108"/>
      <c r="H22" s="109" t="s">
        <v>200</v>
      </c>
      <c r="I22" s="110" t="s">
        <v>201</v>
      </c>
      <c r="J22" s="111">
        <v>1.05</v>
      </c>
    </row>
    <row r="23" spans="1:13" ht="15" thickBot="1">
      <c r="A23" s="107" t="s">
        <v>202</v>
      </c>
      <c r="B23" s="108"/>
      <c r="C23" s="108"/>
      <c r="D23" s="108"/>
      <c r="H23" s="112" t="s">
        <v>203</v>
      </c>
      <c r="I23" s="113" t="s">
        <v>204</v>
      </c>
      <c r="J23" s="114">
        <v>0.98</v>
      </c>
    </row>
    <row r="24" spans="1:13">
      <c r="A24" s="115" t="s">
        <v>205</v>
      </c>
      <c r="B24" s="115"/>
      <c r="C24" s="115"/>
      <c r="D24" s="115"/>
    </row>
    <row r="25" spans="1:13">
      <c r="A25" s="116">
        <v>4</v>
      </c>
      <c r="B25" s="117"/>
      <c r="C25" s="117"/>
      <c r="D25" s="117"/>
      <c r="H25" s="118" t="s">
        <v>206</v>
      </c>
      <c r="I25" s="119" t="s">
        <v>207</v>
      </c>
      <c r="J25" s="119" t="s">
        <v>208</v>
      </c>
    </row>
    <row r="26" spans="1:13">
      <c r="A26" s="115" t="s">
        <v>209</v>
      </c>
      <c r="B26" s="115"/>
      <c r="C26" s="115"/>
      <c r="D26" s="115"/>
      <c r="H26" s="120" t="s">
        <v>161</v>
      </c>
      <c r="I26" s="121" t="s">
        <v>160</v>
      </c>
      <c r="J26" s="121" t="str">
        <f>INDEX($H$19:$J$23, MATCH(H26,$H$19:$H$23,), MATCH(I26,$H$19:$J$19,))</f>
        <v>音樂帶兩捲</v>
      </c>
    </row>
    <row r="27" spans="1:13">
      <c r="A27" s="116">
        <f>CHOOSE(A25,AVERAGE(D4:D17),AVERAGE(E4:E17),MAX(F4:F17),MIN(G4:G17))</f>
        <v>136</v>
      </c>
      <c r="B27" s="122">
        <f>IF(A25=1,AVERAGE(D4:D17),IF(A25=2,AVERAGE(E4:E17),IF(A25=3,MAX(F4:F17),IF(A25=4,MIN(G4:G17)))))</f>
        <v>136</v>
      </c>
      <c r="C27" s="117"/>
      <c r="D27" s="117"/>
    </row>
    <row r="28" spans="1:13">
      <c r="A28" s="123" t="s">
        <v>210</v>
      </c>
      <c r="H28" s="123" t="s">
        <v>211</v>
      </c>
    </row>
    <row r="29" spans="1:13">
      <c r="A29" s="90" t="str">
        <f>INDEX((A3:G8,A10:G13,A15:G17),3,2,1)</f>
        <v>陳偉忠</v>
      </c>
      <c r="B29" s="124" t="s">
        <v>212</v>
      </c>
      <c r="H29" s="102">
        <f>MATCH(H17,H20:H23,0)</f>
        <v>3</v>
      </c>
      <c r="I29" s="125" t="s">
        <v>213</v>
      </c>
    </row>
    <row r="30" spans="1:13">
      <c r="A30" s="90" t="str">
        <f t="array" ref="A30:A32">INDEX((A4:G8,A10:G13,A15:G17),0,2,3)</f>
        <v>林建宏</v>
      </c>
      <c r="B30" s="124" t="s">
        <v>214</v>
      </c>
      <c r="H30" s="102" t="e">
        <f>MATCH(I15,I20:I23,0)</f>
        <v>#N/A</v>
      </c>
      <c r="I30" s="125" t="s">
        <v>215</v>
      </c>
    </row>
    <row r="31" spans="1:13">
      <c r="A31" s="90" t="str">
        <v>謝幸安</v>
      </c>
      <c r="H31" s="102">
        <f>MATCH(1,J20:J23,-1)</f>
        <v>3</v>
      </c>
      <c r="I31" s="125" t="s">
        <v>216</v>
      </c>
    </row>
    <row r="32" spans="1:13">
      <c r="A32" s="90" t="str">
        <v>林毓倫</v>
      </c>
      <c r="H32" s="102" t="e">
        <f>MATCH(1,J20:J23,0)</f>
        <v>#N/A</v>
      </c>
      <c r="I32" s="125" t="s">
        <v>217</v>
      </c>
    </row>
    <row r="33" spans="1:9">
      <c r="A33" s="90" t="str">
        <f>INDEX(H20:J23,3,2)</f>
        <v>音樂帶兩捲</v>
      </c>
      <c r="B33" s="124" t="s">
        <v>218</v>
      </c>
      <c r="H33" s="123" t="s">
        <v>219</v>
      </c>
      <c r="I33" s="123"/>
    </row>
    <row r="34" spans="1:9">
      <c r="A34" s="90" t="str">
        <f t="array" ref="A34:A37">INDEX(H20:J23,0,2)</f>
        <v>電影票3張</v>
      </c>
      <c r="B34" s="126" t="s">
        <v>162</v>
      </c>
      <c r="H34" s="102" t="str">
        <f>INDEX(H20:J23,MATCH(H17,H20:H23,0),2)</f>
        <v>音樂帶兩捲</v>
      </c>
      <c r="I34" s="127" t="s">
        <v>220</v>
      </c>
    </row>
    <row r="35" spans="1:9">
      <c r="A35" s="90" t="str">
        <v>光碟一片</v>
      </c>
    </row>
    <row r="36" spans="1:9">
      <c r="A36" s="90" t="str">
        <v>音樂帶兩捲</v>
      </c>
    </row>
    <row r="37" spans="1:9">
      <c r="A37" s="90" t="str">
        <v>鉛筆五支</v>
      </c>
    </row>
    <row r="38" spans="1:9">
      <c r="A38" s="126" t="e">
        <f>INDEX((A3:G8,A10:G13,A15:G17),3,2,4)</f>
        <v>#REF!</v>
      </c>
      <c r="B38" s="128" t="s">
        <v>221</v>
      </c>
    </row>
  </sheetData>
  <mergeCells count="2">
    <mergeCell ref="A19:D19"/>
    <mergeCell ref="L2:M2"/>
  </mergeCells>
  <phoneticPr fontId="2" type="noConversion"/>
  <printOptions gridLines="1" gridLinesSet="0"/>
  <pageMargins left="0.75" right="0.75" top="1" bottom="1" header="0.5" footer="0.5"/>
  <pageSetup paperSize="9" orientation="portrait" horizontalDpi="4294967292" verticalDpi="360" r:id="rId1"/>
  <headerFooter alignWithMargins="0">
    <oddHeader>&amp;C&amp;A&amp;R&amp;F</oddHeader>
    <oddFooter>第&amp;P頁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G5" sqref="G5"/>
    </sheetView>
  </sheetViews>
  <sheetFormatPr defaultRowHeight="16.5"/>
  <cols>
    <col min="1" max="1" width="9" style="76" customWidth="1"/>
    <col min="2" max="2" width="26.875" style="76" bestFit="1" customWidth="1"/>
    <col min="3" max="16384" width="9" style="76"/>
  </cols>
  <sheetData>
    <row r="1" spans="1:4" ht="19.5">
      <c r="A1" s="145" t="s">
        <v>115</v>
      </c>
      <c r="B1" s="145"/>
      <c r="C1" s="145"/>
      <c r="D1" s="145"/>
    </row>
    <row r="2" spans="1:4">
      <c r="A2" s="77" t="s">
        <v>116</v>
      </c>
      <c r="B2" s="77" t="s">
        <v>117</v>
      </c>
      <c r="C2" s="77" t="s">
        <v>118</v>
      </c>
      <c r="D2" s="77" t="s">
        <v>119</v>
      </c>
    </row>
    <row r="3" spans="1:4">
      <c r="A3" s="78" t="s">
        <v>120</v>
      </c>
      <c r="B3" s="78" t="s">
        <v>64</v>
      </c>
      <c r="C3" s="78" t="s">
        <v>121</v>
      </c>
      <c r="D3" s="78">
        <v>420</v>
      </c>
    </row>
    <row r="4" spans="1:4">
      <c r="A4" s="78" t="s">
        <v>40</v>
      </c>
      <c r="B4" s="78" t="s">
        <v>63</v>
      </c>
      <c r="C4" s="78" t="s">
        <v>122</v>
      </c>
      <c r="D4" s="78">
        <v>400</v>
      </c>
    </row>
    <row r="5" spans="1:4">
      <c r="A5" s="78" t="s">
        <v>41</v>
      </c>
      <c r="B5" s="78" t="s">
        <v>66</v>
      </c>
      <c r="C5" s="78" t="s">
        <v>123</v>
      </c>
      <c r="D5" s="78">
        <v>410</v>
      </c>
    </row>
    <row r="6" spans="1:4">
      <c r="A6" s="78" t="s">
        <v>42</v>
      </c>
      <c r="B6" s="78" t="s">
        <v>67</v>
      </c>
      <c r="C6" s="78" t="s">
        <v>124</v>
      </c>
      <c r="D6" s="78">
        <v>450</v>
      </c>
    </row>
    <row r="7" spans="1:4">
      <c r="A7" s="78" t="s">
        <v>125</v>
      </c>
      <c r="B7" s="78" t="s">
        <v>68</v>
      </c>
      <c r="C7" s="78" t="s">
        <v>126</v>
      </c>
      <c r="D7" s="78">
        <v>380</v>
      </c>
    </row>
    <row r="8" spans="1:4">
      <c r="A8" s="78" t="s">
        <v>127</v>
      </c>
      <c r="B8" s="78" t="s">
        <v>65</v>
      </c>
      <c r="C8" s="78" t="s">
        <v>128</v>
      </c>
      <c r="D8" s="78">
        <v>390</v>
      </c>
    </row>
    <row r="10" spans="1:4">
      <c r="B10" s="79"/>
    </row>
    <row r="11" spans="1:4">
      <c r="B11" s="79"/>
    </row>
    <row r="12" spans="1:4">
      <c r="B12" s="79"/>
    </row>
    <row r="13" spans="1:4">
      <c r="B13" s="80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2" sqref="G12"/>
    </sheetView>
  </sheetViews>
  <sheetFormatPr defaultColWidth="8.875" defaultRowHeight="16.5"/>
  <cols>
    <col min="1" max="1" width="10.5" style="132" bestFit="1" customWidth="1"/>
    <col min="2" max="2" width="8.25" style="132" bestFit="1" customWidth="1"/>
    <col min="3" max="3" width="7.875" style="132" bestFit="1" customWidth="1"/>
    <col min="4" max="6" width="8.875" style="132"/>
    <col min="7" max="8" width="10.5" style="132" bestFit="1" customWidth="1"/>
    <col min="9" max="10" width="6" style="132" bestFit="1" customWidth="1"/>
    <col min="11" max="16384" width="8.875" style="132"/>
  </cols>
  <sheetData>
    <row r="1" spans="1:10">
      <c r="A1" s="129" t="s">
        <v>222</v>
      </c>
      <c r="B1" s="129" t="s">
        <v>223</v>
      </c>
      <c r="C1" s="129" t="s">
        <v>224</v>
      </c>
      <c r="D1" s="130" t="s">
        <v>225</v>
      </c>
      <c r="E1" s="130" t="s">
        <v>226</v>
      </c>
      <c r="F1" s="130"/>
      <c r="G1" s="131" t="s">
        <v>227</v>
      </c>
      <c r="H1" s="129" t="s">
        <v>235</v>
      </c>
      <c r="I1" s="129" t="s">
        <v>228</v>
      </c>
      <c r="J1" s="129" t="s">
        <v>236</v>
      </c>
    </row>
    <row r="2" spans="1:10">
      <c r="A2" s="129" t="s">
        <v>235</v>
      </c>
      <c r="B2" s="133" t="s">
        <v>229</v>
      </c>
      <c r="C2" s="134">
        <v>50</v>
      </c>
      <c r="D2" s="135"/>
      <c r="E2" s="134">
        <f t="shared" ref="E2:E9" si="0">C2-D2</f>
        <v>50</v>
      </c>
      <c r="G2" s="129" t="s">
        <v>230</v>
      </c>
      <c r="H2" s="134">
        <v>489</v>
      </c>
      <c r="I2" s="134">
        <v>419</v>
      </c>
      <c r="J2" s="134">
        <v>68</v>
      </c>
    </row>
    <row r="3" spans="1:10">
      <c r="A3" s="129" t="s">
        <v>236</v>
      </c>
      <c r="B3" s="133" t="s">
        <v>230</v>
      </c>
      <c r="C3" s="134">
        <v>600</v>
      </c>
      <c r="D3" s="135"/>
      <c r="E3" s="134">
        <f t="shared" si="0"/>
        <v>600</v>
      </c>
      <c r="G3" s="129" t="s">
        <v>231</v>
      </c>
      <c r="H3" s="134">
        <v>988</v>
      </c>
      <c r="I3" s="134">
        <v>138</v>
      </c>
      <c r="J3" s="134">
        <v>238</v>
      </c>
    </row>
    <row r="4" spans="1:10">
      <c r="A4" s="129" t="s">
        <v>228</v>
      </c>
      <c r="B4" s="133" t="s">
        <v>231</v>
      </c>
      <c r="C4" s="134">
        <v>1200</v>
      </c>
      <c r="D4" s="135"/>
      <c r="E4" s="134">
        <f t="shared" si="0"/>
        <v>1200</v>
      </c>
      <c r="G4" s="129" t="s">
        <v>232</v>
      </c>
      <c r="H4" s="134">
        <v>143</v>
      </c>
      <c r="I4" s="134">
        <v>197</v>
      </c>
      <c r="J4" s="134">
        <v>71</v>
      </c>
    </row>
    <row r="5" spans="1:10">
      <c r="A5" s="129" t="s">
        <v>236</v>
      </c>
      <c r="B5" s="133" t="s">
        <v>232</v>
      </c>
      <c r="C5" s="134">
        <v>275</v>
      </c>
      <c r="D5" s="135"/>
      <c r="E5" s="134">
        <f t="shared" si="0"/>
        <v>275</v>
      </c>
      <c r="G5" s="129" t="s">
        <v>229</v>
      </c>
      <c r="H5" s="134">
        <v>32</v>
      </c>
      <c r="I5" s="134">
        <v>35</v>
      </c>
      <c r="J5" s="134">
        <v>20</v>
      </c>
    </row>
    <row r="6" spans="1:10">
      <c r="A6" s="129" t="s">
        <v>228</v>
      </c>
      <c r="B6" s="133" t="s">
        <v>229</v>
      </c>
      <c r="C6" s="134">
        <v>70</v>
      </c>
      <c r="D6" s="135"/>
      <c r="E6" s="134">
        <f t="shared" si="0"/>
        <v>70</v>
      </c>
      <c r="G6" s="129" t="s">
        <v>233</v>
      </c>
      <c r="H6" s="134">
        <v>170</v>
      </c>
      <c r="I6" s="134">
        <v>129</v>
      </c>
      <c r="J6" s="134">
        <v>69</v>
      </c>
    </row>
    <row r="7" spans="1:10">
      <c r="A7" s="129" t="s">
        <v>228</v>
      </c>
      <c r="B7" s="133" t="s">
        <v>233</v>
      </c>
      <c r="C7" s="134">
        <v>290</v>
      </c>
      <c r="D7" s="135"/>
      <c r="E7" s="134">
        <f t="shared" si="0"/>
        <v>290</v>
      </c>
    </row>
    <row r="8" spans="1:10">
      <c r="A8" s="129" t="s">
        <v>235</v>
      </c>
      <c r="B8" s="133" t="s">
        <v>230</v>
      </c>
      <c r="C8" s="134">
        <v>500</v>
      </c>
      <c r="D8" s="135"/>
      <c r="E8" s="134">
        <f t="shared" si="0"/>
        <v>500</v>
      </c>
    </row>
    <row r="9" spans="1:10">
      <c r="A9" s="129" t="s">
        <v>228</v>
      </c>
      <c r="B9" s="133" t="s">
        <v>234</v>
      </c>
      <c r="C9" s="134">
        <v>1200</v>
      </c>
      <c r="D9" s="135"/>
      <c r="E9" s="134">
        <f t="shared" si="0"/>
        <v>1200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showGridLines="0" workbookViewId="0">
      <selection activeCell="F7" sqref="F7"/>
    </sheetView>
  </sheetViews>
  <sheetFormatPr defaultRowHeight="16.5"/>
  <cols>
    <col min="1" max="1" width="3.25" customWidth="1"/>
    <col min="6" max="6" width="5.875" customWidth="1"/>
    <col min="7" max="7" width="9.5" bestFit="1" customWidth="1"/>
  </cols>
  <sheetData>
    <row r="1" spans="2:9" ht="14.25" customHeight="1"/>
    <row r="2" spans="2:9">
      <c r="B2" s="8" t="s">
        <v>70</v>
      </c>
      <c r="C2" s="8" t="s">
        <v>21</v>
      </c>
      <c r="D2" s="8" t="s">
        <v>22</v>
      </c>
      <c r="E2" s="8" t="s">
        <v>69</v>
      </c>
      <c r="G2" s="81"/>
      <c r="H2" s="81"/>
      <c r="I2" s="81"/>
    </row>
    <row r="3" spans="2:9">
      <c r="B3" s="9" t="s">
        <v>12</v>
      </c>
      <c r="C3" s="10">
        <v>81</v>
      </c>
      <c r="D3" s="10">
        <v>68</v>
      </c>
      <c r="E3" s="10">
        <v>74.5</v>
      </c>
      <c r="G3" s="81"/>
      <c r="H3" s="81"/>
      <c r="I3" s="81"/>
    </row>
    <row r="4" spans="2:9">
      <c r="B4" s="9" t="s">
        <v>75</v>
      </c>
      <c r="C4" s="10">
        <v>69</v>
      </c>
      <c r="D4" s="10">
        <v>95</v>
      </c>
      <c r="E4" s="10">
        <v>82</v>
      </c>
      <c r="G4" s="81"/>
      <c r="H4" s="81"/>
      <c r="I4" s="81"/>
    </row>
    <row r="5" spans="2:9">
      <c r="G5" s="81"/>
      <c r="H5" s="82"/>
      <c r="I5" s="81"/>
    </row>
  </sheetData>
  <phoneticPr fontId="2" type="noConversion"/>
  <conditionalFormatting sqref="C3:E4">
    <cfRule type="cellIs" dxfId="3" priority="1" stopIfTrue="1" operator="lessThan">
      <formula>60</formula>
    </cfRule>
    <cfRule type="cellIs" dxfId="2" priority="2" stopIfTrue="1" operator="greaterThanOrEqual">
      <formula>80</formula>
    </cfRule>
  </conditionalFormatting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showGridLines="0" workbookViewId="0">
      <selection activeCell="J2" sqref="J2"/>
    </sheetView>
  </sheetViews>
  <sheetFormatPr defaultRowHeight="16.5"/>
  <cols>
    <col min="1" max="1" width="2" customWidth="1"/>
    <col min="5" max="5" width="5.375" customWidth="1"/>
    <col min="6" max="6" width="9.375" customWidth="1"/>
    <col min="7" max="7" width="13.375" customWidth="1"/>
    <col min="8" max="8" width="13" customWidth="1"/>
    <col min="9" max="9" width="3.875" customWidth="1"/>
    <col min="10" max="10" width="12.625" bestFit="1" customWidth="1"/>
  </cols>
  <sheetData>
    <row r="1" spans="2:11" ht="6.75" customHeight="1"/>
    <row r="2" spans="2:11">
      <c r="B2" s="8" t="s">
        <v>70</v>
      </c>
      <c r="C2" s="8" t="s">
        <v>76</v>
      </c>
      <c r="D2" s="8" t="s">
        <v>77</v>
      </c>
      <c r="F2" s="23"/>
      <c r="J2" s="29"/>
    </row>
    <row r="3" spans="2:11">
      <c r="B3" s="9" t="s">
        <v>12</v>
      </c>
      <c r="C3" s="10">
        <v>81</v>
      </c>
      <c r="D3" s="10">
        <v>68</v>
      </c>
      <c r="F3" s="24"/>
      <c r="J3" s="29"/>
    </row>
    <row r="4" spans="2:11">
      <c r="B4" s="9" t="s">
        <v>13</v>
      </c>
      <c r="C4" s="10">
        <v>66</v>
      </c>
      <c r="D4" s="10">
        <v>42</v>
      </c>
      <c r="F4" s="3"/>
      <c r="G4" t="s">
        <v>83</v>
      </c>
      <c r="J4" s="56"/>
      <c r="K4" s="26" t="s">
        <v>92</v>
      </c>
    </row>
    <row r="5" spans="2:11">
      <c r="B5" s="9" t="s">
        <v>14</v>
      </c>
      <c r="C5" s="10">
        <v>69</v>
      </c>
      <c r="D5" s="10">
        <v>95</v>
      </c>
      <c r="F5" s="3"/>
      <c r="G5" t="s">
        <v>81</v>
      </c>
      <c r="J5" s="56"/>
      <c r="K5" s="26" t="s">
        <v>93</v>
      </c>
    </row>
    <row r="6" spans="2:11">
      <c r="B6" s="11" t="s">
        <v>71</v>
      </c>
      <c r="C6" s="10">
        <v>96</v>
      </c>
      <c r="D6" s="10">
        <v>72</v>
      </c>
      <c r="F6" s="3"/>
      <c r="G6" t="s">
        <v>82</v>
      </c>
      <c r="J6" s="56"/>
      <c r="K6" s="26" t="s">
        <v>94</v>
      </c>
    </row>
    <row r="7" spans="2:11">
      <c r="B7" s="9" t="s">
        <v>16</v>
      </c>
      <c r="C7" s="10">
        <v>52</v>
      </c>
      <c r="D7" s="10">
        <v>79</v>
      </c>
      <c r="F7" s="3"/>
      <c r="G7" t="s">
        <v>84</v>
      </c>
      <c r="J7" s="56"/>
      <c r="K7" s="26" t="s">
        <v>95</v>
      </c>
    </row>
    <row r="8" spans="2:11">
      <c r="B8" s="11" t="s">
        <v>17</v>
      </c>
      <c r="C8" s="10">
        <v>75</v>
      </c>
      <c r="D8" s="10">
        <v>44</v>
      </c>
      <c r="F8" s="3"/>
      <c r="G8" t="s">
        <v>85</v>
      </c>
      <c r="J8" s="56"/>
      <c r="K8" s="26" t="s">
        <v>96</v>
      </c>
    </row>
    <row r="9" spans="2:11">
      <c r="B9" s="11" t="s">
        <v>18</v>
      </c>
      <c r="C9" s="10">
        <v>53</v>
      </c>
      <c r="D9" s="10">
        <v>98</v>
      </c>
    </row>
  </sheetData>
  <phoneticPr fontId="2" type="noConversion"/>
  <conditionalFormatting sqref="C3:D9">
    <cfRule type="cellIs" dxfId="1" priority="1" stopIfTrue="1" operator="lessThan">
      <formula>60</formula>
    </cfRule>
    <cfRule type="cellIs" dxfId="0" priority="2" stopIfTrue="1" operator="greaterThanOrEqual">
      <formula>80</formula>
    </cfRule>
  </conditionalFormatting>
  <dataValidations count="2">
    <dataValidation type="list" allowBlank="1" showInputMessage="1" showErrorMessage="1" sqref="J3">
      <formula1>$C$2:$D$2</formula1>
    </dataValidation>
    <dataValidation type="list" allowBlank="1" showInputMessage="1" showErrorMessage="1" sqref="J2">
      <formula1>$B$3:$B$9</formula1>
    </dataValidation>
  </dataValidation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17</vt:i4>
      </vt:variant>
    </vt:vector>
  </HeadingPairs>
  <TitlesOfParts>
    <vt:vector size="30" baseType="lpstr">
      <vt:lpstr>Address</vt:lpstr>
      <vt:lpstr>Columns</vt:lpstr>
      <vt:lpstr>Offset</vt:lpstr>
      <vt:lpstr>Choose</vt:lpstr>
      <vt:lpstr>lookup</vt:lpstr>
      <vt:lpstr>Hlookup</vt:lpstr>
      <vt:lpstr>超連結的應用</vt:lpstr>
      <vt:lpstr>Index</vt:lpstr>
      <vt:lpstr>index2</vt:lpstr>
      <vt:lpstr>Match</vt:lpstr>
      <vt:lpstr>Vlookup2</vt:lpstr>
      <vt:lpstr>Transpose</vt:lpstr>
      <vt:lpstr>綜合練習</vt:lpstr>
      <vt:lpstr>DATA</vt:lpstr>
      <vt:lpstr>化學</vt:lpstr>
      <vt:lpstr>平均</vt:lpstr>
      <vt:lpstr>成績範圍</vt:lpstr>
      <vt:lpstr>吳宜真</vt:lpstr>
      <vt:lpstr>李榮宗</vt:lpstr>
      <vt:lpstr>綜合練習!姓名</vt:lpstr>
      <vt:lpstr>姓名</vt:lpstr>
      <vt:lpstr>物理</vt:lpstr>
      <vt:lpstr>施大偉</vt:lpstr>
      <vt:lpstr>英文</vt:lpstr>
      <vt:lpstr>國文</vt:lpstr>
      <vt:lpstr>張淑滿</vt:lpstr>
      <vt:lpstr>莊慧玲</vt:lpstr>
      <vt:lpstr>陳友敬</vt:lpstr>
      <vt:lpstr>陳儀庭</vt:lpstr>
      <vt:lpstr>電腦</vt:lpstr>
    </vt:vector>
  </TitlesOfParts>
  <Company>cgu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2005-07-14T06:04:01Z</dcterms:created>
  <dcterms:modified xsi:type="dcterms:W3CDTF">2013-07-22T06:18:26Z</dcterms:modified>
</cp:coreProperties>
</file>