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中文Excel資料分析改版\新範例\範例參考解答\"/>
    </mc:Choice>
  </mc:AlternateContent>
  <bookViews>
    <workbookView xWindow="0" yWindow="45" windowWidth="7365" windowHeight="6525" tabRatio="744"/>
  </bookViews>
  <sheets>
    <sheet name="目標搜尋" sheetId="6" r:id="rId1"/>
    <sheet name="損益兩平" sheetId="7" r:id="rId2"/>
    <sheet name="綜合練習一解答" sheetId="34" r:id="rId3"/>
    <sheet name="線性規劃模式" sheetId="1" r:id="rId4"/>
    <sheet name="運算結果報表 1" sheetId="44" r:id="rId5"/>
    <sheet name="綜合練習二解答" sheetId="35" r:id="rId6"/>
    <sheet name="單變數What-If" sheetId="2" r:id="rId7"/>
    <sheet name="綜合練習三解答" sheetId="36" r:id="rId8"/>
    <sheet name="雙變數What-If 分析" sheetId="4" r:id="rId9"/>
    <sheet name="綜合練習四解答" sheetId="37" r:id="rId10"/>
    <sheet name="分析藍本摘要" sheetId="29" r:id="rId11"/>
    <sheet name="分析藍本樞紐分析表" sheetId="33" r:id="rId12"/>
    <sheet name="分析藍本" sheetId="5" r:id="rId13"/>
    <sheet name="綜合練習五解答" sheetId="38" r:id="rId14"/>
    <sheet name="職棒分析模式" sheetId="16" r:id="rId15"/>
    <sheet name="資本預算" sheetId="39" r:id="rId16"/>
    <sheet name="分析藍本摘要 2" sheetId="40" r:id="rId17"/>
    <sheet name="最適廣告預算分配" sheetId="41" r:id="rId18"/>
    <sheet name="運輸問題" sheetId="42" r:id="rId19"/>
    <sheet name="轉運問題" sheetId="43" r:id="rId20"/>
  </sheets>
  <externalReferences>
    <externalReference r:id="rId21"/>
    <externalReference r:id="rId22"/>
    <externalReference r:id="rId23"/>
  </externalReferences>
  <definedNames>
    <definedName name="_ATPDescstat_Dlg_Results" localSheetId="12" hidden="1">{2;#N/A;"R3C2:R17C3";#N/A;"R3C5";#N/A;1;#N/A;#N/A;TRUE;TRUE;FALSE;4;FALSE;4;FALSE;90;#N/A;#N/A;#N/A;#N/A}</definedName>
    <definedName name="_ATPDescstat_Dlg_Results" localSheetId="4" hidden="1">{2;#N/A;"R3C2:R17C3";#N/A;"R3C5";#N/A;1;#N/A;#N/A;TRUE;TRUE;FALSE;4;FALSE;4;FALSE;90;#N/A;#N/A;#N/A;#N/A}</definedName>
    <definedName name="_ATPDescstat_Dlg_Results" localSheetId="18" hidden="1">{2;#N/A;"R3C2:R17C3";#N/A;"R3C5";#N/A;1;#N/A;#N/A;TRUE;TRUE;FALSE;4;FALSE;4;FALSE;90;#N/A;#N/A;#N/A;#N/A}</definedName>
    <definedName name="_ATPDescstat_Dlg_Results" localSheetId="14" hidden="1">{2;#N/A;"R3C2:R17C3";#N/A;"R3C5";#N/A;1;#N/A;#N/A;TRUE;TRUE;FALSE;4;FALSE;4;FALSE;90;#N/A;#N/A;#N/A;#N/A}</definedName>
    <definedName name="_ATPDescstat_Dlg_Results" localSheetId="8" hidden="1">{2;#N/A;"R3C2:R17C3";#N/A;"R3C5";#N/A;1;#N/A;#N/A;TRUE;TRUE;FALSE;4;FALSE;4;FALSE;90;#N/A;#N/A;#N/A;#N/A}</definedName>
    <definedName name="_ATPDescstat_Dlg_Results" hidden="1">{2;#N/A;"R3C2:R17C3";#N/A;"R3C5";#N/A;1;#N/A;#N/A;TRUE;TRUE;FALSE;4;FALSE;4;FALSE;90;#N/A;#N/A;#N/A;#N/A}</definedName>
    <definedName name="_ATPDescstat_Dlg_Types" localSheetId="12" hidden="1">{"EXCELHLP.HLP!1786";5;10;5;10;5;11;112;112;13;13;13;7;13;7;13;8;5;1;2;24}</definedName>
    <definedName name="_ATPDescstat_Dlg_Types" localSheetId="4" hidden="1">{"EXCELHLP.HLP!1786";5;10;5;10;5;11;112;112;13;13;13;7;13;7;13;8;5;1;2;24}</definedName>
    <definedName name="_ATPDescstat_Dlg_Types" localSheetId="18" hidden="1">{"EXCELHLP.HLP!1786";5;10;5;10;5;11;112;112;13;13;13;7;13;7;13;8;5;1;2;24}</definedName>
    <definedName name="_ATPDescstat_Dlg_Types" localSheetId="14" hidden="1">{"EXCELHLP.HLP!1786";5;10;5;10;5;11;112;112;13;13;13;7;13;7;13;8;5;1;2;24}</definedName>
    <definedName name="_ATPDescstat_Dlg_Types" localSheetId="8" hidden="1">{"EXCELHLP.HLP!1786";5;10;5;10;5;11;112;112;13;13;13;7;13;7;13;8;5;1;2;24}</definedName>
    <definedName name="_ATPDescstat_Dlg_Types" hidden="1">{"EXCELHLP.HLP!1786";5;10;5;10;5;11;112;112;13;13;13;7;13;7;13;8;5;1;2;24}</definedName>
    <definedName name="_ATPHist_Dlg_Results" localSheetId="12" hidden="1">{2;#N/A;"R4C3:R17C3";#N/A;"R4C4:R10C4";#N/A;"R20C1";TRUE;TRUE;TRUE;#N/A;#N/A;#N/A}</definedName>
    <definedName name="_ATPHist_Dlg_Results" localSheetId="4" hidden="1">{2;#N/A;"R4C3:R17C3";#N/A;"R4C4:R10C4";#N/A;"R20C1";TRUE;TRUE;TRUE;#N/A;#N/A;#N/A}</definedName>
    <definedName name="_ATPHist_Dlg_Results" localSheetId="18" hidden="1">{2;#N/A;"R4C3:R17C3";#N/A;"R4C4:R10C4";#N/A;"R20C1";TRUE;TRUE;TRUE;#N/A;#N/A;#N/A}</definedName>
    <definedName name="_ATPHist_Dlg_Results" localSheetId="14" hidden="1">{2;#N/A;"R4C3:R17C3";#N/A;"R4C4:R10C4";#N/A;"R20C1";TRUE;TRUE;TRUE;#N/A;#N/A;#N/A}</definedName>
    <definedName name="_ATPHist_Dlg_Results" localSheetId="8" hidden="1">{2;#N/A;"R4C3:R17C3";#N/A;"R4C4:R10C4";#N/A;"R20C1";TRUE;TRUE;TRUE;#N/A;#N/A;#N/A}</definedName>
    <definedName name="_ATPHist_Dlg_Results" hidden="1">{2;#N/A;"R4C3:R17C3";#N/A;"R4C4:R10C4";#N/A;"R20C1";TRUE;TRUE;TRUE;#N/A;#N/A;#N/A}</definedName>
    <definedName name="_ATPHist_Dlg_Types" localSheetId="12" hidden="1">{"EXCELHLP.HLP!1790";5;10;5;10;5;10;13;13;13;1;2;24}</definedName>
    <definedName name="_ATPHist_Dlg_Types" localSheetId="4" hidden="1">{"EXCELHLP.HLP!1790";5;10;5;10;5;10;13;13;13;1;2;24}</definedName>
    <definedName name="_ATPHist_Dlg_Types" localSheetId="18" hidden="1">{"EXCELHLP.HLP!1790";5;10;5;10;5;10;13;13;13;1;2;24}</definedName>
    <definedName name="_ATPHist_Dlg_Types" localSheetId="14" hidden="1">{"EXCELHLP.HLP!1790";5;10;5;10;5;10;13;13;13;1;2;24}</definedName>
    <definedName name="_ATPHist_Dlg_Types" localSheetId="8" hidden="1">{"EXCELHLP.HLP!1790";5;10;5;10;5;10;13;13;13;1;2;24}</definedName>
    <definedName name="_ATPHist_Dlg_Types" hidden="1">{"EXCELHLP.HLP!1790";5;10;5;10;5;10;13;13;13;1;2;24}</definedName>
    <definedName name="_ATPHist_Range2" localSheetId="8" hidden="1">[1]資料庫原始資料!#REF!</definedName>
    <definedName name="_ATPHist_Range2" hidden="1">[2]資料庫原始資料!#REF!</definedName>
    <definedName name="_Scenario_new_change" localSheetId="15" hidden="1">資本預算!$B$3:$B$6</definedName>
    <definedName name="_scenchg_count" localSheetId="15" hidden="1">4</definedName>
    <definedName name="_scenchg1" localSheetId="15" hidden="1">資本預算!$B$3</definedName>
    <definedName name="_scenchg2" localSheetId="15" hidden="1">資本預算!$B$4</definedName>
    <definedName name="_scenchg3" localSheetId="15" hidden="1">資本預算!$B$5</definedName>
    <definedName name="_scenchg4" localSheetId="15" hidden="1">資本預算!$B$6</definedName>
    <definedName name="ACwvu.Harry." localSheetId="15" hidden="1">資本預算!$1:$1048576</definedName>
    <definedName name="ACwvu.Vincent." localSheetId="15" hidden="1">資本預算!#REF!</definedName>
    <definedName name="scen_change" localSheetId="15" hidden="1">資本預算!$B$3:$B$6</definedName>
    <definedName name="scen_date1" localSheetId="15" hidden="1">34172.9592939815</definedName>
    <definedName name="scen_date2" localSheetId="15" hidden="1">34172.9596180556</definedName>
    <definedName name="scen_date3" localSheetId="15" hidden="1">34172.9604398148</definedName>
    <definedName name="scen_name1" localSheetId="15" hidden="1">"狀況一"</definedName>
    <definedName name="scen_name2" localSheetId="15" hidden="1">"狀況二"</definedName>
    <definedName name="scen_name3" localSheetId="15" hidden="1">"狀況三"</definedName>
    <definedName name="scen_num" localSheetId="15" hidden="1">3</definedName>
    <definedName name="scen_result" localSheetId="15" hidden="1">資本預算!$F$3:$F$6,資本預算!$C$11</definedName>
    <definedName name="scen_user1" localSheetId="15" hidden="1">"林宏諭(VINCENT LIN)"</definedName>
    <definedName name="scen_user2" localSheetId="15" hidden="1">"林宏諭(VINCENT LIN)"</definedName>
    <definedName name="scen_user3" localSheetId="15" hidden="1">"林宏諭(VINCENT LIN)"</definedName>
    <definedName name="scen_value0" localSheetId="15" hidden="1">{"1";"0.999999992875882";"0";"1"}</definedName>
    <definedName name="scen_value1" localSheetId="15" hidden="1">{1;0;1;1}</definedName>
    <definedName name="scen_value2" localSheetId="15" hidden="1">{1;1.00000000300368;0;1}</definedName>
    <definedName name="scen_value3" localSheetId="15" hidden="1">{1;0.999999992875882;0;1}</definedName>
    <definedName name="solver_adj" localSheetId="17" hidden="1">最適廣告預算分配!$B$12:$E$12,最適廣告預算分配!$B$3</definedName>
    <definedName name="solver_adj" localSheetId="15" hidden="1">資本預算!$B$3:$B$6,資本預算!$F$3:$F$6</definedName>
    <definedName name="solver_adj" localSheetId="18" hidden="1">運輸問題!$B$11:$E$14</definedName>
    <definedName name="solver_adj" localSheetId="5" hidden="1">綜合練習二解答!$B$6:$C$6</definedName>
    <definedName name="solver_adj" localSheetId="3" hidden="1">線性規劃模式!$B$5:$C$5</definedName>
    <definedName name="solver_adj" localSheetId="19" hidden="1">轉運問題!$B$20:$M$31</definedName>
    <definedName name="solver_cvg" localSheetId="17" hidden="1">0.0001</definedName>
    <definedName name="solver_cvg" localSheetId="15" hidden="1">0.0001</definedName>
    <definedName name="solver_cvg" localSheetId="18" hidden="1">0.0001</definedName>
    <definedName name="solver_cvg" localSheetId="5" hidden="1">0.0001</definedName>
    <definedName name="solver_cvg" localSheetId="3" hidden="1">0.0001</definedName>
    <definedName name="solver_cvg" localSheetId="19" hidden="1">0.0001</definedName>
    <definedName name="solver_drv" localSheetId="17" hidden="1">1</definedName>
    <definedName name="solver_drv" localSheetId="15" hidden="1">1</definedName>
    <definedName name="solver_drv" localSheetId="18" hidden="1">1</definedName>
    <definedName name="solver_drv" localSheetId="5" hidden="1">1</definedName>
    <definedName name="solver_drv" localSheetId="3" hidden="1">1</definedName>
    <definedName name="solver_drv" localSheetId="19" hidden="1">2</definedName>
    <definedName name="solver_est" localSheetId="17" hidden="1">1</definedName>
    <definedName name="solver_est" localSheetId="15" hidden="1">1</definedName>
    <definedName name="solver_est" localSheetId="18" hidden="1">1</definedName>
    <definedName name="solver_est" localSheetId="5" hidden="1">1</definedName>
    <definedName name="solver_est" localSheetId="3" hidden="1">1</definedName>
    <definedName name="solver_est" localSheetId="19" hidden="1">1</definedName>
    <definedName name="solver_itr" localSheetId="17" hidden="1">100</definedName>
    <definedName name="solver_itr" localSheetId="15" hidden="1">100</definedName>
    <definedName name="solver_itr" localSheetId="18" hidden="1">200</definedName>
    <definedName name="solver_itr" localSheetId="5" hidden="1">100</definedName>
    <definedName name="solver_itr" localSheetId="3" hidden="1">100</definedName>
    <definedName name="solver_itr" localSheetId="19" hidden="1">10000</definedName>
    <definedName name="solver_lhs1" localSheetId="17" hidden="1">最適廣告預算分配!$B$3</definedName>
    <definedName name="solver_lhs1" localSheetId="15" hidden="1">資本預算!$B$3:$B$6</definedName>
    <definedName name="solver_lhs1" localSheetId="18" hidden="1">運輸問題!$F$11:$F$14</definedName>
    <definedName name="solver_lhs1" localSheetId="5" hidden="1">綜合練習二解答!$B$9:$B$10</definedName>
    <definedName name="solver_lhs1" localSheetId="3" hidden="1">線性規劃模式!$B$5:$C$5</definedName>
    <definedName name="solver_lhs1" localSheetId="19" hidden="1">轉運問題!$N$20:$N$31</definedName>
    <definedName name="solver_lhs10" localSheetId="15" hidden="1">資本預算!$F$5</definedName>
    <definedName name="solver_lhs11" localSheetId="15" hidden="1">資本預算!$F$6</definedName>
    <definedName name="solver_lhs2" localSheetId="17" hidden="1">最適廣告預算分配!$B$12:$E$12</definedName>
    <definedName name="solver_lhs2" localSheetId="15" hidden="1">資本預算!$B$3:$B$6</definedName>
    <definedName name="solver_lhs2" localSheetId="18" hidden="1">運輸問題!$B$15:$E$15</definedName>
    <definedName name="solver_lhs2" localSheetId="5" hidden="1">綜合練習二解答!$B$6:$C$6</definedName>
    <definedName name="solver_lhs2" localSheetId="3" hidden="1">線性規劃模式!$B$7:$B$8</definedName>
    <definedName name="solver_lhs2" localSheetId="19" hidden="1">轉運問題!$B$32:$M$32</definedName>
    <definedName name="solver_lhs3" localSheetId="17" hidden="1">最適廣告預算分配!$F$12</definedName>
    <definedName name="solver_lhs3" localSheetId="15" hidden="1">資本預算!$C$8:$E$8</definedName>
    <definedName name="solver_lhs3" localSheetId="18" hidden="1">運輸問題!$B$11:$E$14</definedName>
    <definedName name="solver_lhs3" localSheetId="5" hidden="1">綜合練習二解答!$B$6:$C$6</definedName>
    <definedName name="solver_lhs3" localSheetId="3" hidden="1">線性規劃模式!$B$5:$C$5</definedName>
    <definedName name="solver_lhs3" localSheetId="19" hidden="1">轉運問題!$B$20:$M$31</definedName>
    <definedName name="solver_lhs4" localSheetId="15" hidden="1">資本預算!$B$3:$B$6</definedName>
    <definedName name="solver_lhs5" localSheetId="15" hidden="1">資本預算!$F$6</definedName>
    <definedName name="solver_lhs6" localSheetId="15" hidden="1">資本預算!$F$5</definedName>
    <definedName name="solver_lhs7" localSheetId="15" hidden="1">資本預算!$F$4</definedName>
    <definedName name="solver_lhs8" localSheetId="15" hidden="1">資本預算!$F$3</definedName>
    <definedName name="solver_lhs9" localSheetId="15" hidden="1">資本預算!$F$4</definedName>
    <definedName name="solver_lin" localSheetId="17" hidden="1">2</definedName>
    <definedName name="solver_lin" localSheetId="15" hidden="1">2</definedName>
    <definedName name="solver_lin" localSheetId="18" hidden="1">1</definedName>
    <definedName name="solver_lin" localSheetId="5" hidden="1">2</definedName>
    <definedName name="solver_lin" localSheetId="3" hidden="1">1</definedName>
    <definedName name="solver_lin" localSheetId="19" hidden="1">1</definedName>
    <definedName name="solver_neg" localSheetId="17" hidden="1">2</definedName>
    <definedName name="solver_neg" localSheetId="15" hidden="1">2</definedName>
    <definedName name="solver_neg" localSheetId="18" hidden="1">2</definedName>
    <definedName name="solver_neg" localSheetId="5" hidden="1">2</definedName>
    <definedName name="solver_neg" localSheetId="3" hidden="1">2</definedName>
    <definedName name="solver_neg" localSheetId="19" hidden="1">2</definedName>
    <definedName name="solver_num" localSheetId="17" hidden="1">3</definedName>
    <definedName name="solver_num" localSheetId="15" hidden="1">8</definedName>
    <definedName name="solver_num" localSheetId="18" hidden="1">3</definedName>
    <definedName name="solver_num" localSheetId="5" hidden="1">3</definedName>
    <definedName name="solver_num" localSheetId="3" hidden="1">3</definedName>
    <definedName name="solver_num" localSheetId="19" hidden="1">3</definedName>
    <definedName name="solver_nwt" localSheetId="17" hidden="1">1</definedName>
    <definedName name="solver_nwt" localSheetId="15" hidden="1">1</definedName>
    <definedName name="solver_nwt" localSheetId="18" hidden="1">1</definedName>
    <definedName name="solver_nwt" localSheetId="5" hidden="1">1</definedName>
    <definedName name="solver_nwt" localSheetId="3" hidden="1">1</definedName>
    <definedName name="solver_nwt" localSheetId="19" hidden="1">1</definedName>
    <definedName name="solver_opt" localSheetId="17" hidden="1">最適廣告預算分配!$F$15</definedName>
    <definedName name="solver_opt" localSheetId="15" hidden="1">資本預算!$C$11</definedName>
    <definedName name="solver_opt" localSheetId="18" hidden="1">運輸問題!$G$15</definedName>
    <definedName name="solver_opt" localSheetId="5" hidden="1">綜合練習二解答!$B$7</definedName>
    <definedName name="solver_opt" localSheetId="3" hidden="1">線性規劃模式!$B$6</definedName>
    <definedName name="solver_opt" localSheetId="19" hidden="1">轉運問題!$O$32</definedName>
    <definedName name="solver_pre" localSheetId="17" hidden="1">0.000001</definedName>
    <definedName name="solver_pre" localSheetId="15" hidden="1">0.000001</definedName>
    <definedName name="solver_pre" localSheetId="18" hidden="1">0.000001</definedName>
    <definedName name="solver_pre" localSheetId="5" hidden="1">0.000001</definedName>
    <definedName name="solver_pre" localSheetId="3" hidden="1">0.000001</definedName>
    <definedName name="solver_pre" localSheetId="19" hidden="1">0.000001</definedName>
    <definedName name="solver_rel1" localSheetId="17" hidden="1">2</definedName>
    <definedName name="solver_rel1" localSheetId="15" hidden="1">1</definedName>
    <definedName name="solver_rel1" localSheetId="18" hidden="1">1</definedName>
    <definedName name="solver_rel1" localSheetId="5" hidden="1">3</definedName>
    <definedName name="solver_rel1" localSheetId="3" hidden="1">3</definedName>
    <definedName name="solver_rel1" localSheetId="19" hidden="1">1</definedName>
    <definedName name="solver_rel10" localSheetId="15" hidden="1">2</definedName>
    <definedName name="solver_rel11" localSheetId="15" hidden="1">2</definedName>
    <definedName name="solver_rel2" localSheetId="17" hidden="1">3</definedName>
    <definedName name="solver_rel2" localSheetId="15" hidden="1">3</definedName>
    <definedName name="solver_rel2" localSheetId="18" hidden="1">3</definedName>
    <definedName name="solver_rel2" localSheetId="5" hidden="1">3</definedName>
    <definedName name="solver_rel2" localSheetId="3" hidden="1">1</definedName>
    <definedName name="solver_rel2" localSheetId="19" hidden="1">3</definedName>
    <definedName name="solver_rel3" localSheetId="17" hidden="1">1</definedName>
    <definedName name="solver_rel3" localSheetId="15" hidden="1">3</definedName>
    <definedName name="solver_rel3" localSheetId="18" hidden="1">3</definedName>
    <definedName name="solver_rel3" localSheetId="5" hidden="1">4</definedName>
    <definedName name="solver_rel3" localSheetId="3" hidden="1">4</definedName>
    <definedName name="solver_rel3" localSheetId="19" hidden="1">3</definedName>
    <definedName name="solver_rel4" localSheetId="15" hidden="1">4</definedName>
    <definedName name="solver_rel5" localSheetId="15" hidden="1">2</definedName>
    <definedName name="solver_rel6" localSheetId="15" hidden="1">2</definedName>
    <definedName name="solver_rel7" localSheetId="15" hidden="1">2</definedName>
    <definedName name="solver_rel8" localSheetId="15" hidden="1">2</definedName>
    <definedName name="solver_rel9" localSheetId="15" hidden="1">2</definedName>
    <definedName name="solver_rhs1" localSheetId="17" hidden="1">0.6</definedName>
    <definedName name="solver_rhs1" localSheetId="15" hidden="1">1</definedName>
    <definedName name="solver_rhs1" localSheetId="18" hidden="1">運輸問題!$F$3:$F$6</definedName>
    <definedName name="solver_rhs1" localSheetId="5" hidden="1">綜合練習二解答!$D$2:$D$3</definedName>
    <definedName name="solver_rhs1" localSheetId="3" hidden="1">0</definedName>
    <definedName name="solver_rhs1" localSheetId="19" hidden="1">轉運問題!$N$4:$N$15</definedName>
    <definedName name="solver_rhs10" localSheetId="15" hidden="1">10%</definedName>
    <definedName name="solver_rhs11" localSheetId="15" hidden="1">11%</definedName>
    <definedName name="solver_rhs2" localSheetId="17" hidden="1">0</definedName>
    <definedName name="solver_rhs2" localSheetId="15" hidden="1">0</definedName>
    <definedName name="solver_rhs2" localSheetId="18" hidden="1">運輸問題!$B$7:$E$7</definedName>
    <definedName name="solver_rhs2" localSheetId="5" hidden="1">0</definedName>
    <definedName name="solver_rhs2" localSheetId="3" hidden="1">線性規劃模式!$D$2:$D$3</definedName>
    <definedName name="solver_rhs2" localSheetId="19" hidden="1">轉運問題!$B$16:$M$16</definedName>
    <definedName name="solver_rhs3" localSheetId="17" hidden="1">60</definedName>
    <definedName name="solver_rhs3" localSheetId="15" hidden="1">資本預算!$C$9:$E$9</definedName>
    <definedName name="solver_rhs3" localSheetId="18" hidden="1">0</definedName>
    <definedName name="solver_rhs3" localSheetId="5" hidden="1">integer</definedName>
    <definedName name="solver_rhs3" localSheetId="3" hidden="1">integer</definedName>
    <definedName name="solver_rhs3" localSheetId="19" hidden="1">0</definedName>
    <definedName name="solver_rhs4" localSheetId="15" hidden="1">[0]!整數</definedName>
    <definedName name="solver_rhs5" localSheetId="15" hidden="1">9%</definedName>
    <definedName name="solver_rhs6" localSheetId="15" hidden="1">10%</definedName>
    <definedName name="solver_rhs7" localSheetId="15" hidden="1">7%</definedName>
    <definedName name="solver_rhs8" localSheetId="15" hidden="1">9%</definedName>
    <definedName name="solver_rhs9" localSheetId="15" hidden="1">7%</definedName>
    <definedName name="solver_scl" localSheetId="17" hidden="1">2</definedName>
    <definedName name="solver_scl" localSheetId="15" hidden="1">2</definedName>
    <definedName name="solver_scl" localSheetId="18" hidden="1">2</definedName>
    <definedName name="solver_scl" localSheetId="5" hidden="1">2</definedName>
    <definedName name="solver_scl" localSheetId="3" hidden="1">2</definedName>
    <definedName name="solver_scl" localSheetId="19" hidden="1">2</definedName>
    <definedName name="solver_sho" localSheetId="17" hidden="1">2</definedName>
    <definedName name="solver_sho" localSheetId="15" hidden="1">2</definedName>
    <definedName name="solver_sho" localSheetId="18" hidden="1">2</definedName>
    <definedName name="solver_sho" localSheetId="5" hidden="1">2</definedName>
    <definedName name="solver_sho" localSheetId="3" hidden="1">2</definedName>
    <definedName name="solver_sho" localSheetId="19" hidden="1">1</definedName>
    <definedName name="solver_tim" localSheetId="17" hidden="1">100</definedName>
    <definedName name="solver_tim" localSheetId="15" hidden="1">100</definedName>
    <definedName name="solver_tim" localSheetId="18" hidden="1">100</definedName>
    <definedName name="solver_tim" localSheetId="5" hidden="1">100</definedName>
    <definedName name="solver_tim" localSheetId="3" hidden="1">100</definedName>
    <definedName name="solver_tim" localSheetId="19" hidden="1">100</definedName>
    <definedName name="solver_tmp" localSheetId="17" hidden="1">40</definedName>
    <definedName name="solver_tmp" localSheetId="18" hidden="1">0</definedName>
    <definedName name="solver_tmp" localSheetId="19" hidden="1">0</definedName>
    <definedName name="solver_tol" localSheetId="17" hidden="1">0.05</definedName>
    <definedName name="solver_tol" localSheetId="15" hidden="1">0.05</definedName>
    <definedName name="solver_tol" localSheetId="18" hidden="1">0.05</definedName>
    <definedName name="solver_tol" localSheetId="5" hidden="1">0.05</definedName>
    <definedName name="solver_tol" localSheetId="3" hidden="1">0.05</definedName>
    <definedName name="solver_tol" localSheetId="19" hidden="1">0.05</definedName>
    <definedName name="solver_typ" localSheetId="17" hidden="1">1</definedName>
    <definedName name="solver_typ" localSheetId="15" hidden="1">1</definedName>
    <definedName name="solver_typ" localSheetId="18" hidden="1">2</definedName>
    <definedName name="solver_typ" localSheetId="5" hidden="1">2</definedName>
    <definedName name="solver_typ" localSheetId="3" hidden="1">1</definedName>
    <definedName name="solver_typ" localSheetId="19" hidden="1">2</definedName>
    <definedName name="solver_val" localSheetId="17" hidden="1">0</definedName>
    <definedName name="solver_val" localSheetId="15" hidden="1">0</definedName>
    <definedName name="solver_val" localSheetId="18" hidden="1">0</definedName>
    <definedName name="solver_val" localSheetId="5" hidden="1">0</definedName>
    <definedName name="solver_val" localSheetId="3" hidden="1">0</definedName>
    <definedName name="solver_val" localSheetId="19" hidden="1">0</definedName>
    <definedName name="Swvu.Harry." localSheetId="15" hidden="1">資本預算!$1:$1048576</definedName>
    <definedName name="Swvu.Vincent." localSheetId="15" hidden="1">資本預算!#REF!</definedName>
    <definedName name="wvu.Harry." localSheetId="15" hidden="1">{TRUE,TRUE,-1.25,-15.5,484.5,301.5,FALSE,FALSE,TRUE,TRUE,0,1,#N/A,1,#N/A,8.98863636363636,11.2413793103448,1,FALSE,FALSE,3,TRUE,1,FALSE,100,"Swvu.Harry.","ACwvu.Harry.",1,FALSE,FALSE,0.748031496062992,0.748031496062992,0.984251968503937,0.984251968503937,1," ","fig 7-14",TRUE,TRUE,TRUE,FALSE,1,100,#N/A,#N/A,"=R3C2:R13C8",FALSE,#N/A,#N/A,FALSE,FALSE}</definedName>
    <definedName name="wvu.Vincent." localSheetId="15" hidden="1">{TRUE,TRUE,-1.25,-15.5,484.5,301.5,FALSE,FALSE,TRUE,TRUE,0,1,#N/A,1,#N/A,8.98863636363636,10.65625,1,FALSE,FALSE,3,TRUE,1,FALSE,100,"Swvu.Vincent.","ACwvu.Vincent.",1,FALSE,FALSE,0.748031496062992,0.748031496062992,0.984251968503937,0.984251968503937,1," ","fig 7-14",TRUE,TRUE,TRUE,FALSE,1,100,#N/A,#N/A,"=R3C2:R13C8",FALSE,#N/A,#N/A,FALSE,FALSE}</definedName>
    <definedName name="Z_588CF1F7_5CFE_4956_B707_049FF788EA7D_.wvu.Rows" localSheetId="12" hidden="1">分析藍本!$4:$4,分析藍本!$8:$8,分析藍本!$11:$11</definedName>
    <definedName name="Z_7B3617BA_C565_4B9E_94DA_4027B48E1FD5_.wvu.Rows" localSheetId="12" hidden="1">分析藍本!$8:$8,分析藍本!$11:$11</definedName>
    <definedName name="Z_9855E6EF_BBA1_4D7D_AB7D_B3E931A72094_.wvu.Rows" localSheetId="12" hidden="1">分析藍本!$7:$7</definedName>
    <definedName name="Z_EEC19D04_5EC5_11D2_8AD3_AF60DE0F973F_.wvu.PrintArea" localSheetId="15" hidden="1">資本預算!$A$3:$G$13</definedName>
    <definedName name="Z_EEC19D05_5EC5_11D2_8AD3_AF60DE0F973F_.wvu.PrintArea" localSheetId="15" hidden="1">資本預算!$A$3:$G$13</definedName>
    <definedName name="乙的月銷售金額">綜合練習五解答!$B$5</definedName>
    <definedName name="下線銷售乘數">綜合練習五解答!$B$6</definedName>
    <definedName name="甲的月銷售金額">綜合練習五解答!$B$4</definedName>
    <definedName name="投資支出額">#REF!</definedName>
    <definedName name="投資方案">#REF!</definedName>
    <definedName name="決策">#REF!</definedName>
    <definedName name="季節因子" localSheetId="4">#REF!</definedName>
    <definedName name="季節因子">目標搜尋!$B$3</definedName>
    <definedName name="計劃Ａ">#REF!</definedName>
    <definedName name="計劃Ｂ">#REF!</definedName>
    <definedName name="計劃Ｃ">#REF!</definedName>
    <definedName name="計劃Ｄ">#REF!</definedName>
    <definedName name="個人銷售金額">綜合練習五解答!$B$2</definedName>
    <definedName name="個人銷售乘數">綜合練習五解答!$B$3</definedName>
    <definedName name="座位限額" localSheetId="4">[3]分析藍本!$B$5</definedName>
    <definedName name="座位限額">分析藍本!$B$5</definedName>
    <definedName name="淨現值">#REF!</definedName>
    <definedName name="票買出百分比">分析藍本!$B$8</definedName>
    <definedName name="票價" localSheetId="4">[3]分析藍本!$B$10</definedName>
    <definedName name="票價">分析藍本!$B$10</definedName>
    <definedName name="第一期">#REF!</definedName>
    <definedName name="第二期">#REF!</definedName>
    <definedName name="第三期">#REF!</definedName>
    <definedName name="景氣係數" localSheetId="4">[3]分析藍本!$B$3</definedName>
    <definedName name="景氣係數">分析藍本!$B$3</definedName>
    <definedName name="晴天機率因子" localSheetId="4">[3]分析藍本!$B$2</definedName>
    <definedName name="晴天機率因子">分析藍本!$B$2</definedName>
    <definedName name="買出票數" localSheetId="4">[3]分析藍本!$B$7</definedName>
    <definedName name="買出票數">分析藍本!$B$7</definedName>
    <definedName name="資本限額">#REF!</definedName>
    <definedName name="資金成本">#REF!</definedName>
    <definedName name="廣告量" localSheetId="0">目標搜尋!$A$3</definedName>
    <definedName name="廣告量" localSheetId="4">[3]分析藍本!$B$4</definedName>
    <definedName name="廣告量">分析藍本!$B$4</definedName>
    <definedName name="銷售量" localSheetId="4">#REF!</definedName>
    <definedName name="銷售量">目標搜尋!$C$3</definedName>
    <definedName name="總收入">分析藍本!$B$11</definedName>
    <definedName name="總淨現值">#REF!</definedName>
  </definedNames>
  <calcPr calcId="152511"/>
  <customWorkbookViews>
    <customWorkbookView name="不顯示廣告量" guid="{588CF1F7-5CFE-4956-B707-049FF788EA7D}" maximized="1" windowWidth="1020" windowHeight="579" tabRatio="744" activeSheetId="5"/>
    <customWorkbookView name="隱藏票價與總收入" guid="{7B3617BA-C565-4B9E-94DA-4027B48E1FD5}" maximized="1" windowWidth="1020" windowHeight="579" tabRatio="744" activeSheetId="5"/>
    <customWorkbookView name="全畫面檢定模式" guid="{4DC70666-84A0-4174-8795-3EDA800EF3B0}" maximized="1" windowWidth="1020" windowHeight="579" tabRatio="744" activeSheetId="5"/>
    <customWorkbookView name="隱藏資料最適放大" guid="{9855E6EF-BBA1-4D7D-AB7D-B3E931A72094}" maximized="1" windowWidth="1020" windowHeight="582" tabRatio="744" activeSheetId="5"/>
  </customWorkbookViews>
  <pivotCaches>
    <pivotCache cacheId="57" r:id="rId24"/>
  </pivotCaches>
</workbook>
</file>

<file path=xl/calcChain.xml><?xml version="1.0" encoding="utf-8"?>
<calcChain xmlns="http://schemas.openxmlformats.org/spreadsheetml/2006/main">
  <c r="N20" i="43" l="1"/>
  <c r="O20" i="43"/>
  <c r="N21" i="43"/>
  <c r="O21" i="43"/>
  <c r="N22" i="43"/>
  <c r="O22" i="43"/>
  <c r="N23" i="43"/>
  <c r="O23" i="43"/>
  <c r="N24" i="43"/>
  <c r="O24" i="43"/>
  <c r="N25" i="43"/>
  <c r="O25" i="43"/>
  <c r="N26" i="43"/>
  <c r="O26" i="43"/>
  <c r="N27" i="43"/>
  <c r="O27" i="43"/>
  <c r="N28" i="43"/>
  <c r="O28" i="43"/>
  <c r="N29" i="43"/>
  <c r="O29" i="43"/>
  <c r="N30" i="43"/>
  <c r="O30" i="43"/>
  <c r="N31" i="43"/>
  <c r="O31" i="43"/>
  <c r="B32" i="43"/>
  <c r="C32" i="43"/>
  <c r="D32" i="43"/>
  <c r="E32" i="43"/>
  <c r="F32" i="43"/>
  <c r="G32" i="43"/>
  <c r="H32" i="43"/>
  <c r="I32" i="43"/>
  <c r="J32" i="43"/>
  <c r="K32" i="43"/>
  <c r="L32" i="43"/>
  <c r="M32" i="43"/>
  <c r="O32" i="43"/>
  <c r="F11" i="42"/>
  <c r="G11" i="42"/>
  <c r="F12" i="42"/>
  <c r="G12" i="42"/>
  <c r="F13" i="42"/>
  <c r="G13" i="42"/>
  <c r="F14" i="42"/>
  <c r="G14" i="42"/>
  <c r="B15" i="42"/>
  <c r="C15" i="42"/>
  <c r="D15" i="42"/>
  <c r="E15" i="42"/>
  <c r="G15" i="42"/>
  <c r="B7" i="41"/>
  <c r="B4" i="41"/>
  <c r="B9" i="41"/>
  <c r="G4" i="39"/>
  <c r="G5" i="39"/>
  <c r="G6" i="39"/>
  <c r="G3" i="39"/>
  <c r="E8" i="39"/>
  <c r="D8" i="39"/>
  <c r="C8" i="39"/>
  <c r="C11" i="39"/>
  <c r="A2" i="41"/>
  <c r="C7" i="41"/>
  <c r="D7" i="41"/>
  <c r="E7" i="41"/>
  <c r="F7" i="41"/>
  <c r="B8" i="41"/>
  <c r="C8" i="41"/>
  <c r="D8" i="41"/>
  <c r="E8" i="41"/>
  <c r="F8" i="41"/>
  <c r="C9" i="41"/>
  <c r="D9" i="41"/>
  <c r="E9" i="41"/>
  <c r="F9" i="41"/>
  <c r="B10" i="41"/>
  <c r="C10" i="41"/>
  <c r="D10" i="41"/>
  <c r="E10" i="41"/>
  <c r="F10" i="41"/>
  <c r="F11" i="41"/>
  <c r="F12" i="41"/>
  <c r="F13" i="41"/>
  <c r="B14" i="41"/>
  <c r="C14" i="41"/>
  <c r="D14" i="41"/>
  <c r="E14" i="41"/>
  <c r="F14" i="41"/>
  <c r="B15" i="41"/>
  <c r="C15" i="41"/>
  <c r="D15" i="41"/>
  <c r="E15" i="41"/>
  <c r="F15" i="41"/>
  <c r="B16" i="41"/>
  <c r="C16" i="41"/>
  <c r="D16" i="41"/>
  <c r="E16" i="41"/>
  <c r="F16" i="41"/>
  <c r="C2" i="37"/>
  <c r="B5" i="37"/>
  <c r="E6" i="1"/>
  <c r="E5" i="1" a="1"/>
  <c r="E5" i="1"/>
  <c r="E3" i="1" a="1"/>
  <c r="E3" i="1"/>
  <c r="E2" i="1"/>
  <c r="B6" i="16"/>
  <c r="B7" i="16"/>
  <c r="B9" i="16"/>
  <c r="C2" i="4"/>
  <c r="B4" i="4"/>
  <c r="C3" i="2"/>
  <c r="F2" i="2"/>
  <c r="B7" i="1"/>
  <c r="E4" i="1" s="1" a="1"/>
  <c r="E4" i="1" s="1"/>
  <c r="B6" i="1"/>
  <c r="E1" i="1" s="1"/>
  <c r="C3" i="6"/>
  <c r="B10" i="7"/>
  <c r="B3" i="7"/>
  <c r="B6" i="7"/>
  <c r="B7" i="7"/>
  <c r="B8" i="7"/>
  <c r="B7" i="5"/>
  <c r="B11" i="5"/>
  <c r="B8" i="5"/>
  <c r="C4" i="2"/>
  <c r="C5" i="2"/>
  <c r="C6" i="2"/>
  <c r="C7" i="2"/>
  <c r="C8" i="2"/>
  <c r="C9" i="2"/>
  <c r="C10" i="2"/>
  <c r="B8" i="1"/>
  <c r="B9" i="38"/>
  <c r="B8" i="38"/>
  <c r="B11" i="38"/>
  <c r="C2" i="36"/>
  <c r="B4" i="36"/>
  <c r="B10" i="35"/>
  <c r="B9" i="35"/>
  <c r="B7" i="35"/>
  <c r="C9" i="34"/>
  <c r="C3" i="34"/>
</calcChain>
</file>

<file path=xl/sharedStrings.xml><?xml version="1.0" encoding="utf-8"?>
<sst xmlns="http://schemas.openxmlformats.org/spreadsheetml/2006/main" count="318" uniqueCount="221">
  <si>
    <t>部門</t>
  </si>
  <si>
    <t>可用時間</t>
  </si>
  <si>
    <t>製造</t>
  </si>
  <si>
    <t>裝配</t>
  </si>
  <si>
    <t>利潤</t>
  </si>
  <si>
    <t>應生產量</t>
  </si>
  <si>
    <t>總利潤</t>
  </si>
  <si>
    <t>製造耗時</t>
  </si>
  <si>
    <t>裝配耗時</t>
  </si>
  <si>
    <t>(=B5*B3+C5*C3)</t>
  </si>
  <si>
    <t>(=B5*B4+C5*C4)</t>
    <phoneticPr fontId="3" type="noConversion"/>
  </si>
  <si>
    <t>(=B5*B2+C5*C2)</t>
    <phoneticPr fontId="3" type="noConversion"/>
  </si>
  <si>
    <t>廣告量</t>
  </si>
  <si>
    <t>季節因子</t>
  </si>
  <si>
    <t>銷售量</t>
  </si>
  <si>
    <t>(景氣係數)</t>
  </si>
  <si>
    <t>廣告量</t>
    <phoneticPr fontId="14" type="noConversion"/>
  </si>
  <si>
    <t>演唱會收入預估模式</t>
  </si>
  <si>
    <t>晴天機率因子</t>
  </si>
  <si>
    <t>景氣係數</t>
  </si>
  <si>
    <t>座位限額</t>
  </si>
  <si>
    <t>買出票數</t>
  </si>
  <si>
    <t>票買出百分比</t>
  </si>
  <si>
    <t>票價</t>
  </si>
  <si>
    <t>總收入</t>
  </si>
  <si>
    <t>廣告量</t>
    <phoneticPr fontId="2" type="noConversion"/>
  </si>
  <si>
    <t>季節因子</t>
    <phoneticPr fontId="2" type="noConversion"/>
  </si>
  <si>
    <t>銷售量</t>
    <phoneticPr fontId="2" type="noConversion"/>
  </si>
  <si>
    <t>售價</t>
    <phoneticPr fontId="2" type="noConversion"/>
  </si>
  <si>
    <t>銷售量</t>
    <phoneticPr fontId="2" type="noConversion"/>
  </si>
  <si>
    <t>固定成本</t>
    <phoneticPr fontId="2" type="noConversion"/>
  </si>
  <si>
    <t>單位變動成本</t>
    <phoneticPr fontId="2" type="noConversion"/>
  </si>
  <si>
    <t>利潤</t>
    <phoneticPr fontId="2" type="noConversion"/>
  </si>
  <si>
    <t>銷售額</t>
    <phoneticPr fontId="2" type="noConversion"/>
  </si>
  <si>
    <t>總成本</t>
    <phoneticPr fontId="2" type="noConversion"/>
  </si>
  <si>
    <t>變動成本</t>
    <phoneticPr fontId="2" type="noConversion"/>
  </si>
  <si>
    <t>損益平衡點</t>
    <phoneticPr fontId="2" type="noConversion"/>
  </si>
  <si>
    <t>目標搜尋範例</t>
    <phoneticPr fontId="2" type="noConversion"/>
  </si>
  <si>
    <t>儲存格</t>
  </si>
  <si>
    <t>名稱</t>
  </si>
  <si>
    <t>初值</t>
  </si>
  <si>
    <t>終值</t>
  </si>
  <si>
    <t>限制式</t>
  </si>
  <si>
    <t>儲存格值</t>
  </si>
  <si>
    <t>公式</t>
  </si>
  <si>
    <t>狀態</t>
  </si>
  <si>
    <t>$B$6</t>
  </si>
  <si>
    <t>總利潤 產品A</t>
  </si>
  <si>
    <t>$B$5</t>
  </si>
  <si>
    <t>應生產量 產品A</t>
  </si>
  <si>
    <t>$C$5</t>
  </si>
  <si>
    <t>應生產量 產品B</t>
  </si>
  <si>
    <t>$B$7</t>
  </si>
  <si>
    <t>製造耗時 產品A</t>
  </si>
  <si>
    <t>$B$7&lt;=$D$2</t>
  </si>
  <si>
    <t>$B$8</t>
  </si>
  <si>
    <t>裝配耗時 產品A</t>
  </si>
  <si>
    <t>$B$8&lt;=$D$3</t>
  </si>
  <si>
    <t>$B$5&gt;=0</t>
  </si>
  <si>
    <t>$C$5&gt;=0</t>
  </si>
  <si>
    <t>=COUNT($B$5:$C$5)</t>
    <phoneticPr fontId="2" type="noConversion"/>
  </si>
  <si>
    <t>=MAX($B$6)</t>
    <phoneticPr fontId="2" type="noConversion"/>
  </si>
  <si>
    <t>={100,100,0.000001,0.05,TRUE,FALSE,FALSE,1,1,1,0.0001,FALSE}</t>
    <phoneticPr fontId="2" type="noConversion"/>
  </si>
  <si>
    <t>樂觀</t>
  </si>
  <si>
    <t>一般</t>
  </si>
  <si>
    <t>悲觀</t>
  </si>
  <si>
    <t>分析藍本摘要</t>
  </si>
  <si>
    <t>摘要時所使用變數儲存格的值。</t>
  </si>
  <si>
    <t>每組變數儲存格均以灰網顯示。</t>
  </si>
  <si>
    <t>目標儲存格</t>
  </si>
  <si>
    <t>$B$2:$B$5</t>
  </si>
  <si>
    <t>由 $B$2:$B$5</t>
  </si>
  <si>
    <t>(全部)</t>
  </si>
  <si>
    <t>好</t>
  </si>
  <si>
    <t>普通</t>
  </si>
  <si>
    <t>產品A</t>
  </si>
  <si>
    <t>產品B</t>
  </si>
  <si>
    <t>{=$B$5:$C$5=INT($B$5:$C$5)}</t>
    <phoneticPr fontId="2" type="noConversion"/>
  </si>
  <si>
    <t>{=$B$7:$B$8&lt;=線性規劃模式!$D$2:$D$3}</t>
    <phoneticPr fontId="2" type="noConversion"/>
  </si>
  <si>
    <t>{=$B$5:$C$5&gt;=0}</t>
    <phoneticPr fontId="2" type="noConversion"/>
  </si>
  <si>
    <r>
      <t>現用值</t>
    </r>
    <r>
      <rPr>
        <sz val="12"/>
        <color indexed="9"/>
        <rFont val="Times New Roman"/>
        <family val="1"/>
      </rPr>
      <t>:</t>
    </r>
  </si>
  <si>
    <r>
      <t>建立者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>林宏諭</t>
    </r>
    <r>
      <rPr>
        <sz val="10"/>
        <rFont val="Times New Roman"/>
        <family val="1"/>
      </rPr>
      <t xml:space="preserve">(Vincent Lin) </t>
    </r>
    <r>
      <rPr>
        <sz val="10"/>
        <rFont val="標楷體"/>
        <family val="4"/>
        <charset val="136"/>
      </rPr>
      <t>於</t>
    </r>
    <r>
      <rPr>
        <sz val="10"/>
        <rFont val="Times New Roman"/>
        <family val="1"/>
      </rPr>
      <t xml:space="preserve"> 2003/11/5
</t>
    </r>
    <r>
      <rPr>
        <sz val="10"/>
        <rFont val="標楷體"/>
        <family val="4"/>
        <charset val="136"/>
      </rPr>
      <t>修改者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>林毓恆</t>
    </r>
    <r>
      <rPr>
        <sz val="10"/>
        <rFont val="Times New Roman"/>
        <family val="1"/>
      </rPr>
      <t xml:space="preserve">(Vincent Lin) </t>
    </r>
    <r>
      <rPr>
        <sz val="10"/>
        <rFont val="標楷體"/>
        <family val="4"/>
        <charset val="136"/>
      </rPr>
      <t>於</t>
    </r>
    <r>
      <rPr>
        <sz val="10"/>
        <rFont val="Times New Roman"/>
        <family val="1"/>
      </rPr>
      <t xml:space="preserve"> 2003/11/5</t>
    </r>
    <phoneticPr fontId="2" type="noConversion"/>
  </si>
  <si>
    <r>
      <t>建立者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>林宏諭</t>
    </r>
    <r>
      <rPr>
        <sz val="10"/>
        <rFont val="Times New Roman"/>
        <family val="1"/>
      </rPr>
      <t xml:space="preserve">(Vincent Lin) </t>
    </r>
    <r>
      <rPr>
        <sz val="10"/>
        <rFont val="標楷體"/>
        <family val="4"/>
        <charset val="136"/>
      </rPr>
      <t>於</t>
    </r>
    <r>
      <rPr>
        <sz val="10"/>
        <rFont val="Times New Roman"/>
        <family val="1"/>
      </rPr>
      <t xml:space="preserve"> 2003/11/5</t>
    </r>
  </si>
  <si>
    <r>
      <t>建立者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>張國威</t>
    </r>
    <r>
      <rPr>
        <sz val="10"/>
        <rFont val="Times New Roman"/>
        <family val="1"/>
      </rPr>
      <t xml:space="preserve">(Herbert) </t>
    </r>
    <r>
      <rPr>
        <sz val="10"/>
        <rFont val="標楷體"/>
        <family val="4"/>
        <charset val="136"/>
      </rPr>
      <t>於</t>
    </r>
    <r>
      <rPr>
        <sz val="10"/>
        <rFont val="Times New Roman"/>
        <family val="1"/>
      </rPr>
      <t xml:space="preserve"> 2003/11/5</t>
    </r>
  </si>
  <si>
    <r>
      <t>變數儲存格</t>
    </r>
    <r>
      <rPr>
        <b/>
        <sz val="12"/>
        <color indexed="18"/>
        <rFont val="Times New Roman"/>
        <family val="1"/>
      </rPr>
      <t>:</t>
    </r>
  </si>
  <si>
    <r>
      <t>目標儲存格</t>
    </r>
    <r>
      <rPr>
        <b/>
        <sz val="12"/>
        <color indexed="18"/>
        <rFont val="Times New Roman"/>
        <family val="1"/>
      </rPr>
      <t>:</t>
    </r>
  </si>
  <si>
    <r>
      <t>備註</t>
    </r>
    <r>
      <rPr>
        <sz val="12"/>
        <rFont val="Times New Roman"/>
        <family val="1"/>
      </rPr>
      <t xml:space="preserve">: </t>
    </r>
    <r>
      <rPr>
        <sz val="12"/>
        <rFont val="標楷體"/>
        <family val="4"/>
        <charset val="136"/>
      </rPr>
      <t>現用值欄位是在建立分析藍本</t>
    </r>
  </si>
  <si>
    <t>職棒總冠軍預估模式</t>
    <phoneticPr fontId="2" type="noConversion"/>
  </si>
  <si>
    <t>個人月銷售金額</t>
    <phoneticPr fontId="2" type="noConversion"/>
  </si>
  <si>
    <t>下線月銷售金額</t>
    <phoneticPr fontId="2" type="noConversion"/>
  </si>
  <si>
    <t>獎金</t>
    <phoneticPr fontId="2" type="noConversion"/>
  </si>
  <si>
    <t>在固定之下線月銷售金額</t>
    <phoneticPr fontId="2" type="noConversion"/>
  </si>
  <si>
    <t>個人月銷售金額</t>
    <phoneticPr fontId="2" type="noConversion"/>
  </si>
  <si>
    <t>下線月銷售金額</t>
    <phoneticPr fontId="2" type="noConversion"/>
  </si>
  <si>
    <t>獎金</t>
    <phoneticPr fontId="2" type="noConversion"/>
  </si>
  <si>
    <t>在固定之個人月銷售金額</t>
    <phoneticPr fontId="2" type="noConversion"/>
  </si>
  <si>
    <t>下線人員</t>
    <phoneticPr fontId="2" type="noConversion"/>
  </si>
  <si>
    <t>溝通課程</t>
    <phoneticPr fontId="2" type="noConversion"/>
  </si>
  <si>
    <t>行銷課程</t>
    <phoneticPr fontId="2" type="noConversion"/>
  </si>
  <si>
    <t>最低銷售金額</t>
    <phoneticPr fontId="2" type="noConversion"/>
  </si>
  <si>
    <t>員工甲</t>
    <phoneticPr fontId="2" type="noConversion"/>
  </si>
  <si>
    <t>員工乙</t>
    <phoneticPr fontId="2" type="noConversion"/>
  </si>
  <si>
    <t>課程費用</t>
    <phoneticPr fontId="2" type="noConversion"/>
  </si>
  <si>
    <t>上課時數</t>
    <phoneticPr fontId="2" type="noConversion"/>
  </si>
  <si>
    <t>總成本</t>
    <phoneticPr fontId="2" type="noConversion"/>
  </si>
  <si>
    <t>員工甲銷售金額</t>
    <phoneticPr fontId="2" type="noConversion"/>
  </si>
  <si>
    <t>員工乙銷售金額</t>
    <phoneticPr fontId="2" type="noConversion"/>
  </si>
  <si>
    <t>個人月銷售金額</t>
    <phoneticPr fontId="2" type="noConversion"/>
  </si>
  <si>
    <t>下線月銷售金額</t>
    <phoneticPr fontId="2" type="noConversion"/>
  </si>
  <si>
    <t>獎金</t>
    <phoneticPr fontId="2" type="noConversion"/>
  </si>
  <si>
    <t>下線人員月銷售金額</t>
    <phoneticPr fontId="2" type="noConversion"/>
  </si>
  <si>
    <t>每月工作獎金模式</t>
    <phoneticPr fontId="2" type="noConversion"/>
  </si>
  <si>
    <t>個人銷售乘數</t>
    <phoneticPr fontId="2" type="noConversion"/>
  </si>
  <si>
    <t>下線甲的月銷售金額</t>
    <phoneticPr fontId="2" type="noConversion"/>
  </si>
  <si>
    <t>下線乙的月銷售金額</t>
    <phoneticPr fontId="2" type="noConversion"/>
  </si>
  <si>
    <t>下線銷售乘數</t>
    <phoneticPr fontId="2" type="noConversion"/>
  </si>
  <si>
    <t>個人銷售之獎金</t>
    <phoneticPr fontId="2" type="noConversion"/>
  </si>
  <si>
    <t>"=個人的銷售金額*個人銷售乘數"</t>
    <phoneticPr fontId="2" type="noConversion"/>
  </si>
  <si>
    <t>下線銷售之獎金</t>
    <phoneticPr fontId="2" type="noConversion"/>
  </si>
  <si>
    <t>"=(甲的銷售金額+乙的銷售金額)*下線銷售乘數*個人銷售乘數"</t>
    <phoneticPr fontId="2" type="noConversion"/>
  </si>
  <si>
    <t>總獎金</t>
    <phoneticPr fontId="2" type="noConversion"/>
  </si>
  <si>
    <t>各期現金流量</t>
  </si>
  <si>
    <t>投資方案</t>
  </si>
  <si>
    <t>決策</t>
  </si>
  <si>
    <t>第一期</t>
  </si>
  <si>
    <t>第二期</t>
  </si>
  <si>
    <t>第三期</t>
  </si>
  <si>
    <t>資金成本</t>
  </si>
  <si>
    <t>淨現值</t>
  </si>
  <si>
    <t>計劃Ａ</t>
  </si>
  <si>
    <t>計劃Ｂ</t>
  </si>
  <si>
    <t>計劃Ｃ</t>
  </si>
  <si>
    <t>計劃Ｄ</t>
  </si>
  <si>
    <t>投資支出額</t>
  </si>
  <si>
    <t>資本限額</t>
  </si>
  <si>
    <t>總淨現值</t>
  </si>
  <si>
    <t>現用值:</t>
  </si>
  <si>
    <t>一般售價</t>
  </si>
  <si>
    <t>高售價、高預算</t>
  </si>
  <si>
    <t>最高售價</t>
  </si>
  <si>
    <t>建立者 張國威(Herbert) 於 10/6/2001</t>
  </si>
  <si>
    <t>變數儲存格:</t>
  </si>
  <si>
    <t>$B$12</t>
  </si>
  <si>
    <t>$C$12</t>
  </si>
  <si>
    <t>$D$12</t>
  </si>
  <si>
    <t>$E$12</t>
  </si>
  <si>
    <t>$B$3</t>
  </si>
  <si>
    <t>目標儲存格:</t>
  </si>
  <si>
    <t>$F$7</t>
  </si>
  <si>
    <t>$F$12</t>
  </si>
  <si>
    <t>$F$15</t>
  </si>
  <si>
    <t>$F$16</t>
  </si>
  <si>
    <t>備註: 現用值欄位是在建立分析藍本</t>
  </si>
  <si>
    <t>廣告研究模式</t>
  </si>
  <si>
    <t>產品售價</t>
  </si>
  <si>
    <t>產品成本</t>
  </si>
  <si>
    <t>五月</t>
  </si>
  <si>
    <t>六月</t>
  </si>
  <si>
    <t>七月</t>
  </si>
  <si>
    <t>八月</t>
  </si>
  <si>
    <t>總和</t>
  </si>
  <si>
    <t>季節銷售係數</t>
  </si>
  <si>
    <t>銷售單位</t>
  </si>
  <si>
    <t>銷售額</t>
  </si>
  <si>
    <t>銷售成本</t>
  </si>
  <si>
    <t>邊際毛利</t>
  </si>
  <si>
    <t>人事費用</t>
  </si>
  <si>
    <t>廣告</t>
  </si>
  <si>
    <t>管銷費用</t>
  </si>
  <si>
    <t>總成本</t>
  </si>
  <si>
    <t>稅前淨利</t>
  </si>
  <si>
    <t>邊際利潤率</t>
  </si>
  <si>
    <t>自工廠至配銷中心的運輸單位成本</t>
  </si>
  <si>
    <t>工廠</t>
  </si>
  <si>
    <t>台北</t>
  </si>
  <si>
    <t>台中</t>
  </si>
  <si>
    <t>嘉義</t>
  </si>
  <si>
    <t>高雄</t>
  </si>
  <si>
    <t>總供給量</t>
  </si>
  <si>
    <t>新竹</t>
  </si>
  <si>
    <t>南投</t>
  </si>
  <si>
    <t>台南</t>
  </si>
  <si>
    <t>台東</t>
  </si>
  <si>
    <t>總需求量</t>
  </si>
  <si>
    <t>自工廠至配銷中心的運輸量</t>
  </si>
  <si>
    <t>實際供給</t>
  </si>
  <si>
    <t>運輸成本</t>
  </si>
  <si>
    <t>實際需求</t>
  </si>
  <si>
    <t>轉運站</t>
  </si>
  <si>
    <t>零售點</t>
  </si>
  <si>
    <t>A</t>
  </si>
  <si>
    <t>B</t>
  </si>
  <si>
    <t>C</t>
  </si>
  <si>
    <t>D</t>
  </si>
  <si>
    <t>E</t>
  </si>
  <si>
    <t>甲</t>
  </si>
  <si>
    <t>乙</t>
  </si>
  <si>
    <t>丙</t>
  </si>
  <si>
    <t>丁</t>
  </si>
  <si>
    <t>產量</t>
  </si>
  <si>
    <t>需求</t>
  </si>
  <si>
    <r>
      <t>公司託運資料</t>
    </r>
    <r>
      <rPr>
        <sz val="14"/>
        <color indexed="9"/>
        <rFont val="Times New Roman"/>
        <family val="1"/>
      </rPr>
      <t>-</t>
    </r>
    <r>
      <rPr>
        <sz val="14"/>
        <color indexed="9"/>
        <rFont val="新細明體"/>
        <family val="1"/>
        <charset val="136"/>
      </rPr>
      <t>每車運輸成本</t>
    </r>
  </si>
  <si>
    <t>Microsoft Excel 15.0 運算結果報表</t>
  </si>
  <si>
    <t>工作表: [CH08數量管理.xls]線性規劃模式</t>
  </si>
  <si>
    <t>已建立的報表: 2013/11/1 下午 04:23:05</t>
  </si>
  <si>
    <t>結果: 規劃求解找到解答。可滿足所有限制式和最適率條件。</t>
  </si>
  <si>
    <t>規劃求解引擎</t>
  </si>
  <si>
    <t>引擎: 單純 LP</t>
  </si>
  <si>
    <t>求解時間: 0.031 秒。</t>
  </si>
  <si>
    <t>反覆運算次數: 2 子問題: 0</t>
  </si>
  <si>
    <t>規劃求解選項</t>
  </si>
  <si>
    <t>最大時限 100 秒,  反覆運算 100, Precision 0.000001</t>
  </si>
  <si>
    <t>子問題數目上限 不限定, 整數解答上限 不限定, 整數誤差值 5%</t>
  </si>
  <si>
    <t>目標儲存格 (最大值)</t>
  </si>
  <si>
    <t>變數儲存格</t>
  </si>
  <si>
    <t>整數</t>
  </si>
  <si>
    <t>整數</t>
    <phoneticPr fontId="2" type="noConversion"/>
  </si>
  <si>
    <t>寬限時間</t>
  </si>
  <si>
    <t>繫結</t>
  </si>
  <si>
    <t>未繫結</t>
  </si>
  <si>
    <t>$B$5:$C$5=整數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</si>
</sst>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4" formatCode="_-&quot;$&quot;* #,##0.00_-;\-&quot;$&quot;* #,##0.00_-;_-&quot;$&quot;* &quot;-&quot;??_-;_-@_-"/>
    <numFmt numFmtId="43" formatCode="_-* #,##0.00_-;\-* #,##0.00_-;_-* &quot;-&quot;??_-;_-@_-"/>
    <numFmt numFmtId="176" formatCode="_-* #,##0_-;\-* #,##0_-;_-* &quot;-&quot;??_-;_-@_-"/>
    <numFmt numFmtId="177" formatCode="&quot;$&quot;#,##0_);\(&quot;$&quot;#,##0\)"/>
    <numFmt numFmtId="178" formatCode="&quot;$&quot;#,##0_);[Red]\(&quot;$&quot;#,##0\)"/>
    <numFmt numFmtId="179" formatCode="#,##0.0_);[Red]\(#,##0.0\)"/>
    <numFmt numFmtId="180" formatCode="0.0"/>
    <numFmt numFmtId="181" formatCode="#,##0\ "/>
    <numFmt numFmtId="182" formatCode="\N\T&quot;$&quot;#,##0;[Red]\N\T&quot;$&quot;\-#,##0"/>
    <numFmt numFmtId="183" formatCode="\N\T&quot;$&quot;#,##0.0;[Red]\N\T&quot;$&quot;\-#,##0.0"/>
    <numFmt numFmtId="184" formatCode="#,##0.0;[Red]\-#,##0.0"/>
    <numFmt numFmtId="185" formatCode="#,##0_ "/>
    <numFmt numFmtId="186" formatCode="#,##0.0_ "/>
    <numFmt numFmtId="187" formatCode="0.0%"/>
    <numFmt numFmtId="188" formatCode="0.0E+00"/>
    <numFmt numFmtId="189" formatCode="_-&quot;$&quot;* #,##0_-;\-&quot;$&quot;* #,##0_-;_-&quot;$&quot;* &quot;-&quot;??_-;_-@_-"/>
    <numFmt numFmtId="190" formatCode="&quot;$&quot;#,##0"/>
    <numFmt numFmtId="191" formatCode="0.E+00"/>
    <numFmt numFmtId="192" formatCode="&quot;$&quot;#,##0.00"/>
    <numFmt numFmtId="193" formatCode="&quot;$&quot;#,##0.00_);[Red]\(&quot;$&quot;#,##0.00\)"/>
    <numFmt numFmtId="194" formatCode="#,##0.0000_ "/>
  </numFmts>
  <fonts count="48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6"/>
      <color indexed="9"/>
      <name val="Arial Rounded MT Bold"/>
      <family val="2"/>
    </font>
    <font>
      <sz val="12"/>
      <color indexed="32"/>
      <name val="Times New Roman"/>
      <family val="1"/>
    </font>
    <font>
      <b/>
      <sz val="12"/>
      <color indexed="9"/>
      <name val="Times New Roman"/>
      <family val="1"/>
    </font>
    <font>
      <sz val="12"/>
      <color indexed="9"/>
      <name val="Times New Roman"/>
      <family val="1"/>
    </font>
    <font>
      <sz val="12"/>
      <name val="Times New Roman"/>
      <family val="1"/>
    </font>
    <font>
      <b/>
      <sz val="12"/>
      <color indexed="60"/>
      <name val="Times New Roman"/>
      <family val="1"/>
    </font>
    <font>
      <sz val="12"/>
      <name val="Helv"/>
      <family val="2"/>
    </font>
    <font>
      <sz val="12"/>
      <color indexed="9"/>
      <name val="新細明體"/>
      <family val="1"/>
      <charset val="136"/>
    </font>
    <font>
      <sz val="12"/>
      <name val="Arial"/>
      <family val="2"/>
    </font>
    <font>
      <sz val="12"/>
      <name val="細明體"/>
      <family val="3"/>
      <charset val="136"/>
    </font>
    <font>
      <sz val="12"/>
      <name val="Courier"/>
      <family val="3"/>
    </font>
    <font>
      <sz val="14"/>
      <name val="華康中黑體"/>
      <family val="3"/>
      <charset val="136"/>
    </font>
    <font>
      <sz val="9"/>
      <name val="細明體"/>
      <family val="3"/>
      <charset val="136"/>
    </font>
    <font>
      <sz val="12"/>
      <color indexed="18"/>
      <name val="新細明體"/>
      <family val="1"/>
      <charset val="136"/>
    </font>
    <font>
      <sz val="12"/>
      <color indexed="10"/>
      <name val="Times New Roman"/>
      <family val="1"/>
    </font>
    <font>
      <b/>
      <sz val="12"/>
      <name val="新細明體"/>
      <family val="1"/>
      <charset val="136"/>
    </font>
    <font>
      <sz val="10"/>
      <name val="Times New Roman"/>
      <family val="1"/>
    </font>
    <font>
      <sz val="12"/>
      <color indexed="9"/>
      <name val="標楷體"/>
      <family val="4"/>
      <charset val="136"/>
    </font>
    <font>
      <b/>
      <sz val="12"/>
      <color indexed="18"/>
      <name val="新細明體"/>
      <family val="1"/>
      <charset val="136"/>
    </font>
    <font>
      <sz val="12"/>
      <color indexed="56"/>
      <name val="標楷體"/>
      <family val="4"/>
      <charset val="136"/>
    </font>
    <font>
      <sz val="12"/>
      <name val="標楷體"/>
      <family val="4"/>
      <charset val="136"/>
    </font>
    <font>
      <sz val="12"/>
      <color indexed="58"/>
      <name val="標楷體"/>
      <family val="4"/>
      <charset val="136"/>
    </font>
    <font>
      <b/>
      <sz val="12"/>
      <color indexed="9"/>
      <name val="標楷體"/>
      <family val="4"/>
      <charset val="136"/>
    </font>
    <font>
      <sz val="12"/>
      <color indexed="8"/>
      <name val="標楷體"/>
      <family val="4"/>
      <charset val="136"/>
    </font>
    <font>
      <sz val="14"/>
      <color indexed="9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0"/>
      <name val="標楷體"/>
      <family val="4"/>
      <charset val="136"/>
    </font>
    <font>
      <b/>
      <sz val="12"/>
      <color indexed="18"/>
      <name val="標楷體"/>
      <family val="4"/>
      <charset val="136"/>
    </font>
    <font>
      <b/>
      <sz val="12"/>
      <color indexed="8"/>
      <name val="Times New Roman"/>
      <family val="1"/>
    </font>
    <font>
      <b/>
      <sz val="12"/>
      <color indexed="18"/>
      <name val="Times New Roman"/>
      <family val="1"/>
    </font>
    <font>
      <b/>
      <sz val="14"/>
      <color indexed="9"/>
      <name val="標楷體"/>
      <family val="4"/>
      <charset val="136"/>
    </font>
    <font>
      <sz val="12"/>
      <color indexed="12"/>
      <name val="Times New Roman"/>
      <family val="1"/>
    </font>
    <font>
      <b/>
      <sz val="12"/>
      <color indexed="9"/>
      <name val="新細明體"/>
      <family val="1"/>
      <charset val="136"/>
    </font>
    <font>
      <sz val="14"/>
      <name val="Arial"/>
      <family val="2"/>
    </font>
    <font>
      <sz val="12"/>
      <color indexed="12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0"/>
      <name val="新細明體"/>
      <family val="1"/>
      <charset val="136"/>
    </font>
    <font>
      <u/>
      <sz val="12"/>
      <color indexed="9"/>
      <name val="新細明體"/>
      <family val="1"/>
      <charset val="136"/>
    </font>
    <font>
      <i/>
      <sz val="12"/>
      <name val="新細明體"/>
      <family val="1"/>
      <charset val="136"/>
    </font>
    <font>
      <sz val="14"/>
      <color indexed="9"/>
      <name val="Times New Roman"/>
      <family val="1"/>
    </font>
    <font>
      <sz val="14"/>
      <color indexed="9"/>
      <name val="新細明體"/>
      <family val="1"/>
      <charset val="136"/>
    </font>
    <font>
      <sz val="10"/>
      <color indexed="9"/>
      <name val="Times New Roman"/>
      <family val="1"/>
    </font>
    <font>
      <b/>
      <sz val="9"/>
      <name val="Times New Roman"/>
      <family val="1"/>
    </font>
    <font>
      <sz val="10"/>
      <color indexed="9"/>
      <name val="新細明體"/>
      <family val="1"/>
      <charset val="136"/>
    </font>
    <font>
      <b/>
      <sz val="9"/>
      <color indexed="9"/>
      <name val="Times New Roman"/>
      <family val="1"/>
    </font>
  </fonts>
  <fills count="4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4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18"/>
      </patternFill>
    </fill>
    <fill>
      <patternFill patternType="solid">
        <fgColor indexed="13"/>
      </patternFill>
    </fill>
    <fill>
      <patternFill patternType="solid">
        <fgColor indexed="20"/>
      </patternFill>
    </fill>
    <fill>
      <patternFill patternType="solid">
        <fgColor indexed="15"/>
      </patternFill>
    </fill>
    <fill>
      <patternFill patternType="solid">
        <fgColor indexed="21"/>
      </patternFill>
    </fill>
    <fill>
      <patternFill patternType="mediumGray">
        <fgColor indexed="11"/>
      </patternFill>
    </fill>
    <fill>
      <patternFill patternType="solid">
        <fgColor indexed="10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gray0625">
        <fgColor indexed="13"/>
      </patternFill>
    </fill>
    <fill>
      <patternFill patternType="solid">
        <fgColor indexed="65"/>
        <bgColor indexed="64"/>
      </patternFill>
    </fill>
    <fill>
      <patternFill patternType="solid">
        <fgColor indexed="57"/>
        <bgColor indexed="13"/>
      </patternFill>
    </fill>
    <fill>
      <patternFill patternType="solid">
        <fgColor indexed="15"/>
        <bgColor indexed="64"/>
      </patternFill>
    </fill>
    <fill>
      <patternFill patternType="gray0625">
        <bgColor indexed="57"/>
      </patternFill>
    </fill>
  </fills>
  <borders count="82">
    <border>
      <left/>
      <right/>
      <top/>
      <bottom/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58"/>
      </right>
      <top/>
      <bottom/>
      <diagonal/>
    </border>
    <border>
      <left/>
      <right/>
      <top/>
      <bottom style="thin">
        <color indexed="5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18"/>
      </left>
      <right style="double">
        <color indexed="18"/>
      </right>
      <top style="thick">
        <color indexed="18"/>
      </top>
      <bottom style="double">
        <color indexed="18"/>
      </bottom>
      <diagonal/>
    </border>
    <border>
      <left/>
      <right/>
      <top style="thick">
        <color indexed="18"/>
      </top>
      <bottom style="double">
        <color indexed="18"/>
      </bottom>
      <diagonal/>
    </border>
    <border>
      <left style="thin">
        <color indexed="18"/>
      </left>
      <right style="thick">
        <color indexed="18"/>
      </right>
      <top style="thick">
        <color indexed="18"/>
      </top>
      <bottom style="double">
        <color indexed="18"/>
      </bottom>
      <diagonal/>
    </border>
    <border>
      <left style="thick">
        <color indexed="18"/>
      </left>
      <right style="double">
        <color indexed="18"/>
      </right>
      <top/>
      <bottom/>
      <diagonal/>
    </border>
    <border>
      <left style="thin">
        <color indexed="18"/>
      </left>
      <right style="thick">
        <color indexed="18"/>
      </right>
      <top/>
      <bottom/>
      <diagonal/>
    </border>
    <border>
      <left style="thin">
        <color indexed="18"/>
      </left>
      <right style="thick">
        <color indexed="1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18"/>
      </right>
      <top style="thin">
        <color indexed="64"/>
      </top>
      <bottom style="thin">
        <color indexed="64"/>
      </bottom>
      <diagonal/>
    </border>
    <border>
      <left style="thick">
        <color indexed="18"/>
      </left>
      <right style="double">
        <color indexed="18"/>
      </right>
      <top style="thin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ck">
        <color indexed="18"/>
      </right>
      <top style="thin">
        <color indexed="18"/>
      </top>
      <bottom style="thin">
        <color indexed="18"/>
      </bottom>
      <diagonal/>
    </border>
    <border>
      <left style="thick">
        <color indexed="18"/>
      </left>
      <right style="double">
        <color indexed="18"/>
      </right>
      <top/>
      <bottom style="thick">
        <color indexed="18"/>
      </bottom>
      <diagonal/>
    </border>
    <border>
      <left/>
      <right/>
      <top/>
      <bottom style="thick">
        <color indexed="18"/>
      </bottom>
      <diagonal/>
    </border>
    <border>
      <left style="thin">
        <color indexed="18"/>
      </left>
      <right style="thick">
        <color indexed="18"/>
      </right>
      <top/>
      <bottom style="thick">
        <color indexed="18"/>
      </bottom>
      <diagonal/>
    </border>
    <border>
      <left style="thick">
        <color indexed="50"/>
      </left>
      <right style="thick">
        <color indexed="50"/>
      </right>
      <top style="thick">
        <color indexed="50"/>
      </top>
      <bottom/>
      <diagonal/>
    </border>
    <border>
      <left style="thick">
        <color indexed="50"/>
      </left>
      <right style="thick">
        <color indexed="50"/>
      </right>
      <top/>
      <bottom/>
      <diagonal/>
    </border>
    <border>
      <left style="thick">
        <color indexed="50"/>
      </left>
      <right style="thick">
        <color indexed="50"/>
      </right>
      <top/>
      <bottom style="thick">
        <color indexed="50"/>
      </bottom>
      <diagonal/>
    </border>
    <border>
      <left style="thick">
        <color indexed="16"/>
      </left>
      <right/>
      <top style="thick">
        <color indexed="16"/>
      </top>
      <bottom style="thick">
        <color indexed="16"/>
      </bottom>
      <diagonal/>
    </border>
    <border>
      <left/>
      <right/>
      <top style="thick">
        <color indexed="16"/>
      </top>
      <bottom style="thick">
        <color indexed="16"/>
      </bottom>
      <diagonal/>
    </border>
    <border>
      <left/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</borders>
  <cellStyleXfs count="16">
    <xf numFmtId="0" fontId="0" fillId="0" borderId="0"/>
    <xf numFmtId="0" fontId="1" fillId="0" borderId="0">
      <alignment vertical="center"/>
    </xf>
    <xf numFmtId="0" fontId="1" fillId="0" borderId="0"/>
    <xf numFmtId="0" fontId="36" fillId="0" borderId="0"/>
    <xf numFmtId="0" fontId="9" fillId="0" borderId="0"/>
    <xf numFmtId="0" fontId="11" fillId="0" borderId="0" applyBorder="0"/>
    <xf numFmtId="180" fontId="9" fillId="0" borderId="0"/>
    <xf numFmtId="0" fontId="11" fillId="0" borderId="0" applyBorder="0"/>
    <xf numFmtId="43" fontId="1" fillId="0" borderId="0" applyFont="0" applyFill="0" applyBorder="0" applyAlignment="0" applyProtection="0"/>
    <xf numFmtId="4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3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8" fontId="12" fillId="0" borderId="0" applyFont="0" applyFill="0" applyBorder="0" applyAlignment="0" applyProtection="0"/>
  </cellStyleXfs>
  <cellXfs count="368">
    <xf numFmtId="0" fontId="0" fillId="0" borderId="0" xfId="0"/>
    <xf numFmtId="0" fontId="4" fillId="2" borderId="0" xfId="2" applyFont="1" applyFill="1"/>
    <xf numFmtId="0" fontId="5" fillId="3" borderId="0" xfId="2" applyFont="1" applyFill="1"/>
    <xf numFmtId="0" fontId="6" fillId="4" borderId="0" xfId="2" applyFont="1" applyFill="1"/>
    <xf numFmtId="0" fontId="7" fillId="0" borderId="0" xfId="2" applyFont="1"/>
    <xf numFmtId="0" fontId="6" fillId="5" borderId="1" xfId="2" applyFont="1" applyFill="1" applyBorder="1"/>
    <xf numFmtId="0" fontId="7" fillId="0" borderId="1" xfId="2" applyFont="1" applyBorder="1"/>
    <xf numFmtId="0" fontId="6" fillId="4" borderId="1" xfId="2" applyFont="1" applyFill="1" applyBorder="1"/>
    <xf numFmtId="0" fontId="8" fillId="0" borderId="1" xfId="2" applyFont="1" applyBorder="1"/>
    <xf numFmtId="0" fontId="6" fillId="6" borderId="0" xfId="2" applyFont="1" applyFill="1"/>
    <xf numFmtId="0" fontId="8" fillId="0" borderId="0" xfId="2" applyFont="1"/>
    <xf numFmtId="0" fontId="7" fillId="0" borderId="0" xfId="7" applyFont="1"/>
    <xf numFmtId="0" fontId="10" fillId="7" borderId="0" xfId="0" applyFont="1" applyFill="1"/>
    <xf numFmtId="0" fontId="16" fillId="8" borderId="0" xfId="0" applyFont="1" applyFill="1"/>
    <xf numFmtId="0" fontId="10" fillId="9" borderId="0" xfId="0" applyFont="1" applyFill="1"/>
    <xf numFmtId="0" fontId="1" fillId="0" borderId="0" xfId="0" applyFont="1"/>
    <xf numFmtId="0" fontId="0" fillId="8" borderId="0" xfId="0" applyFill="1"/>
    <xf numFmtId="0" fontId="7" fillId="8" borderId="0" xfId="0" applyNumberFormat="1" applyFont="1" applyFill="1"/>
    <xf numFmtId="0" fontId="10" fillId="4" borderId="0" xfId="0" applyFont="1" applyFill="1"/>
    <xf numFmtId="0" fontId="6" fillId="4" borderId="0" xfId="0" applyNumberFormat="1" applyFont="1" applyFill="1"/>
    <xf numFmtId="0" fontId="10" fillId="10" borderId="0" xfId="0" applyFont="1" applyFill="1"/>
    <xf numFmtId="0" fontId="6" fillId="10" borderId="0" xfId="0" applyNumberFormat="1" applyFont="1" applyFill="1"/>
    <xf numFmtId="0" fontId="0" fillId="11" borderId="0" xfId="0" applyFill="1"/>
    <xf numFmtId="0" fontId="10" fillId="12" borderId="0" xfId="0" applyFont="1" applyFill="1"/>
    <xf numFmtId="0" fontId="6" fillId="12" borderId="0" xfId="0" applyNumberFormat="1" applyFont="1" applyFill="1"/>
    <xf numFmtId="0" fontId="17" fillId="11" borderId="0" xfId="0" applyNumberFormat="1" applyFont="1" applyFill="1"/>
    <xf numFmtId="185" fontId="1" fillId="0" borderId="0" xfId="0" applyNumberFormat="1" applyFont="1"/>
    <xf numFmtId="0" fontId="18" fillId="0" borderId="0" xfId="0" applyFo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10" fillId="13" borderId="0" xfId="0" quotePrefix="1" applyFont="1" applyFill="1"/>
    <xf numFmtId="0" fontId="0" fillId="0" borderId="4" xfId="0" applyBorder="1"/>
    <xf numFmtId="0" fontId="0" fillId="0" borderId="4" xfId="0" pivotButton="1" applyBorder="1"/>
    <xf numFmtId="0" fontId="0" fillId="0" borderId="5" xfId="0" applyBorder="1"/>
    <xf numFmtId="0" fontId="0" fillId="0" borderId="6" xfId="0" applyBorder="1"/>
    <xf numFmtId="0" fontId="0" fillId="0" borderId="4" xfId="0" applyNumberFormat="1" applyBorder="1"/>
    <xf numFmtId="0" fontId="0" fillId="0" borderId="6" xfId="0" applyNumberFormat="1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Border="1"/>
    <xf numFmtId="0" fontId="0" fillId="0" borderId="10" xfId="0" applyNumberFormat="1" applyBorder="1"/>
    <xf numFmtId="0" fontId="0" fillId="0" borderId="11" xfId="0" applyNumberFormat="1" applyBorder="1"/>
    <xf numFmtId="0" fontId="20" fillId="14" borderId="0" xfId="2" applyFont="1" applyFill="1"/>
    <xf numFmtId="0" fontId="20" fillId="14" borderId="1" xfId="2" applyFont="1" applyFill="1" applyBorder="1"/>
    <xf numFmtId="0" fontId="20" fillId="14" borderId="0" xfId="2" applyFont="1" applyFill="1" applyAlignment="1">
      <alignment horizontal="center"/>
    </xf>
    <xf numFmtId="0" fontId="21" fillId="0" borderId="12" xfId="0" applyFont="1" applyFill="1" applyBorder="1" applyAlignment="1">
      <alignment horizontal="center"/>
    </xf>
    <xf numFmtId="0" fontId="22" fillId="2" borderId="13" xfId="4" quotePrefix="1" applyFont="1" applyFill="1" applyBorder="1" applyAlignment="1">
      <alignment horizontal="center"/>
    </xf>
    <xf numFmtId="0" fontId="20" fillId="12" borderId="13" xfId="4" quotePrefix="1" applyFont="1" applyFill="1" applyBorder="1" applyAlignment="1">
      <alignment horizontal="center"/>
    </xf>
    <xf numFmtId="0" fontId="20" fillId="4" borderId="13" xfId="4" quotePrefix="1" applyFont="1" applyFill="1" applyBorder="1" applyAlignment="1">
      <alignment horizontal="center"/>
    </xf>
    <xf numFmtId="0" fontId="23" fillId="15" borderId="0" xfId="7" applyFont="1" applyFill="1"/>
    <xf numFmtId="0" fontId="23" fillId="0" borderId="0" xfId="7" applyFont="1"/>
    <xf numFmtId="0" fontId="22" fillId="2" borderId="13" xfId="4" applyFont="1" applyFill="1" applyBorder="1"/>
    <xf numFmtId="0" fontId="20" fillId="12" borderId="13" xfId="4" applyFont="1" applyFill="1" applyBorder="1"/>
    <xf numFmtId="40" fontId="20" fillId="4" borderId="13" xfId="9" applyFont="1" applyFill="1" applyBorder="1"/>
    <xf numFmtId="0" fontId="20" fillId="16" borderId="13" xfId="4" applyFont="1" applyFill="1" applyBorder="1"/>
    <xf numFmtId="176" fontId="22" fillId="2" borderId="13" xfId="8" applyNumberFormat="1" applyFont="1" applyFill="1" applyBorder="1"/>
    <xf numFmtId="184" fontId="20" fillId="9" borderId="13" xfId="9" applyNumberFormat="1" applyFont="1" applyFill="1" applyBorder="1"/>
    <xf numFmtId="0" fontId="23" fillId="0" borderId="0" xfId="0" applyFont="1"/>
    <xf numFmtId="0" fontId="20" fillId="17" borderId="14" xfId="4" quotePrefix="1" applyFont="1" applyFill="1" applyBorder="1" applyAlignment="1">
      <alignment horizontal="right"/>
    </xf>
    <xf numFmtId="0" fontId="25" fillId="17" borderId="14" xfId="4" quotePrefix="1" applyFont="1" applyFill="1" applyBorder="1" applyAlignment="1">
      <alignment horizontal="right"/>
    </xf>
    <xf numFmtId="43" fontId="20" fillId="17" borderId="14" xfId="4" quotePrefix="1" applyNumberFormat="1" applyFont="1" applyFill="1" applyBorder="1" applyAlignment="1">
      <alignment horizontal="right"/>
    </xf>
    <xf numFmtId="176" fontId="26" fillId="18" borderId="0" xfId="8" applyNumberFormat="1" applyFont="1" applyFill="1" applyBorder="1" applyAlignment="1"/>
    <xf numFmtId="43" fontId="26" fillId="18" borderId="0" xfId="4" applyNumberFormat="1" applyFont="1" applyFill="1" applyBorder="1" applyAlignment="1"/>
    <xf numFmtId="176" fontId="26" fillId="19" borderId="0" xfId="8" applyNumberFormat="1" applyFont="1" applyFill="1" applyBorder="1" applyAlignment="1"/>
    <xf numFmtId="43" fontId="26" fillId="19" borderId="0" xfId="4" applyNumberFormat="1" applyFont="1" applyFill="1" applyBorder="1" applyAlignment="1"/>
    <xf numFmtId="176" fontId="26" fillId="19" borderId="15" xfId="8" applyNumberFormat="1" applyFont="1" applyFill="1" applyBorder="1" applyAlignment="1"/>
    <xf numFmtId="43" fontId="26" fillId="19" borderId="15" xfId="4" applyNumberFormat="1" applyFont="1" applyFill="1" applyBorder="1" applyAlignment="1"/>
    <xf numFmtId="0" fontId="27" fillId="20" borderId="0" xfId="5" applyFont="1" applyFill="1" applyAlignment="1">
      <alignment horizontal="centerContinuous" vertical="center"/>
    </xf>
    <xf numFmtId="0" fontId="23" fillId="21" borderId="16" xfId="5" quotePrefix="1" applyFont="1" applyFill="1" applyBorder="1" applyAlignment="1">
      <alignment horizontal="left"/>
    </xf>
    <xf numFmtId="0" fontId="23" fillId="22" borderId="17" xfId="5" quotePrefix="1" applyFont="1" applyFill="1" applyBorder="1" applyAlignment="1">
      <alignment horizontal="left"/>
    </xf>
    <xf numFmtId="0" fontId="23" fillId="23" borderId="16" xfId="5" quotePrefix="1" applyFont="1" applyFill="1" applyBorder="1" applyAlignment="1">
      <alignment horizontal="left"/>
    </xf>
    <xf numFmtId="0" fontId="20" fillId="24" borderId="16" xfId="5" applyFont="1" applyFill="1" applyBorder="1" applyAlignment="1">
      <alignment horizontal="left"/>
    </xf>
    <xf numFmtId="0" fontId="6" fillId="20" borderId="0" xfId="5" applyFont="1" applyFill="1" applyAlignment="1">
      <alignment horizontal="centerContinuous"/>
    </xf>
    <xf numFmtId="4" fontId="7" fillId="25" borderId="16" xfId="5" applyNumberFormat="1" applyFont="1" applyFill="1" applyBorder="1"/>
    <xf numFmtId="3" fontId="7" fillId="25" borderId="16" xfId="5" applyNumberFormat="1" applyFont="1" applyFill="1" applyBorder="1"/>
    <xf numFmtId="3" fontId="7" fillId="22" borderId="18" xfId="5" applyNumberFormat="1" applyFont="1" applyFill="1" applyBorder="1"/>
    <xf numFmtId="3" fontId="7" fillId="25" borderId="18" xfId="5" applyNumberFormat="1" applyFont="1" applyFill="1" applyBorder="1"/>
    <xf numFmtId="10" fontId="5" fillId="26" borderId="18" xfId="5" applyNumberFormat="1" applyFont="1" applyFill="1" applyBorder="1"/>
    <xf numFmtId="177" fontId="5" fillId="26" borderId="18" xfId="5" applyNumberFormat="1" applyFont="1" applyFill="1" applyBorder="1"/>
    <xf numFmtId="0" fontId="25" fillId="17" borderId="19" xfId="0" applyFont="1" applyFill="1" applyBorder="1" applyAlignment="1">
      <alignment horizontal="left"/>
    </xf>
    <xf numFmtId="0" fontId="20" fillId="17" borderId="20" xfId="0" applyFont="1" applyFill="1" applyBorder="1" applyAlignment="1">
      <alignment horizontal="right"/>
    </xf>
    <xf numFmtId="0" fontId="28" fillId="27" borderId="0" xfId="0" applyFont="1" applyFill="1" applyBorder="1" applyAlignment="1">
      <alignment horizontal="left"/>
    </xf>
    <xf numFmtId="0" fontId="29" fillId="0" borderId="0" xfId="0" applyFont="1" applyFill="1" applyBorder="1" applyAlignment="1">
      <alignment vertical="top" wrapText="1"/>
    </xf>
    <xf numFmtId="0" fontId="30" fillId="27" borderId="21" xfId="0" applyFont="1" applyFill="1" applyBorder="1" applyAlignment="1">
      <alignment horizontal="left"/>
    </xf>
    <xf numFmtId="0" fontId="28" fillId="27" borderId="22" xfId="0" applyFont="1" applyFill="1" applyBorder="1" applyAlignment="1">
      <alignment horizontal="left"/>
    </xf>
    <xf numFmtId="0" fontId="7" fillId="0" borderId="0" xfId="0" applyFont="1"/>
    <xf numFmtId="0" fontId="5" fillId="17" borderId="19" xfId="0" applyFont="1" applyFill="1" applyBorder="1" applyAlignment="1">
      <alignment horizontal="left"/>
    </xf>
    <xf numFmtId="0" fontId="6" fillId="17" borderId="19" xfId="0" applyFont="1" applyFill="1" applyBorder="1" applyAlignment="1">
      <alignment horizontal="right"/>
    </xf>
    <xf numFmtId="0" fontId="5" fillId="17" borderId="20" xfId="0" applyFont="1" applyFill="1" applyBorder="1" applyAlignment="1">
      <alignment horizontal="left"/>
    </xf>
    <xf numFmtId="0" fontId="31" fillId="27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32" fillId="27" borderId="21" xfId="0" applyFont="1" applyFill="1" applyBorder="1" applyAlignment="1">
      <alignment horizontal="left"/>
    </xf>
    <xf numFmtId="0" fontId="7" fillId="0" borderId="21" xfId="0" applyFont="1" applyFill="1" applyBorder="1" applyAlignment="1"/>
    <xf numFmtId="4" fontId="7" fillId="0" borderId="0" xfId="0" applyNumberFormat="1" applyFont="1" applyFill="1" applyBorder="1" applyAlignment="1"/>
    <xf numFmtId="4" fontId="7" fillId="28" borderId="0" xfId="0" applyNumberFormat="1" applyFont="1" applyFill="1" applyBorder="1" applyAlignment="1"/>
    <xf numFmtId="3" fontId="7" fillId="0" borderId="0" xfId="0" applyNumberFormat="1" applyFont="1" applyFill="1" applyBorder="1" applyAlignment="1"/>
    <xf numFmtId="3" fontId="7" fillId="28" borderId="0" xfId="0" applyNumberFormat="1" applyFont="1" applyFill="1" applyBorder="1" applyAlignment="1"/>
    <xf numFmtId="10" fontId="7" fillId="0" borderId="0" xfId="0" applyNumberFormat="1" applyFont="1" applyFill="1" applyBorder="1" applyAlignment="1"/>
    <xf numFmtId="0" fontId="31" fillId="27" borderId="22" xfId="0" applyFont="1" applyFill="1" applyBorder="1" applyAlignment="1">
      <alignment horizontal="left"/>
    </xf>
    <xf numFmtId="177" fontId="7" fillId="0" borderId="22" xfId="0" applyNumberFormat="1" applyFont="1" applyFill="1" applyBorder="1" applyAlignment="1"/>
    <xf numFmtId="0" fontId="0" fillId="0" borderId="23" xfId="0" applyBorder="1"/>
    <xf numFmtId="0" fontId="0" fillId="0" borderId="24" xfId="0" applyBorder="1"/>
    <xf numFmtId="0" fontId="0" fillId="0" borderId="24" xfId="0" applyNumberFormat="1" applyBorder="1"/>
    <xf numFmtId="0" fontId="0" fillId="0" borderId="0" xfId="0" applyNumberFormat="1"/>
    <xf numFmtId="0" fontId="0" fillId="0" borderId="25" xfId="0" applyNumberFormat="1" applyBorder="1"/>
    <xf numFmtId="0" fontId="20" fillId="13" borderId="0" xfId="0" applyFont="1" applyFill="1"/>
    <xf numFmtId="186" fontId="34" fillId="15" borderId="0" xfId="0" applyNumberFormat="1" applyFont="1" applyFill="1"/>
    <xf numFmtId="185" fontId="34" fillId="15" borderId="0" xfId="0" applyNumberFormat="1" applyFont="1" applyFill="1"/>
    <xf numFmtId="9" fontId="34" fillId="15" borderId="0" xfId="13" applyFont="1" applyFill="1"/>
    <xf numFmtId="0" fontId="1" fillId="0" borderId="0" xfId="1">
      <alignment vertical="center"/>
    </xf>
    <xf numFmtId="0" fontId="10" fillId="30" borderId="30" xfId="1" applyFont="1" applyFill="1" applyBorder="1" applyAlignment="1">
      <alignment horizontal="center" vertical="center"/>
    </xf>
    <xf numFmtId="0" fontId="10" fillId="30" borderId="0" xfId="1" applyFont="1" applyFill="1" applyBorder="1" applyAlignment="1">
      <alignment horizontal="center" vertical="center"/>
    </xf>
    <xf numFmtId="0" fontId="10" fillId="30" borderId="31" xfId="1" applyFont="1" applyFill="1" applyBorder="1" applyAlignment="1">
      <alignment horizontal="center" vertical="center"/>
    </xf>
    <xf numFmtId="193" fontId="10" fillId="3" borderId="32" xfId="1" applyNumberFormat="1" applyFont="1" applyFill="1" applyBorder="1">
      <alignment vertical="center"/>
    </xf>
    <xf numFmtId="193" fontId="10" fillId="31" borderId="22" xfId="1" applyNumberFormat="1" applyFont="1" applyFill="1" applyBorder="1">
      <alignment vertical="center"/>
    </xf>
    <xf numFmtId="193" fontId="10" fillId="4" borderId="33" xfId="1" applyNumberFormat="1" applyFont="1" applyFill="1" applyBorder="1">
      <alignment vertical="center"/>
    </xf>
    <xf numFmtId="192" fontId="10" fillId="3" borderId="32" xfId="1" applyNumberFormat="1" applyFont="1" applyFill="1" applyBorder="1">
      <alignment vertical="center"/>
    </xf>
    <xf numFmtId="192" fontId="10" fillId="31" borderId="22" xfId="1" applyNumberFormat="1" applyFont="1" applyFill="1" applyBorder="1">
      <alignment vertical="center"/>
    </xf>
    <xf numFmtId="192" fontId="10" fillId="4" borderId="33" xfId="1" applyNumberFormat="1" applyFont="1" applyFill="1" applyBorder="1">
      <alignment vertical="center"/>
    </xf>
    <xf numFmtId="0" fontId="35" fillId="12" borderId="34" xfId="2" applyFont="1" applyFill="1" applyBorder="1" applyAlignment="1">
      <alignment horizontal="center"/>
    </xf>
    <xf numFmtId="0" fontId="35" fillId="12" borderId="35" xfId="2" applyFont="1" applyFill="1" applyBorder="1" applyAlignment="1">
      <alignment horizontal="center"/>
    </xf>
    <xf numFmtId="0" fontId="35" fillId="12" borderId="36" xfId="2" applyFont="1" applyFill="1" applyBorder="1" applyAlignment="1">
      <alignment horizontal="center"/>
    </xf>
    <xf numFmtId="0" fontId="35" fillId="12" borderId="37" xfId="2" applyFont="1" applyFill="1" applyBorder="1" applyAlignment="1">
      <alignment horizontal="center"/>
    </xf>
    <xf numFmtId="192" fontId="18" fillId="32" borderId="16" xfId="2" applyNumberFormat="1" applyFont="1" applyFill="1" applyBorder="1" applyAlignment="1">
      <alignment horizontal="right"/>
    </xf>
    <xf numFmtId="192" fontId="35" fillId="3" borderId="38" xfId="2" applyNumberFormat="1" applyFont="1" applyFill="1" applyBorder="1" applyAlignment="1">
      <alignment horizontal="right"/>
    </xf>
    <xf numFmtId="0" fontId="35" fillId="12" borderId="39" xfId="2" applyFont="1" applyFill="1" applyBorder="1" applyAlignment="1">
      <alignment horizontal="center"/>
    </xf>
    <xf numFmtId="192" fontId="35" fillId="4" borderId="40" xfId="2" applyNumberFormat="1" applyFont="1" applyFill="1" applyBorder="1" applyAlignment="1">
      <alignment horizontal="right"/>
    </xf>
    <xf numFmtId="192" fontId="35" fillId="32" borderId="41" xfId="2" applyNumberFormat="1" applyFont="1" applyFill="1" applyBorder="1" applyAlignment="1">
      <alignment horizontal="right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right" vertical="center"/>
    </xf>
    <xf numFmtId="0" fontId="10" fillId="12" borderId="42" xfId="1" applyFont="1" applyFill="1" applyBorder="1" applyAlignment="1">
      <alignment horizontal="center" vertical="center"/>
    </xf>
    <xf numFmtId="0" fontId="1" fillId="0" borderId="43" xfId="1" applyBorder="1" applyAlignment="1">
      <alignment horizontal="right" vertical="center"/>
    </xf>
    <xf numFmtId="0" fontId="1" fillId="0" borderId="44" xfId="1" applyBorder="1" applyAlignment="1">
      <alignment horizontal="right" vertical="center"/>
    </xf>
    <xf numFmtId="0" fontId="10" fillId="12" borderId="45" xfId="1" applyFont="1" applyFill="1" applyBorder="1" applyAlignment="1">
      <alignment horizontal="center" vertical="center"/>
    </xf>
    <xf numFmtId="192" fontId="1" fillId="0" borderId="46" xfId="1" applyNumberFormat="1" applyBorder="1" applyAlignment="1">
      <alignment horizontal="right" vertical="center"/>
    </xf>
    <xf numFmtId="192" fontId="1" fillId="0" borderId="36" xfId="1" applyNumberFormat="1" applyBorder="1" applyAlignment="1">
      <alignment horizontal="right" vertical="center"/>
    </xf>
    <xf numFmtId="192" fontId="1" fillId="0" borderId="41" xfId="1" applyNumberFormat="1" applyBorder="1" applyAlignment="1">
      <alignment horizontal="right" vertical="center"/>
    </xf>
    <xf numFmtId="193" fontId="10" fillId="30" borderId="31" xfId="1" applyNumberFormat="1" applyFont="1" applyFill="1" applyBorder="1" applyAlignment="1">
      <alignment horizontal="center" vertical="center"/>
    </xf>
    <xf numFmtId="192" fontId="1" fillId="33" borderId="0" xfId="1" applyNumberFormat="1" applyFill="1">
      <alignment vertical="center"/>
    </xf>
    <xf numFmtId="192" fontId="1" fillId="0" borderId="0" xfId="1" applyNumberFormat="1">
      <alignment vertical="center"/>
    </xf>
    <xf numFmtId="192" fontId="1" fillId="0" borderId="28" xfId="1" applyNumberFormat="1" applyBorder="1">
      <alignment vertical="center"/>
    </xf>
    <xf numFmtId="192" fontId="1" fillId="33" borderId="35" xfId="1" applyNumberFormat="1" applyFill="1" applyBorder="1">
      <alignment vertical="center"/>
    </xf>
    <xf numFmtId="192" fontId="1" fillId="33" borderId="37" xfId="1" applyNumberFormat="1" applyFill="1" applyBorder="1">
      <alignment vertical="center"/>
    </xf>
    <xf numFmtId="192" fontId="1" fillId="34" borderId="0" xfId="1" applyNumberFormat="1" applyFill="1" applyBorder="1">
      <alignment vertical="center"/>
    </xf>
    <xf numFmtId="192" fontId="1" fillId="34" borderId="31" xfId="1" applyNumberFormat="1" applyFill="1" applyBorder="1">
      <alignment vertical="center"/>
    </xf>
    <xf numFmtId="192" fontId="1" fillId="34" borderId="22" xfId="1" applyNumberFormat="1" applyFill="1" applyBorder="1">
      <alignment vertical="center"/>
    </xf>
    <xf numFmtId="192" fontId="1" fillId="34" borderId="33" xfId="1" applyNumberFormat="1" applyFill="1" applyBorder="1">
      <alignment vertical="center"/>
    </xf>
    <xf numFmtId="0" fontId="10" fillId="36" borderId="30" xfId="1" applyFont="1" applyFill="1" applyBorder="1" applyAlignment="1">
      <alignment horizontal="center" vertical="center"/>
    </xf>
    <xf numFmtId="194" fontId="1" fillId="33" borderId="0" xfId="1" applyNumberFormat="1" applyFill="1">
      <alignment vertical="center"/>
    </xf>
    <xf numFmtId="0" fontId="10" fillId="36" borderId="0" xfId="1" applyFont="1" applyFill="1" applyBorder="1" applyAlignment="1">
      <alignment horizontal="center" vertical="center"/>
    </xf>
    <xf numFmtId="0" fontId="1" fillId="35" borderId="0" xfId="1" applyFill="1">
      <alignment vertical="center"/>
    </xf>
    <xf numFmtId="192" fontId="1" fillId="35" borderId="0" xfId="1" applyNumberFormat="1" applyFill="1">
      <alignment vertical="center"/>
    </xf>
    <xf numFmtId="0" fontId="1" fillId="0" borderId="0" xfId="3" applyFont="1"/>
    <xf numFmtId="0" fontId="10" fillId="13" borderId="47" xfId="3" applyFont="1" applyFill="1" applyBorder="1" applyAlignment="1">
      <alignment horizontal="center"/>
    </xf>
    <xf numFmtId="0" fontId="1" fillId="0" borderId="0" xfId="3" applyFont="1" applyAlignment="1">
      <alignment horizontal="center"/>
    </xf>
    <xf numFmtId="0" fontId="1" fillId="8" borderId="16" xfId="3" quotePrefix="1" applyFont="1" applyFill="1" applyBorder="1" applyAlignment="1">
      <alignment horizontal="left"/>
    </xf>
    <xf numFmtId="1" fontId="1" fillId="8" borderId="16" xfId="3" applyNumberFormat="1" applyFont="1" applyFill="1" applyBorder="1"/>
    <xf numFmtId="9" fontId="1" fillId="8" borderId="16" xfId="3" applyNumberFormat="1" applyFont="1" applyFill="1" applyBorder="1"/>
    <xf numFmtId="2" fontId="1" fillId="8" borderId="16" xfId="3" applyNumberFormat="1" applyFont="1" applyFill="1" applyBorder="1"/>
    <xf numFmtId="2" fontId="1" fillId="0" borderId="0" xfId="3" applyNumberFormat="1" applyFont="1"/>
    <xf numFmtId="0" fontId="1" fillId="11" borderId="16" xfId="3" quotePrefix="1" applyFont="1" applyFill="1" applyBorder="1" applyAlignment="1">
      <alignment horizontal="left"/>
    </xf>
    <xf numFmtId="1" fontId="1" fillId="11" borderId="16" xfId="3" applyNumberFormat="1" applyFont="1" applyFill="1" applyBorder="1"/>
    <xf numFmtId="9" fontId="1" fillId="11" borderId="16" xfId="3" applyNumberFormat="1" applyFont="1" applyFill="1" applyBorder="1"/>
    <xf numFmtId="2" fontId="1" fillId="11" borderId="16" xfId="3" applyNumberFormat="1" applyFont="1" applyFill="1" applyBorder="1"/>
    <xf numFmtId="0" fontId="1" fillId="37" borderId="16" xfId="3" quotePrefix="1" applyFont="1" applyFill="1" applyBorder="1" applyAlignment="1">
      <alignment horizontal="left"/>
    </xf>
    <xf numFmtId="1" fontId="1" fillId="37" borderId="16" xfId="3" applyNumberFormat="1" applyFont="1" applyFill="1" applyBorder="1"/>
    <xf numFmtId="9" fontId="1" fillId="37" borderId="16" xfId="3" applyNumberFormat="1" applyFont="1" applyFill="1" applyBorder="1"/>
    <xf numFmtId="2" fontId="1" fillId="37" borderId="16" xfId="3" applyNumberFormat="1" applyFont="1" applyFill="1" applyBorder="1"/>
    <xf numFmtId="0" fontId="1" fillId="38" borderId="16" xfId="3" quotePrefix="1" applyFont="1" applyFill="1" applyBorder="1" applyAlignment="1">
      <alignment horizontal="left"/>
    </xf>
    <xf numFmtId="1" fontId="1" fillId="38" borderId="16" xfId="3" applyNumberFormat="1" applyFont="1" applyFill="1" applyBorder="1"/>
    <xf numFmtId="9" fontId="1" fillId="38" borderId="16" xfId="3" applyNumberFormat="1" applyFont="1" applyFill="1" applyBorder="1"/>
    <xf numFmtId="2" fontId="1" fillId="38" borderId="16" xfId="3" applyNumberFormat="1" applyFont="1" applyFill="1" applyBorder="1"/>
    <xf numFmtId="1" fontId="1" fillId="0" borderId="0" xfId="3" applyNumberFormat="1" applyFont="1"/>
    <xf numFmtId="9" fontId="1" fillId="0" borderId="0" xfId="3" applyNumberFormat="1" applyFont="1"/>
    <xf numFmtId="0" fontId="35" fillId="7" borderId="50" xfId="3" applyNumberFormat="1" applyFont="1" applyFill="1" applyBorder="1" applyAlignment="1">
      <alignment horizontal="right" vertical="top" wrapText="1"/>
    </xf>
    <xf numFmtId="1" fontId="35" fillId="4" borderId="53" xfId="3" applyNumberFormat="1" applyFont="1" applyFill="1" applyBorder="1"/>
    <xf numFmtId="1" fontId="35" fillId="4" borderId="47" xfId="3" applyNumberFormat="1" applyFont="1" applyFill="1" applyBorder="1"/>
    <xf numFmtId="1" fontId="35" fillId="4" borderId="54" xfId="3" applyNumberFormat="1" applyFont="1" applyFill="1" applyBorder="1"/>
    <xf numFmtId="2" fontId="35" fillId="10" borderId="56" xfId="3" applyNumberFormat="1" applyFont="1" applyFill="1" applyBorder="1"/>
    <xf numFmtId="0" fontId="35" fillId="17" borderId="19" xfId="0" applyFont="1" applyFill="1" applyBorder="1" applyAlignment="1">
      <alignment horizontal="left"/>
    </xf>
    <xf numFmtId="0" fontId="10" fillId="17" borderId="19" xfId="0" applyFont="1" applyFill="1" applyBorder="1" applyAlignment="1">
      <alignment horizontal="right"/>
    </xf>
    <xf numFmtId="0" fontId="35" fillId="17" borderId="20" xfId="0" applyFont="1" applyFill="1" applyBorder="1" applyAlignment="1">
      <alignment horizontal="left"/>
    </xf>
    <xf numFmtId="0" fontId="10" fillId="17" borderId="20" xfId="0" applyFont="1" applyFill="1" applyBorder="1" applyAlignment="1">
      <alignment horizontal="right"/>
    </xf>
    <xf numFmtId="0" fontId="38" fillId="27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39" fillId="0" borderId="0" xfId="0" applyFont="1" applyFill="1" applyBorder="1" applyAlignment="1">
      <alignment vertical="top" wrapText="1"/>
    </xf>
    <xf numFmtId="0" fontId="21" fillId="27" borderId="21" xfId="0" applyFont="1" applyFill="1" applyBorder="1" applyAlignment="1">
      <alignment horizontal="left"/>
    </xf>
    <xf numFmtId="0" fontId="0" fillId="0" borderId="21" xfId="0" applyFill="1" applyBorder="1" applyAlignment="1"/>
    <xf numFmtId="179" fontId="0" fillId="0" borderId="0" xfId="0" applyNumberFormat="1" applyFill="1" applyBorder="1" applyAlignment="1"/>
    <xf numFmtId="179" fontId="0" fillId="28" borderId="0" xfId="0" applyNumberFormat="1" applyFill="1" applyBorder="1" applyAlignment="1"/>
    <xf numFmtId="2" fontId="0" fillId="0" borderId="0" xfId="0" applyNumberFormat="1" applyFill="1" applyBorder="1" applyAlignment="1"/>
    <xf numFmtId="2" fontId="0" fillId="28" borderId="0" xfId="0" applyNumberFormat="1" applyFill="1" applyBorder="1" applyAlignment="1"/>
    <xf numFmtId="37" fontId="0" fillId="0" borderId="0" xfId="0" applyNumberFormat="1" applyFill="1" applyBorder="1" applyAlignment="1"/>
    <xf numFmtId="0" fontId="38" fillId="27" borderId="22" xfId="0" applyFont="1" applyFill="1" applyBorder="1" applyAlignment="1">
      <alignment horizontal="left"/>
    </xf>
    <xf numFmtId="187" fontId="0" fillId="0" borderId="22" xfId="0" applyNumberFormat="1" applyFill="1" applyBorder="1" applyAlignment="1"/>
    <xf numFmtId="180" fontId="1" fillId="0" borderId="0" xfId="6" applyFont="1"/>
    <xf numFmtId="180" fontId="1" fillId="0" borderId="56" xfId="6" applyFont="1" applyBorder="1" applyAlignment="1">
      <alignment horizontal="center"/>
    </xf>
    <xf numFmtId="2" fontId="1" fillId="40" borderId="56" xfId="6" applyNumberFormat="1" applyFont="1" applyFill="1" applyBorder="1"/>
    <xf numFmtId="180" fontId="1" fillId="40" borderId="0" xfId="6" applyFont="1" applyFill="1" applyAlignment="1"/>
    <xf numFmtId="180" fontId="1" fillId="0" borderId="0" xfId="6" applyFont="1" applyAlignment="1"/>
    <xf numFmtId="180" fontId="1" fillId="40" borderId="56" xfId="6" applyFont="1" applyFill="1" applyBorder="1" applyAlignment="1">
      <alignment horizontal="center"/>
    </xf>
    <xf numFmtId="180" fontId="1" fillId="0" borderId="57" xfId="6" applyFont="1" applyBorder="1"/>
    <xf numFmtId="1" fontId="1" fillId="40" borderId="58" xfId="6" applyNumberFormat="1" applyFont="1" applyFill="1" applyBorder="1" applyAlignment="1">
      <alignment horizontal="center"/>
    </xf>
    <xf numFmtId="1" fontId="1" fillId="0" borderId="59" xfId="6" applyNumberFormat="1" applyFont="1" applyFill="1" applyBorder="1" applyAlignment="1">
      <alignment horizontal="center"/>
    </xf>
    <xf numFmtId="1" fontId="18" fillId="0" borderId="60" xfId="6" applyNumberFormat="1" applyFont="1" applyFill="1" applyBorder="1" applyAlignment="1">
      <alignment horizontal="left"/>
    </xf>
    <xf numFmtId="0" fontId="1" fillId="40" borderId="0" xfId="6" applyNumberFormat="1" applyFont="1" applyFill="1" applyBorder="1"/>
    <xf numFmtId="0" fontId="1" fillId="40" borderId="0" xfId="6" applyNumberFormat="1" applyFont="1" applyFill="1" applyBorder="1" applyAlignment="1"/>
    <xf numFmtId="1" fontId="1" fillId="0" borderId="61" xfId="6" applyNumberFormat="1" applyFont="1" applyFill="1" applyBorder="1" applyAlignment="1"/>
    <xf numFmtId="1" fontId="18" fillId="8" borderId="60" xfId="6" applyNumberFormat="1" applyFont="1" applyFill="1" applyBorder="1" applyAlignment="1">
      <alignment horizontal="left"/>
    </xf>
    <xf numFmtId="181" fontId="1" fillId="8" borderId="21" xfId="6" applyNumberFormat="1" applyFont="1" applyFill="1" applyBorder="1" applyAlignment="1">
      <alignment horizontal="right"/>
    </xf>
    <xf numFmtId="37" fontId="1" fillId="8" borderId="62" xfId="6" applyNumberFormat="1" applyFont="1" applyFill="1" applyBorder="1" applyAlignment="1"/>
    <xf numFmtId="179" fontId="1" fillId="40" borderId="0" xfId="6" applyNumberFormat="1" applyFont="1" applyFill="1" applyBorder="1" applyAlignment="1"/>
    <xf numFmtId="179" fontId="1" fillId="0" borderId="61" xfId="6" applyNumberFormat="1" applyFont="1" applyFill="1" applyBorder="1" applyAlignment="1"/>
    <xf numFmtId="1" fontId="35" fillId="10" borderId="60" xfId="6" applyNumberFormat="1" applyFont="1" applyFill="1" applyBorder="1" applyAlignment="1">
      <alignment horizontal="left"/>
    </xf>
    <xf numFmtId="179" fontId="10" fillId="41" borderId="17" xfId="6" applyNumberFormat="1" applyFont="1" applyFill="1" applyBorder="1" applyAlignment="1"/>
    <xf numFmtId="179" fontId="10" fillId="41" borderId="63" xfId="6" applyNumberFormat="1" applyFont="1" applyFill="1" applyBorder="1" applyAlignment="1"/>
    <xf numFmtId="179" fontId="1" fillId="0" borderId="0" xfId="6" applyNumberFormat="1" applyFont="1" applyFill="1" applyBorder="1" applyAlignment="1"/>
    <xf numFmtId="1" fontId="18" fillId="0" borderId="60" xfId="6" applyNumberFormat="1" applyFont="1" applyFill="1" applyBorder="1" applyAlignment="1">
      <alignment horizontal="right"/>
    </xf>
    <xf numFmtId="1" fontId="18" fillId="0" borderId="64" xfId="6" applyNumberFormat="1" applyFont="1" applyFill="1" applyBorder="1" applyAlignment="1">
      <alignment horizontal="left"/>
    </xf>
    <xf numFmtId="179" fontId="1" fillId="0" borderId="65" xfId="6" applyNumberFormat="1" applyFont="1" applyFill="1" applyBorder="1" applyAlignment="1"/>
    <xf numFmtId="179" fontId="1" fillId="0" borderId="66" xfId="6" applyNumberFormat="1" applyFont="1" applyFill="1" applyBorder="1" applyAlignment="1"/>
    <xf numFmtId="1" fontId="35" fillId="4" borderId="67" xfId="6" applyNumberFormat="1" applyFont="1" applyFill="1" applyBorder="1" applyAlignment="1">
      <alignment horizontal="left"/>
    </xf>
    <xf numFmtId="187" fontId="35" fillId="4" borderId="68" xfId="6" applyNumberFormat="1" applyFont="1" applyFill="1" applyBorder="1" applyAlignment="1"/>
    <xf numFmtId="187" fontId="35" fillId="4" borderId="69" xfId="6" applyNumberFormat="1" applyFont="1" applyFill="1" applyBorder="1" applyAlignment="1"/>
    <xf numFmtId="1" fontId="1" fillId="0" borderId="0" xfId="6" applyNumberFormat="1" applyFont="1" applyAlignment="1"/>
    <xf numFmtId="0" fontId="40" fillId="12" borderId="30" xfId="0" quotePrefix="1" applyFont="1" applyFill="1" applyBorder="1" applyAlignment="1">
      <alignment horizontal="centerContinuous"/>
    </xf>
    <xf numFmtId="0" fontId="10" fillId="12" borderId="0" xfId="0" applyFont="1" applyFill="1" applyAlignment="1">
      <alignment horizontal="centerContinuous"/>
    </xf>
    <xf numFmtId="0" fontId="10" fillId="12" borderId="31" xfId="0" applyFont="1" applyFill="1" applyBorder="1" applyAlignment="1">
      <alignment horizontal="centerContinuous"/>
    </xf>
    <xf numFmtId="0" fontId="1" fillId="33" borderId="22" xfId="0" applyFont="1" applyFill="1" applyBorder="1" applyAlignment="1">
      <alignment horizontal="center"/>
    </xf>
    <xf numFmtId="0" fontId="1" fillId="42" borderId="30" xfId="0" applyFont="1" applyFill="1" applyBorder="1" applyAlignment="1">
      <alignment horizontal="center"/>
    </xf>
    <xf numFmtId="0" fontId="1" fillId="42" borderId="0" xfId="0" applyFont="1" applyFill="1" applyAlignment="1">
      <alignment horizontal="center"/>
    </xf>
    <xf numFmtId="0" fontId="1" fillId="42" borderId="31" xfId="0" applyFont="1" applyFill="1" applyBorder="1" applyAlignment="1">
      <alignment horizontal="center"/>
    </xf>
    <xf numFmtId="0" fontId="1" fillId="33" borderId="0" xfId="0" quotePrefix="1" applyFont="1" applyFill="1" applyAlignment="1">
      <alignment horizontal="left"/>
    </xf>
    <xf numFmtId="0" fontId="41" fillId="33" borderId="0" xfId="0" applyFont="1" applyFill="1" applyAlignment="1">
      <alignment horizontal="center"/>
    </xf>
    <xf numFmtId="0" fontId="18" fillId="0" borderId="28" xfId="0" applyFont="1" applyBorder="1"/>
    <xf numFmtId="0" fontId="18" fillId="0" borderId="19" xfId="0" applyFont="1" applyBorder="1"/>
    <xf numFmtId="0" fontId="18" fillId="0" borderId="29" xfId="0" applyFont="1" applyBorder="1"/>
    <xf numFmtId="0" fontId="35" fillId="6" borderId="70" xfId="0" applyFont="1" applyFill="1" applyBorder="1"/>
    <xf numFmtId="0" fontId="18" fillId="0" borderId="30" xfId="0" applyFont="1" applyBorder="1"/>
    <xf numFmtId="0" fontId="18" fillId="0" borderId="0" xfId="0" applyFont="1" applyBorder="1"/>
    <xf numFmtId="0" fontId="18" fillId="0" borderId="31" xfId="0" applyFont="1" applyBorder="1"/>
    <xf numFmtId="0" fontId="35" fillId="6" borderId="71" xfId="0" applyFont="1" applyFill="1" applyBorder="1"/>
    <xf numFmtId="0" fontId="18" fillId="0" borderId="32" xfId="0" applyFont="1" applyBorder="1"/>
    <xf numFmtId="0" fontId="18" fillId="0" borderId="22" xfId="0" applyFont="1" applyBorder="1"/>
    <xf numFmtId="188" fontId="18" fillId="0" borderId="33" xfId="0" applyNumberFormat="1" applyFont="1" applyBorder="1"/>
    <xf numFmtId="0" fontId="35" fillId="6" borderId="72" xfId="0" applyFont="1" applyFill="1" applyBorder="1"/>
    <xf numFmtId="0" fontId="1" fillId="42" borderId="0" xfId="0" quotePrefix="1" applyFont="1" applyFill="1" applyAlignment="1">
      <alignment horizontal="left"/>
    </xf>
    <xf numFmtId="0" fontId="18" fillId="8" borderId="73" xfId="0" applyFont="1" applyFill="1" applyBorder="1"/>
    <xf numFmtId="0" fontId="18" fillId="8" borderId="74" xfId="0" applyFont="1" applyFill="1" applyBorder="1"/>
    <xf numFmtId="0" fontId="18" fillId="8" borderId="75" xfId="0" applyFont="1" applyFill="1" applyBorder="1"/>
    <xf numFmtId="0" fontId="40" fillId="12" borderId="30" xfId="0" applyFont="1" applyFill="1" applyBorder="1" applyAlignment="1">
      <alignment horizontal="centerContinuous"/>
    </xf>
    <xf numFmtId="0" fontId="1" fillId="33" borderId="0" xfId="0" applyFont="1" applyFill="1"/>
    <xf numFmtId="0" fontId="35" fillId="4" borderId="76" xfId="0" applyNumberFormat="1" applyFont="1" applyFill="1" applyBorder="1" applyAlignment="1">
      <alignment horizontal="left"/>
    </xf>
    <xf numFmtId="0" fontId="41" fillId="33" borderId="0" xfId="0" quotePrefix="1" applyFont="1" applyFill="1" applyAlignment="1">
      <alignment horizontal="center"/>
    </xf>
    <xf numFmtId="0" fontId="35" fillId="9" borderId="28" xfId="0" applyFont="1" applyFill="1" applyBorder="1"/>
    <xf numFmtId="0" fontId="35" fillId="9" borderId="19" xfId="0" applyFont="1" applyFill="1" applyBorder="1"/>
    <xf numFmtId="0" fontId="35" fillId="9" borderId="29" xfId="0" applyFont="1" applyFill="1" applyBorder="1"/>
    <xf numFmtId="178" fontId="18" fillId="8" borderId="77" xfId="0" applyNumberFormat="1" applyFont="1" applyFill="1" applyBorder="1"/>
    <xf numFmtId="0" fontId="35" fillId="9" borderId="30" xfId="0" applyFont="1" applyFill="1" applyBorder="1"/>
    <xf numFmtId="0" fontId="35" fillId="9" borderId="0" xfId="0" applyFont="1" applyFill="1" applyBorder="1"/>
    <xf numFmtId="0" fontId="35" fillId="9" borderId="31" xfId="0" applyFont="1" applyFill="1" applyBorder="1"/>
    <xf numFmtId="0" fontId="35" fillId="9" borderId="32" xfId="0" applyFont="1" applyFill="1" applyBorder="1"/>
    <xf numFmtId="0" fontId="35" fillId="9" borderId="22" xfId="0" applyFont="1" applyFill="1" applyBorder="1"/>
    <xf numFmtId="0" fontId="35" fillId="9" borderId="33" xfId="0" applyFont="1" applyFill="1" applyBorder="1"/>
    <xf numFmtId="0" fontId="1" fillId="42" borderId="0" xfId="0" applyFont="1" applyFill="1"/>
    <xf numFmtId="189" fontId="35" fillId="4" borderId="76" xfId="14" applyNumberFormat="1" applyFont="1" applyFill="1" applyBorder="1" applyAlignment="1">
      <alignment horizontal="left"/>
    </xf>
    <xf numFmtId="0" fontId="43" fillId="43" borderId="0" xfId="0" applyFont="1" applyFill="1" applyAlignment="1">
      <alignment horizontal="centerContinuous"/>
    </xf>
    <xf numFmtId="0" fontId="44" fillId="43" borderId="0" xfId="0" applyFont="1" applyFill="1" applyAlignment="1">
      <alignment horizontal="centerContinuous"/>
    </xf>
    <xf numFmtId="0" fontId="19" fillId="0" borderId="0" xfId="0" applyFont="1"/>
    <xf numFmtId="0" fontId="19" fillId="0" borderId="28" xfId="0" applyFont="1" applyBorder="1"/>
    <xf numFmtId="0" fontId="39" fillId="42" borderId="28" xfId="0" applyFont="1" applyFill="1" applyBorder="1" applyAlignment="1">
      <alignment horizontal="centerContinuous"/>
    </xf>
    <xf numFmtId="0" fontId="19" fillId="42" borderId="19" xfId="0" applyFont="1" applyFill="1" applyBorder="1" applyAlignment="1">
      <alignment horizontal="centerContinuous"/>
    </xf>
    <xf numFmtId="0" fontId="19" fillId="42" borderId="29" xfId="0" applyFont="1" applyFill="1" applyBorder="1" applyAlignment="1">
      <alignment horizontal="centerContinuous"/>
    </xf>
    <xf numFmtId="0" fontId="39" fillId="42" borderId="19" xfId="0" applyFont="1" applyFill="1" applyBorder="1" applyAlignment="1">
      <alignment horizontal="centerContinuous"/>
    </xf>
    <xf numFmtId="0" fontId="39" fillId="42" borderId="19" xfId="0" quotePrefix="1" applyFont="1" applyFill="1" applyBorder="1" applyAlignment="1">
      <alignment horizontal="centerContinuous"/>
    </xf>
    <xf numFmtId="0" fontId="19" fillId="0" borderId="29" xfId="0" applyFont="1" applyBorder="1"/>
    <xf numFmtId="0" fontId="19" fillId="0" borderId="32" xfId="0" applyFont="1" applyBorder="1"/>
    <xf numFmtId="0" fontId="19" fillId="42" borderId="30" xfId="0" quotePrefix="1" applyFont="1" applyFill="1" applyBorder="1" applyAlignment="1">
      <alignment horizontal="center"/>
    </xf>
    <xf numFmtId="0" fontId="19" fillId="42" borderId="0" xfId="0" applyFont="1" applyFill="1" applyBorder="1" applyAlignment="1">
      <alignment horizontal="center"/>
    </xf>
    <xf numFmtId="0" fontId="19" fillId="42" borderId="31" xfId="0" applyFont="1" applyFill="1" applyBorder="1" applyAlignment="1">
      <alignment horizontal="center"/>
    </xf>
    <xf numFmtId="0" fontId="39" fillId="42" borderId="0" xfId="0" applyFont="1" applyFill="1" applyBorder="1" applyAlignment="1">
      <alignment horizontal="center"/>
    </xf>
    <xf numFmtId="0" fontId="39" fillId="42" borderId="31" xfId="0" applyFont="1" applyFill="1" applyBorder="1" applyAlignment="1">
      <alignment horizontal="center"/>
    </xf>
    <xf numFmtId="0" fontId="39" fillId="33" borderId="33" xfId="0" applyFont="1" applyFill="1" applyBorder="1"/>
    <xf numFmtId="0" fontId="19" fillId="33" borderId="30" xfId="0" applyFont="1" applyFill="1" applyBorder="1" applyAlignment="1">
      <alignment horizontal="center"/>
    </xf>
    <xf numFmtId="0" fontId="45" fillId="0" borderId="28" xfId="0" applyFont="1" applyBorder="1"/>
    <xf numFmtId="0" fontId="45" fillId="0" borderId="19" xfId="0" applyFont="1" applyBorder="1"/>
    <xf numFmtId="191" fontId="45" fillId="0" borderId="19" xfId="0" quotePrefix="1" applyNumberFormat="1" applyFont="1" applyBorder="1" applyAlignment="1">
      <alignment horizontal="left"/>
    </xf>
    <xf numFmtId="191" fontId="45" fillId="0" borderId="29" xfId="0" quotePrefix="1" applyNumberFormat="1" applyFont="1" applyBorder="1" applyAlignment="1">
      <alignment horizontal="left"/>
    </xf>
    <xf numFmtId="0" fontId="45" fillId="0" borderId="29" xfId="0" applyFont="1" applyBorder="1"/>
    <xf numFmtId="0" fontId="45" fillId="33" borderId="31" xfId="0" applyFont="1" applyFill="1" applyBorder="1"/>
    <xf numFmtId="0" fontId="45" fillId="0" borderId="30" xfId="0" applyFont="1" applyBorder="1"/>
    <xf numFmtId="0" fontId="45" fillId="0" borderId="0" xfId="0" applyFont="1" applyBorder="1"/>
    <xf numFmtId="191" fontId="45" fillId="0" borderId="0" xfId="0" quotePrefix="1" applyNumberFormat="1" applyFont="1" applyBorder="1" applyAlignment="1">
      <alignment horizontal="left"/>
    </xf>
    <xf numFmtId="191" fontId="45" fillId="0" borderId="31" xfId="0" quotePrefix="1" applyNumberFormat="1" applyFont="1" applyBorder="1" applyAlignment="1">
      <alignment horizontal="left"/>
    </xf>
    <xf numFmtId="0" fontId="45" fillId="0" borderId="31" xfId="0" applyFont="1" applyBorder="1"/>
    <xf numFmtId="0" fontId="19" fillId="33" borderId="32" xfId="0" applyFont="1" applyFill="1" applyBorder="1" applyAlignment="1">
      <alignment horizontal="center"/>
    </xf>
    <xf numFmtId="191" fontId="45" fillId="0" borderId="32" xfId="0" quotePrefix="1" applyNumberFormat="1" applyFont="1" applyBorder="1" applyAlignment="1">
      <alignment horizontal="left"/>
    </xf>
    <xf numFmtId="191" fontId="45" fillId="0" borderId="22" xfId="0" quotePrefix="1" applyNumberFormat="1" applyFont="1" applyBorder="1" applyAlignment="1">
      <alignment horizontal="left"/>
    </xf>
    <xf numFmtId="0" fontId="45" fillId="0" borderId="22" xfId="0" applyFont="1" applyBorder="1"/>
    <xf numFmtId="0" fontId="45" fillId="0" borderId="33" xfId="0" applyFont="1" applyBorder="1"/>
    <xf numFmtId="0" fontId="45" fillId="33" borderId="33" xfId="0" applyFont="1" applyFill="1" applyBorder="1"/>
    <xf numFmtId="191" fontId="45" fillId="0" borderId="30" xfId="0" quotePrefix="1" applyNumberFormat="1" applyFont="1" applyBorder="1" applyAlignment="1">
      <alignment horizontal="left"/>
    </xf>
    <xf numFmtId="0" fontId="45" fillId="0" borderId="31" xfId="0" quotePrefix="1" applyFont="1" applyBorder="1" applyAlignment="1">
      <alignment horizontal="right"/>
    </xf>
    <xf numFmtId="0" fontId="39" fillId="33" borderId="30" xfId="0" applyFont="1" applyFill="1" applyBorder="1" applyAlignment="1">
      <alignment horizontal="center"/>
    </xf>
    <xf numFmtId="0" fontId="39" fillId="33" borderId="32" xfId="0" applyFont="1" applyFill="1" applyBorder="1" applyAlignment="1">
      <alignment horizontal="center"/>
    </xf>
    <xf numFmtId="0" fontId="45" fillId="0" borderId="32" xfId="0" applyFont="1" applyBorder="1"/>
    <xf numFmtId="0" fontId="39" fillId="42" borderId="32" xfId="0" applyFont="1" applyFill="1" applyBorder="1"/>
    <xf numFmtId="0" fontId="45" fillId="42" borderId="32" xfId="0" applyFont="1" applyFill="1" applyBorder="1"/>
    <xf numFmtId="0" fontId="45" fillId="42" borderId="22" xfId="0" applyFont="1" applyFill="1" applyBorder="1"/>
    <xf numFmtId="0" fontId="45" fillId="42" borderId="33" xfId="0" applyFont="1" applyFill="1" applyBorder="1"/>
    <xf numFmtId="0" fontId="45" fillId="0" borderId="0" xfId="0" applyFont="1"/>
    <xf numFmtId="0" fontId="39" fillId="42" borderId="55" xfId="0" applyFont="1" applyFill="1" applyBorder="1" applyAlignment="1">
      <alignment horizontal="centerContinuous"/>
    </xf>
    <xf numFmtId="0" fontId="19" fillId="42" borderId="78" xfId="0" applyFont="1" applyFill="1" applyBorder="1" applyAlignment="1">
      <alignment horizontal="centerContinuous"/>
    </xf>
    <xf numFmtId="0" fontId="19" fillId="42" borderId="46" xfId="0" applyFont="1" applyFill="1" applyBorder="1" applyAlignment="1">
      <alignment horizontal="centerContinuous"/>
    </xf>
    <xf numFmtId="0" fontId="39" fillId="42" borderId="55" xfId="0" quotePrefix="1" applyFont="1" applyFill="1" applyBorder="1" applyAlignment="1">
      <alignment horizontal="centerContinuous"/>
    </xf>
    <xf numFmtId="0" fontId="19" fillId="42" borderId="28" xfId="0" quotePrefix="1" applyFont="1" applyFill="1" applyBorder="1" applyAlignment="1">
      <alignment horizontal="center"/>
    </xf>
    <xf numFmtId="0" fontId="19" fillId="42" borderId="19" xfId="0" applyFont="1" applyFill="1" applyBorder="1" applyAlignment="1">
      <alignment horizontal="center"/>
    </xf>
    <xf numFmtId="0" fontId="19" fillId="42" borderId="29" xfId="0" applyFont="1" applyFill="1" applyBorder="1" applyAlignment="1">
      <alignment horizontal="center"/>
    </xf>
    <xf numFmtId="0" fontId="39" fillId="42" borderId="19" xfId="0" applyFont="1" applyFill="1" applyBorder="1" applyAlignment="1">
      <alignment horizontal="center"/>
    </xf>
    <xf numFmtId="0" fontId="39" fillId="42" borderId="29" xfId="0" applyFont="1" applyFill="1" applyBorder="1" applyAlignment="1">
      <alignment horizontal="center"/>
    </xf>
    <xf numFmtId="0" fontId="46" fillId="4" borderId="79" xfId="0" applyFont="1" applyFill="1" applyBorder="1"/>
    <xf numFmtId="0" fontId="45" fillId="2" borderId="19" xfId="0" applyFont="1" applyFill="1" applyBorder="1" applyAlignment="1">
      <alignment horizontal="right"/>
    </xf>
    <xf numFmtId="0" fontId="45" fillId="2" borderId="19" xfId="0" quotePrefix="1" applyFont="1" applyFill="1" applyBorder="1" applyAlignment="1">
      <alignment horizontal="right"/>
    </xf>
    <xf numFmtId="0" fontId="45" fillId="2" borderId="29" xfId="0" quotePrefix="1" applyFont="1" applyFill="1" applyBorder="1" applyAlignment="1">
      <alignment horizontal="right"/>
    </xf>
    <xf numFmtId="0" fontId="45" fillId="33" borderId="0" xfId="0" applyFont="1" applyFill="1" applyBorder="1" applyAlignment="1">
      <alignment horizontal="right"/>
    </xf>
    <xf numFmtId="190" fontId="47" fillId="13" borderId="80" xfId="0" applyNumberFormat="1" applyFont="1" applyFill="1" applyBorder="1"/>
    <xf numFmtId="0" fontId="45" fillId="2" borderId="0" xfId="0" applyFont="1" applyFill="1" applyBorder="1" applyAlignment="1">
      <alignment horizontal="right"/>
    </xf>
    <xf numFmtId="0" fontId="45" fillId="2" borderId="31" xfId="0" quotePrefix="1" applyFont="1" applyFill="1" applyBorder="1" applyAlignment="1">
      <alignment horizontal="right"/>
    </xf>
    <xf numFmtId="0" fontId="45" fillId="2" borderId="32" xfId="0" quotePrefix="1" applyFont="1" applyFill="1" applyBorder="1" applyAlignment="1">
      <alignment horizontal="right"/>
    </xf>
    <xf numFmtId="0" fontId="45" fillId="2" borderId="22" xfId="0" quotePrefix="1" applyFont="1" applyFill="1" applyBorder="1" applyAlignment="1">
      <alignment horizontal="right"/>
    </xf>
    <xf numFmtId="0" fontId="45" fillId="2" borderId="33" xfId="0" applyFont="1" applyFill="1" applyBorder="1" applyAlignment="1">
      <alignment horizontal="right"/>
    </xf>
    <xf numFmtId="0" fontId="45" fillId="2" borderId="22" xfId="0" applyFont="1" applyFill="1" applyBorder="1" applyAlignment="1">
      <alignment horizontal="right"/>
    </xf>
    <xf numFmtId="0" fontId="45" fillId="33" borderId="22" xfId="0" applyFont="1" applyFill="1" applyBorder="1" applyAlignment="1">
      <alignment horizontal="right"/>
    </xf>
    <xf numFmtId="190" fontId="47" fillId="13" borderId="81" xfId="0" applyNumberFormat="1" applyFont="1" applyFill="1" applyBorder="1"/>
    <xf numFmtId="0" fontId="45" fillId="2" borderId="30" xfId="0" applyFont="1" applyFill="1" applyBorder="1" applyAlignment="1">
      <alignment horizontal="right"/>
    </xf>
    <xf numFmtId="0" fontId="45" fillId="2" borderId="31" xfId="0" applyFont="1" applyFill="1" applyBorder="1" applyAlignment="1">
      <alignment horizontal="right"/>
    </xf>
    <xf numFmtId="0" fontId="45" fillId="2" borderId="30" xfId="0" quotePrefix="1" applyFont="1" applyFill="1" applyBorder="1" applyAlignment="1">
      <alignment horizontal="right"/>
    </xf>
    <xf numFmtId="0" fontId="45" fillId="2" borderId="32" xfId="0" applyFont="1" applyFill="1" applyBorder="1" applyAlignment="1">
      <alignment horizontal="right"/>
    </xf>
    <xf numFmtId="0" fontId="39" fillId="42" borderId="32" xfId="0" applyFont="1" applyFill="1" applyBorder="1" applyAlignment="1">
      <alignment horizontal="right"/>
    </xf>
    <xf numFmtId="0" fontId="45" fillId="42" borderId="32" xfId="0" applyFont="1" applyFill="1" applyBorder="1" applyAlignment="1">
      <alignment horizontal="right"/>
    </xf>
    <xf numFmtId="0" fontId="45" fillId="42" borderId="22" xfId="0" applyFont="1" applyFill="1" applyBorder="1" applyAlignment="1">
      <alignment horizontal="right"/>
    </xf>
    <xf numFmtId="0" fontId="45" fillId="42" borderId="33" xfId="0" applyFont="1" applyFill="1" applyBorder="1" applyAlignment="1">
      <alignment horizontal="right"/>
    </xf>
    <xf numFmtId="0" fontId="45" fillId="0" borderId="22" xfId="0" applyFont="1" applyBorder="1" applyAlignment="1">
      <alignment horizontal="right"/>
    </xf>
    <xf numFmtId="0" fontId="44" fillId="4" borderId="79" xfId="0" applyFont="1" applyFill="1" applyBorder="1"/>
    <xf numFmtId="0" fontId="10" fillId="29" borderId="0" xfId="0" applyFont="1" applyFill="1" applyAlignment="1">
      <alignment horizontal="center"/>
    </xf>
    <xf numFmtId="0" fontId="1" fillId="0" borderId="28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" fillId="0" borderId="29" xfId="1" applyBorder="1" applyAlignment="1">
      <alignment horizontal="center" vertical="center"/>
    </xf>
    <xf numFmtId="0" fontId="23" fillId="15" borderId="26" xfId="7" applyFont="1" applyFill="1" applyBorder="1" applyAlignment="1">
      <alignment horizontal="center" vertical="center" textRotation="255"/>
    </xf>
    <xf numFmtId="0" fontId="24" fillId="15" borderId="27" xfId="7" applyFont="1" applyFill="1" applyBorder="1" applyAlignment="1">
      <alignment horizontal="center"/>
    </xf>
    <xf numFmtId="0" fontId="1" fillId="12" borderId="0" xfId="1" applyFill="1" applyBorder="1" applyAlignment="1">
      <alignment horizontal="center" vertical="center"/>
    </xf>
    <xf numFmtId="0" fontId="10" fillId="35" borderId="0" xfId="1" applyFont="1" applyFill="1" applyAlignment="1">
      <alignment horizontal="center" vertical="center"/>
    </xf>
    <xf numFmtId="0" fontId="33" fillId="7" borderId="0" xfId="0" applyFont="1" applyFill="1" applyAlignment="1">
      <alignment horizontal="center"/>
    </xf>
    <xf numFmtId="0" fontId="37" fillId="0" borderId="20" xfId="3" applyFont="1" applyBorder="1" applyAlignment="1">
      <alignment horizontal="center"/>
    </xf>
    <xf numFmtId="0" fontId="10" fillId="7" borderId="48" xfId="3" applyFont="1" applyFill="1" applyBorder="1" applyAlignment="1">
      <alignment horizontal="center"/>
    </xf>
    <xf numFmtId="0" fontId="10" fillId="7" borderId="49" xfId="3" applyFont="1" applyFill="1" applyBorder="1" applyAlignment="1">
      <alignment horizontal="center"/>
    </xf>
    <xf numFmtId="0" fontId="10" fillId="4" borderId="51" xfId="3" applyFont="1" applyFill="1" applyBorder="1" applyAlignment="1">
      <alignment horizontal="center"/>
    </xf>
    <xf numFmtId="0" fontId="10" fillId="4" borderId="52" xfId="3" applyFont="1" applyFill="1" applyBorder="1" applyAlignment="1">
      <alignment horizontal="center"/>
    </xf>
    <xf numFmtId="0" fontId="10" fillId="10" borderId="55" xfId="3" applyFont="1" applyFill="1" applyBorder="1" applyAlignment="1">
      <alignment horizontal="center"/>
    </xf>
    <xf numFmtId="0" fontId="10" fillId="10" borderId="46" xfId="3" applyFont="1" applyFill="1" applyBorder="1" applyAlignment="1">
      <alignment horizontal="center"/>
    </xf>
    <xf numFmtId="180" fontId="37" fillId="39" borderId="30" xfId="6" applyFont="1" applyFill="1" applyBorder="1" applyAlignment="1">
      <alignment horizontal="center"/>
    </xf>
    <xf numFmtId="180" fontId="37" fillId="39" borderId="0" xfId="6" applyFont="1" applyFill="1" applyBorder="1" applyAlignment="1">
      <alignment horizontal="center"/>
    </xf>
    <xf numFmtId="180" fontId="1" fillId="0" borderId="0" xfId="6" applyFont="1" applyAlignment="1">
      <alignment horizontal="center"/>
    </xf>
  </cellXfs>
  <cellStyles count="16">
    <cellStyle name="一般" xfId="0" builtinId="0"/>
    <cellStyle name="一般_CH08隨堂練習解答" xfId="1"/>
    <cellStyle name="一般_Sheet1" xfId="2"/>
    <cellStyle name="一般_TESTMODE" xfId="3"/>
    <cellStyle name="一般_目標搜尋" xfId="4"/>
    <cellStyle name="一般_成本費用分析" xfId="5"/>
    <cellStyle name="一般_最適廣告預算分配" xfId="6"/>
    <cellStyle name="一般_量化管理1" xfId="7"/>
    <cellStyle name="千分位" xfId="8" builtinId="3"/>
    <cellStyle name="千分位_量化管理1" xfId="9"/>
    <cellStyle name="中國貨幣" xfId="10"/>
    <cellStyle name="中國貨幣1" xfId="11"/>
    <cellStyle name="中國貨幣2" xfId="12"/>
    <cellStyle name="百分比" xfId="13" builtinId="5"/>
    <cellStyle name="貨幣" xfId="14" builtinId="4"/>
    <cellStyle name="貨幣[0]_目標搜尋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911304017397005"/>
          <c:y val="0.11450403019149234"/>
          <c:w val="0.76411365544832832"/>
          <c:h val="0.77481060429576476"/>
        </c:manualLayout>
      </c:layout>
      <c:lineChart>
        <c:grouping val="standard"/>
        <c:varyColors val="0"/>
        <c:ser>
          <c:idx val="0"/>
          <c:order val="0"/>
          <c:dLbls>
            <c:dLbl>
              <c:idx val="2"/>
              <c:layout>
                <c:manualLayout>
                  <c:x val="-1.6491156116242411E-2"/>
                  <c:y val="-0.1297968608976048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目標搜尋!$A$2:$C$2</c:f>
              <c:strCache>
                <c:ptCount val="3"/>
                <c:pt idx="0">
                  <c:v>廣告量</c:v>
                </c:pt>
                <c:pt idx="1">
                  <c:v>季節因子</c:v>
                </c:pt>
                <c:pt idx="2">
                  <c:v>銷售量</c:v>
                </c:pt>
              </c:strCache>
            </c:strRef>
          </c:cat>
          <c:val>
            <c:numRef>
              <c:f>目標搜尋!$A$3:$C$3</c:f>
              <c:numCache>
                <c:formatCode>General</c:formatCode>
                <c:ptCount val="3"/>
                <c:pt idx="0" formatCode="#,##0_ ">
                  <c:v>702.55350532689806</c:v>
                </c:pt>
                <c:pt idx="1">
                  <c:v>1.1000000000000001</c:v>
                </c:pt>
                <c:pt idx="2" formatCode="#,##0_ ">
                  <c:v>1999.9998652171853</c:v>
                </c:pt>
              </c:numCache>
            </c:numRef>
          </c: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27320640"/>
        <c:axId val="227321816"/>
      </c:lineChart>
      <c:catAx>
        <c:axId val="22732064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txPr>
          <a:bodyPr rot="0" vert="horz"/>
          <a:lstStyle/>
          <a:p>
            <a:pPr>
              <a:defRPr/>
            </a:pPr>
            <a:endParaRPr lang="zh-TW"/>
          </a:p>
        </c:txPr>
        <c:crossAx val="227321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7321816"/>
        <c:scaling>
          <c:orientation val="minMax"/>
        </c:scaling>
        <c:delete val="0"/>
        <c:axPos val="l"/>
        <c:majorGridlines/>
        <c:numFmt formatCode="#,##0_ " sourceLinked="1"/>
        <c:majorTickMark val="in"/>
        <c:minorTickMark val="none"/>
        <c:tickLblPos val="nextTo"/>
        <c:txPr>
          <a:bodyPr rot="0" vert="horz"/>
          <a:lstStyle/>
          <a:p>
            <a:pPr>
              <a:defRPr/>
            </a:pPr>
            <a:endParaRPr lang="zh-TW"/>
          </a:p>
        </c:txPr>
        <c:crossAx val="227320640"/>
        <c:crosses val="autoZero"/>
        <c:crossBetween val="midCat"/>
      </c:valAx>
    </c:plotArea>
    <c:plotVisOnly val="1"/>
    <c:dispBlanksAs val="gap"/>
    <c:showDLblsOverMax val="0"/>
  </c:chart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3</xdr:row>
      <xdr:rowOff>85725</xdr:rowOff>
    </xdr:from>
    <xdr:to>
      <xdr:col>6</xdr:col>
      <xdr:colOff>438150</xdr:colOff>
      <xdr:row>15</xdr:row>
      <xdr:rowOff>66675</xdr:rowOff>
    </xdr:to>
    <xdr:graphicFrame macro="">
      <xdr:nvGraphicFramePr>
        <xdr:cNvPr id="4097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EMINA/EXCEL50A/DATABAS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5945;&#23416;&#36039;&#26009;/Excel%20&#31684;&#20363;&#27284;&#26696;/sp20021/DATABAS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013;&#25991;Excel&#36039;&#26009;&#20998;&#26512;&#25913;&#29256;/&#26412;&#26360;&#31684;&#20363;/&#25235;&#22294;&#29992;/8-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叉分析資料"/>
      <sheetName val="自定資料表"/>
      <sheetName val="資料庫原始資料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自定資料表"/>
      <sheetName val="資料庫原始資料"/>
      <sheetName val="交叉分析資料"/>
    </sheetNames>
    <sheetDataSet>
      <sheetData sheetId="0" refreshError="1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標搜尋"/>
      <sheetName val="損益兩平"/>
      <sheetName val="綜合練習一"/>
      <sheetName val="運算結果報表 1"/>
      <sheetName val="敏感度報表 1"/>
      <sheetName val="極限值報表 1"/>
      <sheetName val="運算結果報表 2"/>
      <sheetName val="線性規劃模式"/>
      <sheetName val="極限值報表 2"/>
      <sheetName val="線性規劃模式 (2)"/>
      <sheetName val="綜合練習二"/>
      <sheetName val="單變數What-If"/>
      <sheetName val="綜合練習三"/>
      <sheetName val="雙變數What-If 分析"/>
      <sheetName val="綜合練習四"/>
      <sheetName val="分析藍本"/>
      <sheetName val="綜合練習五"/>
      <sheetName val="職棒分析模式"/>
      <sheetName val="資本預算"/>
      <sheetName val="最適廣告預算分配"/>
      <sheetName val="運輸問題"/>
      <sheetName val="轉運問題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B2">
            <v>0.8</v>
          </cell>
        </row>
        <row r="3">
          <cell r="B3">
            <v>5</v>
          </cell>
        </row>
        <row r="4">
          <cell r="B4">
            <v>10000</v>
          </cell>
        </row>
        <row r="5">
          <cell r="B5">
            <v>20000</v>
          </cell>
        </row>
        <row r="7">
          <cell r="B7">
            <v>17314.557723855098</v>
          </cell>
        </row>
        <row r="10">
          <cell r="B10">
            <v>300</v>
          </cell>
        </row>
      </sheetData>
      <sheetData sheetId="16"/>
      <sheetData sheetId="17"/>
      <sheetData sheetId="18"/>
      <sheetData sheetId="19"/>
      <sheetData sheetId="20"/>
      <sheetData sheetId="21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vincent" refreshedDate="37943.799060532408" createdVersion="1" refreshedVersion="2" recordCount="5" upgradeOnRefresh="1">
  <cacheSource type="scenario"/>
  <cacheFields count="6">
    <cacheField name="$B$2:$B$5" numFmtId="0">
      <sharedItems containsNonDate="0" count="5">
        <s v="樂觀"/>
        <s v="一般"/>
        <s v="悲觀"/>
        <s v="普通"/>
        <s v="好"/>
      </sharedItems>
    </cacheField>
    <cacheField name="由 $B$2:$B$5" numFmtId="0">
      <sharedItems containsNonDate="0" count="3">
        <s v="林宏諭(Vincent Lin)"/>
        <s v="張國威(Herbert)"/>
        <s v="vincent"/>
      </sharedItems>
    </cacheField>
    <cacheField name="結果買出票數" numFmtId="0">
      <sharedItems containsSemiMixedTypes="0" containsNonDate="0" containsString="0" containsNumber="1" minValue="4237.0398349836651" maxValue="52435.367168782475" count="4">
        <n v="41829.959928588265"/>
        <n v="11783.300881071544"/>
        <n v="4237.0398349836651"/>
        <n v="52435.367168782475"/>
      </sharedItems>
    </cacheField>
    <cacheField name="結果票買出百分比" numFmtId="0">
      <sharedItems containsSemiMixedTypes="0" containsNonDate="0" containsString="0" containsNumber="1" minValue="0.26481498968647904" maxValue="2.6217683584391236" count="4">
        <n v="1.9919028537422983"/>
        <n v="0.73645630506697146"/>
        <n v="0.26481498968647904"/>
        <n v="2.6217683584391236"/>
      </sharedItems>
    </cacheField>
    <cacheField name="結果總收入" numFmtId="0">
      <sharedItems containsSemiMixedTypes="0" containsNonDate="0" containsString="0" containsNumber="1" minValue="1271111.9504950994" maxValue="15730610.150634743" count="4">
        <n v="12548987.978576479"/>
        <n v="3534990.2643214632"/>
        <n v="1271111.9504950994"/>
        <n v="15730610.150634743"/>
      </sharedItems>
    </cacheField>
    <cacheField name="結果廣告量" numFmtId="0">
      <sharedItems containsSemiMixedTypes="0" containsNonDate="0" containsString="0" containsNumber="1" containsInteger="1" minValue="2000" maxValue="11500" count="4">
        <n v="9500"/>
        <n v="4000"/>
        <n v="2000"/>
        <n v="11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4" cacheId="57" applyNumberFormats="0" applyBorderFormats="0" applyFontFormats="0" applyPatternFormats="0" applyAlignmentFormats="0" applyWidthHeightFormats="1" dataCaption="目標儲存格" updatedVersion="2" showMemberPropertyTips="0" useAutoFormatting="1" rowGrandTotals="0" colGrandTotals="0" itemPrintTitles="1" createdVersion="1" indent="0" compact="0" compactData="0" gridDropZones="1" fieldListSortAscending="1">
  <location ref="A3:E9" firstHeaderRow="1" firstDataRow="2" firstDataCol="1" rowPageCount="1" colPageCount="1"/>
  <pivotFields count="6">
    <pivotField axis="axisRow" compact="0" outline="0" subtotalTop="0" showAll="0" includeNewItemsInFilter="1" defaultSubtotal="0">
      <items count="5">
        <item x="1"/>
        <item x="4"/>
        <item x="2"/>
        <item x="3"/>
        <item x="0"/>
      </items>
    </pivotField>
    <pivotField axis="axisPage" compact="0" outline="0" subtotalTop="0" showAll="0" includeNewItemsInFilter="1">
      <items count="4">
        <item x="2"/>
        <item x="0"/>
        <item x="1"/>
        <item t="default"/>
      </items>
    </pivotField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" hier="0"/>
  </pageFields>
  <dataFields count="4">
    <dataField name="買出票數" fld="2" baseField="0" baseItem="0"/>
    <dataField name="票買出百分比" fld="3" baseField="0" baseItem="0"/>
    <dataField name="總收入" fld="4" baseField="0" baseItem="0"/>
    <dataField name="廣告量" fld="5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3" sqref="G3"/>
    </sheetView>
  </sheetViews>
  <sheetFormatPr defaultRowHeight="16.5"/>
  <cols>
    <col min="1" max="1" width="8.25" bestFit="1" customWidth="1"/>
    <col min="2" max="2" width="10.5" bestFit="1" customWidth="1"/>
    <col min="3" max="3" width="14.125" bestFit="1" customWidth="1"/>
  </cols>
  <sheetData>
    <row r="1" spans="1:3">
      <c r="A1" s="349" t="s">
        <v>37</v>
      </c>
      <c r="B1" s="349"/>
      <c r="C1" s="349"/>
    </row>
    <row r="2" spans="1:3">
      <c r="A2" s="14" t="s">
        <v>25</v>
      </c>
      <c r="B2" s="12" t="s">
        <v>26</v>
      </c>
      <c r="C2" s="13" t="s">
        <v>27</v>
      </c>
    </row>
    <row r="3" spans="1:3">
      <c r="A3" s="26">
        <v>702.55350532689806</v>
      </c>
      <c r="B3" s="15">
        <v>1.1000000000000001</v>
      </c>
      <c r="C3" s="26">
        <f>52*B3*(520+A3)^0.5</f>
        <v>1999.9998652171853</v>
      </c>
    </row>
  </sheetData>
  <customSheetViews>
    <customSheetView guid="{588CF1F7-5CFE-4956-B707-049FF788EA7D}" showRuler="0">
      <selection activeCell="C6" sqref="C6"/>
      <pageMargins left="0.75" right="0.75" top="1" bottom="1" header="0.5" footer="0.5"/>
      <headerFooter alignWithMargins="0"/>
    </customSheetView>
    <customSheetView guid="{7B3617BA-C565-4B9E-94DA-4027B48E1FD5}" showRuler="0">
      <selection activeCell="C6" sqref="C6"/>
      <pageMargins left="0.75" right="0.75" top="1" bottom="1" header="0.5" footer="0.5"/>
      <headerFooter alignWithMargins="0"/>
    </customSheetView>
    <customSheetView guid="{4DC70666-84A0-4174-8795-3EDA800EF3B0}" showRuler="0">
      <selection activeCell="C6" sqref="C6"/>
      <pageMargins left="0.75" right="0.75" top="1" bottom="1" header="0.5" footer="0.5"/>
      <headerFooter alignWithMargins="0"/>
    </customSheetView>
    <customSheetView guid="{9855E6EF-BBA1-4D7D-AB7D-B3E931A72094}" showRuler="0">
      <selection activeCell="I5" sqref="I5"/>
      <pageMargins left="0.75" right="0.75" top="1" bottom="1" header="0.5" footer="0.5"/>
      <headerFooter alignWithMargins="0"/>
    </customSheetView>
  </customSheetViews>
  <mergeCells count="1">
    <mergeCell ref="A1:C1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defaultRowHeight="16.5"/>
  <cols>
    <col min="1" max="1" width="15.375" bestFit="1" customWidth="1"/>
    <col min="2" max="2" width="14.125" bestFit="1" customWidth="1"/>
  </cols>
  <sheetData>
    <row r="1" spans="1:2">
      <c r="A1" s="16" t="s">
        <v>28</v>
      </c>
      <c r="B1" s="17">
        <v>10</v>
      </c>
    </row>
    <row r="2" spans="1:2">
      <c r="A2" s="22" t="s">
        <v>29</v>
      </c>
      <c r="B2" s="25">
        <v>5.3333333333333348</v>
      </c>
    </row>
    <row r="3" spans="1:2">
      <c r="A3" s="20" t="s">
        <v>33</v>
      </c>
      <c r="B3" s="21">
        <f>B2*B1</f>
        <v>53.33333333333335</v>
      </c>
    </row>
    <row r="4" spans="1:2">
      <c r="A4" s="16" t="s">
        <v>30</v>
      </c>
      <c r="B4" s="17">
        <v>40</v>
      </c>
    </row>
    <row r="5" spans="1:2">
      <c r="A5" s="16" t="s">
        <v>31</v>
      </c>
      <c r="B5" s="17">
        <v>2.5</v>
      </c>
    </row>
    <row r="6" spans="1:2">
      <c r="A6" s="23" t="s">
        <v>35</v>
      </c>
      <c r="B6" s="24">
        <f>B5*B2</f>
        <v>13.333333333333337</v>
      </c>
    </row>
    <row r="7" spans="1:2">
      <c r="A7" s="20" t="s">
        <v>34</v>
      </c>
      <c r="B7" s="21">
        <f>B6+B4</f>
        <v>53.333333333333336</v>
      </c>
    </row>
    <row r="8" spans="1:2">
      <c r="A8" s="18" t="s">
        <v>32</v>
      </c>
      <c r="B8" s="19">
        <f>B3-B7</f>
        <v>0</v>
      </c>
    </row>
    <row r="10" spans="1:2">
      <c r="A10" s="22" t="s">
        <v>36</v>
      </c>
      <c r="B10" s="25">
        <f>B4/(B1-B5)</f>
        <v>5.333333333333333</v>
      </c>
    </row>
  </sheetData>
  <customSheetViews>
    <customSheetView guid="{588CF1F7-5CFE-4956-B707-049FF788EA7D}" showRuler="0">
      <selection activeCell="D5" sqref="D5"/>
      <pageMargins left="0.75" right="0.75" top="1" bottom="1" header="0.5" footer="0.5"/>
      <headerFooter alignWithMargins="0"/>
    </customSheetView>
    <customSheetView guid="{7B3617BA-C565-4B9E-94DA-4027B48E1FD5}" showRuler="0">
      <selection activeCell="D5" sqref="D5"/>
      <pageMargins left="0.75" right="0.75" top="1" bottom="1" header="0.5" footer="0.5"/>
      <headerFooter alignWithMargins="0"/>
    </customSheetView>
    <customSheetView guid="{4DC70666-84A0-4174-8795-3EDA800EF3B0}" showRuler="0">
      <selection activeCell="D5" sqref="D5"/>
      <pageMargins left="0.75" right="0.75" top="1" bottom="1" header="0.5" footer="0.5"/>
      <headerFooter alignWithMargins="0"/>
    </customSheetView>
    <customSheetView guid="{9855E6EF-BBA1-4D7D-AB7D-B3E931A72094}" showRuler="0">
      <selection activeCell="A2" sqref="A2"/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11" sqref="F11"/>
    </sheetView>
  </sheetViews>
  <sheetFormatPr defaultColWidth="8.875" defaultRowHeight="16.5"/>
  <cols>
    <col min="1" max="1" width="17.125" style="114" customWidth="1"/>
    <col min="2" max="2" width="15.875" style="114" customWidth="1"/>
    <col min="3" max="3" width="16.875" style="114" customWidth="1"/>
    <col min="4" max="16384" width="8.875" style="114"/>
  </cols>
  <sheetData>
    <row r="1" spans="1:3">
      <c r="A1" s="350" t="s">
        <v>91</v>
      </c>
      <c r="B1" s="351"/>
      <c r="C1" s="352"/>
    </row>
    <row r="2" spans="1:3">
      <c r="A2" s="115" t="s">
        <v>92</v>
      </c>
      <c r="B2" s="116" t="s">
        <v>93</v>
      </c>
      <c r="C2" s="117" t="s">
        <v>94</v>
      </c>
    </row>
    <row r="3" spans="1:3" ht="17.25" thickBot="1">
      <c r="A3" s="118">
        <v>3835714.2857142854</v>
      </c>
      <c r="B3" s="119">
        <v>3000000</v>
      </c>
      <c r="C3" s="120">
        <f>(A3+B3*0.15)*0.07</f>
        <v>300000</v>
      </c>
    </row>
    <row r="6" spans="1:3" ht="17.25" thickBot="1"/>
    <row r="7" spans="1:3">
      <c r="A7" s="350" t="s">
        <v>95</v>
      </c>
      <c r="B7" s="351"/>
      <c r="C7" s="352"/>
    </row>
    <row r="8" spans="1:3">
      <c r="A8" s="115" t="s">
        <v>92</v>
      </c>
      <c r="B8" s="116" t="s">
        <v>93</v>
      </c>
      <c r="C8" s="117" t="s">
        <v>94</v>
      </c>
    </row>
    <row r="9" spans="1:3" ht="17.25" thickBot="1">
      <c r="A9" s="121">
        <v>4000000</v>
      </c>
      <c r="B9" s="122">
        <v>1904761.9047619046</v>
      </c>
      <c r="C9" s="123">
        <f>(A9+B9*0.15)*0.07</f>
        <v>300000</v>
      </c>
    </row>
  </sheetData>
  <mergeCells count="2">
    <mergeCell ref="A1:C1"/>
    <mergeCell ref="A7:C7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B1" workbookViewId="0">
      <selection activeCell="E6" sqref="E6"/>
    </sheetView>
  </sheetViews>
  <sheetFormatPr defaultRowHeight="16.5"/>
  <cols>
    <col min="1" max="1" width="10.5" bestFit="1" customWidth="1"/>
    <col min="6" max="6" width="60.5" customWidth="1"/>
  </cols>
  <sheetData>
    <row r="1" spans="1:6">
      <c r="A1" s="47" t="s">
        <v>0</v>
      </c>
      <c r="B1" s="49" t="s">
        <v>75</v>
      </c>
      <c r="C1" s="49" t="s">
        <v>76</v>
      </c>
      <c r="D1" s="49" t="s">
        <v>1</v>
      </c>
      <c r="E1" s="16">
        <f>MAX($B$6)</f>
        <v>260</v>
      </c>
      <c r="F1" s="32" t="s">
        <v>61</v>
      </c>
    </row>
    <row r="2" spans="1:6">
      <c r="A2" s="47" t="s">
        <v>2</v>
      </c>
      <c r="B2" s="1">
        <v>4</v>
      </c>
      <c r="C2" s="1">
        <v>2</v>
      </c>
      <c r="D2" s="2">
        <v>80</v>
      </c>
      <c r="E2" s="16">
        <f>COUNT($B$5:$C$5)</f>
        <v>2</v>
      </c>
      <c r="F2" s="32" t="s">
        <v>60</v>
      </c>
    </row>
    <row r="3" spans="1:6">
      <c r="A3" s="47" t="s">
        <v>3</v>
      </c>
      <c r="B3" s="1">
        <v>2</v>
      </c>
      <c r="C3" s="1">
        <v>4</v>
      </c>
      <c r="D3" s="2">
        <v>100</v>
      </c>
      <c r="E3" s="16" t="b">
        <f t="array" ref="E3">$B$5:$C$5&gt;=0</f>
        <v>1</v>
      </c>
      <c r="F3" s="32" t="s">
        <v>79</v>
      </c>
    </row>
    <row r="4" spans="1:6" ht="17.25" thickBot="1">
      <c r="A4" s="47" t="s">
        <v>4</v>
      </c>
      <c r="B4" s="3">
        <v>10</v>
      </c>
      <c r="C4" s="3">
        <v>8</v>
      </c>
      <c r="D4" s="4"/>
      <c r="E4" s="16" t="b">
        <f t="array" ref="E4">$B$7:$B$8&lt;=線性規劃模式!$D$2:$D$3</f>
        <v>1</v>
      </c>
      <c r="F4" s="32" t="s">
        <v>78</v>
      </c>
    </row>
    <row r="5" spans="1:6" ht="17.25" thickBot="1">
      <c r="A5" s="48" t="s">
        <v>5</v>
      </c>
      <c r="B5" s="5">
        <v>10</v>
      </c>
      <c r="C5" s="5">
        <v>20</v>
      </c>
      <c r="D5" s="6"/>
      <c r="E5" s="16" t="b">
        <f t="array" ref="E5">$B$5:$C$5=INT($B$5:$C$5)</f>
        <v>1</v>
      </c>
      <c r="F5" s="32" t="s">
        <v>77</v>
      </c>
    </row>
    <row r="6" spans="1:6" ht="17.25" thickBot="1">
      <c r="A6" s="48" t="s">
        <v>6</v>
      </c>
      <c r="B6" s="7">
        <f>B5*B4+C5*C4</f>
        <v>260</v>
      </c>
      <c r="C6" s="8" t="s">
        <v>10</v>
      </c>
      <c r="D6" s="6"/>
      <c r="E6" s="16">
        <f>{100,100,0.000001,0.05,TRUE,FALSE,FALSE,1,1,1,0.0001,FALSE}</f>
        <v>100</v>
      </c>
      <c r="F6" s="32" t="s">
        <v>62</v>
      </c>
    </row>
    <row r="7" spans="1:6">
      <c r="A7" s="47" t="s">
        <v>7</v>
      </c>
      <c r="B7" s="9">
        <f>B5*B2+C5*C2</f>
        <v>80</v>
      </c>
      <c r="C7" s="10" t="s">
        <v>11</v>
      </c>
      <c r="D7" s="4"/>
    </row>
    <row r="8" spans="1:6">
      <c r="A8" s="47" t="s">
        <v>8</v>
      </c>
      <c r="B8" s="9">
        <f>B5*B3+C5*C3</f>
        <v>100</v>
      </c>
      <c r="C8" s="10" t="s">
        <v>9</v>
      </c>
      <c r="D8" s="4"/>
    </row>
  </sheetData>
  <customSheetViews>
    <customSheetView guid="{588CF1F7-5CFE-4956-B707-049FF788EA7D}" showRuler="0" topLeftCell="E1">
      <selection activeCell="F9" sqref="F9"/>
      <pageMargins left="0.75" right="0.75" top="1" bottom="1" header="0.5" footer="0.5"/>
      <headerFooter alignWithMargins="0"/>
    </customSheetView>
    <customSheetView guid="{7B3617BA-C565-4B9E-94DA-4027B48E1FD5}" showRuler="0" topLeftCell="E1">
      <selection activeCell="F9" sqref="F9"/>
      <pageMargins left="0.75" right="0.75" top="1" bottom="1" header="0.5" footer="0.5"/>
      <headerFooter alignWithMargins="0"/>
    </customSheetView>
    <customSheetView guid="{4DC70666-84A0-4174-8795-3EDA800EF3B0}" showRuler="0" topLeftCell="E1">
      <selection activeCell="F9" sqref="F9"/>
      <pageMargins left="0.75" right="0.75" top="1" bottom="1" header="0.5" footer="0.5"/>
      <headerFooter alignWithMargins="0"/>
    </customSheetView>
    <customSheetView guid="{9855E6EF-BBA1-4D7D-AB7D-B3E931A72094}" showRuler="0" topLeftCell="B1">
      <selection activeCell="F15" sqref="F15"/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opLeftCell="A16" workbookViewId="0">
      <selection activeCell="H24" sqref="H24"/>
    </sheetView>
  </sheetViews>
  <sheetFormatPr defaultRowHeight="16.5"/>
  <cols>
    <col min="1" max="1" width="2.125" customWidth="1"/>
    <col min="2" max="2" width="16.125" customWidth="1"/>
    <col min="3" max="3" width="16" customWidth="1"/>
    <col min="4" max="4" width="10.25" customWidth="1"/>
    <col min="5" max="5" width="12.375" customWidth="1"/>
    <col min="6" max="6" width="7.5" customWidth="1"/>
    <col min="7" max="7" width="10.25" bestFit="1" customWidth="1"/>
  </cols>
  <sheetData>
    <row r="1" spans="1:5">
      <c r="A1" s="27" t="s">
        <v>202</v>
      </c>
    </row>
    <row r="2" spans="1:5">
      <c r="A2" s="27" t="s">
        <v>203</v>
      </c>
    </row>
    <row r="3" spans="1:5">
      <c r="A3" s="27" t="s">
        <v>204</v>
      </c>
    </row>
    <row r="4" spans="1:5">
      <c r="A4" s="27" t="s">
        <v>205</v>
      </c>
    </row>
    <row r="5" spans="1:5">
      <c r="A5" s="27" t="s">
        <v>206</v>
      </c>
    </row>
    <row r="6" spans="1:5">
      <c r="A6" s="27"/>
      <c r="B6" t="s">
        <v>207</v>
      </c>
    </row>
    <row r="7" spans="1:5">
      <c r="A7" s="27"/>
      <c r="B7" t="s">
        <v>208</v>
      </c>
    </row>
    <row r="8" spans="1:5">
      <c r="A8" s="27"/>
      <c r="B8" t="s">
        <v>209</v>
      </c>
    </row>
    <row r="9" spans="1:5">
      <c r="A9" s="27" t="s">
        <v>210</v>
      </c>
    </row>
    <row r="10" spans="1:5">
      <c r="B10" t="s">
        <v>211</v>
      </c>
    </row>
    <row r="11" spans="1:5">
      <c r="B11" t="s">
        <v>212</v>
      </c>
    </row>
    <row r="14" spans="1:5" ht="17.25" thickBot="1">
      <c r="A14" t="s">
        <v>213</v>
      </c>
    </row>
    <row r="15" spans="1:5" ht="17.25" thickBot="1">
      <c r="B15" s="50" t="s">
        <v>38</v>
      </c>
      <c r="C15" s="50" t="s">
        <v>39</v>
      </c>
      <c r="D15" s="50" t="s">
        <v>40</v>
      </c>
      <c r="E15" s="50" t="s">
        <v>41</v>
      </c>
    </row>
    <row r="16" spans="1:5" ht="17.25" thickBot="1">
      <c r="B16" s="28" t="s">
        <v>46</v>
      </c>
      <c r="C16" s="28" t="s">
        <v>47</v>
      </c>
      <c r="D16" s="30">
        <v>260</v>
      </c>
      <c r="E16" s="30">
        <v>260</v>
      </c>
    </row>
    <row r="19" spans="1:7" ht="17.25" thickBot="1">
      <c r="A19" t="s">
        <v>214</v>
      </c>
    </row>
    <row r="20" spans="1:7" ht="17.25" thickBot="1">
      <c r="B20" s="50" t="s">
        <v>38</v>
      </c>
      <c r="C20" s="50" t="s">
        <v>39</v>
      </c>
      <c r="D20" s="50" t="s">
        <v>40</v>
      </c>
      <c r="E20" s="50" t="s">
        <v>41</v>
      </c>
      <c r="F20" s="50" t="s">
        <v>215</v>
      </c>
    </row>
    <row r="21" spans="1:7">
      <c r="B21" s="29" t="s">
        <v>48</v>
      </c>
      <c r="C21" s="29" t="s">
        <v>49</v>
      </c>
      <c r="D21" s="31">
        <v>10</v>
      </c>
      <c r="E21" s="31">
        <v>10</v>
      </c>
      <c r="F21" s="29" t="s">
        <v>216</v>
      </c>
    </row>
    <row r="22" spans="1:7" ht="17.25" thickBot="1">
      <c r="B22" s="28" t="s">
        <v>50</v>
      </c>
      <c r="C22" s="28" t="s">
        <v>51</v>
      </c>
      <c r="D22" s="30">
        <v>20</v>
      </c>
      <c r="E22" s="30">
        <v>20</v>
      </c>
      <c r="F22" s="28" t="s">
        <v>216</v>
      </c>
    </row>
    <row r="25" spans="1:7" ht="17.25" thickBot="1">
      <c r="A25" t="s">
        <v>42</v>
      </c>
    </row>
    <row r="26" spans="1:7" ht="17.25" thickBot="1">
      <c r="B26" s="50" t="s">
        <v>38</v>
      </c>
      <c r="C26" s="50" t="s">
        <v>39</v>
      </c>
      <c r="D26" s="50" t="s">
        <v>43</v>
      </c>
      <c r="E26" s="50" t="s">
        <v>44</v>
      </c>
      <c r="F26" s="50" t="s">
        <v>45</v>
      </c>
      <c r="G26" s="50" t="s">
        <v>217</v>
      </c>
    </row>
    <row r="27" spans="1:7">
      <c r="B27" s="29" t="s">
        <v>52</v>
      </c>
      <c r="C27" s="29" t="s">
        <v>53</v>
      </c>
      <c r="D27" s="31">
        <v>80</v>
      </c>
      <c r="E27" s="29" t="s">
        <v>54</v>
      </c>
      <c r="F27" s="29" t="s">
        <v>218</v>
      </c>
      <c r="G27" s="29">
        <v>0</v>
      </c>
    </row>
    <row r="28" spans="1:7">
      <c r="B28" s="29" t="s">
        <v>55</v>
      </c>
      <c r="C28" s="29" t="s">
        <v>56</v>
      </c>
      <c r="D28" s="31">
        <v>100</v>
      </c>
      <c r="E28" s="29" t="s">
        <v>57</v>
      </c>
      <c r="F28" s="29" t="s">
        <v>218</v>
      </c>
      <c r="G28" s="29">
        <v>0</v>
      </c>
    </row>
    <row r="29" spans="1:7">
      <c r="B29" s="29" t="s">
        <v>48</v>
      </c>
      <c r="C29" s="29" t="s">
        <v>49</v>
      </c>
      <c r="D29" s="31">
        <v>10</v>
      </c>
      <c r="E29" s="29" t="s">
        <v>58</v>
      </c>
      <c r="F29" s="29" t="s">
        <v>219</v>
      </c>
      <c r="G29" s="31">
        <v>10</v>
      </c>
    </row>
    <row r="30" spans="1:7">
      <c r="B30" s="29" t="s">
        <v>50</v>
      </c>
      <c r="C30" s="29" t="s">
        <v>51</v>
      </c>
      <c r="D30" s="31">
        <v>20</v>
      </c>
      <c r="E30" s="29" t="s">
        <v>59</v>
      </c>
      <c r="F30" s="29" t="s">
        <v>219</v>
      </c>
      <c r="G30" s="31">
        <v>20</v>
      </c>
    </row>
    <row r="31" spans="1:7" ht="17.25" thickBot="1">
      <c r="B31" s="28" t="s">
        <v>220</v>
      </c>
      <c r="C31" s="28"/>
      <c r="D31" s="28"/>
      <c r="E31" s="28"/>
      <c r="F31" s="28"/>
      <c r="G31" s="28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3" sqref="D13"/>
    </sheetView>
  </sheetViews>
  <sheetFormatPr defaultColWidth="8.875" defaultRowHeight="16.5"/>
  <cols>
    <col min="1" max="1" width="15.875" style="114" customWidth="1"/>
    <col min="2" max="2" width="15.125" style="114" customWidth="1"/>
    <col min="3" max="4" width="17.25" style="114" customWidth="1"/>
    <col min="5" max="16384" width="8.875" style="114"/>
  </cols>
  <sheetData>
    <row r="1" spans="1:4" ht="20.25" customHeight="1">
      <c r="A1" s="124" t="s">
        <v>96</v>
      </c>
      <c r="B1" s="125" t="s">
        <v>97</v>
      </c>
      <c r="C1" s="125" t="s">
        <v>98</v>
      </c>
      <c r="D1" s="126" t="s">
        <v>99</v>
      </c>
    </row>
    <row r="2" spans="1:4" ht="21.75" customHeight="1">
      <c r="A2" s="127" t="s">
        <v>100</v>
      </c>
      <c r="B2" s="128">
        <v>450000</v>
      </c>
      <c r="C2" s="128">
        <v>200000</v>
      </c>
      <c r="D2" s="129">
        <v>1000000</v>
      </c>
    </row>
    <row r="3" spans="1:4" ht="21" customHeight="1">
      <c r="A3" s="127" t="s">
        <v>101</v>
      </c>
      <c r="B3" s="128">
        <v>300000</v>
      </c>
      <c r="C3" s="128">
        <v>420000</v>
      </c>
      <c r="D3" s="129">
        <v>1500000</v>
      </c>
    </row>
    <row r="4" spans="1:4" ht="20.25" customHeight="1" thickBot="1">
      <c r="A4" s="130" t="s">
        <v>102</v>
      </c>
      <c r="B4" s="131">
        <v>7000</v>
      </c>
      <c r="C4" s="131">
        <v>5000</v>
      </c>
      <c r="D4" s="132"/>
    </row>
    <row r="5" spans="1:4" ht="23.25" customHeight="1" thickBot="1">
      <c r="A5" s="133"/>
      <c r="B5" s="134"/>
      <c r="C5" s="134"/>
      <c r="D5" s="134"/>
    </row>
    <row r="6" spans="1:4" ht="25.5" customHeight="1" thickBot="1">
      <c r="A6" s="135" t="s">
        <v>103</v>
      </c>
      <c r="B6" s="136">
        <v>1</v>
      </c>
      <c r="C6" s="137">
        <v>3</v>
      </c>
      <c r="D6" s="134"/>
    </row>
    <row r="7" spans="1:4" ht="22.5" customHeight="1" thickBot="1">
      <c r="A7" s="138" t="s">
        <v>104</v>
      </c>
      <c r="B7" s="139">
        <f>B6*B4+C6*C4</f>
        <v>22000</v>
      </c>
      <c r="C7" s="134"/>
      <c r="D7" s="134"/>
    </row>
    <row r="8" spans="1:4" ht="18" customHeight="1" thickBot="1">
      <c r="A8" s="133"/>
      <c r="B8" s="134"/>
      <c r="C8" s="134"/>
      <c r="D8" s="134"/>
    </row>
    <row r="9" spans="1:4" ht="24" customHeight="1">
      <c r="A9" s="124" t="s">
        <v>105</v>
      </c>
      <c r="B9" s="140">
        <f>B6*B2+C6*C2</f>
        <v>1050000</v>
      </c>
      <c r="C9" s="134"/>
      <c r="D9" s="134"/>
    </row>
    <row r="10" spans="1:4" ht="24" customHeight="1" thickBot="1">
      <c r="A10" s="130" t="s">
        <v>106</v>
      </c>
      <c r="B10" s="141">
        <f>B6*B3+C6*C3</f>
        <v>1560000</v>
      </c>
      <c r="C10" s="134"/>
      <c r="D10" s="134"/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13" sqref="G13"/>
    </sheetView>
  </sheetViews>
  <sheetFormatPr defaultColWidth="8.875" defaultRowHeight="16.5"/>
  <cols>
    <col min="1" max="1" width="9.375" style="62" bestFit="1" customWidth="1"/>
    <col min="2" max="2" width="10.5" style="62" bestFit="1" customWidth="1"/>
    <col min="3" max="3" width="12.875" style="62" bestFit="1" customWidth="1"/>
    <col min="4" max="4" width="4.75" style="62" customWidth="1"/>
    <col min="5" max="5" width="9.375" style="62" bestFit="1" customWidth="1"/>
    <col min="6" max="6" width="12.875" style="62" bestFit="1" customWidth="1"/>
    <col min="7" max="16384" width="8.875" style="62"/>
  </cols>
  <sheetData>
    <row r="1" spans="1:6" ht="17.25" thickBot="1"/>
    <row r="2" spans="1:6">
      <c r="A2" s="63" t="s">
        <v>12</v>
      </c>
      <c r="B2" s="63" t="s">
        <v>13</v>
      </c>
      <c r="C2" s="64" t="s">
        <v>14</v>
      </c>
      <c r="E2" s="63" t="s">
        <v>12</v>
      </c>
      <c r="F2" s="65">
        <f>C3</f>
        <v>1740.2528551908772</v>
      </c>
    </row>
    <row r="3" spans="1:6">
      <c r="A3" s="66">
        <v>600</v>
      </c>
      <c r="B3" s="67">
        <v>1</v>
      </c>
      <c r="C3" s="67">
        <f>52*B3*(520+A3)^0.5</f>
        <v>1740.2528551908772</v>
      </c>
      <c r="E3" s="66">
        <v>600</v>
      </c>
      <c r="F3" s="67">
        <f t="dataTable" ref="F3:F10" dt2D="0" dtr="0" r1="A3"/>
        <v>1740.2528551908772</v>
      </c>
    </row>
    <row r="4" spans="1:6">
      <c r="A4" s="66">
        <v>800</v>
      </c>
      <c r="B4" s="67">
        <v>1</v>
      </c>
      <c r="C4" s="67">
        <f t="shared" ref="C4:C10" si="0">52*B4*(520+A4)^0.5</f>
        <v>1889.2538209568347</v>
      </c>
      <c r="E4" s="66">
        <v>800</v>
      </c>
      <c r="F4" s="67">
        <v>1889.2538209568347</v>
      </c>
    </row>
    <row r="5" spans="1:6">
      <c r="A5" s="68">
        <v>1000</v>
      </c>
      <c r="B5" s="69">
        <v>1</v>
      </c>
      <c r="C5" s="69">
        <f t="shared" si="0"/>
        <v>2027.3332237202644</v>
      </c>
      <c r="E5" s="68">
        <v>1000</v>
      </c>
      <c r="F5" s="69">
        <v>2027.3332237202644</v>
      </c>
    </row>
    <row r="6" spans="1:6">
      <c r="A6" s="68">
        <v>1200</v>
      </c>
      <c r="B6" s="69">
        <v>1</v>
      </c>
      <c r="C6" s="69">
        <f t="shared" si="0"/>
        <v>2156.589900746083</v>
      </c>
      <c r="E6" s="68">
        <v>1200</v>
      </c>
      <c r="F6" s="69">
        <v>2156.589900746083</v>
      </c>
    </row>
    <row r="7" spans="1:6">
      <c r="A7" s="66">
        <v>1400</v>
      </c>
      <c r="B7" s="67">
        <v>1</v>
      </c>
      <c r="C7" s="67">
        <f t="shared" si="0"/>
        <v>2278.525839221491</v>
      </c>
      <c r="E7" s="66">
        <v>1400</v>
      </c>
      <c r="F7" s="67">
        <v>2278.525839221491</v>
      </c>
    </row>
    <row r="8" spans="1:6">
      <c r="A8" s="66">
        <v>1600</v>
      </c>
      <c r="B8" s="67">
        <v>1</v>
      </c>
      <c r="C8" s="67">
        <f t="shared" si="0"/>
        <v>2394.2598021100384</v>
      </c>
      <c r="E8" s="66">
        <v>1600</v>
      </c>
      <c r="F8" s="67">
        <v>2394.2598021100384</v>
      </c>
    </row>
    <row r="9" spans="1:6">
      <c r="A9" s="68">
        <v>1800</v>
      </c>
      <c r="B9" s="69">
        <v>1</v>
      </c>
      <c r="C9" s="69">
        <f t="shared" si="0"/>
        <v>2504.6516723887976</v>
      </c>
      <c r="E9" s="68">
        <v>1800</v>
      </c>
      <c r="F9" s="69">
        <v>2504.6516723887976</v>
      </c>
    </row>
    <row r="10" spans="1:6" ht="17.25" thickBot="1">
      <c r="A10" s="70">
        <v>2000</v>
      </c>
      <c r="B10" s="71">
        <v>1</v>
      </c>
      <c r="C10" s="71">
        <f t="shared" si="0"/>
        <v>2610.3792827863153</v>
      </c>
      <c r="E10" s="70">
        <v>2000</v>
      </c>
      <c r="F10" s="71">
        <v>2610.3792827863153</v>
      </c>
    </row>
    <row r="11" spans="1:6" ht="17.25" thickTop="1"/>
  </sheetData>
  <customSheetViews>
    <customSheetView guid="{588CF1F7-5CFE-4956-B707-049FF788EA7D}" showRuler="0">
      <selection activeCell="H9" sqref="H9"/>
      <pageMargins left="0.75" right="0.75" top="1" bottom="1" header="0.5" footer="0.5"/>
      <headerFooter alignWithMargins="0"/>
    </customSheetView>
    <customSheetView guid="{7B3617BA-C565-4B9E-94DA-4027B48E1FD5}" showRuler="0">
      <selection activeCell="H9" sqref="H9"/>
      <pageMargins left="0.75" right="0.75" top="1" bottom="1" header="0.5" footer="0.5"/>
      <headerFooter alignWithMargins="0"/>
    </customSheetView>
    <customSheetView guid="{4DC70666-84A0-4174-8795-3EDA800EF3B0}" showRuler="0">
      <selection activeCell="H9" sqref="H9"/>
      <pageMargins left="0.75" right="0.75" top="1" bottom="1" header="0.5" footer="0.5"/>
      <headerFooter alignWithMargins="0"/>
    </customSheetView>
    <customSheetView guid="{9855E6EF-BBA1-4D7D-AB7D-B3E931A72094}" showRuler="0">
      <selection activeCell="G13" sqref="G13"/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H9" sqref="H9"/>
    </sheetView>
  </sheetViews>
  <sheetFormatPr defaultColWidth="8.875" defaultRowHeight="16.5"/>
  <cols>
    <col min="1" max="1" width="16.125" style="114" customWidth="1"/>
    <col min="2" max="2" width="19" style="114" customWidth="1"/>
    <col min="3" max="3" width="15.625" style="114" customWidth="1"/>
    <col min="4" max="16384" width="8.875" style="114"/>
  </cols>
  <sheetData>
    <row r="1" spans="1:3">
      <c r="A1" s="115" t="s">
        <v>88</v>
      </c>
      <c r="B1" s="116" t="s">
        <v>89</v>
      </c>
      <c r="C1" s="117" t="s">
        <v>90</v>
      </c>
    </row>
    <row r="2" spans="1:3" ht="17.25" thickBot="1">
      <c r="A2" s="118">
        <v>4000000</v>
      </c>
      <c r="B2" s="119">
        <v>0</v>
      </c>
      <c r="C2" s="120">
        <f>(A2+B2*0.15)*0.07</f>
        <v>280000</v>
      </c>
    </row>
    <row r="4" spans="1:3">
      <c r="A4" s="116" t="s">
        <v>89</v>
      </c>
      <c r="B4" s="142">
        <f>C2</f>
        <v>280000</v>
      </c>
    </row>
    <row r="5" spans="1:3">
      <c r="A5" s="143">
        <v>1000000</v>
      </c>
      <c r="B5" s="143">
        <f t="dataTable" ref="B5:B13" dt2D="0" dtr="0" r1="B2"/>
        <v>290500</v>
      </c>
    </row>
    <row r="6" spans="1:3">
      <c r="A6" s="143">
        <v>1500000</v>
      </c>
      <c r="B6" s="143">
        <v>295750</v>
      </c>
    </row>
    <row r="7" spans="1:3">
      <c r="A7" s="143">
        <v>2000000</v>
      </c>
      <c r="B7" s="143">
        <v>301000</v>
      </c>
    </row>
    <row r="8" spans="1:3">
      <c r="A8" s="143">
        <v>2500000</v>
      </c>
      <c r="B8" s="143">
        <v>306250.00000000006</v>
      </c>
    </row>
    <row r="9" spans="1:3">
      <c r="A9" s="143">
        <v>3000000</v>
      </c>
      <c r="B9" s="143">
        <v>311500.00000000006</v>
      </c>
    </row>
    <row r="10" spans="1:3">
      <c r="A10" s="143">
        <v>3500000</v>
      </c>
      <c r="B10" s="143">
        <v>316750.00000000006</v>
      </c>
    </row>
    <row r="11" spans="1:3">
      <c r="A11" s="143">
        <v>4000000</v>
      </c>
      <c r="B11" s="143">
        <v>322000.00000000006</v>
      </c>
    </row>
    <row r="12" spans="1:3">
      <c r="A12" s="143">
        <v>4500000</v>
      </c>
      <c r="B12" s="143">
        <v>327250.00000000006</v>
      </c>
    </row>
    <row r="13" spans="1:3">
      <c r="A13" s="143">
        <v>5000000</v>
      </c>
      <c r="B13" s="143">
        <v>332500.00000000006</v>
      </c>
    </row>
    <row r="14" spans="1:3">
      <c r="A14" s="144"/>
      <c r="B14" s="144"/>
    </row>
    <row r="15" spans="1:3">
      <c r="A15" s="144"/>
      <c r="B15" s="144"/>
    </row>
  </sheetData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3" sqref="G13"/>
    </sheetView>
  </sheetViews>
  <sheetFormatPr defaultColWidth="10" defaultRowHeight="16.5"/>
  <cols>
    <col min="1" max="1" width="8.25" style="55" bestFit="1" customWidth="1"/>
    <col min="2" max="3" width="10.5" style="55" bestFit="1" customWidth="1"/>
    <col min="4" max="6" width="9.375" style="55" bestFit="1" customWidth="1"/>
    <col min="7" max="8" width="9.625" style="55" customWidth="1"/>
    <col min="9" max="16384" width="10" style="55"/>
  </cols>
  <sheetData>
    <row r="1" spans="1:8">
      <c r="A1" s="51" t="s">
        <v>12</v>
      </c>
      <c r="B1" s="52" t="s">
        <v>13</v>
      </c>
      <c r="C1" s="53" t="s">
        <v>14</v>
      </c>
      <c r="D1" s="54"/>
      <c r="E1" s="54"/>
      <c r="F1" s="54"/>
      <c r="G1" s="54"/>
      <c r="H1" s="54"/>
    </row>
    <row r="2" spans="1:8">
      <c r="A2" s="56">
        <v>1000</v>
      </c>
      <c r="B2" s="57">
        <v>0.9</v>
      </c>
      <c r="C2" s="58">
        <f>52*B2*(520+A2)^0.5</f>
        <v>1824.5999013482381</v>
      </c>
      <c r="D2" s="54"/>
      <c r="E2" s="54"/>
      <c r="F2" s="54"/>
      <c r="G2" s="54"/>
      <c r="H2" s="54"/>
    </row>
    <row r="3" spans="1:8" ht="15" customHeight="1">
      <c r="A3" s="54"/>
      <c r="B3" s="354" t="s">
        <v>15</v>
      </c>
      <c r="C3" s="354"/>
      <c r="D3" s="354"/>
      <c r="E3" s="354"/>
      <c r="F3" s="354"/>
      <c r="G3" s="354"/>
      <c r="H3" s="354"/>
    </row>
    <row r="4" spans="1:8">
      <c r="A4" s="353" t="s">
        <v>16</v>
      </c>
      <c r="B4" s="58">
        <f>C2</f>
        <v>1824.5999013482381</v>
      </c>
      <c r="C4" s="59">
        <v>1</v>
      </c>
      <c r="D4" s="59">
        <v>1.2</v>
      </c>
      <c r="E4" s="59">
        <v>1.4</v>
      </c>
      <c r="F4" s="59">
        <v>1.6</v>
      </c>
      <c r="G4" s="59">
        <v>1.8</v>
      </c>
      <c r="H4" s="59">
        <v>2</v>
      </c>
    </row>
    <row r="5" spans="1:8">
      <c r="A5" s="353"/>
      <c r="B5" s="60">
        <v>1000</v>
      </c>
      <c r="C5" s="61">
        <f t="dataTable" ref="C5:H12" dt2D="1" dtr="0" r1="B2" r2="A2"/>
        <v>2027.3332237202644</v>
      </c>
      <c r="D5" s="61">
        <v>2432.7998684643171</v>
      </c>
      <c r="E5" s="61">
        <v>2838.2665132083698</v>
      </c>
      <c r="F5" s="61">
        <v>3243.733157952423</v>
      </c>
      <c r="G5" s="61">
        <v>3649.1998026964761</v>
      </c>
      <c r="H5" s="61">
        <v>4054.6664474405288</v>
      </c>
    </row>
    <row r="6" spans="1:8">
      <c r="A6" s="353"/>
      <c r="B6" s="60">
        <v>1500</v>
      </c>
      <c r="C6" s="61">
        <v>2337.1093256414001</v>
      </c>
      <c r="D6" s="61">
        <v>2804.5311907696801</v>
      </c>
      <c r="E6" s="61">
        <v>3271.95305589796</v>
      </c>
      <c r="F6" s="61">
        <v>3739.3749210262404</v>
      </c>
      <c r="G6" s="61">
        <v>4206.7967861545203</v>
      </c>
      <c r="H6" s="61">
        <v>4674.2186512828002</v>
      </c>
    </row>
    <row r="7" spans="1:8">
      <c r="A7" s="353"/>
      <c r="B7" s="60">
        <v>2000</v>
      </c>
      <c r="C7" s="61">
        <v>2610.3792827863153</v>
      </c>
      <c r="D7" s="61">
        <v>3132.4551393435786</v>
      </c>
      <c r="E7" s="61">
        <v>3654.5309959008418</v>
      </c>
      <c r="F7" s="61">
        <v>4176.6068524581051</v>
      </c>
      <c r="G7" s="61">
        <v>4698.6827090153683</v>
      </c>
      <c r="H7" s="61">
        <v>5220.7585655726307</v>
      </c>
    </row>
    <row r="8" spans="1:8">
      <c r="A8" s="353"/>
      <c r="B8" s="60">
        <v>2500</v>
      </c>
      <c r="C8" s="61">
        <v>2857.6353861190901</v>
      </c>
      <c r="D8" s="61">
        <v>3429.1624633429078</v>
      </c>
      <c r="E8" s="61">
        <v>4000.6895405667256</v>
      </c>
      <c r="F8" s="61">
        <v>4572.2166177905438</v>
      </c>
      <c r="G8" s="61">
        <v>5143.7436950143619</v>
      </c>
      <c r="H8" s="61">
        <v>5715.2707722381801</v>
      </c>
    </row>
    <row r="9" spans="1:8">
      <c r="A9" s="353"/>
      <c r="B9" s="60">
        <v>3000</v>
      </c>
      <c r="C9" s="61">
        <v>3085.138570631796</v>
      </c>
      <c r="D9" s="61">
        <v>3702.1662847581547</v>
      </c>
      <c r="E9" s="61">
        <v>4319.1939988845143</v>
      </c>
      <c r="F9" s="61">
        <v>4936.2217130108738</v>
      </c>
      <c r="G9" s="61">
        <v>5553.2494271372334</v>
      </c>
      <c r="H9" s="61">
        <v>6170.2771412635921</v>
      </c>
    </row>
    <row r="10" spans="1:8">
      <c r="A10" s="353"/>
      <c r="B10" s="60">
        <v>3500</v>
      </c>
      <c r="C10" s="61">
        <v>3296.9804367026504</v>
      </c>
      <c r="D10" s="61">
        <v>3956.3765240431803</v>
      </c>
      <c r="E10" s="61">
        <v>4615.7726113837107</v>
      </c>
      <c r="F10" s="61">
        <v>5275.168698724241</v>
      </c>
      <c r="G10" s="61">
        <v>5934.5647860647714</v>
      </c>
      <c r="H10" s="61">
        <v>6593.9608734053008</v>
      </c>
    </row>
    <row r="11" spans="1:8">
      <c r="A11" s="353"/>
      <c r="B11" s="60">
        <v>4000</v>
      </c>
      <c r="C11" s="61">
        <v>3496.009153306095</v>
      </c>
      <c r="D11" s="61">
        <v>4195.210983967314</v>
      </c>
      <c r="E11" s="61">
        <v>4894.4128146285329</v>
      </c>
      <c r="F11" s="61">
        <v>5593.6146452897519</v>
      </c>
      <c r="G11" s="61">
        <v>6292.8164759509709</v>
      </c>
      <c r="H11" s="61">
        <v>6992.0183066121899</v>
      </c>
    </row>
    <row r="12" spans="1:8">
      <c r="A12" s="353"/>
      <c r="B12" s="60">
        <v>4500</v>
      </c>
      <c r="C12" s="61">
        <v>3684.301833455017</v>
      </c>
      <c r="D12" s="61">
        <v>4421.16220014602</v>
      </c>
      <c r="E12" s="61">
        <v>5158.0225668370231</v>
      </c>
      <c r="F12" s="61">
        <v>5894.882933528027</v>
      </c>
      <c r="G12" s="61">
        <v>6631.743300219031</v>
      </c>
      <c r="H12" s="61">
        <v>7368.603666910034</v>
      </c>
    </row>
  </sheetData>
  <customSheetViews>
    <customSheetView guid="{588CF1F7-5CFE-4956-B707-049FF788EA7D}" showRuler="0">
      <selection activeCell="E14" sqref="E14"/>
      <pageMargins left="0.75" right="0.75" top="1" bottom="1" header="0.5" footer="0.5"/>
      <headerFooter alignWithMargins="0">
        <oddHeader>&amp;A</oddHeader>
        <oddFooter>第 &amp;P 頁</oddFooter>
      </headerFooter>
    </customSheetView>
    <customSheetView guid="{7B3617BA-C565-4B9E-94DA-4027B48E1FD5}" showRuler="0">
      <selection activeCell="E14" sqref="E14"/>
      <pageMargins left="0.75" right="0.75" top="1" bottom="1" header="0.5" footer="0.5"/>
      <headerFooter alignWithMargins="0">
        <oddHeader>&amp;A</oddHeader>
        <oddFooter>第 &amp;P 頁</oddFooter>
      </headerFooter>
    </customSheetView>
    <customSheetView guid="{4DC70666-84A0-4174-8795-3EDA800EF3B0}" showRuler="0">
      <selection activeCell="E14" sqref="E14"/>
      <pageMargins left="0.75" right="0.75" top="1" bottom="1" header="0.5" footer="0.5"/>
      <headerFooter alignWithMargins="0">
        <oddHeader>&amp;A</oddHeader>
        <oddFooter>第 &amp;P 頁</oddFooter>
      </headerFooter>
    </customSheetView>
    <customSheetView guid="{9855E6EF-BBA1-4D7D-AB7D-B3E931A72094}" showRuler="0">
      <selection activeCell="G13" sqref="G13"/>
      <pageMargins left="0.75" right="0.75" top="1" bottom="1" header="0.5" footer="0.5"/>
      <headerFooter alignWithMargins="0">
        <oddHeader>&amp;A</oddHeader>
        <oddFooter>第 &amp;P 頁</oddFooter>
      </headerFooter>
    </customSheetView>
  </customSheetViews>
  <mergeCells count="2">
    <mergeCell ref="A4:A12"/>
    <mergeCell ref="B3:H3"/>
  </mergeCells>
  <phoneticPr fontId="14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18" sqref="D18"/>
    </sheetView>
  </sheetViews>
  <sheetFormatPr defaultColWidth="8.875" defaultRowHeight="16.5"/>
  <cols>
    <col min="1" max="1" width="15.375" style="114" customWidth="1"/>
    <col min="2" max="2" width="18.5" style="114" customWidth="1"/>
    <col min="3" max="3" width="16.875" style="114" customWidth="1"/>
    <col min="4" max="4" width="13.75" style="114" customWidth="1"/>
    <col min="5" max="5" width="15.625" style="114" customWidth="1"/>
    <col min="6" max="6" width="16.125" style="114" customWidth="1"/>
    <col min="7" max="7" width="14.875" style="114" customWidth="1"/>
    <col min="8" max="16384" width="8.875" style="114"/>
  </cols>
  <sheetData>
    <row r="1" spans="1:7">
      <c r="A1" s="115" t="s">
        <v>107</v>
      </c>
      <c r="B1" s="116" t="s">
        <v>108</v>
      </c>
      <c r="C1" s="117" t="s">
        <v>109</v>
      </c>
    </row>
    <row r="2" spans="1:7" ht="17.25" thickBot="1">
      <c r="A2" s="118">
        <v>3000000</v>
      </c>
      <c r="B2" s="119">
        <v>4000000</v>
      </c>
      <c r="C2" s="120">
        <f>(A2+B2*0.15)*0.07</f>
        <v>252000.00000000003</v>
      </c>
    </row>
    <row r="4" spans="1:7" ht="17.25" thickBot="1">
      <c r="C4" s="355" t="s">
        <v>110</v>
      </c>
      <c r="D4" s="355"/>
      <c r="E4" s="355"/>
      <c r="F4" s="355"/>
      <c r="G4" s="355"/>
    </row>
    <row r="5" spans="1:7">
      <c r="B5" s="145">
        <f>C2</f>
        <v>252000.00000000003</v>
      </c>
      <c r="C5" s="146">
        <v>2000000</v>
      </c>
      <c r="D5" s="146">
        <v>4000000</v>
      </c>
      <c r="E5" s="146">
        <v>6000000</v>
      </c>
      <c r="F5" s="146">
        <v>8000000</v>
      </c>
      <c r="G5" s="146">
        <v>10000000</v>
      </c>
    </row>
    <row r="6" spans="1:7">
      <c r="A6" s="355" t="s">
        <v>107</v>
      </c>
      <c r="B6" s="147">
        <v>1000000</v>
      </c>
      <c r="C6" s="148">
        <f t="dataTable" ref="C6:G15" dt2D="1" dtr="0" r1="B2" r2="A2"/>
        <v>91000.000000000015</v>
      </c>
      <c r="D6" s="148">
        <v>112000.00000000001</v>
      </c>
      <c r="E6" s="148">
        <v>133000</v>
      </c>
      <c r="F6" s="148">
        <v>154000.00000000003</v>
      </c>
      <c r="G6" s="149">
        <v>175000.00000000003</v>
      </c>
    </row>
    <row r="7" spans="1:7">
      <c r="A7" s="355"/>
      <c r="B7" s="147">
        <v>2000000</v>
      </c>
      <c r="C7" s="148">
        <v>161000.00000000003</v>
      </c>
      <c r="D7" s="148">
        <v>182000.00000000003</v>
      </c>
      <c r="E7" s="148">
        <v>203000.00000000003</v>
      </c>
      <c r="F7" s="148">
        <v>224000.00000000003</v>
      </c>
      <c r="G7" s="149">
        <v>245000.00000000003</v>
      </c>
    </row>
    <row r="8" spans="1:7">
      <c r="A8" s="355"/>
      <c r="B8" s="147">
        <v>3000000</v>
      </c>
      <c r="C8" s="148">
        <v>231000.00000000003</v>
      </c>
      <c r="D8" s="148">
        <v>252000.00000000003</v>
      </c>
      <c r="E8" s="148">
        <v>273000</v>
      </c>
      <c r="F8" s="148">
        <v>294000</v>
      </c>
      <c r="G8" s="149">
        <v>315000.00000000006</v>
      </c>
    </row>
    <row r="9" spans="1:7">
      <c r="A9" s="355"/>
      <c r="B9" s="147">
        <v>4000000</v>
      </c>
      <c r="C9" s="148">
        <v>301000</v>
      </c>
      <c r="D9" s="148">
        <v>322000.00000000006</v>
      </c>
      <c r="E9" s="148">
        <v>343000.00000000006</v>
      </c>
      <c r="F9" s="148">
        <v>364000.00000000006</v>
      </c>
      <c r="G9" s="149">
        <v>385000.00000000006</v>
      </c>
    </row>
    <row r="10" spans="1:7">
      <c r="A10" s="355"/>
      <c r="B10" s="147">
        <v>5000000</v>
      </c>
      <c r="C10" s="148">
        <v>371000.00000000006</v>
      </c>
      <c r="D10" s="148">
        <v>392000.00000000006</v>
      </c>
      <c r="E10" s="148">
        <v>413000.00000000006</v>
      </c>
      <c r="F10" s="148">
        <v>434000.00000000006</v>
      </c>
      <c r="G10" s="149">
        <v>455000.00000000006</v>
      </c>
    </row>
    <row r="11" spans="1:7">
      <c r="A11" s="355"/>
      <c r="B11" s="147">
        <v>6000000</v>
      </c>
      <c r="C11" s="148">
        <v>441000.00000000006</v>
      </c>
      <c r="D11" s="148">
        <v>462000.00000000006</v>
      </c>
      <c r="E11" s="148">
        <v>483000.00000000006</v>
      </c>
      <c r="F11" s="148">
        <v>504000.00000000006</v>
      </c>
      <c r="G11" s="149">
        <v>525000</v>
      </c>
    </row>
    <row r="12" spans="1:7">
      <c r="A12" s="355"/>
      <c r="B12" s="147">
        <v>7000000</v>
      </c>
      <c r="C12" s="148">
        <v>511000.00000000006</v>
      </c>
      <c r="D12" s="148">
        <v>532000</v>
      </c>
      <c r="E12" s="148">
        <v>553000</v>
      </c>
      <c r="F12" s="148">
        <v>574000</v>
      </c>
      <c r="G12" s="149">
        <v>595000</v>
      </c>
    </row>
    <row r="13" spans="1:7">
      <c r="A13" s="355"/>
      <c r="B13" s="147">
        <v>8000000</v>
      </c>
      <c r="C13" s="148">
        <v>581000</v>
      </c>
      <c r="D13" s="148">
        <v>602000</v>
      </c>
      <c r="E13" s="148">
        <v>623000.00000000012</v>
      </c>
      <c r="F13" s="148">
        <v>644000.00000000012</v>
      </c>
      <c r="G13" s="149">
        <v>665000.00000000012</v>
      </c>
    </row>
    <row r="14" spans="1:7">
      <c r="A14" s="355"/>
      <c r="B14" s="147">
        <v>9000000</v>
      </c>
      <c r="C14" s="148">
        <v>651000.00000000012</v>
      </c>
      <c r="D14" s="148">
        <v>672000.00000000012</v>
      </c>
      <c r="E14" s="148">
        <v>693000.00000000012</v>
      </c>
      <c r="F14" s="148">
        <v>714000.00000000012</v>
      </c>
      <c r="G14" s="149">
        <v>735000.00000000012</v>
      </c>
    </row>
    <row r="15" spans="1:7" ht="17.25" thickBot="1">
      <c r="A15" s="355"/>
      <c r="B15" s="147">
        <v>10000000</v>
      </c>
      <c r="C15" s="150">
        <v>721000.00000000012</v>
      </c>
      <c r="D15" s="150">
        <v>742000.00000000012</v>
      </c>
      <c r="E15" s="150">
        <v>763000.00000000012</v>
      </c>
      <c r="F15" s="150">
        <v>784000.00000000012</v>
      </c>
      <c r="G15" s="151">
        <v>805000.00000000012</v>
      </c>
    </row>
  </sheetData>
  <mergeCells count="2">
    <mergeCell ref="C4:G4"/>
    <mergeCell ref="A6:A15"/>
  </mergeCells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I15"/>
  <sheetViews>
    <sheetView showGridLines="0" workbookViewId="0">
      <selection activeCell="E4" sqref="E4"/>
    </sheetView>
  </sheetViews>
  <sheetFormatPr defaultColWidth="8.875" defaultRowHeight="15.75" outlineLevelRow="1" outlineLevelCol="1"/>
  <cols>
    <col min="1" max="1" width="4.5" style="90" customWidth="1"/>
    <col min="2" max="2" width="8.875" style="90"/>
    <col min="3" max="3" width="16.125" style="90" bestFit="1" customWidth="1"/>
    <col min="4" max="5" width="13.75" style="90" bestFit="1" customWidth="1" outlineLevel="1"/>
    <col min="6" max="7" width="12.5" style="90" bestFit="1" customWidth="1" outlineLevel="1"/>
    <col min="8" max="9" width="13.75" style="90" bestFit="1" customWidth="1" outlineLevel="1"/>
    <col min="10" max="16384" width="8.875" style="90"/>
  </cols>
  <sheetData>
    <row r="1" spans="2:9" ht="16.5" thickBot="1"/>
    <row r="2" spans="2:9" ht="16.5">
      <c r="B2" s="84" t="s">
        <v>66</v>
      </c>
      <c r="C2" s="91"/>
      <c r="D2" s="92"/>
      <c r="E2" s="92"/>
      <c r="F2" s="92"/>
      <c r="G2" s="92"/>
      <c r="H2" s="92"/>
      <c r="I2" s="92"/>
    </row>
    <row r="3" spans="2:9" ht="16.5">
      <c r="B3" s="93"/>
      <c r="C3" s="93"/>
      <c r="D3" s="85" t="s">
        <v>80</v>
      </c>
      <c r="E3" s="85" t="s">
        <v>63</v>
      </c>
      <c r="F3" s="85" t="s">
        <v>64</v>
      </c>
      <c r="G3" s="85" t="s">
        <v>65</v>
      </c>
      <c r="H3" s="85" t="s">
        <v>74</v>
      </c>
      <c r="I3" s="85" t="s">
        <v>73</v>
      </c>
    </row>
    <row r="4" spans="2:9" ht="82.5" outlineLevel="1">
      <c r="B4" s="94"/>
      <c r="C4" s="94"/>
      <c r="D4" s="95"/>
      <c r="E4" s="87" t="s">
        <v>81</v>
      </c>
      <c r="F4" s="87" t="s">
        <v>82</v>
      </c>
      <c r="G4" s="87" t="s">
        <v>82</v>
      </c>
      <c r="H4" s="87" t="s">
        <v>83</v>
      </c>
      <c r="I4" s="87" t="s">
        <v>83</v>
      </c>
    </row>
    <row r="5" spans="2:9" ht="16.5">
      <c r="B5" s="88" t="s">
        <v>84</v>
      </c>
      <c r="C5" s="96"/>
      <c r="D5" s="97"/>
      <c r="E5" s="97"/>
      <c r="F5" s="97"/>
      <c r="G5" s="97"/>
      <c r="H5" s="97"/>
      <c r="I5" s="97"/>
    </row>
    <row r="6" spans="2:9" ht="16.5" outlineLevel="1">
      <c r="B6" s="94"/>
      <c r="C6" s="86" t="s">
        <v>18</v>
      </c>
      <c r="D6" s="98">
        <v>1.2</v>
      </c>
      <c r="E6" s="99">
        <v>1.2</v>
      </c>
      <c r="F6" s="99">
        <v>0.8</v>
      </c>
      <c r="G6" s="99">
        <v>0.4</v>
      </c>
      <c r="H6" s="99">
        <v>1.2</v>
      </c>
      <c r="I6" s="99">
        <v>1.4</v>
      </c>
    </row>
    <row r="7" spans="2:9" ht="16.5" outlineLevel="1">
      <c r="B7" s="94"/>
      <c r="C7" s="86" t="s">
        <v>19</v>
      </c>
      <c r="D7" s="98">
        <v>8</v>
      </c>
      <c r="E7" s="99">
        <v>8</v>
      </c>
      <c r="F7" s="99">
        <v>4</v>
      </c>
      <c r="G7" s="99">
        <v>3</v>
      </c>
      <c r="H7" s="99">
        <v>8</v>
      </c>
      <c r="I7" s="99">
        <v>9</v>
      </c>
    </row>
    <row r="8" spans="2:9" ht="16.5" outlineLevel="1">
      <c r="B8" s="94"/>
      <c r="C8" s="86" t="s">
        <v>12</v>
      </c>
      <c r="D8" s="100">
        <v>9500</v>
      </c>
      <c r="E8" s="101">
        <v>9500</v>
      </c>
      <c r="F8" s="101">
        <v>4000</v>
      </c>
      <c r="G8" s="101">
        <v>2000</v>
      </c>
      <c r="H8" s="101">
        <v>9500</v>
      </c>
      <c r="I8" s="101">
        <v>12500</v>
      </c>
    </row>
    <row r="9" spans="2:9" ht="16.5" outlineLevel="1">
      <c r="B9" s="94"/>
      <c r="C9" s="86" t="s">
        <v>20</v>
      </c>
      <c r="D9" s="100">
        <v>21000</v>
      </c>
      <c r="E9" s="101">
        <v>21000</v>
      </c>
      <c r="F9" s="101">
        <v>16000</v>
      </c>
      <c r="G9" s="101">
        <v>16000</v>
      </c>
      <c r="H9" s="101">
        <v>21000</v>
      </c>
      <c r="I9" s="101">
        <v>22000</v>
      </c>
    </row>
    <row r="10" spans="2:9" ht="16.5">
      <c r="B10" s="88" t="s">
        <v>85</v>
      </c>
      <c r="C10" s="96"/>
      <c r="D10" s="97"/>
      <c r="E10" s="97"/>
      <c r="F10" s="97"/>
      <c r="G10" s="97"/>
      <c r="H10" s="97"/>
      <c r="I10" s="97"/>
    </row>
    <row r="11" spans="2:9" ht="16.5" outlineLevel="1">
      <c r="B11" s="94"/>
      <c r="C11" s="86" t="s">
        <v>22</v>
      </c>
      <c r="D11" s="102">
        <v>1.9919028537423</v>
      </c>
      <c r="E11" s="102">
        <v>1.9919028537423</v>
      </c>
      <c r="F11" s="102">
        <v>0.73645630506697102</v>
      </c>
      <c r="G11" s="102">
        <v>0.26481498968647899</v>
      </c>
      <c r="H11" s="102">
        <v>1.9919028537423</v>
      </c>
      <c r="I11" s="102">
        <v>2.6213538916291501</v>
      </c>
    </row>
    <row r="12" spans="2:9" ht="17.25" outlineLevel="1" thickBot="1">
      <c r="B12" s="103"/>
      <c r="C12" s="89" t="s">
        <v>24</v>
      </c>
      <c r="D12" s="104">
        <v>12548987.9785765</v>
      </c>
      <c r="E12" s="104">
        <v>12548987.9785765</v>
      </c>
      <c r="F12" s="104">
        <v>3534990.2643214599</v>
      </c>
      <c r="G12" s="104">
        <v>1271111.9504951001</v>
      </c>
      <c r="H12" s="104">
        <v>12548987.9785765</v>
      </c>
      <c r="I12" s="104">
        <v>17300935.684752401</v>
      </c>
    </row>
    <row r="13" spans="2:9" ht="16.5">
      <c r="B13" s="62" t="s">
        <v>86</v>
      </c>
    </row>
    <row r="14" spans="2:9" ht="16.5">
      <c r="B14" s="62" t="s">
        <v>67</v>
      </c>
    </row>
    <row r="15" spans="2:9" ht="16.5">
      <c r="B15" s="62" t="s">
        <v>68</v>
      </c>
    </row>
  </sheetData>
  <customSheetViews>
    <customSheetView guid="{9855E6EF-BBA1-4D7D-AB7D-B3E931A72094}" showGridLines="0" showRuler="0">
      <selection activeCell="E4" sqref="E4"/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8" sqref="G8"/>
    </sheetView>
  </sheetViews>
  <sheetFormatPr defaultRowHeight="16.5"/>
  <cols>
    <col min="1" max="1" width="14.125" bestFit="1" customWidth="1"/>
    <col min="2" max="2" width="15.125" bestFit="1" customWidth="1"/>
    <col min="3" max="3" width="15.375" bestFit="1" customWidth="1"/>
    <col min="4" max="4" width="12.75" bestFit="1" customWidth="1"/>
    <col min="5" max="5" width="8.25" bestFit="1" customWidth="1"/>
  </cols>
  <sheetData>
    <row r="1" spans="1:5">
      <c r="A1" s="39" t="s">
        <v>71</v>
      </c>
      <c r="B1" s="40" t="s">
        <v>72</v>
      </c>
    </row>
    <row r="3" spans="1:5">
      <c r="A3" s="33"/>
      <c r="B3" s="34" t="s">
        <v>69</v>
      </c>
      <c r="C3" s="105"/>
      <c r="D3" s="105"/>
      <c r="E3" s="35"/>
    </row>
    <row r="4" spans="1:5">
      <c r="A4" s="34" t="s">
        <v>70</v>
      </c>
      <c r="B4" s="33" t="s">
        <v>21</v>
      </c>
      <c r="C4" s="106" t="s">
        <v>22</v>
      </c>
      <c r="D4" s="106" t="s">
        <v>24</v>
      </c>
      <c r="E4" s="36" t="s">
        <v>12</v>
      </c>
    </row>
    <row r="5" spans="1:5">
      <c r="A5" s="33" t="s">
        <v>64</v>
      </c>
      <c r="B5" s="37">
        <v>11783.300881071544</v>
      </c>
      <c r="C5" s="107">
        <v>0.73645630506697146</v>
      </c>
      <c r="D5" s="107">
        <v>3534990.2643214632</v>
      </c>
      <c r="E5" s="38">
        <v>4000</v>
      </c>
    </row>
    <row r="6" spans="1:5">
      <c r="A6" s="41" t="s">
        <v>73</v>
      </c>
      <c r="B6" s="42">
        <v>52435.367168782475</v>
      </c>
      <c r="C6" s="108">
        <v>2.6217683584391236</v>
      </c>
      <c r="D6" s="108">
        <v>15730610.150634743</v>
      </c>
      <c r="E6" s="43">
        <v>11500</v>
      </c>
    </row>
    <row r="7" spans="1:5">
      <c r="A7" s="41" t="s">
        <v>65</v>
      </c>
      <c r="B7" s="42">
        <v>4237.0398349836651</v>
      </c>
      <c r="C7" s="108">
        <v>0.26481498968647904</v>
      </c>
      <c r="D7" s="108">
        <v>1271111.9504950994</v>
      </c>
      <c r="E7" s="43">
        <v>2000</v>
      </c>
    </row>
    <row r="8" spans="1:5">
      <c r="A8" s="41" t="s">
        <v>74</v>
      </c>
      <c r="B8" s="42">
        <v>41829.959928588265</v>
      </c>
      <c r="C8" s="108">
        <v>1.9919028537422983</v>
      </c>
      <c r="D8" s="108">
        <v>12548987.978576479</v>
      </c>
      <c r="E8" s="43">
        <v>9500</v>
      </c>
    </row>
    <row r="9" spans="1:5">
      <c r="A9" s="44" t="s">
        <v>63</v>
      </c>
      <c r="B9" s="45">
        <v>41829.959928588265</v>
      </c>
      <c r="C9" s="109">
        <v>1.9919028537422983</v>
      </c>
      <c r="D9" s="109">
        <v>12548987.978576479</v>
      </c>
      <c r="E9" s="46">
        <v>9500</v>
      </c>
    </row>
  </sheetData>
  <customSheetViews>
    <customSheetView guid="{9855E6EF-BBA1-4D7D-AB7D-B3E931A72094}" showRuler="0"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GridLines="0" zoomScale="185" workbookViewId="0">
      <selection activeCell="C3" sqref="C3"/>
    </sheetView>
  </sheetViews>
  <sheetFormatPr defaultColWidth="10.875" defaultRowHeight="16.5"/>
  <cols>
    <col min="1" max="1" width="15.375" style="55" bestFit="1" customWidth="1"/>
    <col min="2" max="2" width="14" style="11" bestFit="1" customWidth="1"/>
    <col min="3" max="16384" width="10.875" style="55"/>
  </cols>
  <sheetData>
    <row r="1" spans="1:2" ht="19.5">
      <c r="A1" s="72" t="s">
        <v>17</v>
      </c>
      <c r="B1" s="77"/>
    </row>
    <row r="2" spans="1:2">
      <c r="A2" s="73" t="s">
        <v>18</v>
      </c>
      <c r="B2" s="78">
        <v>1.2</v>
      </c>
    </row>
    <row r="3" spans="1:2">
      <c r="A3" s="73" t="s">
        <v>19</v>
      </c>
      <c r="B3" s="78">
        <v>8</v>
      </c>
    </row>
    <row r="4" spans="1:2">
      <c r="A4" s="73" t="s">
        <v>12</v>
      </c>
      <c r="B4" s="79">
        <v>9500</v>
      </c>
    </row>
    <row r="5" spans="1:2">
      <c r="A5" s="73" t="s">
        <v>20</v>
      </c>
      <c r="B5" s="79">
        <v>21000</v>
      </c>
    </row>
    <row r="6" spans="1:2">
      <c r="A6" s="74"/>
      <c r="B6" s="80"/>
    </row>
    <row r="7" spans="1:2" hidden="1">
      <c r="A7" s="75" t="s">
        <v>21</v>
      </c>
      <c r="B7" s="81">
        <f>晴天機率因子*景氣係數*(廣告量+座位限額+70)^0.4*70</f>
        <v>41829.959928588265</v>
      </c>
    </row>
    <row r="8" spans="1:2">
      <c r="A8" s="75" t="s">
        <v>22</v>
      </c>
      <c r="B8" s="82">
        <f>買出票數/座位限額</f>
        <v>1.9919028537422983</v>
      </c>
    </row>
    <row r="9" spans="1:2">
      <c r="A9" s="74"/>
      <c r="B9" s="80"/>
    </row>
    <row r="10" spans="1:2">
      <c r="A10" s="76" t="s">
        <v>23</v>
      </c>
      <c r="B10" s="81">
        <v>300</v>
      </c>
    </row>
    <row r="11" spans="1:2">
      <c r="A11" s="76" t="s">
        <v>24</v>
      </c>
      <c r="B11" s="83">
        <f>票價*買出票數</f>
        <v>12548987.978576479</v>
      </c>
    </row>
  </sheetData>
  <scenarios current="3" show="0" sqref="B7:B8 B11 B4">
    <scenario name="樂觀" locked="1" count="4" user="林宏諭(Vincent Lin)" comment="建立者 林宏諭(Vincent Lin) 於 2001/10/5_x000a_修改者 林宏諭(Vincent Lin) 於 2001/10/5">
      <inputCells r="B2" val="1.2" numFmtId="4"/>
      <inputCells r="B3" val="8" numFmtId="4"/>
      <inputCells r="B4" val="9500" numFmtId="3"/>
      <inputCells r="B5" val="21000" numFmtId="3"/>
    </scenario>
    <scenario name="一般" locked="1" count="4" user="林宏諭(Vincent Lin)" comment="建立者 林宏諭(Vincent Lin) 於 2001/10/5">
      <inputCells r="B2" val="0.8" numFmtId="4"/>
      <inputCells r="B3" val="4" numFmtId="4"/>
      <inputCells r="B4" val="4000" numFmtId="3"/>
      <inputCells r="B5" val="16000" numFmtId="3"/>
    </scenario>
    <scenario name="悲觀" locked="1" count="4" user="林宏諭(Vincent Lin)" comment="建立者 林宏諭(Vincent Lin) 於 2001/10/5">
      <inputCells r="B2" val="0.4" numFmtId="4"/>
      <inputCells r="B3" val="3" numFmtId="4"/>
      <inputCells r="B4" val="2000" numFmtId="3"/>
      <inputCells r="B5" val="16000" numFmtId="3"/>
    </scenario>
    <scenario name="普通" locked="1" count="4" user="張國威(Herbert)" comment="建立者 張國威(Herbert) 於 2001/10/5">
      <inputCells r="B2" val="1.2" numFmtId="4"/>
      <inputCells r="B3" val="8" numFmtId="4"/>
      <inputCells r="B4" val="9500" numFmtId="3"/>
      <inputCells r="B5" val="21000" numFmtId="3"/>
    </scenario>
    <scenario name="好" locked="1" count="4" user="vincent" comment="建立者 張國威(Herbert) 於 2001/10/5_x000a_修改者 vincent 於 2003/11/18">
      <inputCells r="B2" val="1.35" numFmtId="4"/>
      <inputCells r="B3" val="8.8" numFmtId="4"/>
      <inputCells r="B4" val="11500" numFmtId="3"/>
      <inputCells r="B5" val="20000" numFmtId="3"/>
    </scenario>
  </scenarios>
  <customSheetViews>
    <customSheetView guid="{588CF1F7-5CFE-4956-B707-049FF788EA7D}" showGridLines="0" hiddenRows="1" showRuler="0">
      <selection activeCell="D6" sqref="D6"/>
      <pageMargins left="0.75" right="0.75" top="1" bottom="1" header="0.5" footer="0.5"/>
      <headerFooter alignWithMargins="0"/>
    </customSheetView>
    <customSheetView guid="{7B3617BA-C565-4B9E-94DA-4027B48E1FD5}" showGridLines="0" hiddenRows="1" showRuler="0">
      <selection activeCell="D7" sqref="D7"/>
      <pageMargins left="0.75" right="0.75" top="1" bottom="1" header="0.5" footer="0.5"/>
      <headerFooter alignWithMargins="0"/>
    </customSheetView>
    <customSheetView guid="{4DC70666-84A0-4174-8795-3EDA800EF3B0}" scale="168" showGridLines="0" showRuler="0">
      <selection activeCell="B4" sqref="B4"/>
      <pageMargins left="0.75" right="0.75" top="1" bottom="1" header="0.5" footer="0.5"/>
      <headerFooter alignWithMargins="0"/>
    </customSheetView>
    <customSheetView guid="{9855E6EF-BBA1-4D7D-AB7D-B3E931A72094}" scale="185" showGridLines="0" hiddenRows="1" showRuler="0">
      <selection activeCell="B11" sqref="A1:B11"/>
      <pageMargins left="0.75" right="0.75" top="1" bottom="1" header="0.5" footer="0.5"/>
      <headerFooter alignWithMargins="0"/>
    </customSheetView>
  </customSheetViews>
  <phoneticPr fontId="15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4" workbookViewId="0">
      <selection activeCell="B9" sqref="B9"/>
    </sheetView>
  </sheetViews>
  <sheetFormatPr defaultColWidth="8.875" defaultRowHeight="16.5"/>
  <cols>
    <col min="1" max="1" width="22.125" style="114" customWidth="1"/>
    <col min="2" max="2" width="18.25" style="114" customWidth="1"/>
    <col min="3" max="3" width="14.625" style="114" customWidth="1"/>
    <col min="4" max="16384" width="8.875" style="114"/>
  </cols>
  <sheetData>
    <row r="1" spans="1:3" ht="19.5" customHeight="1">
      <c r="A1" s="356" t="s">
        <v>111</v>
      </c>
      <c r="B1" s="356"/>
    </row>
    <row r="2" spans="1:3" ht="20.25" customHeight="1">
      <c r="A2" s="152" t="s">
        <v>88</v>
      </c>
      <c r="B2" s="143">
        <v>3000000</v>
      </c>
    </row>
    <row r="3" spans="1:3" ht="19.5" customHeight="1">
      <c r="A3" s="152" t="s">
        <v>112</v>
      </c>
      <c r="B3" s="153">
        <v>7.0000000000000007E-2</v>
      </c>
    </row>
    <row r="4" spans="1:3" ht="18.75" customHeight="1">
      <c r="A4" s="154" t="s">
        <v>113</v>
      </c>
      <c r="B4" s="143">
        <v>1500000</v>
      </c>
    </row>
    <row r="5" spans="1:3" ht="18.75" customHeight="1">
      <c r="A5" s="154" t="s">
        <v>114</v>
      </c>
      <c r="B5" s="143">
        <v>3000000</v>
      </c>
    </row>
    <row r="6" spans="1:3" ht="18" customHeight="1">
      <c r="A6" s="152" t="s">
        <v>115</v>
      </c>
      <c r="B6" s="153">
        <v>0.15</v>
      </c>
    </row>
    <row r="7" spans="1:3">
      <c r="A7" s="155"/>
      <c r="B7" s="156"/>
    </row>
    <row r="8" spans="1:3" ht="21" customHeight="1">
      <c r="A8" s="154" t="s">
        <v>116</v>
      </c>
      <c r="B8" s="143">
        <f>B2*B3</f>
        <v>210000.00000000003</v>
      </c>
      <c r="C8" s="114" t="s">
        <v>117</v>
      </c>
    </row>
    <row r="9" spans="1:3" ht="21" customHeight="1">
      <c r="A9" s="152" t="s">
        <v>118</v>
      </c>
      <c r="B9" s="143">
        <f>(B4+B5)*B6*B3</f>
        <v>47250.000000000007</v>
      </c>
      <c r="C9" s="114" t="s">
        <v>119</v>
      </c>
    </row>
    <row r="10" spans="1:3">
      <c r="A10" s="155"/>
      <c r="B10" s="156"/>
    </row>
    <row r="11" spans="1:3" ht="20.25" customHeight="1">
      <c r="A11" s="154" t="s">
        <v>120</v>
      </c>
      <c r="B11" s="143">
        <f>B8+B9</f>
        <v>257250.00000000003</v>
      </c>
    </row>
  </sheetData>
  <scenarios current="0" show="0">
    <scenario name="工作獎金_001" locked="1" count="5" user="alex" comment="建立者 alex 於 2005/6/18_x000a_修改者 alex 於 2005/6/18">
      <inputCells r="B2" val="3000000"/>
      <inputCells r="B3" val="0.07"/>
      <inputCells r="B4" val="1500000"/>
      <inputCells r="B5" val="3000000"/>
      <inputCells r="B6" val="0.15"/>
    </scenario>
    <scenario name="工作獎金_002" locked="1" count="5" user="alex" comment="建立者 alex 於 2005/6/18">
      <inputCells r="B2" val="4000000" numFmtId="177"/>
      <inputCells r="B3" val="0.1" numFmtId="180"/>
      <inputCells r="B4" val="2000000" numFmtId="177"/>
      <inputCells r="B5" val="2500000" numFmtId="177"/>
      <inputCells r="B6" val="0.2" numFmtId="180"/>
    </scenario>
  </scenarios>
  <mergeCells count="1">
    <mergeCell ref="A1:B1"/>
  </mergeCells>
  <phoneticPr fontId="2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ColWidth="8.875" defaultRowHeight="16.5"/>
  <cols>
    <col min="1" max="1" width="15.375" style="62" bestFit="1" customWidth="1"/>
    <col min="2" max="2" width="13.375" style="90" bestFit="1" customWidth="1"/>
    <col min="3" max="16384" width="8.875" style="62"/>
  </cols>
  <sheetData>
    <row r="1" spans="1:2" ht="19.5">
      <c r="A1" s="357" t="s">
        <v>87</v>
      </c>
      <c r="B1" s="357"/>
    </row>
    <row r="2" spans="1:2">
      <c r="A2" s="110" t="s">
        <v>18</v>
      </c>
      <c r="B2" s="111">
        <v>1.1000000000000001</v>
      </c>
    </row>
    <row r="3" spans="1:2">
      <c r="A3" s="110" t="s">
        <v>19</v>
      </c>
      <c r="B3" s="112">
        <v>6</v>
      </c>
    </row>
    <row r="4" spans="1:2">
      <c r="A4" s="110" t="s">
        <v>12</v>
      </c>
      <c r="B4" s="112">
        <v>12000</v>
      </c>
    </row>
    <row r="5" spans="1:2">
      <c r="A5" s="110" t="s">
        <v>20</v>
      </c>
      <c r="B5" s="112">
        <v>9000</v>
      </c>
    </row>
    <row r="6" spans="1:2">
      <c r="A6" s="110" t="s">
        <v>21</v>
      </c>
      <c r="B6" s="112">
        <f>B2*B3*(B4+B5+ 270)^0.5*25</f>
        <v>24063.992810836691</v>
      </c>
    </row>
    <row r="7" spans="1:2">
      <c r="A7" s="110" t="s">
        <v>22</v>
      </c>
      <c r="B7" s="113">
        <f>B6/B5</f>
        <v>2.6737769789818544</v>
      </c>
    </row>
    <row r="8" spans="1:2">
      <c r="A8" s="110" t="s">
        <v>23</v>
      </c>
      <c r="B8" s="112">
        <v>150</v>
      </c>
    </row>
    <row r="9" spans="1:2">
      <c r="A9" s="110" t="s">
        <v>24</v>
      </c>
      <c r="B9" s="112">
        <f>B8*B6</f>
        <v>3609598.9216255038</v>
      </c>
    </row>
  </sheetData>
  <scenarios current="0">
    <scenario name="職棒樂觀分析" locked="1" count="4" user="張國威(Herbert)" comment="建立者 張國威(Herbert) 於 2001/10/5">
      <inputCells r="B2" val="1"/>
      <inputCells r="B3" val="7"/>
      <inputCells r="B4" val="9000"/>
      <inputCells r="B5" val="12000"/>
    </scenario>
    <scenario name="樂觀" locked="1" count="4" user="林宏諭(Vincent Lin)" comment="建立者 林宏諭(Vincent Lin) 於 2001/10/5_x000a_修改者 林宏諭(Vincent Lin) 於 2001/10/5">
      <inputCells r="B2" val="1.2" numFmtId="4"/>
      <inputCells r="B3" val="8" numFmtId="4"/>
      <inputCells r="B4" val="9500" numFmtId="3"/>
      <inputCells r="B5" val="21000" numFmtId="3"/>
    </scenario>
    <scenario name="一般" locked="1" count="4" user="林宏諭(Vincent Lin)" comment="建立者 林宏諭(Vincent Lin) 於 2001/10/5">
      <inputCells r="B2" val="0.8" numFmtId="4"/>
      <inputCells r="B3" val="4" numFmtId="4"/>
      <inputCells r="B4" val="4000" numFmtId="3"/>
      <inputCells r="B5" val="16000" numFmtId="3"/>
    </scenario>
    <scenario name="悲觀" locked="1" count="4" user="林宏諭(Vincent Lin)" comment="建立者 林宏諭(Vincent Lin) 於 2001/10/5">
      <inputCells r="B2" val="0.4" numFmtId="4"/>
      <inputCells r="B3" val="3" numFmtId="4"/>
      <inputCells r="B4" val="2000" numFmtId="3"/>
      <inputCells r="B5" val="16000" numFmtId="3"/>
    </scenario>
    <scenario name="普通" locked="1" count="4" user="張國威(Herbert)" comment="建立者 張國威(Herbert) 於 2001/10/5">
      <inputCells r="B2" val="1.2" numFmtId="4"/>
      <inputCells r="B3" val="8" numFmtId="4"/>
      <inputCells r="B4" val="9500" numFmtId="3"/>
      <inputCells r="B5" val="21000" numFmtId="3"/>
    </scenario>
    <scenario name="好" locked="1" count="4" user="張國威(Herbert)" comment="建立者 張國威(Herbert) 於 2001/10/5">
      <inputCells r="B2" val="1.4" numFmtId="4"/>
      <inputCells r="B3" val="9" numFmtId="4"/>
      <inputCells r="B4" val="12500" numFmtId="3"/>
      <inputCells r="B5" val="22000" numFmtId="3"/>
    </scenario>
  </scenarios>
  <customSheetViews>
    <customSheetView guid="{588CF1F7-5CFE-4956-B707-049FF788EA7D}" showRuler="0">
      <selection activeCell="B6" sqref="B6"/>
      <pageMargins left="0.75" right="0.75" top="1" bottom="1" header="0.5" footer="0.5"/>
      <headerFooter alignWithMargins="0"/>
    </customSheetView>
    <customSheetView guid="{7B3617BA-C565-4B9E-94DA-4027B48E1FD5}" showRuler="0">
      <selection activeCell="B6" sqref="B6"/>
      <pageMargins left="0.75" right="0.75" top="1" bottom="1" header="0.5" footer="0.5"/>
      <headerFooter alignWithMargins="0"/>
    </customSheetView>
    <customSheetView guid="{4DC70666-84A0-4174-8795-3EDA800EF3B0}" showRuler="0">
      <selection activeCell="B6" sqref="B6"/>
      <pageMargins left="0.75" right="0.75" top="1" bottom="1" header="0.5" footer="0.5"/>
      <headerFooter alignWithMargins="0"/>
    </customSheetView>
    <customSheetView guid="{9855E6EF-BBA1-4D7D-AB7D-B3E931A72094}" showRuler="0">
      <selection activeCell="B6" sqref="B6"/>
      <pageMargins left="0.75" right="0.75" top="1" bottom="1" header="0.5" footer="0.5"/>
      <headerFooter alignWithMargins="0"/>
    </customSheetView>
  </customSheetViews>
  <mergeCells count="1">
    <mergeCell ref="A1:B1"/>
  </mergeCells>
  <phoneticPr fontId="2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1"/>
  <sheetViews>
    <sheetView showGridLines="0" workbookViewId="0">
      <selection activeCell="J13" sqref="J13"/>
    </sheetView>
  </sheetViews>
  <sheetFormatPr defaultColWidth="8.75" defaultRowHeight="16.5"/>
  <cols>
    <col min="1" max="1" width="12.875" style="157" bestFit="1" customWidth="1"/>
    <col min="2" max="2" width="6" style="157" bestFit="1" customWidth="1"/>
    <col min="3" max="5" width="9" style="157" customWidth="1"/>
    <col min="6" max="6" width="10.5" style="157" bestFit="1" customWidth="1"/>
    <col min="7" max="7" width="8.25" style="157" bestFit="1" customWidth="1"/>
    <col min="8" max="16384" width="8.75" style="157"/>
  </cols>
  <sheetData>
    <row r="1" spans="1:8">
      <c r="A1" s="358" t="s">
        <v>121</v>
      </c>
      <c r="B1" s="358"/>
      <c r="C1" s="358"/>
      <c r="D1" s="358"/>
      <c r="E1" s="358"/>
      <c r="F1" s="358"/>
      <c r="G1" s="358"/>
    </row>
    <row r="2" spans="1:8" s="159" customFormat="1" ht="17.25" thickBot="1">
      <c r="A2" s="158" t="s">
        <v>122</v>
      </c>
      <c r="B2" s="158" t="s">
        <v>123</v>
      </c>
      <c r="C2" s="158" t="s">
        <v>124</v>
      </c>
      <c r="D2" s="158" t="s">
        <v>125</v>
      </c>
      <c r="E2" s="158" t="s">
        <v>126</v>
      </c>
      <c r="F2" s="158" t="s">
        <v>127</v>
      </c>
      <c r="G2" s="158" t="s">
        <v>128</v>
      </c>
    </row>
    <row r="3" spans="1:8" ht="17.25" thickTop="1">
      <c r="A3" s="160" t="s">
        <v>129</v>
      </c>
      <c r="B3" s="161">
        <v>0</v>
      </c>
      <c r="C3" s="161">
        <v>-22</v>
      </c>
      <c r="D3" s="161">
        <v>32</v>
      </c>
      <c r="E3" s="161">
        <v>10</v>
      </c>
      <c r="F3" s="162">
        <v>0.2</v>
      </c>
      <c r="G3" s="163">
        <f>(C3+NPV(F3,D3:E3))*B3</f>
        <v>0</v>
      </c>
      <c r="H3" s="164"/>
    </row>
    <row r="4" spans="1:8">
      <c r="A4" s="165" t="s">
        <v>130</v>
      </c>
      <c r="B4" s="166">
        <v>1</v>
      </c>
      <c r="C4" s="166">
        <v>-5</v>
      </c>
      <c r="D4" s="166">
        <v>5</v>
      </c>
      <c r="E4" s="166">
        <v>20</v>
      </c>
      <c r="F4" s="167">
        <v>0.15</v>
      </c>
      <c r="G4" s="168">
        <f>(C4+NPV(F4,D4:E4))*B4</f>
        <v>14.470699432892253</v>
      </c>
      <c r="H4" s="164"/>
    </row>
    <row r="5" spans="1:8">
      <c r="A5" s="169" t="s">
        <v>131</v>
      </c>
      <c r="B5" s="170">
        <v>1</v>
      </c>
      <c r="C5" s="170">
        <v>-5</v>
      </c>
      <c r="D5" s="170">
        <v>10</v>
      </c>
      <c r="E5" s="170">
        <v>15</v>
      </c>
      <c r="F5" s="171">
        <v>0.1</v>
      </c>
      <c r="G5" s="172">
        <f>(C5+NPV(F5,D5:E5))*B5</f>
        <v>16.487603305785118</v>
      </c>
      <c r="H5" s="164"/>
    </row>
    <row r="6" spans="1:8">
      <c r="A6" s="173" t="s">
        <v>132</v>
      </c>
      <c r="B6" s="174">
        <v>0</v>
      </c>
      <c r="C6" s="174">
        <v>0</v>
      </c>
      <c r="D6" s="174">
        <v>-40</v>
      </c>
      <c r="E6" s="174">
        <v>60</v>
      </c>
      <c r="F6" s="175">
        <v>0.12</v>
      </c>
      <c r="G6" s="176">
        <f>(C6+NPV(F6,D6:E6))*B6</f>
        <v>0</v>
      </c>
      <c r="H6" s="164"/>
    </row>
    <row r="7" spans="1:8" ht="17.25" thickBot="1">
      <c r="B7" s="177"/>
      <c r="C7" s="177"/>
      <c r="D7" s="177"/>
      <c r="E7" s="177"/>
      <c r="F7" s="178"/>
      <c r="G7" s="164"/>
      <c r="H7" s="164"/>
    </row>
    <row r="8" spans="1:8" ht="17.25" thickTop="1">
      <c r="A8" s="359" t="s">
        <v>133</v>
      </c>
      <c r="B8" s="360"/>
      <c r="C8" s="179">
        <f>$B$3*C3+$B$4*C4+$B$5*C5+$B$6*C6</f>
        <v>-10</v>
      </c>
      <c r="D8" s="179">
        <f>$B$3*D3+$B$4*D4+$B$5*D5+$B$6*D6</f>
        <v>15</v>
      </c>
      <c r="E8" s="179">
        <f>$B$3*E3+$B$4*E4+$B$5*E5+$B$6*E6</f>
        <v>35</v>
      </c>
      <c r="G8" s="164"/>
    </row>
    <row r="9" spans="1:8" ht="17.25" thickBot="1">
      <c r="A9" s="361" t="s">
        <v>134</v>
      </c>
      <c r="B9" s="362"/>
      <c r="C9" s="180">
        <v>-10</v>
      </c>
      <c r="D9" s="181">
        <v>-10</v>
      </c>
      <c r="E9" s="182">
        <v>-10</v>
      </c>
    </row>
    <row r="10" spans="1:8" ht="18" thickTop="1" thickBot="1"/>
    <row r="11" spans="1:8" ht="17.25" thickBot="1">
      <c r="A11" s="363" t="s">
        <v>135</v>
      </c>
      <c r="B11" s="364"/>
      <c r="C11" s="183">
        <f>SUM(G3:G6)</f>
        <v>30.958302738677371</v>
      </c>
    </row>
  </sheetData>
  <sheetProtection objects="1"/>
  <scenarios current="5" sqref="C11">
    <scenario name="狀況一" locked="1" count="4" user="林宏諭" comment="規劃求解模式">
      <inputCells r="B3" val="1"/>
      <inputCells r="B4" val="1"/>
      <inputCells r="B5" val="5.25249427976086E-08"/>
      <inputCells r="B6" val="1"/>
    </scenario>
    <scenario name="狀況二" locked="1" count="4" user="林宏諭" comment="規劃求解模式">
      <inputCells r="B3" val="1"/>
      <inputCells r="B4" val="1.00000000300368"/>
      <inputCells r="B5" val="0"/>
      <inputCells r="B6" val="1"/>
    </scenario>
    <scenario name="狀況三" locked="1" count="8" user="林宏諭" comment="規劃求解模式">
      <inputCells r="B3" val="1"/>
      <inputCells r="B4" val="0"/>
      <inputCells r="B5" val="0"/>
      <inputCells r="B6" val="1"/>
      <inputCells r="F3" val="0"/>
      <inputCells r="F4" val="0.07"/>
      <inputCells r="F5" val="0.15"/>
      <inputCells r="F6" val="0"/>
    </scenario>
    <scenario name="高資金成本" count="8" user="張國威(Herbert)" comment="建立者 張國威(Herbert) 於 10/6/2001">
      <inputCells r="B3" val="0" numFmtId="1"/>
      <inputCells r="B4" val="1" numFmtId="1"/>
      <inputCells r="B5" val="1" numFmtId="1"/>
      <inputCells r="B6" val="0" numFmtId="1"/>
      <inputCells r="F3" val="0.2" numFmtId="9"/>
      <inputCells r="F4" val="0.15" numFmtId="9"/>
      <inputCells r="F5" val="0.1" numFmtId="9"/>
      <inputCells r="F6" val="0.12" numFmtId="9"/>
    </scenario>
    <scenario name="中資金成本" count="8" user="張國威(Herbert)" comment="建立者 張國威(Herbert) 於 10/6/2001">
      <inputCells r="B3" val="0" numFmtId="1"/>
      <inputCells r="B4" val="1" numFmtId="1"/>
      <inputCells r="B5" val="1" numFmtId="1"/>
      <inputCells r="B6" val="0" numFmtId="1"/>
      <inputCells r="F3" val="0.12" numFmtId="9"/>
      <inputCells r="F4" val="0.18" numFmtId="9"/>
      <inputCells r="F5" val="0.18" numFmtId="9"/>
      <inputCells r="F6" val="0.09" numFmtId="9"/>
    </scenario>
    <scenario name="低資金成本" count="8" user="張國威(Herbert)" comment="建立者 張國威(Herbert) 於 10/6/2001">
      <inputCells r="B3" val="0" numFmtId="1"/>
      <inputCells r="B4" val="1" numFmtId="1"/>
      <inputCells r="B5" val="1" numFmtId="1"/>
      <inputCells r="B6" val="0" numFmtId="1"/>
      <inputCells r="F3" val="0.09" numFmtId="9"/>
      <inputCells r="F4" val="0.07" numFmtId="9"/>
      <inputCells r="F5" val="0.1" numFmtId="9"/>
      <inputCells r="F6" val="0.09" numFmtId="9"/>
    </scenario>
  </scenarios>
  <mergeCells count="4">
    <mergeCell ref="A1:G1"/>
    <mergeCell ref="A8:B8"/>
    <mergeCell ref="A9:B9"/>
    <mergeCell ref="A11:B11"/>
  </mergeCells>
  <phoneticPr fontId="15" type="noConversion"/>
  <printOptions horizontalCentered="1" verticalCentered="1" headings="1"/>
  <pageMargins left="0.74803149606299213" right="0.74803149606299213" top="0.98425196850393704" bottom="0.98425196850393704" header="0.5" footer="0.5"/>
  <pageSetup paperSize="9" orientation="portrait" horizontalDpi="4294967292" verticalDpi="4294967292" copies="0"/>
  <headerFooter alignWithMargins="0">
    <oddHeader xml:space="preserve"> </oddHeader>
    <oddFooter>fig 7-14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8"/>
  <sheetViews>
    <sheetView showGridLines="0" workbookViewId="0">
      <selection activeCell="I25" sqref="I25"/>
    </sheetView>
  </sheetViews>
  <sheetFormatPr defaultRowHeight="16.5" outlineLevelRow="1" outlineLevelCol="1"/>
  <cols>
    <col min="3" max="3" width="7.625" customWidth="1"/>
    <col min="4" max="7" width="17.75" bestFit="1" customWidth="1" outlineLevel="1"/>
  </cols>
  <sheetData>
    <row r="1" spans="2:7" ht="17.25" thickBot="1"/>
    <row r="2" spans="2:7">
      <c r="B2" s="184" t="s">
        <v>66</v>
      </c>
      <c r="C2" s="184"/>
      <c r="D2" s="185"/>
      <c r="E2" s="185"/>
      <c r="F2" s="185"/>
      <c r="G2" s="185"/>
    </row>
    <row r="3" spans="2:7" collapsed="1">
      <c r="B3" s="186"/>
      <c r="C3" s="186"/>
      <c r="D3" s="187" t="s">
        <v>136</v>
      </c>
      <c r="E3" s="187" t="s">
        <v>137</v>
      </c>
      <c r="F3" s="187" t="s">
        <v>138</v>
      </c>
      <c r="G3" s="187" t="s">
        <v>139</v>
      </c>
    </row>
    <row r="4" spans="2:7" ht="28.5" hidden="1" outlineLevel="1">
      <c r="B4" s="188"/>
      <c r="C4" s="188"/>
      <c r="D4" s="189"/>
      <c r="E4" s="190" t="s">
        <v>140</v>
      </c>
      <c r="F4" s="190" t="s">
        <v>140</v>
      </c>
      <c r="G4" s="190" t="s">
        <v>140</v>
      </c>
    </row>
    <row r="5" spans="2:7">
      <c r="B5" s="191" t="s">
        <v>141</v>
      </c>
      <c r="C5" s="191"/>
      <c r="D5" s="192"/>
      <c r="E5" s="192"/>
      <c r="F5" s="192"/>
      <c r="G5" s="192"/>
    </row>
    <row r="6" spans="2:7" outlineLevel="1">
      <c r="B6" s="188"/>
      <c r="C6" s="188" t="s">
        <v>142</v>
      </c>
      <c r="D6" s="193">
        <v>11.006513924365301</v>
      </c>
      <c r="E6" s="194">
        <v>7.2931348411488699</v>
      </c>
      <c r="F6" s="194">
        <v>9.1498680727587907</v>
      </c>
      <c r="G6" s="194">
        <v>11.006513924365301</v>
      </c>
    </row>
    <row r="7" spans="2:7" outlineLevel="1">
      <c r="B7" s="188"/>
      <c r="C7" s="188" t="s">
        <v>143</v>
      </c>
      <c r="D7" s="193">
        <v>19.9717505433889</v>
      </c>
      <c r="E7" s="194">
        <v>13.3700185407269</v>
      </c>
      <c r="F7" s="194">
        <v>16.670876916134699</v>
      </c>
      <c r="G7" s="194">
        <v>19.9717505433889</v>
      </c>
    </row>
    <row r="8" spans="2:7" outlineLevel="1">
      <c r="B8" s="188"/>
      <c r="C8" s="188" t="s">
        <v>144</v>
      </c>
      <c r="D8" s="193">
        <v>16.698801919825499</v>
      </c>
      <c r="E8" s="194">
        <v>11.1514722219577</v>
      </c>
      <c r="F8" s="194">
        <v>13.925110532372999</v>
      </c>
      <c r="G8" s="194">
        <v>16.698801919825499</v>
      </c>
    </row>
    <row r="9" spans="2:7" outlineLevel="1">
      <c r="B9" s="188"/>
      <c r="C9" s="188" t="s">
        <v>145</v>
      </c>
      <c r="D9" s="193">
        <v>12.3229336124203</v>
      </c>
      <c r="E9" s="194">
        <v>8.1853743961665</v>
      </c>
      <c r="F9" s="194">
        <v>10.254144478733499</v>
      </c>
      <c r="G9" s="194">
        <v>12.3229336124203</v>
      </c>
    </row>
    <row r="10" spans="2:7" outlineLevel="1">
      <c r="B10" s="188"/>
      <c r="C10" s="188" t="s">
        <v>146</v>
      </c>
      <c r="D10" s="195">
        <v>0.6</v>
      </c>
      <c r="E10" s="196">
        <v>0.32</v>
      </c>
      <c r="F10" s="196">
        <v>0.32</v>
      </c>
      <c r="G10" s="196">
        <v>0.6</v>
      </c>
    </row>
    <row r="11" spans="2:7">
      <c r="B11" s="191" t="s">
        <v>147</v>
      </c>
      <c r="C11" s="191"/>
      <c r="D11" s="192"/>
      <c r="E11" s="192"/>
      <c r="F11" s="192"/>
      <c r="G11" s="192"/>
    </row>
    <row r="12" spans="2:7" outlineLevel="1">
      <c r="B12" s="188"/>
      <c r="C12" s="188" t="s">
        <v>148</v>
      </c>
      <c r="D12" s="197">
        <v>2706.1191695811099</v>
      </c>
      <c r="E12" s="197">
        <v>2227.9678992301501</v>
      </c>
      <c r="F12" s="197">
        <v>2478.6006051802701</v>
      </c>
      <c r="G12" s="197">
        <v>2706.1191695811099</v>
      </c>
    </row>
    <row r="13" spans="2:7" outlineLevel="1">
      <c r="B13" s="188"/>
      <c r="C13" s="188" t="s">
        <v>149</v>
      </c>
      <c r="D13" s="193">
        <v>60</v>
      </c>
      <c r="E13" s="193">
        <v>40</v>
      </c>
      <c r="F13" s="193">
        <v>50</v>
      </c>
      <c r="G13" s="193">
        <v>60</v>
      </c>
    </row>
    <row r="14" spans="2:7" outlineLevel="1">
      <c r="B14" s="188"/>
      <c r="C14" s="188" t="s">
        <v>150</v>
      </c>
      <c r="D14" s="193">
        <v>507.35217578689901</v>
      </c>
      <c r="E14" s="193">
        <v>117.527377489141</v>
      </c>
      <c r="F14" s="193">
        <v>143.61848714595899</v>
      </c>
      <c r="G14" s="193">
        <v>507.35217578689901</v>
      </c>
    </row>
    <row r="15" spans="2:7" ht="17.25" outlineLevel="1" thickBot="1">
      <c r="B15" s="198"/>
      <c r="C15" s="198" t="s">
        <v>151</v>
      </c>
      <c r="D15" s="199">
        <v>0.31247218125125098</v>
      </c>
      <c r="E15" s="199">
        <v>0.16484665455928399</v>
      </c>
      <c r="F15" s="199">
        <v>0.18107305041123301</v>
      </c>
      <c r="G15" s="199">
        <v>0.31247218125125098</v>
      </c>
    </row>
    <row r="16" spans="2:7">
      <c r="B16" t="s">
        <v>152</v>
      </c>
    </row>
    <row r="17" spans="2:2">
      <c r="B17" t="s">
        <v>67</v>
      </c>
    </row>
    <row r="18" spans="2:2">
      <c r="B18" t="s">
        <v>68</v>
      </c>
    </row>
  </sheetData>
  <phoneticPr fontId="2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showGridLines="0" workbookViewId="0">
      <selection activeCell="I25" sqref="I25"/>
    </sheetView>
  </sheetViews>
  <sheetFormatPr defaultColWidth="11" defaultRowHeight="16.5"/>
  <cols>
    <col min="1" max="1" width="16.125" style="204" bestFit="1" customWidth="1"/>
    <col min="2" max="5" width="9.875" style="204" customWidth="1"/>
    <col min="6" max="6" width="11.375" style="204" customWidth="1"/>
    <col min="7" max="7" width="15.375" style="200" customWidth="1"/>
    <col min="8" max="16384" width="11" style="200"/>
  </cols>
  <sheetData>
    <row r="1" spans="1:6">
      <c r="A1" s="365" t="s">
        <v>153</v>
      </c>
      <c r="B1" s="366"/>
      <c r="C1" s="366"/>
      <c r="D1" s="366"/>
      <c r="E1" s="366"/>
      <c r="F1" s="366"/>
    </row>
    <row r="2" spans="1:6" ht="17.25" thickBot="1">
      <c r="A2" s="367" t="str">
        <f>"(單位:台幣千元)"</f>
        <v>(單位:台幣千元)</v>
      </c>
      <c r="B2" s="367"/>
      <c r="C2" s="367"/>
      <c r="D2" s="367"/>
      <c r="E2" s="367"/>
      <c r="F2" s="367"/>
    </row>
    <row r="3" spans="1:6" ht="17.25" thickBot="1">
      <c r="A3" s="201" t="s">
        <v>154</v>
      </c>
      <c r="B3" s="202">
        <v>0.6</v>
      </c>
      <c r="C3" s="200"/>
      <c r="D3" s="200"/>
      <c r="E3" s="203"/>
    </row>
    <row r="4" spans="1:6" ht="17.25" thickBot="1">
      <c r="A4" s="205" t="s">
        <v>155</v>
      </c>
      <c r="B4" s="202">
        <f>B3*0.55</f>
        <v>0.33</v>
      </c>
      <c r="C4" s="203"/>
      <c r="D4" s="203"/>
      <c r="E4" s="203"/>
    </row>
    <row r="5" spans="1:6" ht="18" thickTop="1" thickBot="1">
      <c r="A5" s="206"/>
      <c r="B5" s="207" t="s">
        <v>156</v>
      </c>
      <c r="C5" s="207" t="s">
        <v>157</v>
      </c>
      <c r="D5" s="207" t="s">
        <v>158</v>
      </c>
      <c r="E5" s="207" t="s">
        <v>159</v>
      </c>
      <c r="F5" s="208" t="s">
        <v>160</v>
      </c>
    </row>
    <row r="6" spans="1:6" ht="17.25" thickTop="1">
      <c r="A6" s="209" t="s">
        <v>161</v>
      </c>
      <c r="B6" s="210">
        <v>0.9</v>
      </c>
      <c r="C6" s="211">
        <v>1.2</v>
      </c>
      <c r="D6" s="211">
        <v>1.1000000000000001</v>
      </c>
      <c r="E6" s="211">
        <v>0.95</v>
      </c>
      <c r="F6" s="212"/>
    </row>
    <row r="7" spans="1:6">
      <c r="A7" s="213" t="s">
        <v>162</v>
      </c>
      <c r="B7" s="214">
        <f>52*B6*(B12*10+5.2)^0.5</f>
        <v>502.45230477829301</v>
      </c>
      <c r="C7" s="214">
        <f>52*C6*(C12*10+5.2)^0.5</f>
        <v>893.25225214284217</v>
      </c>
      <c r="D7" s="214">
        <f>52*D6*(D12*10+5.2)^0.5</f>
        <v>750.58087421251184</v>
      </c>
      <c r="E7" s="214">
        <f>52*E6*(E12*10+5.2)^0.5</f>
        <v>559.83373844746086</v>
      </c>
      <c r="F7" s="215">
        <f t="shared" ref="F7:F15" si="0">SUM(B7:E7)</f>
        <v>2706.1191695811076</v>
      </c>
    </row>
    <row r="8" spans="1:6">
      <c r="A8" s="209" t="s">
        <v>163</v>
      </c>
      <c r="B8" s="216">
        <f>B7*$B$3</f>
        <v>301.47138286697577</v>
      </c>
      <c r="C8" s="216">
        <f>C7*$B$3</f>
        <v>535.9513512857053</v>
      </c>
      <c r="D8" s="216">
        <f>D7*$B$3</f>
        <v>450.3485245275071</v>
      </c>
      <c r="E8" s="216">
        <f>E7*$B$3</f>
        <v>335.90024306847653</v>
      </c>
      <c r="F8" s="217">
        <f t="shared" si="0"/>
        <v>1623.6715017486647</v>
      </c>
    </row>
    <row r="9" spans="1:6">
      <c r="A9" s="209" t="s">
        <v>164</v>
      </c>
      <c r="B9" s="216">
        <f>B7*$B$4</f>
        <v>165.80926057683669</v>
      </c>
      <c r="C9" s="216">
        <f>C7*$B$4</f>
        <v>294.77324320713791</v>
      </c>
      <c r="D9" s="216">
        <f>D7*$B$4</f>
        <v>247.69168849012891</v>
      </c>
      <c r="E9" s="216">
        <f>E7*$B$4</f>
        <v>184.7451336876621</v>
      </c>
      <c r="F9" s="217">
        <f t="shared" si="0"/>
        <v>893.01932596176573</v>
      </c>
    </row>
    <row r="10" spans="1:6">
      <c r="A10" s="209" t="s">
        <v>165</v>
      </c>
      <c r="B10" s="216">
        <f>B8-B9</f>
        <v>135.66212229013908</v>
      </c>
      <c r="C10" s="216">
        <f>C8-C9</f>
        <v>241.17810807856739</v>
      </c>
      <c r="D10" s="216">
        <f>D8-D9</f>
        <v>202.65683603737818</v>
      </c>
      <c r="E10" s="216">
        <f>E8-E9</f>
        <v>151.15510938081442</v>
      </c>
      <c r="F10" s="217">
        <f t="shared" si="0"/>
        <v>730.65217578689908</v>
      </c>
    </row>
    <row r="11" spans="1:6">
      <c r="A11" s="209" t="s">
        <v>166</v>
      </c>
      <c r="B11" s="216">
        <v>25</v>
      </c>
      <c r="C11" s="216">
        <v>24.5</v>
      </c>
      <c r="D11" s="216">
        <v>22</v>
      </c>
      <c r="E11" s="216">
        <v>26.5</v>
      </c>
      <c r="F11" s="217">
        <f t="shared" si="0"/>
        <v>98</v>
      </c>
    </row>
    <row r="12" spans="1:6">
      <c r="A12" s="218" t="s">
        <v>167</v>
      </c>
      <c r="B12" s="219">
        <v>11.006513924365301</v>
      </c>
      <c r="C12" s="219">
        <v>19.9717505433889</v>
      </c>
      <c r="D12" s="219">
        <v>16.698801919825499</v>
      </c>
      <c r="E12" s="219">
        <v>12.3229336124203</v>
      </c>
      <c r="F12" s="220">
        <f t="shared" si="0"/>
        <v>60</v>
      </c>
    </row>
    <row r="13" spans="1:6">
      <c r="A13" s="209" t="s">
        <v>168</v>
      </c>
      <c r="B13" s="221">
        <v>15.6</v>
      </c>
      <c r="C13" s="221">
        <v>16.5</v>
      </c>
      <c r="D13" s="221">
        <v>15.4</v>
      </c>
      <c r="E13" s="221">
        <v>17.8</v>
      </c>
      <c r="F13" s="217">
        <f t="shared" si="0"/>
        <v>65.3</v>
      </c>
    </row>
    <row r="14" spans="1:6">
      <c r="A14" s="222" t="s">
        <v>169</v>
      </c>
      <c r="B14" s="221">
        <f>SUM(B11:B13)</f>
        <v>51.606513924365302</v>
      </c>
      <c r="C14" s="221">
        <f>SUM(C11:C13)</f>
        <v>60.9717505433889</v>
      </c>
      <c r="D14" s="221">
        <f>SUM(D11:D13)</f>
        <v>54.098801919825497</v>
      </c>
      <c r="E14" s="221">
        <f>SUM(E11:E13)</f>
        <v>56.622933612420297</v>
      </c>
      <c r="F14" s="217">
        <f t="shared" si="0"/>
        <v>223.29999999999998</v>
      </c>
    </row>
    <row r="15" spans="1:6">
      <c r="A15" s="223" t="s">
        <v>170</v>
      </c>
      <c r="B15" s="224">
        <f>B10-B14</f>
        <v>84.055608365773779</v>
      </c>
      <c r="C15" s="224">
        <f>C10-C14</f>
        <v>180.20635753517848</v>
      </c>
      <c r="D15" s="224">
        <f>D10-D14</f>
        <v>148.55803411755269</v>
      </c>
      <c r="E15" s="224">
        <f>E10-E14</f>
        <v>94.532175768394126</v>
      </c>
      <c r="F15" s="225">
        <f t="shared" si="0"/>
        <v>507.35217578689912</v>
      </c>
    </row>
    <row r="16" spans="1:6" ht="17.25" thickBot="1">
      <c r="A16" s="226" t="s">
        <v>171</v>
      </c>
      <c r="B16" s="227">
        <f>B15/B8</f>
        <v>0.27881786843716211</v>
      </c>
      <c r="C16" s="227">
        <f>C15/C8</f>
        <v>0.33623640858984227</v>
      </c>
      <c r="D16" s="227">
        <f>D15/D8</f>
        <v>0.32987347804329009</v>
      </c>
      <c r="E16" s="227">
        <f>E15/E8</f>
        <v>0.28142931634950563</v>
      </c>
      <c r="F16" s="228">
        <f>F15/F8</f>
        <v>0.31247218125125065</v>
      </c>
    </row>
    <row r="17" spans="1:6" ht="17.25" thickTop="1">
      <c r="A17" s="200"/>
      <c r="B17" s="200"/>
      <c r="C17" s="200"/>
      <c r="D17" s="200"/>
      <c r="E17" s="200"/>
      <c r="F17" s="200"/>
    </row>
    <row r="18" spans="1:6">
      <c r="A18" s="200"/>
      <c r="B18" s="200"/>
      <c r="C18" s="200"/>
      <c r="D18" s="200"/>
      <c r="E18" s="200"/>
      <c r="F18" s="200"/>
    </row>
    <row r="19" spans="1:6">
      <c r="A19" s="229"/>
      <c r="B19" s="229"/>
      <c r="C19" s="229"/>
      <c r="D19" s="229"/>
      <c r="E19" s="229"/>
      <c r="F19" s="229"/>
    </row>
    <row r="20" spans="1:6">
      <c r="A20" s="200"/>
      <c r="B20" s="200"/>
    </row>
    <row r="21" spans="1:6">
      <c r="A21" s="200"/>
      <c r="B21" s="200"/>
    </row>
    <row r="22" spans="1:6">
      <c r="A22" s="200"/>
      <c r="B22" s="200"/>
    </row>
    <row r="23" spans="1:6">
      <c r="A23" s="200"/>
      <c r="B23" s="200"/>
      <c r="C23" s="229"/>
      <c r="D23" s="229"/>
      <c r="E23" s="229"/>
      <c r="F23" s="229"/>
    </row>
    <row r="24" spans="1:6">
      <c r="A24" s="200"/>
      <c r="B24" s="200"/>
      <c r="C24" s="229"/>
      <c r="D24" s="229"/>
      <c r="E24" s="229"/>
      <c r="F24" s="229"/>
    </row>
    <row r="25" spans="1:6">
      <c r="A25" s="200"/>
      <c r="B25" s="200"/>
    </row>
    <row r="26" spans="1:6">
      <c r="A26" s="200"/>
      <c r="B26" s="200"/>
    </row>
    <row r="29" spans="1:6">
      <c r="A29" s="200"/>
      <c r="B29" s="200"/>
    </row>
    <row r="30" spans="1:6">
      <c r="A30" s="200"/>
      <c r="B30" s="200"/>
    </row>
    <row r="31" spans="1:6">
      <c r="A31" s="200"/>
      <c r="B31" s="200"/>
    </row>
    <row r="32" spans="1:6">
      <c r="A32" s="200"/>
      <c r="B32" s="200"/>
    </row>
    <row r="33" spans="1:2">
      <c r="A33" s="200"/>
      <c r="B33" s="200"/>
    </row>
    <row r="34" spans="1:2">
      <c r="A34" s="200"/>
      <c r="B34" s="200"/>
    </row>
    <row r="35" spans="1:2">
      <c r="A35" s="200"/>
      <c r="B35" s="200"/>
    </row>
    <row r="36" spans="1:2">
      <c r="A36" s="200"/>
      <c r="B36" s="200"/>
    </row>
    <row r="37" spans="1:2">
      <c r="A37" s="200"/>
      <c r="B37" s="200"/>
    </row>
    <row r="38" spans="1:2">
      <c r="A38" s="200"/>
      <c r="B38" s="200"/>
    </row>
    <row r="39" spans="1:2">
      <c r="A39" s="200"/>
      <c r="B39" s="200"/>
    </row>
    <row r="40" spans="1:2">
      <c r="A40" s="200"/>
      <c r="B40" s="200"/>
    </row>
    <row r="41" spans="1:2">
      <c r="A41" s="200"/>
      <c r="B41" s="200"/>
    </row>
    <row r="42" spans="1:2">
      <c r="A42" s="200"/>
      <c r="B42" s="200"/>
    </row>
    <row r="43" spans="1:2">
      <c r="A43" s="200"/>
      <c r="B43" s="200"/>
    </row>
    <row r="44" spans="1:2">
      <c r="A44" s="200"/>
      <c r="B44" s="200"/>
    </row>
    <row r="45" spans="1:2">
      <c r="A45" s="200"/>
      <c r="B45" s="200"/>
    </row>
    <row r="46" spans="1:2">
      <c r="A46" s="200"/>
      <c r="B46" s="200"/>
    </row>
    <row r="47" spans="1:2">
      <c r="A47" s="200"/>
      <c r="B47" s="200"/>
    </row>
    <row r="48" spans="1:2">
      <c r="A48" s="200"/>
      <c r="B48" s="200"/>
    </row>
    <row r="49" spans="1:2">
      <c r="A49" s="200"/>
      <c r="B49" s="200"/>
    </row>
    <row r="50" spans="1:2">
      <c r="A50" s="200"/>
      <c r="B50" s="200"/>
    </row>
    <row r="51" spans="1:2">
      <c r="A51" s="200"/>
      <c r="B51" s="200"/>
    </row>
    <row r="52" spans="1:2">
      <c r="A52" s="200"/>
      <c r="B52" s="200"/>
    </row>
    <row r="53" spans="1:2">
      <c r="A53" s="200"/>
      <c r="B53" s="200"/>
    </row>
    <row r="54" spans="1:2">
      <c r="A54" s="200"/>
      <c r="B54" s="200"/>
    </row>
    <row r="55" spans="1:2">
      <c r="A55" s="200"/>
      <c r="B55" s="200"/>
    </row>
    <row r="56" spans="1:2">
      <c r="A56" s="200"/>
      <c r="B56" s="200"/>
    </row>
    <row r="57" spans="1:2">
      <c r="A57" s="200"/>
      <c r="B57" s="200"/>
    </row>
    <row r="58" spans="1:2">
      <c r="A58" s="200"/>
      <c r="B58" s="200"/>
    </row>
    <row r="59" spans="1:2">
      <c r="A59" s="200"/>
      <c r="B59" s="200"/>
    </row>
    <row r="60" spans="1:2">
      <c r="A60" s="200"/>
      <c r="B60" s="200"/>
    </row>
    <row r="61" spans="1:2">
      <c r="A61" s="200"/>
      <c r="B61" s="200"/>
    </row>
    <row r="62" spans="1:2">
      <c r="A62" s="200"/>
      <c r="B62" s="200"/>
    </row>
    <row r="63" spans="1:2">
      <c r="A63" s="200"/>
      <c r="B63" s="200"/>
    </row>
    <row r="64" spans="1:2">
      <c r="A64" s="200"/>
      <c r="B64" s="200"/>
    </row>
    <row r="65" spans="1:2">
      <c r="A65" s="200"/>
      <c r="B65" s="200"/>
    </row>
    <row r="66" spans="1:2">
      <c r="A66" s="200"/>
      <c r="B66" s="200"/>
    </row>
    <row r="67" spans="1:2">
      <c r="A67" s="200"/>
      <c r="B67" s="200"/>
    </row>
    <row r="68" spans="1:2">
      <c r="A68" s="200"/>
      <c r="B68" s="200"/>
    </row>
    <row r="69" spans="1:2">
      <c r="A69" s="200"/>
      <c r="B69" s="200"/>
    </row>
    <row r="70" spans="1:2">
      <c r="A70" s="200"/>
      <c r="B70" s="200"/>
    </row>
    <row r="71" spans="1:2">
      <c r="A71" s="200"/>
      <c r="B71" s="200"/>
    </row>
    <row r="72" spans="1:2">
      <c r="A72" s="200"/>
      <c r="B72" s="200"/>
    </row>
    <row r="74" spans="1:2">
      <c r="A74" s="200"/>
      <c r="B74" s="200"/>
    </row>
    <row r="75" spans="1:2">
      <c r="A75" s="200"/>
      <c r="B75" s="200"/>
    </row>
    <row r="76" spans="1:2">
      <c r="A76" s="200"/>
      <c r="B76" s="200"/>
    </row>
    <row r="77" spans="1:2">
      <c r="A77" s="200"/>
      <c r="B77" s="200"/>
    </row>
    <row r="78" spans="1:2">
      <c r="A78" s="200"/>
      <c r="B78" s="200"/>
    </row>
    <row r="79" spans="1:2">
      <c r="A79" s="200"/>
      <c r="B79" s="200"/>
    </row>
    <row r="80" spans="1:2">
      <c r="A80" s="200"/>
      <c r="B80" s="200"/>
    </row>
    <row r="81" spans="1:2">
      <c r="A81" s="200"/>
      <c r="B81" s="200"/>
    </row>
    <row r="82" spans="1:2">
      <c r="A82" s="200"/>
      <c r="B82" s="200"/>
    </row>
    <row r="83" spans="1:2">
      <c r="A83" s="200"/>
      <c r="B83" s="200"/>
    </row>
    <row r="84" spans="1:2">
      <c r="A84" s="200"/>
      <c r="B84" s="200"/>
    </row>
    <row r="85" spans="1:2">
      <c r="A85" s="200"/>
      <c r="B85" s="200"/>
    </row>
    <row r="86" spans="1:2">
      <c r="A86" s="200"/>
      <c r="B86" s="200"/>
    </row>
    <row r="87" spans="1:2">
      <c r="A87" s="200"/>
      <c r="B87" s="200"/>
    </row>
    <row r="88" spans="1:2">
      <c r="A88" s="200"/>
      <c r="B88" s="200"/>
    </row>
    <row r="89" spans="1:2">
      <c r="A89" s="200"/>
      <c r="B89" s="200"/>
    </row>
    <row r="90" spans="1:2">
      <c r="A90" s="200"/>
      <c r="B90" s="200"/>
    </row>
    <row r="91" spans="1:2">
      <c r="A91" s="200"/>
      <c r="B91" s="200"/>
    </row>
    <row r="92" spans="1:2">
      <c r="A92" s="200"/>
      <c r="B92" s="200"/>
    </row>
    <row r="93" spans="1:2">
      <c r="A93" s="200"/>
      <c r="B93" s="200"/>
    </row>
    <row r="94" spans="1:2">
      <c r="A94" s="200"/>
      <c r="B94" s="200"/>
    </row>
    <row r="95" spans="1:2">
      <c r="A95" s="200"/>
      <c r="B95" s="200"/>
    </row>
    <row r="96" spans="1:2">
      <c r="A96" s="200"/>
      <c r="B96" s="200"/>
    </row>
    <row r="97" spans="1:2">
      <c r="A97" s="200"/>
      <c r="B97" s="200"/>
    </row>
    <row r="98" spans="1:2">
      <c r="A98" s="200"/>
      <c r="B98" s="200"/>
    </row>
    <row r="99" spans="1:2">
      <c r="A99" s="200"/>
      <c r="B99" s="200"/>
    </row>
    <row r="100" spans="1:2">
      <c r="A100" s="200"/>
      <c r="B100" s="200"/>
    </row>
    <row r="101" spans="1:2">
      <c r="A101" s="200"/>
      <c r="B101" s="200"/>
    </row>
    <row r="102" spans="1:2">
      <c r="A102" s="200"/>
      <c r="B102" s="200"/>
    </row>
    <row r="103" spans="1:2">
      <c r="A103" s="200"/>
      <c r="B103" s="200"/>
    </row>
    <row r="104" spans="1:2">
      <c r="A104" s="200"/>
      <c r="B104" s="200"/>
    </row>
    <row r="105" spans="1:2">
      <c r="A105" s="200"/>
      <c r="B105" s="200"/>
    </row>
    <row r="106" spans="1:2">
      <c r="A106" s="200"/>
      <c r="B106" s="200"/>
    </row>
    <row r="107" spans="1:2">
      <c r="A107" s="200"/>
      <c r="B107" s="200"/>
    </row>
    <row r="108" spans="1:2">
      <c r="A108" s="200"/>
      <c r="B108" s="200"/>
    </row>
    <row r="109" spans="1:2">
      <c r="A109" s="200"/>
      <c r="B109" s="200"/>
    </row>
    <row r="110" spans="1:2">
      <c r="A110" s="200"/>
      <c r="B110" s="200"/>
    </row>
    <row r="111" spans="1:2">
      <c r="A111" s="200"/>
      <c r="B111" s="200"/>
    </row>
    <row r="112" spans="1:2">
      <c r="A112" s="200"/>
      <c r="B112" s="200"/>
    </row>
    <row r="113" spans="1:2">
      <c r="A113" s="200"/>
      <c r="B113" s="200"/>
    </row>
    <row r="125" spans="1:2">
      <c r="A125" s="200"/>
      <c r="B125" s="200"/>
    </row>
    <row r="126" spans="1:2">
      <c r="A126" s="200"/>
      <c r="B126" s="200"/>
    </row>
    <row r="127" spans="1:2">
      <c r="A127" s="200"/>
      <c r="B127" s="200"/>
    </row>
    <row r="128" spans="1:2">
      <c r="A128" s="200"/>
      <c r="B128" s="200"/>
    </row>
    <row r="129" spans="1:2">
      <c r="A129" s="200"/>
      <c r="B129" s="200"/>
    </row>
    <row r="130" spans="1:2">
      <c r="A130" s="200"/>
      <c r="B130" s="200"/>
    </row>
    <row r="131" spans="1:2">
      <c r="A131" s="200"/>
      <c r="B131" s="200"/>
    </row>
    <row r="132" spans="1:2">
      <c r="A132" s="200"/>
      <c r="B132" s="200"/>
    </row>
    <row r="133" spans="1:2">
      <c r="A133" s="200"/>
      <c r="B133" s="200"/>
    </row>
    <row r="134" spans="1:2">
      <c r="A134" s="200"/>
      <c r="B134" s="200"/>
    </row>
    <row r="135" spans="1:2">
      <c r="A135" s="200"/>
      <c r="B135" s="200"/>
    </row>
    <row r="136" spans="1:2">
      <c r="A136" s="200"/>
      <c r="B136" s="200"/>
    </row>
    <row r="137" spans="1:2">
      <c r="A137" s="200"/>
      <c r="B137" s="200"/>
    </row>
    <row r="138" spans="1:2">
      <c r="A138" s="200"/>
      <c r="B138" s="200"/>
    </row>
    <row r="139" spans="1:2">
      <c r="A139" s="200"/>
      <c r="B139" s="200"/>
    </row>
    <row r="140" spans="1:2">
      <c r="A140" s="200"/>
      <c r="B140" s="200"/>
    </row>
    <row r="141" spans="1:2">
      <c r="A141" s="200"/>
      <c r="B141" s="200"/>
    </row>
    <row r="142" spans="1:2">
      <c r="A142" s="200"/>
      <c r="B142" s="200"/>
    </row>
    <row r="143" spans="1:2">
      <c r="A143" s="200"/>
      <c r="B143" s="200"/>
    </row>
    <row r="144" spans="1:2">
      <c r="A144" s="200"/>
      <c r="B144" s="200"/>
    </row>
    <row r="145" spans="1:7">
      <c r="A145" s="200"/>
      <c r="B145" s="200"/>
    </row>
    <row r="146" spans="1:7">
      <c r="A146" s="200"/>
      <c r="B146" s="200"/>
    </row>
    <row r="147" spans="1:7">
      <c r="A147" s="200"/>
      <c r="B147" s="200"/>
    </row>
    <row r="148" spans="1:7">
      <c r="A148" s="200"/>
      <c r="B148" s="200"/>
    </row>
    <row r="149" spans="1:7">
      <c r="A149" s="200"/>
      <c r="B149" s="200"/>
    </row>
    <row r="150" spans="1:7">
      <c r="A150" s="200"/>
      <c r="B150" s="200"/>
    </row>
    <row r="151" spans="1:7">
      <c r="A151" s="200"/>
      <c r="B151" s="200"/>
    </row>
    <row r="152" spans="1:7">
      <c r="A152" s="200"/>
      <c r="B152" s="200"/>
    </row>
    <row r="153" spans="1:7">
      <c r="A153" s="200"/>
      <c r="B153" s="200"/>
    </row>
    <row r="154" spans="1:7">
      <c r="A154" s="200"/>
      <c r="B154" s="200"/>
    </row>
    <row r="155" spans="1:7" s="204" customFormat="1">
      <c r="A155" s="200"/>
      <c r="B155" s="200"/>
      <c r="G155" s="200"/>
    </row>
    <row r="156" spans="1:7" s="204" customFormat="1">
      <c r="A156" s="200"/>
      <c r="B156" s="200"/>
      <c r="G156" s="200"/>
    </row>
    <row r="157" spans="1:7" s="204" customFormat="1">
      <c r="A157" s="200"/>
      <c r="B157" s="200"/>
      <c r="G157" s="200"/>
    </row>
    <row r="158" spans="1:7">
      <c r="A158" s="200"/>
      <c r="B158" s="200"/>
    </row>
    <row r="159" spans="1:7">
      <c r="A159" s="200"/>
      <c r="B159" s="200"/>
    </row>
    <row r="160" spans="1:7">
      <c r="A160" s="200"/>
      <c r="B160" s="200"/>
    </row>
    <row r="161" spans="1:7">
      <c r="A161" s="200"/>
      <c r="B161" s="200"/>
    </row>
    <row r="162" spans="1:7">
      <c r="A162" s="200"/>
      <c r="B162" s="200"/>
    </row>
    <row r="163" spans="1:7" s="204" customFormat="1">
      <c r="A163" s="200"/>
      <c r="B163" s="200"/>
      <c r="G163" s="200"/>
    </row>
    <row r="164" spans="1:7" s="204" customFormat="1">
      <c r="A164" s="200"/>
      <c r="B164" s="200"/>
      <c r="G164" s="200"/>
    </row>
    <row r="165" spans="1:7" s="204" customFormat="1">
      <c r="A165" s="200"/>
      <c r="B165" s="200"/>
      <c r="G165" s="200"/>
    </row>
    <row r="166" spans="1:7" s="204" customFormat="1">
      <c r="A166" s="200"/>
      <c r="B166" s="200"/>
      <c r="G166" s="200"/>
    </row>
    <row r="167" spans="1:7" s="204" customFormat="1">
      <c r="A167" s="200"/>
      <c r="B167" s="200"/>
      <c r="G167" s="200"/>
    </row>
    <row r="168" spans="1:7" s="204" customFormat="1">
      <c r="A168" s="200"/>
      <c r="B168" s="200"/>
      <c r="G168" s="200"/>
    </row>
    <row r="169" spans="1:7" s="204" customFormat="1">
      <c r="A169" s="200"/>
      <c r="B169" s="200"/>
      <c r="G169" s="200"/>
    </row>
    <row r="170" spans="1:7" s="204" customFormat="1">
      <c r="A170" s="200"/>
      <c r="B170" s="200"/>
      <c r="G170" s="200"/>
    </row>
    <row r="171" spans="1:7" s="204" customFormat="1">
      <c r="A171" s="200"/>
      <c r="B171" s="200"/>
      <c r="G171" s="200"/>
    </row>
    <row r="172" spans="1:7" s="204" customFormat="1">
      <c r="A172" s="200"/>
      <c r="B172" s="200"/>
      <c r="G172" s="200"/>
    </row>
    <row r="173" spans="1:7" s="204" customFormat="1">
      <c r="A173" s="200"/>
      <c r="B173" s="200"/>
      <c r="G173" s="200"/>
    </row>
    <row r="174" spans="1:7">
      <c r="A174" s="200"/>
      <c r="B174" s="200"/>
    </row>
    <row r="175" spans="1:7">
      <c r="A175" s="200"/>
      <c r="B175" s="200"/>
    </row>
    <row r="176" spans="1:7">
      <c r="A176" s="200"/>
      <c r="B176" s="200"/>
    </row>
    <row r="177" spans="1:7">
      <c r="A177" s="200"/>
      <c r="B177" s="200"/>
    </row>
    <row r="178" spans="1:7">
      <c r="A178" s="200"/>
      <c r="B178" s="200"/>
    </row>
    <row r="179" spans="1:7" s="204" customFormat="1">
      <c r="A179" s="200"/>
      <c r="B179" s="200"/>
      <c r="G179" s="200"/>
    </row>
    <row r="180" spans="1:7" s="204" customFormat="1">
      <c r="A180" s="200"/>
      <c r="B180" s="200"/>
      <c r="G180" s="200"/>
    </row>
    <row r="181" spans="1:7" s="204" customFormat="1">
      <c r="A181" s="200"/>
      <c r="B181" s="200"/>
      <c r="G181" s="200"/>
    </row>
    <row r="182" spans="1:7" s="204" customFormat="1">
      <c r="A182" s="200"/>
      <c r="B182" s="200"/>
      <c r="G182" s="200"/>
    </row>
    <row r="183" spans="1:7" s="204" customFormat="1">
      <c r="A183" s="200"/>
      <c r="B183" s="200"/>
      <c r="G183" s="200"/>
    </row>
    <row r="184" spans="1:7" s="204" customFormat="1">
      <c r="A184" s="200"/>
      <c r="B184" s="200"/>
      <c r="G184" s="200"/>
    </row>
    <row r="185" spans="1:7" s="204" customFormat="1">
      <c r="A185" s="200"/>
      <c r="B185" s="200"/>
      <c r="G185" s="200"/>
    </row>
    <row r="186" spans="1:7" s="204" customFormat="1">
      <c r="A186" s="200"/>
      <c r="B186" s="200"/>
      <c r="G186" s="200"/>
    </row>
    <row r="187" spans="1:7" s="204" customFormat="1">
      <c r="A187" s="200"/>
      <c r="B187" s="200"/>
      <c r="G187" s="200"/>
    </row>
    <row r="188" spans="1:7" s="204" customFormat="1">
      <c r="A188" s="200"/>
      <c r="B188" s="200"/>
      <c r="G188" s="200"/>
    </row>
    <row r="189" spans="1:7" s="204" customFormat="1">
      <c r="A189" s="200"/>
      <c r="B189" s="200"/>
      <c r="G189" s="200"/>
    </row>
    <row r="190" spans="1:7">
      <c r="A190" s="200"/>
      <c r="B190" s="200"/>
    </row>
    <row r="191" spans="1:7">
      <c r="A191" s="200"/>
      <c r="B191" s="200"/>
    </row>
    <row r="192" spans="1:7">
      <c r="A192" s="200"/>
      <c r="B192" s="200"/>
    </row>
    <row r="193" spans="1:7">
      <c r="A193" s="200"/>
      <c r="B193" s="200"/>
    </row>
    <row r="194" spans="1:7">
      <c r="A194" s="200"/>
      <c r="B194" s="200"/>
    </row>
    <row r="195" spans="1:7" s="204" customFormat="1">
      <c r="A195" s="200"/>
      <c r="B195" s="200"/>
      <c r="G195" s="200"/>
    </row>
    <row r="196" spans="1:7" s="204" customFormat="1">
      <c r="A196" s="200"/>
      <c r="B196" s="200"/>
      <c r="G196" s="200"/>
    </row>
    <row r="197" spans="1:7" s="204" customFormat="1">
      <c r="A197" s="200"/>
      <c r="B197" s="200"/>
      <c r="G197" s="200"/>
    </row>
    <row r="198" spans="1:7" s="204" customFormat="1">
      <c r="A198" s="200"/>
      <c r="B198" s="200"/>
      <c r="G198" s="200"/>
    </row>
    <row r="199" spans="1:7" s="204" customFormat="1">
      <c r="A199" s="200"/>
      <c r="B199" s="200"/>
      <c r="G199" s="200"/>
    </row>
    <row r="200" spans="1:7" s="204" customFormat="1">
      <c r="A200" s="200"/>
      <c r="B200" s="200"/>
      <c r="G200" s="200"/>
    </row>
    <row r="201" spans="1:7" s="204" customFormat="1">
      <c r="A201" s="200"/>
      <c r="B201" s="200"/>
      <c r="G201" s="200"/>
    </row>
    <row r="202" spans="1:7" s="204" customFormat="1">
      <c r="A202" s="200"/>
      <c r="B202" s="200"/>
      <c r="G202" s="200"/>
    </row>
    <row r="203" spans="1:7" s="204" customFormat="1">
      <c r="A203" s="200"/>
      <c r="B203" s="200"/>
      <c r="G203" s="200"/>
    </row>
    <row r="204" spans="1:7" s="204" customFormat="1">
      <c r="A204" s="200"/>
      <c r="B204" s="200"/>
      <c r="G204" s="200"/>
    </row>
    <row r="205" spans="1:7" s="204" customFormat="1">
      <c r="A205" s="200"/>
      <c r="B205" s="200"/>
      <c r="G205" s="200"/>
    </row>
    <row r="206" spans="1:7">
      <c r="A206" s="200"/>
      <c r="B206" s="200"/>
    </row>
    <row r="207" spans="1:7">
      <c r="A207" s="200"/>
      <c r="B207" s="200"/>
    </row>
    <row r="208" spans="1:7">
      <c r="A208" s="200"/>
      <c r="B208" s="200"/>
    </row>
    <row r="209" spans="1:7" s="204" customFormat="1">
      <c r="A209" s="200"/>
      <c r="B209" s="200"/>
      <c r="G209" s="200"/>
    </row>
    <row r="210" spans="1:7" s="204" customFormat="1">
      <c r="A210" s="200"/>
      <c r="B210" s="200"/>
      <c r="G210" s="200"/>
    </row>
    <row r="211" spans="1:7" s="204" customFormat="1">
      <c r="A211" s="200"/>
      <c r="B211" s="200"/>
      <c r="G211" s="200"/>
    </row>
    <row r="212" spans="1:7" s="204" customFormat="1">
      <c r="A212" s="200"/>
      <c r="B212" s="200"/>
      <c r="G212" s="200"/>
    </row>
    <row r="213" spans="1:7" s="204" customFormat="1">
      <c r="A213" s="200"/>
      <c r="B213" s="200"/>
      <c r="G213" s="200"/>
    </row>
    <row r="214" spans="1:7" s="204" customFormat="1">
      <c r="A214" s="200"/>
      <c r="B214" s="200"/>
      <c r="G214" s="200"/>
    </row>
    <row r="215" spans="1:7" s="204" customFormat="1">
      <c r="A215" s="200"/>
      <c r="B215" s="200"/>
      <c r="G215" s="200"/>
    </row>
  </sheetData>
  <scenarios current="2" show="2" sqref="F7 F12 F15 F16">
    <scenario name="一般售價" count="5" user="張國威(Herbert)" comment="建立者 張國威(Herbert) 於 10/6/2001">
      <inputCells r="B12" val="7.29313484114887"/>
      <inputCells r="C12" val="13.3700185407269"/>
      <inputCells r="D12" val="11.1514722219577"/>
      <inputCells r="E12" val="8.1853743961665"/>
      <inputCells r="B3" val="0.32" numFmtId="2"/>
    </scenario>
    <scenario name="高售價、高預算" count="5" user="張國威(Herbert)" comment="建立者 張國威(Herbert) 於 10/6/2001">
      <inputCells r="B12" val="9.14986807275879"/>
      <inputCells r="C12" val="16.6708769161347"/>
      <inputCells r="D12" val="13.925110532373"/>
      <inputCells r="E12" val="10.2541444787335"/>
      <inputCells r="B3" val="0.32" numFmtId="2"/>
    </scenario>
    <scenario name="最高售價" count="5" user="張國威(Herbert)" comment="建立者 張國威(Herbert) 於 10/6/2001">
      <inputCells r="B12" val="11.0065139243653"/>
      <inputCells r="C12" val="19.9717505433889"/>
      <inputCells r="D12" val="16.6988019198255"/>
      <inputCells r="E12" val="12.3229336124203"/>
      <inputCells r="B3" val="0.6" numFmtId="2"/>
    </scenario>
  </scenarios>
  <mergeCells count="2">
    <mergeCell ref="A1:F1"/>
    <mergeCell ref="A2:F2"/>
  </mergeCells>
  <phoneticPr fontId="15" type="noConversion"/>
  <printOptions horizontalCentered="1" verticalCentered="1"/>
  <pageMargins left="0.74803149606299213" right="0.74803149606299213" top="0.98425196850393704" bottom="0.98425196850393704" header="0.5" footer="0.5"/>
  <pageSetup paperSize="9" orientation="portrait" horizontalDpi="4294967292" verticalDpi="4294967292" copies="0"/>
  <headerFooter alignWithMargins="0">
    <oddHeader xml:space="preserve"> </oddHeader>
    <oddFooter>fig 7-12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25" sqref="I25"/>
    </sheetView>
  </sheetViews>
  <sheetFormatPr defaultColWidth="8.875" defaultRowHeight="16.5"/>
  <cols>
    <col min="1" max="1" width="10" style="15" customWidth="1"/>
    <col min="2" max="5" width="10.75" style="15" customWidth="1"/>
    <col min="6" max="6" width="10.625" style="15" customWidth="1"/>
    <col min="7" max="7" width="11.75" style="15" customWidth="1"/>
    <col min="8" max="16384" width="8.875" style="15"/>
  </cols>
  <sheetData>
    <row r="1" spans="1:7">
      <c r="B1" s="230" t="s">
        <v>172</v>
      </c>
      <c r="C1" s="231"/>
      <c r="D1" s="231"/>
      <c r="E1" s="232"/>
    </row>
    <row r="2" spans="1:7" ht="17.25" thickBot="1">
      <c r="A2" s="233" t="s">
        <v>173</v>
      </c>
      <c r="B2" s="234" t="s">
        <v>174</v>
      </c>
      <c r="C2" s="235" t="s">
        <v>175</v>
      </c>
      <c r="D2" s="235" t="s">
        <v>176</v>
      </c>
      <c r="E2" s="236" t="s">
        <v>177</v>
      </c>
      <c r="F2" s="237" t="s">
        <v>178</v>
      </c>
    </row>
    <row r="3" spans="1:7" ht="17.25" thickTop="1">
      <c r="A3" s="238" t="s">
        <v>179</v>
      </c>
      <c r="B3" s="239">
        <v>60</v>
      </c>
      <c r="C3" s="240">
        <v>80</v>
      </c>
      <c r="D3" s="240">
        <v>160</v>
      </c>
      <c r="E3" s="241">
        <v>240</v>
      </c>
      <c r="F3" s="242">
        <v>300</v>
      </c>
    </row>
    <row r="4" spans="1:7">
      <c r="A4" s="238" t="s">
        <v>180</v>
      </c>
      <c r="B4" s="243">
        <v>170</v>
      </c>
      <c r="C4" s="244">
        <v>30</v>
      </c>
      <c r="D4" s="244">
        <v>80</v>
      </c>
      <c r="E4" s="245">
        <v>180</v>
      </c>
      <c r="F4" s="246">
        <v>150</v>
      </c>
    </row>
    <row r="5" spans="1:7">
      <c r="A5" s="238" t="s">
        <v>181</v>
      </c>
      <c r="B5" s="243">
        <v>230</v>
      </c>
      <c r="C5" s="244">
        <v>170</v>
      </c>
      <c r="D5" s="244">
        <v>90</v>
      </c>
      <c r="E5" s="245">
        <v>30</v>
      </c>
      <c r="F5" s="246">
        <v>420</v>
      </c>
    </row>
    <row r="6" spans="1:7" ht="17.25" thickBot="1">
      <c r="A6" s="238" t="s">
        <v>182</v>
      </c>
      <c r="B6" s="247">
        <v>270</v>
      </c>
      <c r="C6" s="248">
        <v>200</v>
      </c>
      <c r="D6" s="248">
        <v>180</v>
      </c>
      <c r="E6" s="249">
        <v>10000000000</v>
      </c>
      <c r="F6" s="250">
        <v>240</v>
      </c>
    </row>
    <row r="7" spans="1:7" ht="18" thickTop="1" thickBot="1">
      <c r="A7" s="251" t="s">
        <v>183</v>
      </c>
      <c r="B7" s="252">
        <v>400</v>
      </c>
      <c r="C7" s="253">
        <v>320</v>
      </c>
      <c r="D7" s="253">
        <v>180</v>
      </c>
      <c r="E7" s="254">
        <v>210</v>
      </c>
      <c r="F7" s="27"/>
    </row>
    <row r="8" spans="1:7" ht="17.25" thickTop="1"/>
    <row r="9" spans="1:7" ht="17.25" thickBot="1">
      <c r="B9" s="255" t="s">
        <v>184</v>
      </c>
      <c r="C9" s="231"/>
      <c r="D9" s="231"/>
      <c r="E9" s="232"/>
    </row>
    <row r="10" spans="1:7" ht="18" thickTop="1" thickBot="1">
      <c r="A10" s="233" t="s">
        <v>173</v>
      </c>
      <c r="B10" s="234" t="s">
        <v>174</v>
      </c>
      <c r="C10" s="235" t="s">
        <v>175</v>
      </c>
      <c r="D10" s="235" t="s">
        <v>176</v>
      </c>
      <c r="E10" s="236" t="s">
        <v>177</v>
      </c>
      <c r="F10" s="256" t="s">
        <v>185</v>
      </c>
      <c r="G10" s="257" t="s">
        <v>186</v>
      </c>
    </row>
    <row r="11" spans="1:7" ht="17.25" thickTop="1">
      <c r="A11" s="258" t="s">
        <v>179</v>
      </c>
      <c r="B11" s="259">
        <v>300</v>
      </c>
      <c r="C11" s="260">
        <v>0</v>
      </c>
      <c r="D11" s="260">
        <v>0</v>
      </c>
      <c r="E11" s="261">
        <v>0</v>
      </c>
      <c r="F11" s="242">
        <f>SUM(B11:E11)</f>
        <v>300</v>
      </c>
      <c r="G11" s="262">
        <f>B3*B11+C3*C11+D3*D11+E3*E11</f>
        <v>18000</v>
      </c>
    </row>
    <row r="12" spans="1:7">
      <c r="A12" s="238" t="s">
        <v>180</v>
      </c>
      <c r="B12" s="263">
        <v>0</v>
      </c>
      <c r="C12" s="264">
        <v>150</v>
      </c>
      <c r="D12" s="264">
        <v>0</v>
      </c>
      <c r="E12" s="265">
        <v>0</v>
      </c>
      <c r="F12" s="246">
        <f>SUM(B12:E12)</f>
        <v>150</v>
      </c>
      <c r="G12" s="262">
        <f>B4*B12+C4*C12+D4*D12+E4*E12</f>
        <v>4500</v>
      </c>
    </row>
    <row r="13" spans="1:7">
      <c r="A13" s="238" t="s">
        <v>181</v>
      </c>
      <c r="B13" s="263">
        <v>30</v>
      </c>
      <c r="C13" s="264">
        <v>0</v>
      </c>
      <c r="D13" s="264">
        <v>180</v>
      </c>
      <c r="E13" s="265">
        <v>210</v>
      </c>
      <c r="F13" s="246">
        <f>SUM(B13:E13)</f>
        <v>420</v>
      </c>
      <c r="G13" s="262">
        <f>B5*B13+C5*C13+D5*D13+E5*E13</f>
        <v>29400</v>
      </c>
    </row>
    <row r="14" spans="1:7" ht="17.25" thickBot="1">
      <c r="A14" s="238" t="s">
        <v>182</v>
      </c>
      <c r="B14" s="266">
        <v>70</v>
      </c>
      <c r="C14" s="267">
        <v>170</v>
      </c>
      <c r="D14" s="267">
        <v>0</v>
      </c>
      <c r="E14" s="268">
        <v>0</v>
      </c>
      <c r="F14" s="250">
        <f>SUM(B14:E14)</f>
        <v>240</v>
      </c>
      <c r="G14" s="262">
        <f>B6*B14+C6*C14+D6*D14+E6*E14</f>
        <v>52900</v>
      </c>
    </row>
    <row r="15" spans="1:7" ht="18" thickTop="1" thickBot="1">
      <c r="A15" s="269" t="s">
        <v>187</v>
      </c>
      <c r="B15" s="252">
        <f>SUM(B11:B14)</f>
        <v>400</v>
      </c>
      <c r="C15" s="253">
        <f>SUM(C11:C14)</f>
        <v>320</v>
      </c>
      <c r="D15" s="253">
        <f>SUM(D11:D14)</f>
        <v>180</v>
      </c>
      <c r="E15" s="254">
        <f>SUM(E11:E14)</f>
        <v>210</v>
      </c>
      <c r="F15" s="27"/>
      <c r="G15" s="270">
        <f>SUM(G11:G14)</f>
        <v>104800</v>
      </c>
    </row>
    <row r="16" spans="1:7" ht="17.25" thickTop="1"/>
  </sheetData>
  <phoneticPr fontId="2" type="noConversion"/>
  <pageMargins left="0.75" right="0.75" top="1" bottom="1" header="0.5" footer="0.5"/>
  <pageSetup paperSize="9" orientation="portrait" r:id="rId1"/>
  <headerFooter alignWithMargins="0">
    <oddHeader>&amp;A</oddHeader>
    <oddFooter>第 &amp;P 頁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zoomScale="115" workbookViewId="0">
      <selection activeCell="I25" sqref="I25"/>
    </sheetView>
  </sheetViews>
  <sheetFormatPr defaultColWidth="6.75" defaultRowHeight="12.75"/>
  <cols>
    <col min="1" max="1" width="5.375" style="273" customWidth="1"/>
    <col min="2" max="13" width="6.125" style="273" customWidth="1"/>
    <col min="14" max="14" width="5.375" style="273" customWidth="1"/>
    <col min="15" max="15" width="8.125" style="273" customWidth="1"/>
    <col min="16" max="16384" width="6.75" style="273"/>
  </cols>
  <sheetData>
    <row r="1" spans="1:14" ht="20.25" thickBot="1">
      <c r="A1" s="271" t="s">
        <v>201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2"/>
      <c r="N1" s="272"/>
    </row>
    <row r="2" spans="1:14" ht="14.25">
      <c r="A2" s="274"/>
      <c r="B2" s="275" t="s">
        <v>173</v>
      </c>
      <c r="C2" s="276"/>
      <c r="D2" s="277"/>
      <c r="E2" s="278" t="s">
        <v>188</v>
      </c>
      <c r="F2" s="276"/>
      <c r="G2" s="276"/>
      <c r="H2" s="276"/>
      <c r="I2" s="277"/>
      <c r="J2" s="279" t="s">
        <v>189</v>
      </c>
      <c r="K2" s="276"/>
      <c r="L2" s="276"/>
      <c r="M2" s="277"/>
      <c r="N2" s="280"/>
    </row>
    <row r="3" spans="1:14" ht="15" thickBot="1">
      <c r="A3" s="281"/>
      <c r="B3" s="282">
        <v>1</v>
      </c>
      <c r="C3" s="283">
        <v>2</v>
      </c>
      <c r="D3" s="284">
        <v>3</v>
      </c>
      <c r="E3" s="283" t="s">
        <v>190</v>
      </c>
      <c r="F3" s="283" t="s">
        <v>191</v>
      </c>
      <c r="G3" s="283" t="s">
        <v>192</v>
      </c>
      <c r="H3" s="283" t="s">
        <v>193</v>
      </c>
      <c r="I3" s="284" t="s">
        <v>194</v>
      </c>
      <c r="J3" s="285" t="s">
        <v>195</v>
      </c>
      <c r="K3" s="285" t="s">
        <v>196</v>
      </c>
      <c r="L3" s="285" t="s">
        <v>197</v>
      </c>
      <c r="M3" s="286" t="s">
        <v>198</v>
      </c>
      <c r="N3" s="287" t="s">
        <v>199</v>
      </c>
    </row>
    <row r="4" spans="1:14">
      <c r="A4" s="288">
        <v>1</v>
      </c>
      <c r="B4" s="289">
        <v>0</v>
      </c>
      <c r="C4" s="290">
        <v>146</v>
      </c>
      <c r="D4" s="291">
        <v>10000000000</v>
      </c>
      <c r="E4" s="289">
        <v>324</v>
      </c>
      <c r="F4" s="290">
        <v>286</v>
      </c>
      <c r="G4" s="291">
        <v>10000000000</v>
      </c>
      <c r="H4" s="291">
        <v>10000000000</v>
      </c>
      <c r="I4" s="292">
        <v>10000000000</v>
      </c>
      <c r="J4" s="290">
        <v>452</v>
      </c>
      <c r="K4" s="290">
        <v>505</v>
      </c>
      <c r="L4" s="291">
        <v>10000000000</v>
      </c>
      <c r="M4" s="293">
        <v>871</v>
      </c>
      <c r="N4" s="294">
        <v>375</v>
      </c>
    </row>
    <row r="5" spans="1:14">
      <c r="A5" s="288">
        <v>2</v>
      </c>
      <c r="B5" s="295">
        <v>146</v>
      </c>
      <c r="C5" s="296">
        <v>0</v>
      </c>
      <c r="D5" s="297">
        <v>10000000000</v>
      </c>
      <c r="E5" s="295">
        <v>373</v>
      </c>
      <c r="F5" s="296">
        <v>212</v>
      </c>
      <c r="G5" s="296">
        <v>570</v>
      </c>
      <c r="H5" s="296">
        <v>609</v>
      </c>
      <c r="I5" s="298">
        <v>10000000000</v>
      </c>
      <c r="J5" s="296">
        <v>335</v>
      </c>
      <c r="K5" s="296">
        <v>688</v>
      </c>
      <c r="L5" s="296">
        <v>784</v>
      </c>
      <c r="M5" s="299">
        <v>425</v>
      </c>
      <c r="N5" s="294">
        <v>425</v>
      </c>
    </row>
    <row r="6" spans="1:14" ht="13.5" thickBot="1">
      <c r="A6" s="300">
        <v>3</v>
      </c>
      <c r="B6" s="301">
        <v>10000000000</v>
      </c>
      <c r="C6" s="302">
        <v>10000000000</v>
      </c>
      <c r="D6" s="303">
        <v>0</v>
      </c>
      <c r="E6" s="295">
        <v>658</v>
      </c>
      <c r="F6" s="297">
        <v>10000000000</v>
      </c>
      <c r="G6" s="296">
        <v>405</v>
      </c>
      <c r="H6" s="296">
        <v>419</v>
      </c>
      <c r="I6" s="299">
        <v>158</v>
      </c>
      <c r="J6" s="302">
        <v>10000000000</v>
      </c>
      <c r="K6" s="303">
        <v>685</v>
      </c>
      <c r="L6" s="303">
        <v>359</v>
      </c>
      <c r="M6" s="304">
        <v>673</v>
      </c>
      <c r="N6" s="305">
        <v>400</v>
      </c>
    </row>
    <row r="7" spans="1:14">
      <c r="A7" s="288" t="s">
        <v>190</v>
      </c>
      <c r="B7" s="289">
        <v>322</v>
      </c>
      <c r="C7" s="290">
        <v>371</v>
      </c>
      <c r="D7" s="290">
        <v>656</v>
      </c>
      <c r="E7" s="289">
        <v>0</v>
      </c>
      <c r="F7" s="290">
        <v>262</v>
      </c>
      <c r="G7" s="290">
        <v>398</v>
      </c>
      <c r="H7" s="290">
        <v>430</v>
      </c>
      <c r="I7" s="292">
        <v>10000000000</v>
      </c>
      <c r="J7" s="290">
        <v>503</v>
      </c>
      <c r="K7" s="290">
        <v>234</v>
      </c>
      <c r="L7" s="290">
        <v>329</v>
      </c>
      <c r="M7" s="292">
        <v>10000000000</v>
      </c>
      <c r="N7" s="294">
        <v>300</v>
      </c>
    </row>
    <row r="8" spans="1:14">
      <c r="A8" s="288" t="s">
        <v>191</v>
      </c>
      <c r="B8" s="295">
        <v>284</v>
      </c>
      <c r="C8" s="296">
        <v>210</v>
      </c>
      <c r="D8" s="297">
        <v>10000000000</v>
      </c>
      <c r="E8" s="295">
        <v>262</v>
      </c>
      <c r="F8" s="296">
        <v>0</v>
      </c>
      <c r="G8" s="296">
        <v>406</v>
      </c>
      <c r="H8" s="296">
        <v>421</v>
      </c>
      <c r="I8" s="299">
        <v>644</v>
      </c>
      <c r="J8" s="296">
        <v>305</v>
      </c>
      <c r="K8" s="296">
        <v>207</v>
      </c>
      <c r="L8" s="296">
        <v>464</v>
      </c>
      <c r="M8" s="299">
        <v>558</v>
      </c>
      <c r="N8" s="294">
        <v>300</v>
      </c>
    </row>
    <row r="9" spans="1:14">
      <c r="A9" s="288" t="s">
        <v>192</v>
      </c>
      <c r="B9" s="306">
        <v>10000000000</v>
      </c>
      <c r="C9" s="296">
        <v>569</v>
      </c>
      <c r="D9" s="296">
        <v>403</v>
      </c>
      <c r="E9" s="295">
        <v>398</v>
      </c>
      <c r="F9" s="296">
        <v>406</v>
      </c>
      <c r="G9" s="296">
        <v>0</v>
      </c>
      <c r="H9" s="296">
        <v>81</v>
      </c>
      <c r="I9" s="307">
        <v>272</v>
      </c>
      <c r="J9" s="296">
        <v>597</v>
      </c>
      <c r="K9" s="296">
        <v>253</v>
      </c>
      <c r="L9" s="296">
        <v>171</v>
      </c>
      <c r="M9" s="299">
        <v>282</v>
      </c>
      <c r="N9" s="294">
        <v>300</v>
      </c>
    </row>
    <row r="10" spans="1:14">
      <c r="A10" s="288" t="s">
        <v>193</v>
      </c>
      <c r="B10" s="306">
        <v>10000000000</v>
      </c>
      <c r="C10" s="296">
        <v>608</v>
      </c>
      <c r="D10" s="296">
        <v>418</v>
      </c>
      <c r="E10" s="295">
        <v>431</v>
      </c>
      <c r="F10" s="296">
        <v>422</v>
      </c>
      <c r="G10" s="296">
        <v>81</v>
      </c>
      <c r="H10" s="296">
        <v>0</v>
      </c>
      <c r="I10" s="299">
        <v>287</v>
      </c>
      <c r="J10" s="296">
        <v>613</v>
      </c>
      <c r="K10" s="296">
        <v>280</v>
      </c>
      <c r="L10" s="296">
        <v>236</v>
      </c>
      <c r="M10" s="299">
        <v>229</v>
      </c>
      <c r="N10" s="294">
        <v>300</v>
      </c>
    </row>
    <row r="11" spans="1:14" ht="13.5" thickBot="1">
      <c r="A11" s="300" t="s">
        <v>194</v>
      </c>
      <c r="B11" s="301">
        <v>10000000000</v>
      </c>
      <c r="C11" s="302">
        <v>10000000000</v>
      </c>
      <c r="D11" s="303">
        <v>158</v>
      </c>
      <c r="E11" s="301">
        <v>10000000000</v>
      </c>
      <c r="F11" s="303">
        <v>647</v>
      </c>
      <c r="G11" s="303">
        <v>274</v>
      </c>
      <c r="H11" s="303">
        <v>288</v>
      </c>
      <c r="I11" s="304">
        <v>0</v>
      </c>
      <c r="J11" s="303">
        <v>831</v>
      </c>
      <c r="K11" s="303">
        <v>501</v>
      </c>
      <c r="L11" s="303">
        <v>293</v>
      </c>
      <c r="M11" s="304">
        <v>482</v>
      </c>
      <c r="N11" s="305">
        <v>300</v>
      </c>
    </row>
    <row r="12" spans="1:14" ht="14.25">
      <c r="A12" s="308" t="s">
        <v>195</v>
      </c>
      <c r="B12" s="289">
        <v>453</v>
      </c>
      <c r="C12" s="290">
        <v>336</v>
      </c>
      <c r="D12" s="291">
        <v>10000000000</v>
      </c>
      <c r="E12" s="295">
        <v>505</v>
      </c>
      <c r="F12" s="296">
        <v>307</v>
      </c>
      <c r="G12" s="296">
        <v>599</v>
      </c>
      <c r="H12" s="296">
        <v>615</v>
      </c>
      <c r="I12" s="299">
        <v>831</v>
      </c>
      <c r="J12" s="290">
        <v>0</v>
      </c>
      <c r="K12" s="290">
        <v>359</v>
      </c>
      <c r="L12" s="290">
        <v>706</v>
      </c>
      <c r="M12" s="293">
        <v>587</v>
      </c>
      <c r="N12" s="294">
        <v>300</v>
      </c>
    </row>
    <row r="13" spans="1:14" ht="14.25">
      <c r="A13" s="308" t="s">
        <v>196</v>
      </c>
      <c r="B13" s="295">
        <v>505</v>
      </c>
      <c r="C13" s="296">
        <v>407</v>
      </c>
      <c r="D13" s="296">
        <v>683</v>
      </c>
      <c r="E13" s="295">
        <v>235</v>
      </c>
      <c r="F13" s="296">
        <v>208</v>
      </c>
      <c r="G13" s="296">
        <v>254</v>
      </c>
      <c r="H13" s="296">
        <v>281</v>
      </c>
      <c r="I13" s="299">
        <v>500</v>
      </c>
      <c r="J13" s="296">
        <v>357</v>
      </c>
      <c r="K13" s="296">
        <v>0</v>
      </c>
      <c r="L13" s="296">
        <v>362</v>
      </c>
      <c r="M13" s="299">
        <v>341</v>
      </c>
      <c r="N13" s="294">
        <v>300</v>
      </c>
    </row>
    <row r="14" spans="1:14" ht="14.25">
      <c r="A14" s="308" t="s">
        <v>197</v>
      </c>
      <c r="B14" s="306">
        <v>10000000000</v>
      </c>
      <c r="C14" s="296">
        <v>687</v>
      </c>
      <c r="D14" s="296">
        <v>357</v>
      </c>
      <c r="E14" s="295">
        <v>329</v>
      </c>
      <c r="F14" s="296">
        <v>464</v>
      </c>
      <c r="G14" s="296">
        <v>171</v>
      </c>
      <c r="H14" s="296">
        <v>236</v>
      </c>
      <c r="I14" s="299">
        <v>290</v>
      </c>
      <c r="J14" s="296">
        <v>705</v>
      </c>
      <c r="K14" s="296">
        <v>362</v>
      </c>
      <c r="L14" s="296">
        <v>0</v>
      </c>
      <c r="M14" s="299">
        <v>457</v>
      </c>
      <c r="N14" s="294">
        <v>300</v>
      </c>
    </row>
    <row r="15" spans="1:14" ht="15" thickBot="1">
      <c r="A15" s="309" t="s">
        <v>198</v>
      </c>
      <c r="B15" s="310">
        <v>868</v>
      </c>
      <c r="C15" s="303">
        <v>781</v>
      </c>
      <c r="D15" s="303">
        <v>670</v>
      </c>
      <c r="E15" s="301">
        <v>10000000000</v>
      </c>
      <c r="F15" s="303">
        <v>558</v>
      </c>
      <c r="G15" s="303">
        <v>282</v>
      </c>
      <c r="H15" s="303">
        <v>229</v>
      </c>
      <c r="I15" s="304">
        <v>480</v>
      </c>
      <c r="J15" s="303">
        <v>587</v>
      </c>
      <c r="K15" s="303">
        <v>340</v>
      </c>
      <c r="L15" s="303">
        <v>457</v>
      </c>
      <c r="M15" s="304">
        <v>0</v>
      </c>
      <c r="N15" s="305">
        <v>300</v>
      </c>
    </row>
    <row r="16" spans="1:14" ht="15" thickBot="1">
      <c r="A16" s="311" t="s">
        <v>200</v>
      </c>
      <c r="B16" s="312">
        <v>300</v>
      </c>
      <c r="C16" s="313">
        <v>300</v>
      </c>
      <c r="D16" s="314">
        <v>300</v>
      </c>
      <c r="E16" s="313">
        <v>300</v>
      </c>
      <c r="F16" s="313">
        <v>300</v>
      </c>
      <c r="G16" s="313">
        <v>300</v>
      </c>
      <c r="H16" s="313">
        <v>300</v>
      </c>
      <c r="I16" s="314">
        <v>300</v>
      </c>
      <c r="J16" s="313">
        <v>380</v>
      </c>
      <c r="K16" s="313">
        <v>365</v>
      </c>
      <c r="L16" s="313">
        <v>370</v>
      </c>
      <c r="M16" s="314">
        <v>385</v>
      </c>
      <c r="N16" s="304"/>
    </row>
    <row r="17" spans="1:15" ht="13.5" thickBot="1">
      <c r="B17" s="296"/>
      <c r="C17" s="315"/>
      <c r="D17" s="296"/>
      <c r="E17" s="315"/>
      <c r="F17" s="315"/>
      <c r="G17" s="315"/>
      <c r="H17" s="315"/>
      <c r="I17" s="296"/>
      <c r="J17" s="315"/>
      <c r="K17" s="315"/>
      <c r="L17" s="296"/>
      <c r="M17" s="296"/>
      <c r="N17" s="315"/>
    </row>
    <row r="18" spans="1:15" ht="15" thickBot="1">
      <c r="A18" s="274"/>
      <c r="B18" s="316" t="s">
        <v>173</v>
      </c>
      <c r="C18" s="317"/>
      <c r="D18" s="318"/>
      <c r="E18" s="316" t="s">
        <v>188</v>
      </c>
      <c r="F18" s="317"/>
      <c r="G18" s="317"/>
      <c r="H18" s="317"/>
      <c r="I18" s="318"/>
      <c r="J18" s="319" t="s">
        <v>189</v>
      </c>
      <c r="K18" s="317"/>
      <c r="L18" s="317"/>
      <c r="M18" s="318"/>
      <c r="N18" s="280"/>
    </row>
    <row r="19" spans="1:15" ht="15" thickBot="1">
      <c r="A19" s="281"/>
      <c r="B19" s="320">
        <v>1</v>
      </c>
      <c r="C19" s="321">
        <v>2</v>
      </c>
      <c r="D19" s="322">
        <v>3</v>
      </c>
      <c r="E19" s="321" t="s">
        <v>190</v>
      </c>
      <c r="F19" s="321" t="s">
        <v>191</v>
      </c>
      <c r="G19" s="321" t="s">
        <v>192</v>
      </c>
      <c r="H19" s="321" t="s">
        <v>193</v>
      </c>
      <c r="I19" s="322" t="s">
        <v>194</v>
      </c>
      <c r="J19" s="323" t="s">
        <v>195</v>
      </c>
      <c r="K19" s="323" t="s">
        <v>196</v>
      </c>
      <c r="L19" s="323" t="s">
        <v>197</v>
      </c>
      <c r="M19" s="324" t="s">
        <v>198</v>
      </c>
      <c r="N19" s="287" t="s">
        <v>199</v>
      </c>
      <c r="O19" s="325" t="s">
        <v>186</v>
      </c>
    </row>
    <row r="20" spans="1:15">
      <c r="A20" s="288">
        <v>1</v>
      </c>
      <c r="B20" s="326">
        <v>300</v>
      </c>
      <c r="C20" s="327">
        <v>0</v>
      </c>
      <c r="D20" s="328">
        <v>0</v>
      </c>
      <c r="E20" s="326">
        <v>0</v>
      </c>
      <c r="F20" s="327">
        <v>65</v>
      </c>
      <c r="G20" s="327">
        <v>0</v>
      </c>
      <c r="H20" s="327">
        <v>0</v>
      </c>
      <c r="I20" s="328">
        <v>0</v>
      </c>
      <c r="J20" s="326">
        <v>10</v>
      </c>
      <c r="K20" s="326">
        <v>0</v>
      </c>
      <c r="L20" s="327">
        <v>0</v>
      </c>
      <c r="M20" s="328">
        <v>0</v>
      </c>
      <c r="N20" s="329">
        <f t="shared" ref="N20:N31" si="0">SUM(B20:M20)</f>
        <v>375</v>
      </c>
      <c r="O20" s="330">
        <f t="shared" ref="O20:O31" si="1">B4*B20+C4*C20+D4*D20+E4*E20+F4*F20+G4*G20+H4*H20+I4*I20+J4*J20+K4*K20+L4*L20+M4*M20</f>
        <v>23110</v>
      </c>
    </row>
    <row r="21" spans="1:15">
      <c r="A21" s="288">
        <v>2</v>
      </c>
      <c r="B21" s="331">
        <v>0</v>
      </c>
      <c r="C21" s="331">
        <v>300</v>
      </c>
      <c r="D21" s="332">
        <v>0</v>
      </c>
      <c r="E21" s="331">
        <v>0</v>
      </c>
      <c r="F21" s="331">
        <v>0</v>
      </c>
      <c r="G21" s="331">
        <v>0</v>
      </c>
      <c r="H21" s="331">
        <v>0</v>
      </c>
      <c r="I21" s="332">
        <v>0</v>
      </c>
      <c r="J21" s="331">
        <v>70</v>
      </c>
      <c r="K21" s="331">
        <v>0</v>
      </c>
      <c r="L21" s="331">
        <v>0</v>
      </c>
      <c r="M21" s="332">
        <v>55</v>
      </c>
      <c r="N21" s="329">
        <f t="shared" si="0"/>
        <v>425</v>
      </c>
      <c r="O21" s="330">
        <f t="shared" si="1"/>
        <v>46825</v>
      </c>
    </row>
    <row r="22" spans="1:15" ht="13.5" thickBot="1">
      <c r="A22" s="300">
        <v>3</v>
      </c>
      <c r="B22" s="333">
        <v>0</v>
      </c>
      <c r="C22" s="334">
        <v>0</v>
      </c>
      <c r="D22" s="335">
        <v>300</v>
      </c>
      <c r="E22" s="336">
        <v>0</v>
      </c>
      <c r="F22" s="334">
        <v>0</v>
      </c>
      <c r="G22" s="336">
        <v>0</v>
      </c>
      <c r="H22" s="336">
        <v>0</v>
      </c>
      <c r="I22" s="335">
        <v>30</v>
      </c>
      <c r="J22" s="336">
        <v>0</v>
      </c>
      <c r="K22" s="334">
        <v>0</v>
      </c>
      <c r="L22" s="336">
        <v>70</v>
      </c>
      <c r="M22" s="335">
        <v>0</v>
      </c>
      <c r="N22" s="337">
        <f t="shared" si="0"/>
        <v>400</v>
      </c>
      <c r="O22" s="338">
        <f t="shared" si="1"/>
        <v>29870</v>
      </c>
    </row>
    <row r="23" spans="1:15">
      <c r="A23" s="288" t="s">
        <v>190</v>
      </c>
      <c r="B23" s="339">
        <v>0</v>
      </c>
      <c r="C23" s="331">
        <v>0</v>
      </c>
      <c r="D23" s="340">
        <v>0</v>
      </c>
      <c r="E23" s="331">
        <v>300</v>
      </c>
      <c r="F23" s="331">
        <v>0</v>
      </c>
      <c r="G23" s="331">
        <v>0</v>
      </c>
      <c r="H23" s="331">
        <v>0</v>
      </c>
      <c r="I23" s="332">
        <v>0</v>
      </c>
      <c r="J23" s="331">
        <v>0</v>
      </c>
      <c r="K23" s="331">
        <v>0</v>
      </c>
      <c r="L23" s="331">
        <v>0</v>
      </c>
      <c r="M23" s="332">
        <v>0</v>
      </c>
      <c r="N23" s="329">
        <f t="shared" si="0"/>
        <v>300</v>
      </c>
      <c r="O23" s="330">
        <f t="shared" si="1"/>
        <v>0</v>
      </c>
    </row>
    <row r="24" spans="1:15">
      <c r="A24" s="288" t="s">
        <v>191</v>
      </c>
      <c r="B24" s="339">
        <v>0</v>
      </c>
      <c r="C24" s="331">
        <v>0</v>
      </c>
      <c r="D24" s="332">
        <v>0</v>
      </c>
      <c r="E24" s="331">
        <v>0</v>
      </c>
      <c r="F24" s="331">
        <v>235</v>
      </c>
      <c r="G24" s="331">
        <v>0</v>
      </c>
      <c r="H24" s="331">
        <v>0</v>
      </c>
      <c r="I24" s="340">
        <v>0</v>
      </c>
      <c r="J24" s="331">
        <v>0</v>
      </c>
      <c r="K24" s="331">
        <v>65</v>
      </c>
      <c r="L24" s="331">
        <v>0</v>
      </c>
      <c r="M24" s="340">
        <v>0</v>
      </c>
      <c r="N24" s="329">
        <f t="shared" si="0"/>
        <v>300</v>
      </c>
      <c r="O24" s="330">
        <f t="shared" si="1"/>
        <v>13455</v>
      </c>
    </row>
    <row r="25" spans="1:15">
      <c r="A25" s="288" t="s">
        <v>192</v>
      </c>
      <c r="B25" s="341">
        <v>0</v>
      </c>
      <c r="C25" s="331">
        <v>0</v>
      </c>
      <c r="D25" s="340">
        <v>0</v>
      </c>
      <c r="E25" s="331">
        <v>0</v>
      </c>
      <c r="F25" s="331">
        <v>0</v>
      </c>
      <c r="G25" s="331">
        <v>300</v>
      </c>
      <c r="H25" s="331">
        <v>0</v>
      </c>
      <c r="I25" s="332">
        <v>0</v>
      </c>
      <c r="J25" s="331">
        <v>0</v>
      </c>
      <c r="K25" s="331">
        <v>0</v>
      </c>
      <c r="L25" s="331">
        <v>0</v>
      </c>
      <c r="M25" s="332">
        <v>0</v>
      </c>
      <c r="N25" s="329">
        <f t="shared" si="0"/>
        <v>300</v>
      </c>
      <c r="O25" s="330">
        <f t="shared" si="1"/>
        <v>0</v>
      </c>
    </row>
    <row r="26" spans="1:15">
      <c r="A26" s="288" t="s">
        <v>193</v>
      </c>
      <c r="B26" s="341">
        <v>0</v>
      </c>
      <c r="C26" s="331">
        <v>0</v>
      </c>
      <c r="D26" s="340">
        <v>0</v>
      </c>
      <c r="E26" s="331">
        <v>0</v>
      </c>
      <c r="F26" s="331">
        <v>0</v>
      </c>
      <c r="G26" s="331">
        <v>0</v>
      </c>
      <c r="H26" s="331">
        <v>300</v>
      </c>
      <c r="I26" s="340">
        <v>0</v>
      </c>
      <c r="J26" s="331">
        <v>0</v>
      </c>
      <c r="K26" s="331">
        <v>0</v>
      </c>
      <c r="L26" s="331">
        <v>0</v>
      </c>
      <c r="M26" s="340">
        <v>0</v>
      </c>
      <c r="N26" s="329">
        <f t="shared" si="0"/>
        <v>300</v>
      </c>
      <c r="O26" s="330">
        <f t="shared" si="1"/>
        <v>0</v>
      </c>
    </row>
    <row r="27" spans="1:15" ht="13.5" thickBot="1">
      <c r="A27" s="300" t="s">
        <v>194</v>
      </c>
      <c r="B27" s="333">
        <v>0</v>
      </c>
      <c r="C27" s="334">
        <v>0</v>
      </c>
      <c r="D27" s="335">
        <v>0</v>
      </c>
      <c r="E27" s="334">
        <v>0</v>
      </c>
      <c r="F27" s="336">
        <v>0</v>
      </c>
      <c r="G27" s="336">
        <v>0</v>
      </c>
      <c r="H27" s="336">
        <v>0</v>
      </c>
      <c r="I27" s="335">
        <v>270</v>
      </c>
      <c r="J27" s="334">
        <v>0</v>
      </c>
      <c r="K27" s="336">
        <v>0</v>
      </c>
      <c r="L27" s="336">
        <v>0</v>
      </c>
      <c r="M27" s="335">
        <v>30</v>
      </c>
      <c r="N27" s="337">
        <f t="shared" si="0"/>
        <v>300</v>
      </c>
      <c r="O27" s="338">
        <f t="shared" si="1"/>
        <v>14460</v>
      </c>
    </row>
    <row r="28" spans="1:15" ht="14.25">
      <c r="A28" s="308" t="s">
        <v>195</v>
      </c>
      <c r="B28" s="339">
        <v>0</v>
      </c>
      <c r="C28" s="331">
        <v>0</v>
      </c>
      <c r="D28" s="332">
        <v>0</v>
      </c>
      <c r="E28" s="331">
        <v>0</v>
      </c>
      <c r="F28" s="331">
        <v>0</v>
      </c>
      <c r="G28" s="331">
        <v>0</v>
      </c>
      <c r="H28" s="331">
        <v>0</v>
      </c>
      <c r="I28" s="340">
        <v>0</v>
      </c>
      <c r="J28" s="331">
        <v>300</v>
      </c>
      <c r="K28" s="331">
        <v>0</v>
      </c>
      <c r="L28" s="331">
        <v>0</v>
      </c>
      <c r="M28" s="340">
        <v>0</v>
      </c>
      <c r="N28" s="329">
        <f t="shared" si="0"/>
        <v>300</v>
      </c>
      <c r="O28" s="330">
        <f t="shared" si="1"/>
        <v>0</v>
      </c>
    </row>
    <row r="29" spans="1:15" ht="14.25">
      <c r="A29" s="308" t="s">
        <v>196</v>
      </c>
      <c r="B29" s="339">
        <v>0</v>
      </c>
      <c r="C29" s="331">
        <v>0</v>
      </c>
      <c r="D29" s="340">
        <v>0</v>
      </c>
      <c r="E29" s="331">
        <v>0</v>
      </c>
      <c r="F29" s="331">
        <v>0</v>
      </c>
      <c r="G29" s="331">
        <v>0</v>
      </c>
      <c r="H29" s="331">
        <v>0</v>
      </c>
      <c r="I29" s="340">
        <v>0</v>
      </c>
      <c r="J29" s="331">
        <v>0</v>
      </c>
      <c r="K29" s="331">
        <v>300</v>
      </c>
      <c r="L29" s="331">
        <v>0</v>
      </c>
      <c r="M29" s="340">
        <v>0</v>
      </c>
      <c r="N29" s="329">
        <f t="shared" si="0"/>
        <v>300</v>
      </c>
      <c r="O29" s="330">
        <f t="shared" si="1"/>
        <v>0</v>
      </c>
    </row>
    <row r="30" spans="1:15" ht="14.25">
      <c r="A30" s="308" t="s">
        <v>197</v>
      </c>
      <c r="B30" s="341">
        <v>0</v>
      </c>
      <c r="C30" s="331">
        <v>0</v>
      </c>
      <c r="D30" s="340">
        <v>0</v>
      </c>
      <c r="E30" s="331">
        <v>0</v>
      </c>
      <c r="F30" s="331">
        <v>0</v>
      </c>
      <c r="G30" s="331">
        <v>0</v>
      </c>
      <c r="H30" s="331">
        <v>0</v>
      </c>
      <c r="I30" s="340">
        <v>0</v>
      </c>
      <c r="J30" s="331">
        <v>0</v>
      </c>
      <c r="K30" s="331">
        <v>0</v>
      </c>
      <c r="L30" s="331">
        <v>300</v>
      </c>
      <c r="M30" s="340">
        <v>0</v>
      </c>
      <c r="N30" s="329">
        <f t="shared" si="0"/>
        <v>300</v>
      </c>
      <c r="O30" s="330">
        <f t="shared" si="1"/>
        <v>0</v>
      </c>
    </row>
    <row r="31" spans="1:15" ht="15" thickBot="1">
      <c r="A31" s="309" t="s">
        <v>198</v>
      </c>
      <c r="B31" s="342">
        <v>0</v>
      </c>
      <c r="C31" s="336">
        <v>0</v>
      </c>
      <c r="D31" s="335">
        <v>0</v>
      </c>
      <c r="E31" s="334">
        <v>0</v>
      </c>
      <c r="F31" s="336">
        <v>0</v>
      </c>
      <c r="G31" s="336">
        <v>0</v>
      </c>
      <c r="H31" s="336">
        <v>0</v>
      </c>
      <c r="I31" s="335">
        <v>0</v>
      </c>
      <c r="J31" s="334">
        <v>0</v>
      </c>
      <c r="K31" s="336">
        <v>0</v>
      </c>
      <c r="L31" s="336">
        <v>0</v>
      </c>
      <c r="M31" s="335">
        <v>300</v>
      </c>
      <c r="N31" s="337">
        <f t="shared" si="0"/>
        <v>300</v>
      </c>
      <c r="O31" s="338">
        <f t="shared" si="1"/>
        <v>0</v>
      </c>
    </row>
    <row r="32" spans="1:15" ht="15" thickBot="1">
      <c r="A32" s="343" t="s">
        <v>200</v>
      </c>
      <c r="B32" s="344">
        <f t="shared" ref="B32:M32" si="2">SUM(B20:B31)</f>
        <v>300</v>
      </c>
      <c r="C32" s="345">
        <f t="shared" si="2"/>
        <v>300</v>
      </c>
      <c r="D32" s="346">
        <f t="shared" si="2"/>
        <v>300</v>
      </c>
      <c r="E32" s="345">
        <f t="shared" si="2"/>
        <v>300</v>
      </c>
      <c r="F32" s="345">
        <f t="shared" si="2"/>
        <v>300</v>
      </c>
      <c r="G32" s="345">
        <f t="shared" si="2"/>
        <v>300</v>
      </c>
      <c r="H32" s="345">
        <f t="shared" si="2"/>
        <v>300</v>
      </c>
      <c r="I32" s="346">
        <f t="shared" si="2"/>
        <v>300</v>
      </c>
      <c r="J32" s="345">
        <f t="shared" si="2"/>
        <v>380</v>
      </c>
      <c r="K32" s="345">
        <f t="shared" si="2"/>
        <v>365</v>
      </c>
      <c r="L32" s="345">
        <f t="shared" si="2"/>
        <v>370</v>
      </c>
      <c r="M32" s="346">
        <f t="shared" si="2"/>
        <v>385</v>
      </c>
      <c r="N32" s="347"/>
      <c r="O32" s="348">
        <f>SUM(O20:O31)</f>
        <v>127720</v>
      </c>
    </row>
  </sheetData>
  <phoneticPr fontId="2" type="noConversion"/>
  <pageMargins left="0.75" right="0.75" top="1" bottom="1" header="0.5" footer="0.5"/>
  <pageSetup paperSize="9" orientation="portrait" r:id="rId1"/>
  <headerFooter alignWithMargins="0">
    <oddHeader>&amp;A</oddHeader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已命名的範圍</vt:lpstr>
      </vt:variant>
      <vt:variant>
        <vt:i4>16</vt:i4>
      </vt:variant>
    </vt:vector>
  </HeadingPairs>
  <TitlesOfParts>
    <vt:vector size="36" baseType="lpstr">
      <vt:lpstr>目標搜尋</vt:lpstr>
      <vt:lpstr>損益兩平</vt:lpstr>
      <vt:lpstr>綜合練習一解答</vt:lpstr>
      <vt:lpstr>線性規劃模式</vt:lpstr>
      <vt:lpstr>運算結果報表 1</vt:lpstr>
      <vt:lpstr>綜合練習二解答</vt:lpstr>
      <vt:lpstr>單變數What-If</vt:lpstr>
      <vt:lpstr>綜合練習三解答</vt:lpstr>
      <vt:lpstr>雙變數What-If 分析</vt:lpstr>
      <vt:lpstr>綜合練習四解答</vt:lpstr>
      <vt:lpstr>分析藍本摘要</vt:lpstr>
      <vt:lpstr>分析藍本樞紐分析表</vt:lpstr>
      <vt:lpstr>分析藍本</vt:lpstr>
      <vt:lpstr>綜合練習五解答</vt:lpstr>
      <vt:lpstr>職棒分析模式</vt:lpstr>
      <vt:lpstr>資本預算</vt:lpstr>
      <vt:lpstr>分析藍本摘要 2</vt:lpstr>
      <vt:lpstr>最適廣告預算分配</vt:lpstr>
      <vt:lpstr>運輸問題</vt:lpstr>
      <vt:lpstr>轉運問題</vt:lpstr>
      <vt:lpstr>乙的月銷售金額</vt:lpstr>
      <vt:lpstr>下線銷售乘數</vt:lpstr>
      <vt:lpstr>甲的月銷售金額</vt:lpstr>
      <vt:lpstr>季節因子</vt:lpstr>
      <vt:lpstr>個人銷售金額</vt:lpstr>
      <vt:lpstr>個人銷售乘數</vt:lpstr>
      <vt:lpstr>座位限額</vt:lpstr>
      <vt:lpstr>票買出百分比</vt:lpstr>
      <vt:lpstr>票價</vt:lpstr>
      <vt:lpstr>景氣係數</vt:lpstr>
      <vt:lpstr>晴天機率因子</vt:lpstr>
      <vt:lpstr>買出票數</vt:lpstr>
      <vt:lpstr>目標搜尋!廣告量</vt:lpstr>
      <vt:lpstr>廣告量</vt:lpstr>
      <vt:lpstr>銷售量</vt:lpstr>
      <vt:lpstr>總收入</vt:lpstr>
    </vt:vector>
  </TitlesOfParts>
  <Company>淡江管科博士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量化管理</dc:title>
  <dc:creator>林宏諭</dc:creator>
  <cp:lastModifiedBy>Windows 使用者</cp:lastModifiedBy>
  <dcterms:created xsi:type="dcterms:W3CDTF">1999-06-22T15:24:29Z</dcterms:created>
  <dcterms:modified xsi:type="dcterms:W3CDTF">2013-11-14T06:53:25Z</dcterms:modified>
</cp:coreProperties>
</file>