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\"/>
    </mc:Choice>
  </mc:AlternateContent>
  <bookViews>
    <workbookView xWindow="480" yWindow="105" windowWidth="11370" windowHeight="6810" tabRatio="796" firstSheet="6" activeTab="12"/>
  </bookViews>
  <sheets>
    <sheet name="Sumif函數應用" sheetId="1" r:id="rId1"/>
    <sheet name="SUMPRODUCT應用" sheetId="7" r:id="rId2"/>
    <sheet name="行列式" sheetId="2" r:id="rId3"/>
    <sheet name="學生成績" sheetId="5" r:id="rId4"/>
    <sheet name="檢定考試" sheetId="4" r:id="rId5"/>
    <sheet name="HLOOKUP應用" sheetId="6" r:id="rId6"/>
    <sheet name="折現應用" sheetId="8" r:id="rId7"/>
    <sheet name="折舊" sheetId="9" r:id="rId8"/>
    <sheet name="折舊分析" sheetId="10" r:id="rId9"/>
    <sheet name="財務決策" sheetId="11" r:id="rId10"/>
    <sheet name="日期" sheetId="12" r:id="rId11"/>
    <sheet name="超連結的應用" sheetId="13" r:id="rId12"/>
    <sheet name="文字函數範例" sheetId="14" r:id="rId13"/>
  </sheets>
  <definedNames>
    <definedName name="_xlnm._FilterDatabase" localSheetId="0" hidden="1">Sumif函數應用!$A$2:$C$8</definedName>
    <definedName name="折舊年限">折舊!$B$3</definedName>
    <definedName name="殘值">折舊!$B$2</definedName>
    <definedName name="資產總值">折舊!$B$1</definedName>
    <definedName name="檢定成績">#REF!</definedName>
  </definedNames>
  <calcPr calcId="152511"/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2" i="14"/>
  <c r="F9" i="14"/>
  <c r="F8" i="14"/>
  <c r="F6" i="14"/>
  <c r="F7" i="14"/>
  <c r="F3" i="14"/>
  <c r="F5" i="14"/>
  <c r="F4" i="14"/>
  <c r="F2" i="14"/>
  <c r="D1" i="13"/>
  <c r="E1" i="13"/>
  <c r="B1" i="12"/>
  <c r="A2" i="12"/>
  <c r="A3" i="12"/>
  <c r="A4" i="12"/>
  <c r="A5" i="12"/>
  <c r="A6" i="12"/>
  <c r="A7" i="12"/>
  <c r="A8" i="12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G5" i="9"/>
  <c r="G6" i="9"/>
  <c r="G7" i="9"/>
  <c r="G8" i="9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" i="5"/>
  <c r="G3" i="5"/>
  <c r="G4" i="5"/>
  <c r="G5" i="5"/>
  <c r="G6" i="5"/>
  <c r="G7" i="5"/>
  <c r="G8" i="5"/>
  <c r="G9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</calcChain>
</file>

<file path=xl/comments1.xml><?xml version="1.0" encoding="utf-8"?>
<comments xmlns="http://schemas.openxmlformats.org/spreadsheetml/2006/main">
  <authors>
    <author>vincent</author>
  </authors>
  <commentList>
    <comment ref="A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vincent:</t>
        </r>
        <r>
          <rPr>
            <sz val="9"/>
            <color indexed="81"/>
            <rFont val="新細明體"/>
            <family val="1"/>
            <charset val="136"/>
          </rPr>
          <t xml:space="preserve">
假設年利率 10%﹑期數 3 年﹑每月付款1000元，或每年付款12000元，請分別按月利與年利計算，求算終值。</t>
        </r>
      </text>
    </comment>
    <comment ref="D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vincent:</t>
        </r>
        <r>
          <rPr>
            <sz val="9"/>
            <color indexed="81"/>
            <rFont val="新細明體"/>
            <family val="1"/>
            <charset val="136"/>
          </rPr>
          <t xml:space="preserve">
定期儲蓄存款，假設期初存入100,000 元，且以後每月月底儲蓄 1萬元，若年利率為 8%，為期10 年，且按月利複利計算，則 10 年後帳戶餘額為何?若改為月初繳款，則10年後又有多少的餘額?</t>
        </r>
      </text>
    </comment>
    <comment ref="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vincent:</t>
        </r>
        <r>
          <rPr>
            <sz val="9"/>
            <color indexed="81"/>
            <rFont val="新細明體"/>
            <family val="1"/>
            <charset val="136"/>
          </rPr>
          <t xml:space="preserve">
購買資產方法通常有分期付款或現金價二種。假設現金價為10萬元，倘若在沒有急需此10 萬元現金，且亦無更佳之投資機會，則分期付款的方法在如下二種型態下，試比較現金或那一種分期方式較有利:頭期款 2 萬，分 10 期 (月)，年利率 8%，期付 1 萬。頭期款 2 萬 4 仟，分 36 期 (月)，年利率 8% 期付 3 仟。</t>
        </r>
      </text>
    </comment>
    <comment ref="A15" authorId="0" shapeId="0">
      <text>
        <r>
          <rPr>
            <b/>
            <sz val="9"/>
            <color indexed="81"/>
            <rFont val="新細明體"/>
            <family val="1"/>
            <charset val="136"/>
          </rPr>
          <t>vincent:</t>
        </r>
        <r>
          <rPr>
            <sz val="9"/>
            <color indexed="81"/>
            <rFont val="新細明體"/>
            <family val="1"/>
            <charset val="136"/>
          </rPr>
          <t xml:space="preserve">
若您向銀行貸款購置汽車，年利率12.5%，貸款金額48萬，貸款期限五年，問每月須繳款多少？五年到期總繳款金額為多少？</t>
        </r>
      </text>
    </comment>
    <comment ref="D15" authorId="0" shapeId="0">
      <text>
        <r>
          <rPr>
            <b/>
            <sz val="9"/>
            <color indexed="81"/>
            <rFont val="新細明體"/>
            <family val="1"/>
            <charset val="136"/>
          </rPr>
          <t>vincent:</t>
        </r>
        <r>
          <rPr>
            <sz val="9"/>
            <color indexed="81"/>
            <rFont val="新細明體"/>
            <family val="1"/>
            <charset val="136"/>
          </rPr>
          <t xml:space="preserve">
假設以定期儲蓄存款方式預備於5年後存足1百萬元做為購屋頭期款，假設年利率為7.5%，則每月應存多少錢方能達成預定目標？</t>
        </r>
      </text>
    </comment>
  </commentList>
</comments>
</file>

<file path=xl/sharedStrings.xml><?xml version="1.0" encoding="utf-8"?>
<sst xmlns="http://schemas.openxmlformats.org/spreadsheetml/2006/main" count="387" uniqueCount="329">
  <si>
    <t>業務姓名</t>
    <phoneticPr fontId="3" type="noConversion"/>
  </si>
  <si>
    <t>銷售額</t>
    <phoneticPr fontId="3" type="noConversion"/>
  </si>
  <si>
    <t>獎金</t>
    <phoneticPr fontId="3" type="noConversion"/>
  </si>
  <si>
    <t>萬衛華</t>
    <phoneticPr fontId="3" type="noConversion"/>
  </si>
  <si>
    <t>王清峰</t>
    <phoneticPr fontId="3" type="noConversion"/>
  </si>
  <si>
    <t>林宏諭</t>
    <phoneticPr fontId="3" type="noConversion"/>
  </si>
  <si>
    <t>陳偉忠</t>
    <phoneticPr fontId="3" type="noConversion"/>
  </si>
  <si>
    <t>陳建志</t>
    <phoneticPr fontId="3" type="noConversion"/>
  </si>
  <si>
    <t>黃金印</t>
    <phoneticPr fontId="3" type="noConversion"/>
  </si>
  <si>
    <t>熊漢琳</t>
    <phoneticPr fontId="3" type="noConversion"/>
  </si>
  <si>
    <t>林毓修</t>
    <phoneticPr fontId="3" type="noConversion"/>
  </si>
  <si>
    <t>陳玉玲</t>
    <phoneticPr fontId="3" type="noConversion"/>
  </si>
  <si>
    <t>陳履安</t>
    <phoneticPr fontId="3" type="noConversion"/>
  </si>
  <si>
    <t>安心出版社</t>
    <phoneticPr fontId="3" type="noConversion"/>
  </si>
  <si>
    <t>「銷售額」大於600的「銷售額」總和</t>
    <phoneticPr fontId="3" type="noConversion"/>
  </si>
  <si>
    <t>「銷售額」大於600的「獎金」總和</t>
    <phoneticPr fontId="3" type="noConversion"/>
  </si>
  <si>
    <t>A73371</t>
  </si>
  <si>
    <t>A73372</t>
  </si>
  <si>
    <t>A73373</t>
  </si>
  <si>
    <t>A73374</t>
  </si>
  <si>
    <t>A73375</t>
  </si>
  <si>
    <t>A73376</t>
  </si>
  <si>
    <t>A73377</t>
  </si>
  <si>
    <t>A73378</t>
  </si>
  <si>
    <t>A73379</t>
  </si>
  <si>
    <t>A73380</t>
  </si>
  <si>
    <t>A73381</t>
  </si>
  <si>
    <t>A73382</t>
  </si>
  <si>
    <t>A73383</t>
  </si>
  <si>
    <t>A73384</t>
  </si>
  <si>
    <t>A73385</t>
  </si>
  <si>
    <t>A73386</t>
  </si>
  <si>
    <t>A73387</t>
  </si>
  <si>
    <t>A73388</t>
  </si>
  <si>
    <t>A73389</t>
  </si>
  <si>
    <t>A73390</t>
  </si>
  <si>
    <t>A73391</t>
  </si>
  <si>
    <t>A73392</t>
  </si>
  <si>
    <t>A73393</t>
  </si>
  <si>
    <t>A73394</t>
  </si>
  <si>
    <t>A73395</t>
  </si>
  <si>
    <t>A73396</t>
  </si>
  <si>
    <t>A73397</t>
  </si>
  <si>
    <t>A73398</t>
  </si>
  <si>
    <t>A73399</t>
  </si>
  <si>
    <t>A73400</t>
  </si>
  <si>
    <t>黃柏誠</t>
  </si>
  <si>
    <t>A73401</t>
  </si>
  <si>
    <t>林碧梅</t>
  </si>
  <si>
    <t>A73402</t>
  </si>
  <si>
    <t>蔡政修</t>
  </si>
  <si>
    <t>A73403</t>
  </si>
  <si>
    <t>陳佳甫</t>
  </si>
  <si>
    <t>A73404</t>
  </si>
  <si>
    <t>李琬茹</t>
  </si>
  <si>
    <t>A73405</t>
  </si>
  <si>
    <t>陳佩君</t>
  </si>
  <si>
    <t>A73406</t>
  </si>
  <si>
    <t>潘振輝</t>
  </si>
  <si>
    <t>A73407</t>
  </si>
  <si>
    <t>黃金印</t>
  </si>
  <si>
    <t>A73408</t>
  </si>
  <si>
    <t>林士璁</t>
  </si>
  <si>
    <t>A73409</t>
  </si>
  <si>
    <t>A73410</t>
  </si>
  <si>
    <t>姓名</t>
  </si>
  <si>
    <t>等級</t>
  </si>
  <si>
    <t>贈品</t>
  </si>
  <si>
    <t>碩碩技術學院</t>
    <phoneticPr fontId="3" type="noConversion"/>
  </si>
  <si>
    <t>技能檢定考試評比</t>
    <phoneticPr fontId="3" type="noConversion"/>
  </si>
  <si>
    <t>學號</t>
    <phoneticPr fontId="3" type="noConversion"/>
  </si>
  <si>
    <t>性別</t>
    <phoneticPr fontId="3" type="noConversion"/>
  </si>
  <si>
    <t>中文輸入</t>
    <phoneticPr fontId="3" type="noConversion"/>
  </si>
  <si>
    <t>文書處理</t>
    <phoneticPr fontId="3" type="noConversion"/>
  </si>
  <si>
    <t>平均</t>
    <phoneticPr fontId="3" type="noConversion"/>
  </si>
  <si>
    <t>總分</t>
    <phoneticPr fontId="3" type="noConversion"/>
  </si>
  <si>
    <t>獎品</t>
    <phoneticPr fontId="3" type="noConversion"/>
  </si>
  <si>
    <t>加權比例</t>
    <phoneticPr fontId="3" type="noConversion"/>
  </si>
  <si>
    <t>熊漢琳</t>
    <phoneticPr fontId="3" type="noConversion"/>
  </si>
  <si>
    <t>女</t>
    <phoneticPr fontId="3" type="noConversion"/>
  </si>
  <si>
    <t>男</t>
    <phoneticPr fontId="3" type="noConversion"/>
  </si>
  <si>
    <t>黃柏誠</t>
    <phoneticPr fontId="3" type="noConversion"/>
  </si>
  <si>
    <t>林毓恆</t>
    <phoneticPr fontId="3" type="noConversion"/>
  </si>
  <si>
    <t>陳玉玲</t>
    <phoneticPr fontId="3" type="noConversion"/>
  </si>
  <si>
    <t>黃冠儒</t>
    <phoneticPr fontId="3" type="noConversion"/>
  </si>
  <si>
    <t>王秀惠</t>
    <phoneticPr fontId="3" type="noConversion"/>
  </si>
  <si>
    <t>陳國清</t>
    <phoneticPr fontId="3" type="noConversion"/>
  </si>
  <si>
    <t>林碧梅</t>
    <phoneticPr fontId="3" type="noConversion"/>
  </si>
  <si>
    <t>萬衛華</t>
    <phoneticPr fontId="3" type="noConversion"/>
  </si>
  <si>
    <t>林宏諭</t>
    <phoneticPr fontId="3" type="noConversion"/>
  </si>
  <si>
    <t>林建宏</t>
    <phoneticPr fontId="3" type="noConversion"/>
  </si>
  <si>
    <t>謝幸安</t>
    <phoneticPr fontId="3" type="noConversion"/>
  </si>
  <si>
    <t>林毓倫</t>
    <phoneticPr fontId="3" type="noConversion"/>
  </si>
  <si>
    <t>成績查詢</t>
    <phoneticPr fontId="3" type="noConversion"/>
  </si>
  <si>
    <t>1.請計算中文輸入平均分數</t>
    <phoneticPr fontId="3" type="noConversion"/>
  </si>
  <si>
    <t>A</t>
    <phoneticPr fontId="3" type="noConversion"/>
  </si>
  <si>
    <t>電影票3張</t>
    <phoneticPr fontId="3" type="noConversion"/>
  </si>
  <si>
    <t>2.請計算文書處理平均分數</t>
    <phoneticPr fontId="3" type="noConversion"/>
  </si>
  <si>
    <t>B</t>
    <phoneticPr fontId="3" type="noConversion"/>
  </si>
  <si>
    <t>光碟一片</t>
    <phoneticPr fontId="3" type="noConversion"/>
  </si>
  <si>
    <t>3.請計算平均分數最大</t>
    <phoneticPr fontId="3" type="noConversion"/>
  </si>
  <si>
    <t>C</t>
    <phoneticPr fontId="3" type="noConversion"/>
  </si>
  <si>
    <t>音樂帶兩捲</t>
    <phoneticPr fontId="3" type="noConversion"/>
  </si>
  <si>
    <t>4.請計算總分最小者</t>
    <phoneticPr fontId="3" type="noConversion"/>
  </si>
  <si>
    <t>D</t>
    <phoneticPr fontId="3" type="noConversion"/>
  </si>
  <si>
    <t>鉛筆五支</t>
    <phoneticPr fontId="3" type="noConversion"/>
  </si>
  <si>
    <t>請輸入要計算的項目數字</t>
    <phoneticPr fontId="3" type="noConversion"/>
  </si>
  <si>
    <t>最後計算的結果</t>
    <phoneticPr fontId="3" type="noConversion"/>
  </si>
  <si>
    <t>陳偉忠</t>
    <phoneticPr fontId="3" type="noConversion"/>
  </si>
  <si>
    <t>林向宏</t>
    <phoneticPr fontId="3" type="noConversion"/>
  </si>
  <si>
    <t>學號</t>
    <phoneticPr fontId="3" type="noConversion"/>
  </si>
  <si>
    <t>學生姓名</t>
    <phoneticPr fontId="3" type="noConversion"/>
  </si>
  <si>
    <t>第一次</t>
    <phoneticPr fontId="3" type="noConversion"/>
  </si>
  <si>
    <t>第二次</t>
    <phoneticPr fontId="3" type="noConversion"/>
  </si>
  <si>
    <t>第三次</t>
    <phoneticPr fontId="3" type="noConversion"/>
  </si>
  <si>
    <t>三取二高分平均</t>
    <phoneticPr fontId="3" type="noConversion"/>
  </si>
  <si>
    <t>總分</t>
    <phoneticPr fontId="3" type="noConversion"/>
  </si>
  <si>
    <t>排名</t>
    <phoneticPr fontId="3" type="noConversion"/>
  </si>
  <si>
    <t>組距</t>
    <phoneticPr fontId="3" type="noConversion"/>
  </si>
  <si>
    <t>個數</t>
    <phoneticPr fontId="3" type="noConversion"/>
  </si>
  <si>
    <t>陳玉玲</t>
    <phoneticPr fontId="3" type="noConversion"/>
  </si>
  <si>
    <r>
      <t>(&lt;</t>
    </r>
    <r>
      <rPr>
        <sz val="12"/>
        <rFont val="新細明體"/>
        <family val="1"/>
        <charset val="136"/>
      </rPr>
      <t>60)</t>
    </r>
    <phoneticPr fontId="3" type="noConversion"/>
  </si>
  <si>
    <t>(60-69)</t>
    <phoneticPr fontId="3" type="noConversion"/>
  </si>
  <si>
    <t>萬衛華</t>
    <phoneticPr fontId="3" type="noConversion"/>
  </si>
  <si>
    <t>(70-79)</t>
    <phoneticPr fontId="3" type="noConversion"/>
  </si>
  <si>
    <t>陳國清</t>
    <phoneticPr fontId="3" type="noConversion"/>
  </si>
  <si>
    <t>(80-89)</t>
    <phoneticPr fontId="3" type="noConversion"/>
  </si>
  <si>
    <t>陳建志</t>
    <phoneticPr fontId="3" type="noConversion"/>
  </si>
  <si>
    <t>(90-99)</t>
    <phoneticPr fontId="3" type="noConversion"/>
  </si>
  <si>
    <t>黃士哲</t>
    <phoneticPr fontId="3" type="noConversion"/>
  </si>
  <si>
    <t>(100)</t>
    <phoneticPr fontId="3" type="noConversion"/>
  </si>
  <si>
    <t>謝月嫥</t>
    <phoneticPr fontId="3" type="noConversion"/>
  </si>
  <si>
    <t>黃冠儒</t>
    <phoneticPr fontId="3" type="noConversion"/>
  </si>
  <si>
    <t>前五名總分最高的平均數</t>
    <phoneticPr fontId="3" type="noConversion"/>
  </si>
  <si>
    <t>林建宏</t>
    <phoneticPr fontId="3" type="noConversion"/>
  </si>
  <si>
    <t>王秀惠</t>
    <phoneticPr fontId="3" type="noConversion"/>
  </si>
  <si>
    <t xml:space="preserve">黃炳璁 </t>
    <phoneticPr fontId="3" type="noConversion"/>
  </si>
  <si>
    <t>吳嘉玲</t>
    <phoneticPr fontId="3" type="noConversion"/>
  </si>
  <si>
    <t>陳幸華</t>
    <phoneticPr fontId="3" type="noConversion"/>
  </si>
  <si>
    <t>林玉敏</t>
    <phoneticPr fontId="3" type="noConversion"/>
  </si>
  <si>
    <t>陳甘順</t>
    <phoneticPr fontId="3" type="noConversion"/>
  </si>
  <si>
    <t>蔡承諺</t>
    <phoneticPr fontId="3" type="noConversion"/>
  </si>
  <si>
    <t>陳偉忠</t>
    <phoneticPr fontId="3" type="noConversion"/>
  </si>
  <si>
    <t>林毓修</t>
    <phoneticPr fontId="3" type="noConversion"/>
  </si>
  <si>
    <t>林毓倫</t>
    <phoneticPr fontId="3" type="noConversion"/>
  </si>
  <si>
    <t>謝幸安</t>
    <phoneticPr fontId="3" type="noConversion"/>
  </si>
  <si>
    <t>林士璁</t>
    <phoneticPr fontId="3" type="noConversion"/>
  </si>
  <si>
    <t>莊以貞</t>
    <phoneticPr fontId="3" type="noConversion"/>
  </si>
  <si>
    <t>曾金玲</t>
    <phoneticPr fontId="3" type="noConversion"/>
  </si>
  <si>
    <t>連敏雯</t>
    <phoneticPr fontId="3" type="noConversion"/>
  </si>
  <si>
    <t>林淑芳</t>
    <phoneticPr fontId="3" type="noConversion"/>
  </si>
  <si>
    <t>許新玉</t>
    <phoneticPr fontId="3" type="noConversion"/>
  </si>
  <si>
    <t>邱于弦</t>
    <phoneticPr fontId="3" type="noConversion"/>
  </si>
  <si>
    <t>徐慧芹</t>
    <phoneticPr fontId="3" type="noConversion"/>
  </si>
  <si>
    <t>蔡佩君</t>
    <phoneticPr fontId="3" type="noConversion"/>
  </si>
  <si>
    <t>曾秋萍</t>
    <phoneticPr fontId="3" type="noConversion"/>
  </si>
  <si>
    <t>最高分數</t>
    <phoneticPr fontId="3" type="noConversion"/>
  </si>
  <si>
    <t>最低分數</t>
    <phoneticPr fontId="3" type="noConversion"/>
  </si>
  <si>
    <t>錄取</t>
    <phoneticPr fontId="3" type="noConversion"/>
  </si>
  <si>
    <t>不及格人數</t>
    <phoneticPr fontId="3" type="noConversion"/>
  </si>
  <si>
    <t>大於平均人數</t>
    <phoneticPr fontId="3" type="noConversion"/>
  </si>
  <si>
    <t>三次檢定成績</t>
    <phoneticPr fontId="3" type="noConversion"/>
  </si>
  <si>
    <t>學號</t>
    <phoneticPr fontId="3" type="noConversion"/>
  </si>
  <si>
    <t>學生姓名</t>
    <phoneticPr fontId="3" type="noConversion"/>
  </si>
  <si>
    <t>陳偉忠</t>
    <phoneticPr fontId="3" type="noConversion"/>
  </si>
  <si>
    <t>林向宏</t>
    <phoneticPr fontId="3" type="noConversion"/>
  </si>
  <si>
    <t>萬衛華</t>
    <phoneticPr fontId="3" type="noConversion"/>
  </si>
  <si>
    <t>陳國清</t>
    <phoneticPr fontId="3" type="noConversion"/>
  </si>
  <si>
    <t>陳建志</t>
    <phoneticPr fontId="3" type="noConversion"/>
  </si>
  <si>
    <t>黃士哲</t>
    <phoneticPr fontId="3" type="noConversion"/>
  </si>
  <si>
    <t>謝月嫥</t>
    <phoneticPr fontId="3" type="noConversion"/>
  </si>
  <si>
    <t>黃冠儒</t>
    <phoneticPr fontId="3" type="noConversion"/>
  </si>
  <si>
    <t>林建宏</t>
    <phoneticPr fontId="3" type="noConversion"/>
  </si>
  <si>
    <t>第一次</t>
    <phoneticPr fontId="3" type="noConversion"/>
  </si>
  <si>
    <t>第二次</t>
    <phoneticPr fontId="3" type="noConversion"/>
  </si>
  <si>
    <t>第三次</t>
    <phoneticPr fontId="3" type="noConversion"/>
  </si>
  <si>
    <t>請輸入學號以查詢各項成績</t>
    <phoneticPr fontId="3" type="noConversion"/>
  </si>
  <si>
    <t>總分</t>
    <phoneticPr fontId="3" type="noConversion"/>
  </si>
  <si>
    <t>學號</t>
    <phoneticPr fontId="3" type="noConversion"/>
  </si>
  <si>
    <t>比例</t>
    <phoneticPr fontId="3" type="noConversion"/>
  </si>
  <si>
    <t>加減分</t>
    <phoneticPr fontId="3" type="noConversion"/>
  </si>
  <si>
    <t>學生姓名</t>
    <phoneticPr fontId="3" type="noConversion"/>
  </si>
  <si>
    <t>出席成績</t>
    <phoneticPr fontId="3" type="noConversion"/>
  </si>
  <si>
    <t>平常</t>
    <phoneticPr fontId="3" type="noConversion"/>
  </si>
  <si>
    <t>作業一</t>
    <phoneticPr fontId="3" type="noConversion"/>
  </si>
  <si>
    <t>作業二</t>
    <phoneticPr fontId="3" type="noConversion"/>
  </si>
  <si>
    <t>期中考</t>
    <phoneticPr fontId="3" type="noConversion"/>
  </si>
  <si>
    <t>期末考</t>
    <phoneticPr fontId="3" type="noConversion"/>
  </si>
  <si>
    <t>熊漢琳</t>
    <phoneticPr fontId="3" type="noConversion"/>
  </si>
  <si>
    <t>陳偉忠</t>
    <phoneticPr fontId="3" type="noConversion"/>
  </si>
  <si>
    <t>黃柏誠</t>
    <phoneticPr fontId="3" type="noConversion"/>
  </si>
  <si>
    <t>林毓恆</t>
    <phoneticPr fontId="3" type="noConversion"/>
  </si>
  <si>
    <t>陳玉玲</t>
    <phoneticPr fontId="3" type="noConversion"/>
  </si>
  <si>
    <t>A1:C3</t>
    <phoneticPr fontId="3" type="noConversion"/>
  </si>
  <si>
    <t>A1:D4</t>
    <phoneticPr fontId="3" type="noConversion"/>
  </si>
  <si>
    <t>反矩陣</t>
    <phoneticPr fontId="3" type="noConversion"/>
  </si>
  <si>
    <t>五年到期總繳款金額</t>
  </si>
  <si>
    <t>倍率為2，但小於直線法時，以直線為主</t>
  </si>
  <si>
    <t>倍率固定為1.5</t>
  </si>
  <si>
    <t>(01)存款終值</t>
    <phoneticPr fontId="3" type="noConversion"/>
  </si>
  <si>
    <t>(02)存款終值</t>
    <phoneticPr fontId="3" type="noConversion"/>
  </si>
  <si>
    <t>(03)貸款方案</t>
    <phoneticPr fontId="3" type="noConversion"/>
  </si>
  <si>
    <t>年利率</t>
    <phoneticPr fontId="3" type="noConversion"/>
  </si>
  <si>
    <t>方案一</t>
    <phoneticPr fontId="3" type="noConversion"/>
  </si>
  <si>
    <t>存款年限</t>
    <phoneticPr fontId="3" type="noConversion"/>
  </si>
  <si>
    <t>期初存款</t>
    <phoneticPr fontId="3" type="noConversion"/>
  </si>
  <si>
    <t>頭款</t>
    <phoneticPr fontId="3" type="noConversion"/>
  </si>
  <si>
    <t>每月繳款</t>
    <phoneticPr fontId="3" type="noConversion"/>
  </si>
  <si>
    <t>每月存款</t>
    <phoneticPr fontId="3" type="noConversion"/>
  </si>
  <si>
    <t>期數(月)</t>
    <phoneticPr fontId="3" type="noConversion"/>
  </si>
  <si>
    <t>每年繳款</t>
    <phoneticPr fontId="3" type="noConversion"/>
  </si>
  <si>
    <t>每期付款</t>
    <phoneticPr fontId="3" type="noConversion"/>
  </si>
  <si>
    <t>月利計算的終值</t>
    <phoneticPr fontId="3" type="noConversion"/>
  </si>
  <si>
    <t>月初繳款到期終值</t>
    <phoneticPr fontId="3" type="noConversion"/>
  </si>
  <si>
    <t>年利計算的終值</t>
    <phoneticPr fontId="3" type="noConversion"/>
  </si>
  <si>
    <t>月底繳款到期終值</t>
    <phoneticPr fontId="3" type="noConversion"/>
  </si>
  <si>
    <t>**現值</t>
    <phoneticPr fontId="3" type="noConversion"/>
  </si>
  <si>
    <t>方案二</t>
    <phoneticPr fontId="3" type="noConversion"/>
  </si>
  <si>
    <t>(04)貸款購置汽車</t>
    <phoneticPr fontId="3" type="noConversion"/>
  </si>
  <si>
    <t>(05)儲蓄</t>
    <phoneticPr fontId="3" type="noConversion"/>
  </si>
  <si>
    <r>
      <t>貸款金額</t>
    </r>
    <r>
      <rPr>
        <sz val="12"/>
        <rFont val="Times New Roman"/>
        <family val="1"/>
      </rPr>
      <t/>
    </r>
    <phoneticPr fontId="3" type="noConversion"/>
  </si>
  <si>
    <t>目標</t>
    <phoneticPr fontId="3" type="noConversion"/>
  </si>
  <si>
    <t>貸款期限</t>
    <phoneticPr fontId="3" type="noConversion"/>
  </si>
  <si>
    <t>資產總值</t>
    <phoneticPr fontId="3" type="noConversion"/>
  </si>
  <si>
    <t>[某一自動化生產設備，可用期限5年，原始成本100萬元，殘值10萬]</t>
    <phoneticPr fontId="3" type="noConversion"/>
  </si>
  <si>
    <t>殘值</t>
    <phoneticPr fontId="3" type="noConversion"/>
  </si>
  <si>
    <t>折舊年限</t>
    <phoneticPr fontId="3" type="noConversion"/>
  </si>
  <si>
    <t>折舊值</t>
    <phoneticPr fontId="3" type="noConversion"/>
  </si>
  <si>
    <t>總額</t>
    <phoneticPr fontId="3" type="noConversion"/>
  </si>
  <si>
    <t>直線法</t>
    <phoneticPr fontId="3" type="noConversion"/>
  </si>
  <si>
    <t>雙倍餘額遞減法</t>
    <phoneticPr fontId="3" type="noConversion"/>
  </si>
  <si>
    <t>三倍餘額遞減法</t>
    <phoneticPr fontId="3" type="noConversion"/>
  </si>
  <si>
    <t>年數合計法</t>
    <phoneticPr fontId="3" type="noConversion"/>
  </si>
  <si>
    <r>
      <t>使用</t>
    </r>
    <r>
      <rPr>
        <sz val="12"/>
        <rFont val="Times New Roman"/>
        <family val="1"/>
      </rPr>
      <t>VDB</t>
    </r>
    <phoneticPr fontId="3" type="noConversion"/>
  </si>
  <si>
    <t>第一年折舊</t>
    <phoneticPr fontId="3" type="noConversion"/>
  </si>
  <si>
    <t>第二年至第四年折舊</t>
    <phoneticPr fontId="3" type="noConversion"/>
  </si>
  <si>
    <t>第二月至第十八個月</t>
    <phoneticPr fontId="3" type="noConversion"/>
  </si>
  <si>
    <t>資產總值</t>
    <phoneticPr fontId="3" type="noConversion"/>
  </si>
  <si>
    <t>殘值</t>
    <phoneticPr fontId="3" type="noConversion"/>
  </si>
  <si>
    <t>折舊年限</t>
    <phoneticPr fontId="3" type="noConversion"/>
  </si>
  <si>
    <t>DDB()</t>
    <phoneticPr fontId="3" type="noConversion"/>
  </si>
  <si>
    <t>SLN()</t>
    <phoneticPr fontId="3" type="noConversion"/>
  </si>
  <si>
    <t>SYD()</t>
    <phoneticPr fontId="3" type="noConversion"/>
  </si>
  <si>
    <t>期數</t>
    <phoneticPr fontId="3" type="noConversion"/>
  </si>
  <si>
    <t>直線法</t>
    <phoneticPr fontId="3" type="noConversion"/>
  </si>
  <si>
    <t>年數合計</t>
    <phoneticPr fontId="3" type="noConversion"/>
  </si>
  <si>
    <t>現金流量</t>
  </si>
  <si>
    <t>期初投資</t>
    <phoneticPr fontId="3" type="noConversion"/>
  </si>
  <si>
    <t>NPV</t>
    <phoneticPr fontId="3" type="noConversion"/>
  </si>
  <si>
    <t>第一年回收</t>
    <phoneticPr fontId="3" type="noConversion"/>
  </si>
  <si>
    <t>第二年回收</t>
    <phoneticPr fontId="3" type="noConversion"/>
  </si>
  <si>
    <t>第三年回收</t>
    <phoneticPr fontId="3" type="noConversion"/>
  </si>
  <si>
    <t>第四年回收</t>
    <phoneticPr fontId="3" type="noConversion"/>
  </si>
  <si>
    <t>IRR</t>
    <phoneticPr fontId="3" type="noConversion"/>
  </si>
  <si>
    <t>第五年回收</t>
    <phoneticPr fontId="3" type="noConversion"/>
  </si>
  <si>
    <t>二年結束</t>
    <phoneticPr fontId="3" type="noConversion"/>
  </si>
  <si>
    <t>四年結束</t>
    <phoneticPr fontId="3" type="noConversion"/>
  </si>
  <si>
    <t>五年結束</t>
    <phoneticPr fontId="3" type="noConversion"/>
  </si>
  <si>
    <t>現金流量日期</t>
    <phoneticPr fontId="3" type="noConversion"/>
  </si>
  <si>
    <t>XIRR</t>
    <phoneticPr fontId="3" type="noConversion"/>
  </si>
  <si>
    <t>XNPV(k=10%)</t>
    <phoneticPr fontId="3" type="noConversion"/>
  </si>
  <si>
    <r>
      <t>A</t>
    </r>
    <r>
      <rPr>
        <sz val="12"/>
        <rFont val="新細明體"/>
        <family val="1"/>
        <charset val="136"/>
      </rPr>
      <t>1日期之</t>
    </r>
    <r>
      <rPr>
        <sz val="12"/>
        <rFont val="新細明體"/>
        <family val="1"/>
        <charset val="136"/>
      </rPr>
      <t>25年10個月又10天後的日期</t>
    </r>
    <phoneticPr fontId="3" type="noConversion"/>
  </si>
  <si>
    <t>A1日期是星期幾</t>
    <phoneticPr fontId="3" type="noConversion"/>
  </si>
  <si>
    <t>A1日期之某人的實際歲數</t>
    <phoneticPr fontId="3" type="noConversion"/>
  </si>
  <si>
    <t>A1日期之某人的實際虛數</t>
    <phoneticPr fontId="3" type="noConversion"/>
  </si>
  <si>
    <t>B1與A1的天數差</t>
    <phoneticPr fontId="3" type="noConversion"/>
  </si>
  <si>
    <t>B1與A1的月份差</t>
    <phoneticPr fontId="3" type="noConversion"/>
  </si>
  <si>
    <t>B1與A1的年數差</t>
    <phoneticPr fontId="3" type="noConversion"/>
  </si>
  <si>
    <t>電子郵件</t>
    <phoneticPr fontId="3" type="noConversion"/>
  </si>
  <si>
    <t>電子郵件超連結</t>
    <phoneticPr fontId="3" type="noConversion"/>
  </si>
  <si>
    <t>熊漢琳</t>
    <phoneticPr fontId="3" type="noConversion"/>
  </si>
  <si>
    <t>ching@2mails.hp.com.tw</t>
    <phoneticPr fontId="3" type="noConversion"/>
  </si>
  <si>
    <t>陳偉忠</t>
    <phoneticPr fontId="3" type="noConversion"/>
  </si>
  <si>
    <t>toto@2mails.systex.com.tw</t>
    <phoneticPr fontId="3" type="noConversion"/>
  </si>
  <si>
    <t>黃柏誠</t>
    <phoneticPr fontId="3" type="noConversion"/>
  </si>
  <si>
    <t>john@2mails.clock.com.tw</t>
    <phoneticPr fontId="3" type="noConversion"/>
  </si>
  <si>
    <t>king@2mails.lan.com.tw</t>
    <phoneticPr fontId="3" type="noConversion"/>
  </si>
  <si>
    <t>陳玉玲</t>
    <phoneticPr fontId="3" type="noConversion"/>
  </si>
  <si>
    <t>juimi@2mails.csf.org.tw</t>
    <phoneticPr fontId="3" type="noConversion"/>
  </si>
  <si>
    <t>黃冠儒</t>
    <phoneticPr fontId="3" type="noConversion"/>
  </si>
  <si>
    <t>yun@2tpts5.seed.net.tw</t>
    <phoneticPr fontId="3" type="noConversion"/>
  </si>
  <si>
    <t>王秀惠</t>
    <phoneticPr fontId="3" type="noConversion"/>
  </si>
  <si>
    <t>rudy@2mails.ntu.edu.tw</t>
    <phoneticPr fontId="3" type="noConversion"/>
  </si>
  <si>
    <t>陳國清</t>
    <phoneticPr fontId="3" type="noConversion"/>
  </si>
  <si>
    <t>wuwu@2cathlife.com.tw</t>
    <phoneticPr fontId="3" type="noConversion"/>
  </si>
  <si>
    <t>林碧梅</t>
    <phoneticPr fontId="3" type="noConversion"/>
  </si>
  <si>
    <t>nini@2ms3.hinet.net</t>
    <phoneticPr fontId="3" type="noConversion"/>
  </si>
  <si>
    <t>萬衛華</t>
    <phoneticPr fontId="3" type="noConversion"/>
  </si>
  <si>
    <t>tomy@2mails.microsoft.com</t>
    <phoneticPr fontId="3" type="noConversion"/>
  </si>
  <si>
    <t>林宏諭</t>
    <phoneticPr fontId="3" type="noConversion"/>
  </si>
  <si>
    <t>yune@2mis.im.tku.edu.tw</t>
    <phoneticPr fontId="3" type="noConversion"/>
  </si>
  <si>
    <t>林建宏</t>
    <phoneticPr fontId="3" type="noConversion"/>
  </si>
  <si>
    <t>vivi@2mails.computer.org.tw</t>
    <phoneticPr fontId="3" type="noConversion"/>
  </si>
  <si>
    <t>謝幸安</t>
    <phoneticPr fontId="3" type="noConversion"/>
  </si>
  <si>
    <t>pau@2ms16.hinet.net</t>
    <phoneticPr fontId="3" type="noConversion"/>
  </si>
  <si>
    <t>林毓倫</t>
    <phoneticPr fontId="3" type="noConversion"/>
  </si>
  <si>
    <t>didi@2ms17.hinet.net</t>
    <phoneticPr fontId="3" type="noConversion"/>
  </si>
  <si>
    <t>12345</t>
    <phoneticPr fontId="3" type="noConversion"/>
  </si>
  <si>
    <t>$12,000</t>
    <phoneticPr fontId="3" type="noConversion"/>
  </si>
  <si>
    <t>3:00 PM</t>
    <phoneticPr fontId="3" type="noConversion"/>
  </si>
  <si>
    <t>2003/11/2</t>
    <phoneticPr fontId="3" type="noConversion"/>
  </si>
  <si>
    <t>2003/11/2 15:00</t>
    <phoneticPr fontId="3" type="noConversion"/>
  </si>
  <si>
    <t>NT$12,000</t>
    <phoneticPr fontId="3" type="noConversion"/>
  </si>
  <si>
    <t>1 1/4</t>
    <phoneticPr fontId="3" type="noConversion"/>
  </si>
  <si>
    <t>25%</t>
    <phoneticPr fontId="3" type="noConversion"/>
  </si>
  <si>
    <t>文字化數值</t>
    <phoneticPr fontId="3" type="noConversion"/>
  </si>
  <si>
    <t>轉換後數值</t>
    <phoneticPr fontId="3" type="noConversion"/>
  </si>
  <si>
    <t>台北市東園街10號</t>
  </si>
  <si>
    <t>台中縣五權西路30號</t>
  </si>
  <si>
    <t>高雄市中山路一段40號2樓</t>
  </si>
  <si>
    <t>中壢市中華路33號4樓之1</t>
  </si>
  <si>
    <t>台北市八德路三段10號</t>
  </si>
  <si>
    <t>台北縣中和市連城路1號</t>
  </si>
  <si>
    <t>台北市萬大路445號5樓</t>
  </si>
  <si>
    <t>台中縣烏日鄉瑞興街8號</t>
  </si>
  <si>
    <t>台北市實踐街34號9樓</t>
  </si>
  <si>
    <t>台北縣新店市中正路6-3號</t>
  </si>
  <si>
    <t>台北市大直街100號</t>
  </si>
  <si>
    <t>基隆市義七路3號</t>
  </si>
  <si>
    <t>姓名</t>
    <phoneticPr fontId="3" type="noConversion"/>
  </si>
  <si>
    <t>地址</t>
    <phoneticPr fontId="3" type="noConversion"/>
  </si>
  <si>
    <t>縣市</t>
    <phoneticPr fontId="3" type="noConversion"/>
  </si>
  <si>
    <t>及格科目☆</t>
    <phoneticPr fontId="3" type="noConversion"/>
  </si>
  <si>
    <t>LEFT()函數範例</t>
    <phoneticPr fontId="3" type="noConversion"/>
  </si>
  <si>
    <t>VALUE()函數範例</t>
    <phoneticPr fontId="3" type="noConversion"/>
  </si>
  <si>
    <t>等級</t>
    <phoneticPr fontId="3" type="noConversion"/>
  </si>
  <si>
    <t>項目</t>
    <phoneticPr fontId="3" type="noConversion"/>
  </si>
  <si>
    <t>查詢內容</t>
    <phoneticPr fontId="3" type="noConversion"/>
  </si>
  <si>
    <t>林宸旭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</si>
</sst>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81" formatCode="#,##0_);[Red]\(#,##0\)"/>
    <numFmt numFmtId="186" formatCode="_-* #,##0_-;\-* #,##0_-;_-* &quot;-&quot;??_-;_-@_-"/>
    <numFmt numFmtId="188" formatCode="&quot;$&quot;#,##0_);[Red]\(&quot;$&quot;#,##0\)"/>
    <numFmt numFmtId="201" formatCode="&quot;$&quot;#,##0.0;[Red]\-&quot;$&quot;#,##0.0"/>
    <numFmt numFmtId="203" formatCode="0.#&quot;倍餘額&quot;"/>
    <numFmt numFmtId="206" formatCode="0.0%"/>
    <numFmt numFmtId="209" formatCode="&quot;第&quot;0&quot;年&quot;"/>
    <numFmt numFmtId="211" formatCode="#,##0;[Red][&lt;60]\-#,##0;General"/>
    <numFmt numFmtId="214" formatCode="[DBNum1][$-404]General"/>
  </numFmts>
  <fonts count="19">
    <font>
      <sz val="12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9"/>
      <name val="Times New Roman"/>
      <family val="1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12"/>
      <name val="Times New Roman"/>
      <family val="1"/>
    </font>
    <font>
      <sz val="12"/>
      <color indexed="18"/>
      <name val="新細明體"/>
      <family val="1"/>
      <charset val="136"/>
    </font>
    <font>
      <sz val="12"/>
      <color indexed="16"/>
      <name val="新細明體"/>
      <family val="1"/>
      <charset val="136"/>
    </font>
    <font>
      <sz val="12"/>
      <color indexed="43"/>
      <name val="新細明體"/>
      <family val="1"/>
      <charset val="136"/>
    </font>
    <font>
      <sz val="12"/>
      <color indexed="26"/>
      <name val="新細明體"/>
      <family val="1"/>
      <charset val="136"/>
    </font>
    <font>
      <b/>
      <sz val="12"/>
      <color indexed="48"/>
      <name val="新細明體"/>
      <family val="1"/>
      <charset val="136"/>
    </font>
    <font>
      <sz val="12"/>
      <color indexed="48"/>
      <name val="新細明體"/>
      <family val="1"/>
      <charset val="136"/>
    </font>
    <font>
      <sz val="10"/>
      <name val="華康仿宋體W6(P)"/>
      <family val="1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0"/>
      <name val="華康儷宋(P)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43"/>
        <bgColor indexed="2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41"/>
        <bgColor indexed="24"/>
      </patternFill>
    </fill>
    <fill>
      <patternFill patternType="solid">
        <fgColor indexed="47"/>
        <bgColor indexed="24"/>
      </patternFill>
    </fill>
    <fill>
      <patternFill patternType="solid">
        <fgColor indexed="3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2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8"/>
        <bgColor indexed="24"/>
      </patternFill>
    </fill>
    <fill>
      <patternFill patternType="solid">
        <fgColor indexed="1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9"/>
      </bottom>
      <diagonal/>
    </border>
  </borders>
  <cellStyleXfs count="5">
    <xf numFmtId="0" fontId="0" fillId="0" borderId="0"/>
    <xf numFmtId="0" fontId="6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1" fillId="2" borderId="0" xfId="0" applyFont="1" applyFill="1"/>
    <xf numFmtId="0" fontId="5" fillId="3" borderId="0" xfId="0" applyFont="1" applyFill="1"/>
    <xf numFmtId="0" fontId="6" fillId="0" borderId="0" xfId="0" applyFont="1"/>
    <xf numFmtId="0" fontId="4" fillId="4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/>
    <xf numFmtId="0" fontId="8" fillId="6" borderId="0" xfId="0" applyFont="1" applyFill="1" applyBorder="1" applyAlignment="1"/>
    <xf numFmtId="181" fontId="8" fillId="6" borderId="0" xfId="2" applyNumberFormat="1" applyFont="1" applyFill="1" applyBorder="1" applyAlignment="1"/>
    <xf numFmtId="181" fontId="8" fillId="6" borderId="0" xfId="0" applyNumberFormat="1" applyFont="1" applyFill="1" applyBorder="1" applyAlignment="1"/>
    <xf numFmtId="0" fontId="0" fillId="7" borderId="0" xfId="0" applyFill="1"/>
    <xf numFmtId="0" fontId="0" fillId="8" borderId="0" xfId="0" applyFill="1"/>
    <xf numFmtId="0" fontId="1" fillId="0" borderId="0" xfId="0" applyFont="1"/>
    <xf numFmtId="0" fontId="9" fillId="9" borderId="0" xfId="0" applyFont="1" applyFill="1" applyBorder="1" applyAlignment="1">
      <alignment horizontal="center"/>
    </xf>
    <xf numFmtId="0" fontId="1" fillId="10" borderId="0" xfId="0" applyFont="1" applyFill="1"/>
    <xf numFmtId="0" fontId="1" fillId="8" borderId="0" xfId="0" applyFont="1" applyFill="1"/>
    <xf numFmtId="0" fontId="1" fillId="0" borderId="0" xfId="0" quotePrefix="1" applyFont="1"/>
    <xf numFmtId="0" fontId="4" fillId="11" borderId="1" xfId="1" applyFont="1" applyFill="1" applyBorder="1" applyAlignment="1">
      <alignment horizontal="centerContinuous"/>
    </xf>
    <xf numFmtId="0" fontId="4" fillId="11" borderId="2" xfId="1" applyFont="1" applyFill="1" applyBorder="1" applyAlignment="1">
      <alignment horizontal="centerContinuous"/>
    </xf>
    <xf numFmtId="0" fontId="1" fillId="0" borderId="0" xfId="1" applyFont="1" applyAlignment="1">
      <alignment horizontal="right"/>
    </xf>
    <xf numFmtId="0" fontId="1" fillId="0" borderId="0" xfId="1" applyFont="1"/>
    <xf numFmtId="0" fontId="4" fillId="11" borderId="3" xfId="1" applyFont="1" applyFill="1" applyBorder="1" applyAlignment="1">
      <alignment horizontal="centerContinuous"/>
    </xf>
    <xf numFmtId="0" fontId="4" fillId="11" borderId="0" xfId="1" applyFont="1" applyFill="1" applyBorder="1" applyAlignment="1">
      <alignment horizontal="centerContinuous"/>
    </xf>
    <xf numFmtId="0" fontId="4" fillId="11" borderId="0" xfId="1" applyFont="1" applyFill="1" applyBorder="1" applyAlignment="1">
      <alignment horizontal="center"/>
    </xf>
    <xf numFmtId="0" fontId="9" fillId="6" borderId="0" xfId="1" applyNumberFormat="1" applyFont="1" applyFill="1" applyBorder="1" applyAlignment="1"/>
    <xf numFmtId="0" fontId="9" fillId="12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3" fontId="9" fillId="13" borderId="0" xfId="1" applyNumberFormat="1" applyFont="1" applyFill="1" applyBorder="1" applyAlignment="1"/>
    <xf numFmtId="0" fontId="1" fillId="0" borderId="0" xfId="1" applyFont="1" applyAlignment="1">
      <alignment horizontal="center"/>
    </xf>
    <xf numFmtId="0" fontId="4" fillId="11" borderId="4" xfId="1" applyFont="1" applyFill="1" applyBorder="1" applyAlignment="1" applyProtection="1">
      <alignment horizontal="right"/>
      <protection hidden="1"/>
    </xf>
    <xf numFmtId="0" fontId="4" fillId="11" borderId="5" xfId="1" applyFont="1" applyFill="1" applyBorder="1" applyAlignment="1">
      <alignment horizontal="right"/>
    </xf>
    <xf numFmtId="0" fontId="4" fillId="11" borderId="6" xfId="1" applyFont="1" applyFill="1" applyBorder="1" applyAlignment="1">
      <alignment horizontal="right"/>
    </xf>
    <xf numFmtId="0" fontId="11" fillId="14" borderId="0" xfId="0" applyFont="1" applyFill="1" applyBorder="1" applyAlignment="1">
      <alignment horizontal="left"/>
    </xf>
    <xf numFmtId="0" fontId="12" fillId="14" borderId="0" xfId="0" applyFont="1" applyFill="1" applyBorder="1" applyAlignment="1">
      <alignment horizontal="center"/>
    </xf>
    <xf numFmtId="0" fontId="9" fillId="15" borderId="3" xfId="1" applyFont="1" applyFill="1" applyBorder="1" applyAlignment="1" applyProtection="1">
      <protection hidden="1"/>
    </xf>
    <xf numFmtId="0" fontId="9" fillId="15" borderId="0" xfId="1" applyFont="1" applyFill="1" applyBorder="1" applyAlignment="1"/>
    <xf numFmtId="9" fontId="9" fillId="15" borderId="7" xfId="1" applyNumberFormat="1" applyFont="1" applyFill="1" applyBorder="1" applyAlignment="1"/>
    <xf numFmtId="0" fontId="9" fillId="15" borderId="8" xfId="1" applyFont="1" applyFill="1" applyBorder="1" applyAlignment="1" applyProtection="1">
      <protection hidden="1"/>
    </xf>
    <xf numFmtId="0" fontId="9" fillId="15" borderId="9" xfId="1" applyFont="1" applyFill="1" applyBorder="1" applyAlignment="1"/>
    <xf numFmtId="9" fontId="9" fillId="15" borderId="10" xfId="1" applyNumberFormat="1" applyFont="1" applyFill="1" applyBorder="1" applyAlignment="1"/>
    <xf numFmtId="0" fontId="13" fillId="6" borderId="0" xfId="0" applyFont="1" applyFill="1" applyBorder="1" applyAlignment="1">
      <alignment horizontal="left"/>
    </xf>
    <xf numFmtId="0" fontId="11" fillId="16" borderId="0" xfId="0" applyFont="1" applyFill="1"/>
    <xf numFmtId="0" fontId="1" fillId="17" borderId="0" xfId="0" applyFont="1" applyFill="1"/>
    <xf numFmtId="0" fontId="0" fillId="10" borderId="0" xfId="0" applyFill="1"/>
    <xf numFmtId="0" fontId="4" fillId="16" borderId="0" xfId="0" applyFont="1" applyFill="1"/>
    <xf numFmtId="0" fontId="4" fillId="4" borderId="11" xfId="0" applyFont="1" applyFill="1" applyBorder="1" applyAlignment="1">
      <alignment horizontal="center" vertical="center" wrapText="1"/>
    </xf>
    <xf numFmtId="9" fontId="4" fillId="4" borderId="11" xfId="0" applyNumberFormat="1" applyFont="1" applyFill="1" applyBorder="1" applyAlignment="1">
      <alignment horizontal="center" vertical="center" wrapText="1"/>
    </xf>
    <xf numFmtId="0" fontId="9" fillId="18" borderId="0" xfId="1" applyNumberFormat="1" applyFont="1" applyFill="1" applyBorder="1" applyAlignment="1"/>
    <xf numFmtId="211" fontId="14" fillId="10" borderId="0" xfId="0" applyNumberFormat="1" applyFont="1" applyFill="1"/>
    <xf numFmtId="0" fontId="4" fillId="19" borderId="0" xfId="0" applyFont="1" applyFill="1"/>
    <xf numFmtId="9" fontId="1" fillId="0" borderId="0" xfId="0" applyNumberFormat="1" applyFont="1"/>
    <xf numFmtId="0" fontId="1" fillId="7" borderId="0" xfId="0" applyFont="1" applyFill="1"/>
    <xf numFmtId="186" fontId="1" fillId="0" borderId="0" xfId="2" applyNumberFormat="1" applyFont="1"/>
    <xf numFmtId="8" fontId="4" fillId="16" borderId="0" xfId="0" applyNumberFormat="1" applyFont="1" applyFill="1"/>
    <xf numFmtId="8" fontId="15" fillId="0" borderId="0" xfId="0" applyNumberFormat="1" applyFont="1"/>
    <xf numFmtId="10" fontId="1" fillId="0" borderId="0" xfId="0" applyNumberFormat="1" applyFont="1"/>
    <xf numFmtId="8" fontId="4" fillId="20" borderId="0" xfId="0" applyNumberFormat="1" applyFont="1" applyFill="1"/>
    <xf numFmtId="201" fontId="1" fillId="0" borderId="0" xfId="0" applyNumberFormat="1" applyFont="1"/>
    <xf numFmtId="0" fontId="0" fillId="20" borderId="0" xfId="0" applyFill="1"/>
    <xf numFmtId="186" fontId="1" fillId="7" borderId="0" xfId="2" applyNumberFormat="1" applyFill="1"/>
    <xf numFmtId="209" fontId="4" fillId="21" borderId="0" xfId="0" applyNumberFormat="1" applyFont="1" applyFill="1"/>
    <xf numFmtId="0" fontId="4" fillId="21" borderId="0" xfId="0" applyFont="1" applyFill="1"/>
    <xf numFmtId="6" fontId="0" fillId="10" borderId="0" xfId="0" applyNumberFormat="1" applyFill="1"/>
    <xf numFmtId="8" fontId="0" fillId="8" borderId="0" xfId="0" applyNumberFormat="1" applyFill="1"/>
    <xf numFmtId="0" fontId="1" fillId="20" borderId="0" xfId="0" applyFont="1" applyFill="1"/>
    <xf numFmtId="186" fontId="1" fillId="7" borderId="0" xfId="2" applyNumberFormat="1" applyFont="1" applyFill="1"/>
    <xf numFmtId="6" fontId="1" fillId="8" borderId="0" xfId="0" applyNumberFormat="1" applyFont="1" applyFill="1" applyAlignment="1">
      <alignment horizontal="center"/>
    </xf>
    <xf numFmtId="6" fontId="1" fillId="2" borderId="0" xfId="0" applyNumberFormat="1" applyFont="1" applyFill="1" applyAlignment="1">
      <alignment horizontal="center"/>
    </xf>
    <xf numFmtId="0" fontId="4" fillId="22" borderId="0" xfId="0" applyFont="1" applyFill="1"/>
    <xf numFmtId="203" fontId="4" fillId="22" borderId="0" xfId="0" applyNumberFormat="1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209" fontId="4" fillId="22" borderId="0" xfId="0" applyNumberFormat="1" applyFont="1" applyFill="1"/>
    <xf numFmtId="6" fontId="1" fillId="10" borderId="0" xfId="0" applyNumberFormat="1" applyFont="1" applyFill="1"/>
    <xf numFmtId="6" fontId="1" fillId="8" borderId="0" xfId="0" applyNumberFormat="1" applyFont="1" applyFill="1"/>
    <xf numFmtId="6" fontId="1" fillId="2" borderId="0" xfId="0" applyNumberFormat="1" applyFont="1" applyFill="1"/>
    <xf numFmtId="188" fontId="1" fillId="0" borderId="0" xfId="2" applyNumberFormat="1"/>
    <xf numFmtId="206" fontId="0" fillId="0" borderId="0" xfId="0" applyNumberFormat="1"/>
    <xf numFmtId="9" fontId="0" fillId="0" borderId="0" xfId="0" applyNumberFormat="1"/>
    <xf numFmtId="10" fontId="1" fillId="0" borderId="0" xfId="3" applyNumberFormat="1"/>
    <xf numFmtId="0" fontId="18" fillId="0" borderId="0" xfId="0" applyFont="1"/>
    <xf numFmtId="58" fontId="0" fillId="0" borderId="0" xfId="0" applyNumberFormat="1"/>
    <xf numFmtId="181" fontId="1" fillId="0" borderId="0" xfId="2" applyNumberFormat="1"/>
    <xf numFmtId="14" fontId="11" fillId="23" borderId="0" xfId="0" applyNumberFormat="1" applyFont="1" applyFill="1"/>
    <xf numFmtId="1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2" fillId="0" borderId="0" xfId="4" applyAlignment="1" applyProtection="1"/>
    <xf numFmtId="0" fontId="10" fillId="0" borderId="0" xfId="0" applyFont="1" applyAlignment="1"/>
    <xf numFmtId="0" fontId="0" fillId="2" borderId="0" xfId="0" applyFill="1"/>
    <xf numFmtId="214" fontId="0" fillId="0" borderId="0" xfId="0" applyNumberFormat="1"/>
    <xf numFmtId="0" fontId="1" fillId="24" borderId="0" xfId="1" applyFont="1" applyFill="1" applyAlignment="1">
      <alignment horizontal="center"/>
    </xf>
    <xf numFmtId="0" fontId="1" fillId="24" borderId="0" xfId="1" applyFont="1" applyFill="1"/>
    <xf numFmtId="0" fontId="1" fillId="10" borderId="0" xfId="1" applyFont="1" applyFill="1" applyAlignment="1">
      <alignment horizontal="center"/>
    </xf>
    <xf numFmtId="0" fontId="1" fillId="10" borderId="0" xfId="1" applyFont="1" applyFill="1"/>
    <xf numFmtId="0" fontId="4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/>
    </xf>
    <xf numFmtId="0" fontId="4" fillId="25" borderId="2" xfId="0" applyFont="1" applyFill="1" applyBorder="1" applyAlignment="1">
      <alignment horizontal="center"/>
    </xf>
    <xf numFmtId="0" fontId="4" fillId="26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6" fontId="1" fillId="10" borderId="0" xfId="0" applyNumberFormat="1" applyFont="1" applyFill="1" applyAlignment="1">
      <alignment horizontal="center"/>
    </xf>
    <xf numFmtId="0" fontId="4" fillId="16" borderId="0" xfId="0" applyFont="1" applyFill="1" applyAlignment="1">
      <alignment horizontal="center"/>
    </xf>
  </cellXfs>
  <cellStyles count="5">
    <cellStyle name="一般" xfId="0" builtinId="0"/>
    <cellStyle name="一般_範例一" xfId="1"/>
    <cellStyle name="千分位" xfId="2" builtinId="3"/>
    <cellStyle name="百分比" xfId="3" builtinId="5"/>
    <cellStyle name="超連結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wuwu@2cathlife.com.tw" TargetMode="External"/><Relationship Id="rId13" Type="http://schemas.openxmlformats.org/officeDocument/2006/relationships/hyperlink" Target="mailto:pau@2ms16.hinet.net" TargetMode="External"/><Relationship Id="rId3" Type="http://schemas.openxmlformats.org/officeDocument/2006/relationships/hyperlink" Target="mailto:john@2mails.clock.com.tw" TargetMode="External"/><Relationship Id="rId7" Type="http://schemas.openxmlformats.org/officeDocument/2006/relationships/hyperlink" Target="mailto:rudy@2mails.ntu.edu.tw" TargetMode="External"/><Relationship Id="rId12" Type="http://schemas.openxmlformats.org/officeDocument/2006/relationships/hyperlink" Target="mailto:vivi@2mails.computer.org.tw" TargetMode="External"/><Relationship Id="rId2" Type="http://schemas.openxmlformats.org/officeDocument/2006/relationships/hyperlink" Target="mailto:toto@2mails.systex.com.tw" TargetMode="External"/><Relationship Id="rId1" Type="http://schemas.openxmlformats.org/officeDocument/2006/relationships/hyperlink" Target="mailto:ching@2mails.hp.com.tw" TargetMode="External"/><Relationship Id="rId6" Type="http://schemas.openxmlformats.org/officeDocument/2006/relationships/hyperlink" Target="mailto:yun@2tpts5.seed.net.tw" TargetMode="External"/><Relationship Id="rId11" Type="http://schemas.openxmlformats.org/officeDocument/2006/relationships/hyperlink" Target="mailto:yune@2mis.im.tku.edu.tw" TargetMode="External"/><Relationship Id="rId5" Type="http://schemas.openxmlformats.org/officeDocument/2006/relationships/hyperlink" Target="mailto:juimi@2mails.csf.org.tw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mailto:tomy@2mails.microsoft.com" TargetMode="External"/><Relationship Id="rId4" Type="http://schemas.openxmlformats.org/officeDocument/2006/relationships/hyperlink" Target="mailto:king@2mails.lan.com.tw" TargetMode="External"/><Relationship Id="rId9" Type="http://schemas.openxmlformats.org/officeDocument/2006/relationships/hyperlink" Target="mailto:nini@2ms3.hinet.net" TargetMode="External"/><Relationship Id="rId14" Type="http://schemas.openxmlformats.org/officeDocument/2006/relationships/hyperlink" Target="mailto:didi@2ms17.hine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workbookViewId="0">
      <selection activeCell="D17" sqref="D17"/>
    </sheetView>
  </sheetViews>
  <sheetFormatPr defaultRowHeight="16.5"/>
  <cols>
    <col min="1" max="3" width="13.125" style="3" customWidth="1"/>
    <col min="4" max="4" width="11.125" customWidth="1"/>
    <col min="5" max="5" width="41" style="3" bestFit="1" customWidth="1"/>
    <col min="6" max="16384" width="9" style="3"/>
  </cols>
  <sheetData>
    <row r="1" spans="1:4">
      <c r="A1" s="92" t="s">
        <v>13</v>
      </c>
      <c r="B1" s="93"/>
      <c r="C1" s="93"/>
    </row>
    <row r="2" spans="1:4">
      <c r="A2" s="4" t="s">
        <v>0</v>
      </c>
      <c r="B2" s="4" t="s">
        <v>1</v>
      </c>
      <c r="C2" s="4" t="s">
        <v>2</v>
      </c>
    </row>
    <row r="3" spans="1:4">
      <c r="A3" s="5" t="s">
        <v>4</v>
      </c>
      <c r="B3" s="7">
        <v>200</v>
      </c>
      <c r="C3" s="6">
        <v>40</v>
      </c>
    </row>
    <row r="4" spans="1:4">
      <c r="A4" s="5" t="s">
        <v>328</v>
      </c>
      <c r="B4" s="7">
        <v>700</v>
      </c>
      <c r="C4" s="6">
        <v>140</v>
      </c>
    </row>
    <row r="5" spans="1:4">
      <c r="A5" s="5" t="s">
        <v>5</v>
      </c>
      <c r="B5" s="7">
        <v>1000</v>
      </c>
      <c r="C5" s="6">
        <v>200</v>
      </c>
    </row>
    <row r="6" spans="1:4">
      <c r="A6" s="5" t="s">
        <v>3</v>
      </c>
      <c r="B6" s="7">
        <v>900</v>
      </c>
      <c r="C6" s="6">
        <v>180</v>
      </c>
    </row>
    <row r="7" spans="1:4">
      <c r="A7" s="5" t="s">
        <v>6</v>
      </c>
      <c r="B7" s="7">
        <v>400</v>
      </c>
      <c r="C7" s="6">
        <v>80</v>
      </c>
    </row>
    <row r="8" spans="1:4">
      <c r="A8" s="5" t="s">
        <v>7</v>
      </c>
      <c r="B8" s="7">
        <v>600</v>
      </c>
      <c r="C8" s="6">
        <v>120</v>
      </c>
    </row>
    <row r="9" spans="1:4" customFormat="1">
      <c r="A9" s="5" t="s">
        <v>8</v>
      </c>
      <c r="B9" s="7">
        <v>700</v>
      </c>
      <c r="C9" s="6">
        <v>120</v>
      </c>
    </row>
    <row r="10" spans="1:4" customFormat="1">
      <c r="A10" s="5" t="s">
        <v>9</v>
      </c>
      <c r="B10" s="7">
        <v>300</v>
      </c>
      <c r="C10" s="6">
        <v>60</v>
      </c>
    </row>
    <row r="11" spans="1:4">
      <c r="A11" s="5" t="s">
        <v>10</v>
      </c>
      <c r="B11" s="7">
        <v>1200</v>
      </c>
      <c r="C11" s="6">
        <v>500</v>
      </c>
    </row>
    <row r="12" spans="1:4">
      <c r="A12" s="5" t="s">
        <v>11</v>
      </c>
      <c r="B12" s="7">
        <v>600</v>
      </c>
      <c r="C12" s="6">
        <v>140</v>
      </c>
    </row>
    <row r="13" spans="1:4">
      <c r="A13" s="5" t="s">
        <v>12</v>
      </c>
      <c r="B13" s="8">
        <v>700</v>
      </c>
      <c r="C13" s="6">
        <v>300</v>
      </c>
    </row>
    <row r="16" spans="1:4">
      <c r="A16" s="1" t="s">
        <v>14</v>
      </c>
      <c r="B16" s="1"/>
      <c r="C16" s="1"/>
      <c r="D16" s="2"/>
    </row>
    <row r="17" spans="1:4">
      <c r="A17" s="1" t="s">
        <v>15</v>
      </c>
      <c r="B17" s="1"/>
      <c r="C17" s="1"/>
      <c r="D17" s="2"/>
    </row>
  </sheetData>
  <autoFilter ref="A2:C8"/>
  <mergeCells count="1">
    <mergeCell ref="A1:C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1" sqref="B11"/>
    </sheetView>
  </sheetViews>
  <sheetFormatPr defaultRowHeight="16.5"/>
  <cols>
    <col min="1" max="1" width="15.625" bestFit="1" customWidth="1"/>
    <col min="2" max="2" width="12.25" bestFit="1" customWidth="1"/>
    <col min="3" max="3" width="6.5" customWidth="1"/>
    <col min="4" max="4" width="10.5" bestFit="1" customWidth="1"/>
    <col min="7" max="7" width="15.625" bestFit="1" customWidth="1"/>
    <col min="8" max="8" width="14.75" customWidth="1"/>
    <col min="9" max="9" width="12.25" bestFit="1" customWidth="1"/>
  </cols>
  <sheetData>
    <row r="1" spans="1:9">
      <c r="A1" t="s">
        <v>247</v>
      </c>
      <c r="B1" s="74">
        <v>-1000000</v>
      </c>
      <c r="D1" s="3" t="s">
        <v>248</v>
      </c>
      <c r="E1" s="75"/>
    </row>
    <row r="2" spans="1:9">
      <c r="A2" t="s">
        <v>249</v>
      </c>
      <c r="B2" s="74">
        <v>-100000</v>
      </c>
      <c r="D2" s="76">
        <v>0.08</v>
      </c>
      <c r="E2" s="74"/>
    </row>
    <row r="3" spans="1:9">
      <c r="A3" t="s">
        <v>250</v>
      </c>
      <c r="B3" s="74">
        <v>800000</v>
      </c>
      <c r="D3" s="76">
        <v>0.1</v>
      </c>
      <c r="E3" s="74"/>
    </row>
    <row r="4" spans="1:9">
      <c r="A4" t="s">
        <v>251</v>
      </c>
      <c r="B4" s="74">
        <v>300000</v>
      </c>
      <c r="D4" s="76">
        <v>0.12</v>
      </c>
      <c r="E4" s="74"/>
    </row>
    <row r="5" spans="1:9">
      <c r="A5" t="s">
        <v>252</v>
      </c>
      <c r="B5" s="74">
        <v>200000</v>
      </c>
      <c r="D5" s="3" t="s">
        <v>253</v>
      </c>
      <c r="E5" s="74"/>
    </row>
    <row r="6" spans="1:9">
      <c r="A6" t="s">
        <v>254</v>
      </c>
      <c r="B6" s="74">
        <v>100000</v>
      </c>
      <c r="D6" t="s">
        <v>255</v>
      </c>
      <c r="E6" s="77"/>
    </row>
    <row r="7" spans="1:9">
      <c r="D7" t="s">
        <v>256</v>
      </c>
      <c r="E7" s="77"/>
    </row>
    <row r="8" spans="1:9">
      <c r="D8" t="s">
        <v>257</v>
      </c>
      <c r="E8" s="77"/>
    </row>
    <row r="10" spans="1:9">
      <c r="A10" t="s">
        <v>258</v>
      </c>
      <c r="B10" t="s">
        <v>246</v>
      </c>
      <c r="I10" s="78"/>
    </row>
    <row r="11" spans="1:9">
      <c r="A11" s="79">
        <v>37926</v>
      </c>
      <c r="B11" s="74">
        <v>-1000000</v>
      </c>
    </row>
    <row r="12" spans="1:9">
      <c r="A12" s="79">
        <v>38086</v>
      </c>
      <c r="B12" s="74">
        <v>-100000</v>
      </c>
    </row>
    <row r="13" spans="1:9">
      <c r="A13" s="79">
        <v>38206</v>
      </c>
      <c r="B13" s="74">
        <v>500000</v>
      </c>
    </row>
    <row r="14" spans="1:9">
      <c r="A14" s="79">
        <v>38486</v>
      </c>
      <c r="B14" s="74">
        <v>300000</v>
      </c>
    </row>
    <row r="15" spans="1:9">
      <c r="A15" s="79">
        <v>38936</v>
      </c>
      <c r="B15" s="74">
        <v>500000</v>
      </c>
    </row>
    <row r="16" spans="1:9">
      <c r="A16" s="78"/>
    </row>
    <row r="17" spans="1:2">
      <c r="A17" s="3" t="s">
        <v>259</v>
      </c>
      <c r="B17" s="77"/>
    </row>
    <row r="18" spans="1:2">
      <c r="A18" s="3" t="s">
        <v>260</v>
      </c>
      <c r="B18" s="80"/>
    </row>
  </sheetData>
  <phoneticPr fontId="3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defaultColWidth="8.875" defaultRowHeight="16.5"/>
  <cols>
    <col min="1" max="1" width="16.125" style="11" bestFit="1" customWidth="1"/>
    <col min="2" max="2" width="10.25" style="11" customWidth="1"/>
    <col min="3" max="16384" width="8.875" style="11"/>
  </cols>
  <sheetData>
    <row r="1" spans="1:2">
      <c r="A1" s="81">
        <v>24144</v>
      </c>
      <c r="B1" s="81">
        <f ca="1">TODAY()</f>
        <v>41575</v>
      </c>
    </row>
    <row r="2" spans="1:2">
      <c r="A2" s="82">
        <f>DATE(YEAR(A1)+25,MONTH(A1)+10,DAY(A1)+10)</f>
        <v>33588</v>
      </c>
      <c r="B2" s="11" t="s">
        <v>261</v>
      </c>
    </row>
    <row r="3" spans="1:2">
      <c r="A3" s="83" t="str">
        <f>TEXT(WEEKDAY(A1),"aaaa")</f>
        <v>星期日</v>
      </c>
      <c r="B3" s="11" t="s">
        <v>262</v>
      </c>
    </row>
    <row r="4" spans="1:2">
      <c r="A4" s="83">
        <f ca="1">IF(OR(MONTH(A1)&lt;MONTH(TODAY()),AND(MONTH(A1)=MONTH(TODAY()),DAY(A1)&lt;DAY(TODAY()))),YEAR(TODAY())-YEAR(A1),YEAR(TODAY())-YEAR(A1)-1)</f>
        <v>47</v>
      </c>
      <c r="B4" s="11" t="s">
        <v>263</v>
      </c>
    </row>
    <row r="5" spans="1:2">
      <c r="A5" s="83">
        <f ca="1">IF(OR(MONTH(A1)&lt;MONTH(TODAY()),AND(MONTH(A1)=MONTH(TODAY()),DAY(A1)&lt;DAY(TODAY()))),YEAR(TODAY())-YEAR(A1)+1,YEAR(TODAY())-YEAR(A1))</f>
        <v>48</v>
      </c>
      <c r="B5" s="11" t="s">
        <v>264</v>
      </c>
    </row>
    <row r="6" spans="1:2">
      <c r="A6" s="83">
        <f ca="1">YEAR(B1)-YEAR(A1)</f>
        <v>47</v>
      </c>
      <c r="B6" s="11" t="s">
        <v>265</v>
      </c>
    </row>
    <row r="7" spans="1:2">
      <c r="A7" s="83">
        <f ca="1">(YEAR(B1)-YEAR(A1))*12+(MONTH(B1)-MONTH(A1))</f>
        <v>572</v>
      </c>
      <c r="B7" s="11" t="s">
        <v>266</v>
      </c>
    </row>
    <row r="8" spans="1:2">
      <c r="A8" s="83">
        <f ca="1">B1-A1</f>
        <v>17431</v>
      </c>
      <c r="B8" s="11" t="s">
        <v>267</v>
      </c>
    </row>
  </sheetData>
  <phoneticPr fontId="3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9" sqref="C9"/>
    </sheetView>
  </sheetViews>
  <sheetFormatPr defaultRowHeight="16.5"/>
  <cols>
    <col min="1" max="1" width="8.25" customWidth="1"/>
    <col min="2" max="2" width="24.5" customWidth="1"/>
    <col min="3" max="3" width="17.75" bestFit="1" customWidth="1"/>
    <col min="4" max="4" width="10.5" customWidth="1"/>
    <col min="5" max="5" width="13.125" customWidth="1"/>
  </cols>
  <sheetData>
    <row r="1" spans="1:5">
      <c r="A1" s="22" t="s">
        <v>65</v>
      </c>
      <c r="B1" s="22" t="s">
        <v>268</v>
      </c>
      <c r="C1" s="22" t="s">
        <v>269</v>
      </c>
      <c r="D1" s="85" t="str">
        <f>HYPERLINK("http://www.drmaster.com.tw","博碩文化")</f>
        <v>博碩文化</v>
      </c>
      <c r="E1" s="85" t="str">
        <f>HYPERLINK("mailto:sales@sting.drmaster.com.tw","博碩文化業務部吳宏仁")</f>
        <v>博碩文化業務部吳宏仁</v>
      </c>
    </row>
    <row r="2" spans="1:5">
      <c r="A2" s="23" t="s">
        <v>270</v>
      </c>
      <c r="B2" s="84" t="s">
        <v>271</v>
      </c>
      <c r="C2" s="84"/>
    </row>
    <row r="3" spans="1:5">
      <c r="A3" s="23" t="s">
        <v>272</v>
      </c>
      <c r="B3" s="84" t="s">
        <v>273</v>
      </c>
      <c r="C3" s="84"/>
    </row>
    <row r="4" spans="1:5">
      <c r="A4" s="23" t="s">
        <v>274</v>
      </c>
      <c r="B4" s="84" t="s">
        <v>275</v>
      </c>
      <c r="C4" s="84"/>
    </row>
    <row r="5" spans="1:5">
      <c r="A5" s="23" t="s">
        <v>328</v>
      </c>
      <c r="B5" s="84" t="s">
        <v>276</v>
      </c>
      <c r="C5" s="84"/>
    </row>
    <row r="6" spans="1:5">
      <c r="A6" s="23" t="s">
        <v>277</v>
      </c>
      <c r="B6" s="84" t="s">
        <v>278</v>
      </c>
      <c r="C6" s="84"/>
    </row>
    <row r="7" spans="1:5">
      <c r="A7" s="23" t="s">
        <v>279</v>
      </c>
      <c r="B7" s="84" t="s">
        <v>280</v>
      </c>
      <c r="C7" s="84"/>
    </row>
    <row r="8" spans="1:5">
      <c r="A8" s="23" t="s">
        <v>281</v>
      </c>
      <c r="B8" s="84" t="s">
        <v>282</v>
      </c>
      <c r="C8" s="84"/>
    </row>
    <row r="9" spans="1:5">
      <c r="A9" s="23" t="s">
        <v>283</v>
      </c>
      <c r="B9" s="84" t="s">
        <v>284</v>
      </c>
      <c r="C9" s="84"/>
    </row>
    <row r="10" spans="1:5">
      <c r="A10" s="23" t="s">
        <v>285</v>
      </c>
      <c r="B10" s="84" t="s">
        <v>286</v>
      </c>
      <c r="C10" s="84"/>
    </row>
    <row r="11" spans="1:5">
      <c r="A11" s="23" t="s">
        <v>287</v>
      </c>
      <c r="B11" s="84" t="s">
        <v>288</v>
      </c>
      <c r="C11" s="84"/>
    </row>
    <row r="12" spans="1:5">
      <c r="A12" s="23" t="s">
        <v>289</v>
      </c>
      <c r="B12" s="84" t="s">
        <v>290</v>
      </c>
      <c r="C12" s="84"/>
    </row>
    <row r="13" spans="1:5">
      <c r="A13" s="23" t="s">
        <v>291</v>
      </c>
      <c r="B13" s="84" t="s">
        <v>292</v>
      </c>
      <c r="C13" s="84"/>
    </row>
    <row r="14" spans="1:5">
      <c r="A14" s="23" t="s">
        <v>293</v>
      </c>
      <c r="B14" s="84" t="s">
        <v>294</v>
      </c>
      <c r="C14" s="84"/>
    </row>
    <row r="15" spans="1:5">
      <c r="A15" s="23" t="s">
        <v>295</v>
      </c>
      <c r="B15" s="84" t="s">
        <v>296</v>
      </c>
      <c r="C15" s="84"/>
    </row>
  </sheetData>
  <phoneticPr fontId="3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</hyperlinks>
  <pageMargins left="0.75" right="0.75" top="1" bottom="1" header="0.5" footer="0.5"/>
  <pageSetup paperSize="9" orientation="portrait" horizontalDpi="360" verticalDpi="360" r:id="rId1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7" sqref="E7"/>
    </sheetView>
  </sheetViews>
  <sheetFormatPr defaultRowHeight="16.5"/>
  <cols>
    <col min="2" max="2" width="28.5" bestFit="1" customWidth="1"/>
    <col min="3" max="3" width="9" bestFit="1" customWidth="1"/>
    <col min="4" max="4" width="3.5" customWidth="1"/>
    <col min="5" max="5" width="15.25" bestFit="1" customWidth="1"/>
    <col min="6" max="6" width="12.375" customWidth="1"/>
    <col min="8" max="8" width="10.5" bestFit="1" customWidth="1"/>
  </cols>
  <sheetData>
    <row r="1" spans="1:8">
      <c r="A1" s="67" t="s">
        <v>319</v>
      </c>
      <c r="B1" s="67" t="s">
        <v>320</v>
      </c>
      <c r="C1" s="67" t="s">
        <v>321</v>
      </c>
      <c r="E1" s="67" t="s">
        <v>305</v>
      </c>
      <c r="F1" s="67" t="s">
        <v>306</v>
      </c>
    </row>
    <row r="2" spans="1:8">
      <c r="A2" s="5" t="s">
        <v>153</v>
      </c>
      <c r="B2" s="13" t="s">
        <v>307</v>
      </c>
      <c r="C2" s="86" t="str">
        <f>LEFT(B2,3)</f>
        <v>台北市</v>
      </c>
      <c r="E2" s="5" t="s">
        <v>297</v>
      </c>
      <c r="F2" s="86">
        <f>VALUE(E2)</f>
        <v>12345</v>
      </c>
    </row>
    <row r="3" spans="1:8">
      <c r="A3" s="5" t="s">
        <v>46</v>
      </c>
      <c r="B3" s="13" t="s">
        <v>308</v>
      </c>
      <c r="C3" s="86" t="str">
        <f t="shared" ref="C3:C13" si="0">LEFT(B3,3)</f>
        <v>台中縣</v>
      </c>
      <c r="E3" s="5" t="s">
        <v>298</v>
      </c>
      <c r="F3" s="86">
        <f t="shared" ref="F3:F9" si="1">VALUE(E3)</f>
        <v>12000</v>
      </c>
    </row>
    <row r="4" spans="1:8">
      <c r="A4" s="5" t="s">
        <v>48</v>
      </c>
      <c r="B4" s="13" t="s">
        <v>309</v>
      </c>
      <c r="C4" s="86" t="str">
        <f t="shared" si="0"/>
        <v>高雄市</v>
      </c>
      <c r="E4" s="5" t="s">
        <v>302</v>
      </c>
      <c r="F4" s="86">
        <f>VALUE(E4)</f>
        <v>12000</v>
      </c>
    </row>
    <row r="5" spans="1:8">
      <c r="A5" s="5" t="s">
        <v>50</v>
      </c>
      <c r="B5" s="13" t="s">
        <v>310</v>
      </c>
      <c r="C5" s="86" t="str">
        <f t="shared" si="0"/>
        <v>中壢市</v>
      </c>
      <c r="E5" s="5" t="s">
        <v>299</v>
      </c>
      <c r="F5" s="86">
        <f t="shared" si="1"/>
        <v>0.625</v>
      </c>
    </row>
    <row r="6" spans="1:8">
      <c r="A6" s="5" t="s">
        <v>52</v>
      </c>
      <c r="B6" s="13" t="s">
        <v>311</v>
      </c>
      <c r="C6" s="86" t="str">
        <f t="shared" si="0"/>
        <v>台北市</v>
      </c>
      <c r="E6" s="5" t="s">
        <v>300</v>
      </c>
      <c r="F6" s="86">
        <f t="shared" si="1"/>
        <v>37927</v>
      </c>
    </row>
    <row r="7" spans="1:8">
      <c r="A7" s="5" t="s">
        <v>54</v>
      </c>
      <c r="B7" s="13" t="s">
        <v>312</v>
      </c>
      <c r="C7" s="86" t="str">
        <f t="shared" si="0"/>
        <v>台北縣</v>
      </c>
      <c r="E7" s="5" t="s">
        <v>301</v>
      </c>
      <c r="F7" s="86">
        <f t="shared" si="1"/>
        <v>37927.625</v>
      </c>
    </row>
    <row r="8" spans="1:8">
      <c r="A8" s="5" t="s">
        <v>56</v>
      </c>
      <c r="B8" s="13" t="s">
        <v>313</v>
      </c>
      <c r="C8" s="86" t="str">
        <f t="shared" si="0"/>
        <v>台北市</v>
      </c>
      <c r="E8" s="5" t="s">
        <v>303</v>
      </c>
      <c r="F8" s="86">
        <f t="shared" si="1"/>
        <v>1.25</v>
      </c>
    </row>
    <row r="9" spans="1:8">
      <c r="A9" s="5" t="s">
        <v>58</v>
      </c>
      <c r="B9" s="13" t="s">
        <v>314</v>
      </c>
      <c r="C9" s="86" t="str">
        <f t="shared" si="0"/>
        <v>台中縣</v>
      </c>
      <c r="E9" s="5" t="s">
        <v>304</v>
      </c>
      <c r="F9" s="86">
        <f t="shared" si="1"/>
        <v>0.25</v>
      </c>
      <c r="H9" s="87"/>
    </row>
    <row r="10" spans="1:8">
      <c r="A10" s="5" t="s">
        <v>60</v>
      </c>
      <c r="B10" s="13" t="s">
        <v>315</v>
      </c>
      <c r="C10" s="86" t="str">
        <f t="shared" si="0"/>
        <v>台北市</v>
      </c>
      <c r="E10" s="100" t="s">
        <v>324</v>
      </c>
      <c r="F10" s="100"/>
    </row>
    <row r="11" spans="1:8">
      <c r="A11" s="5" t="s">
        <v>62</v>
      </c>
      <c r="B11" s="13" t="s">
        <v>316</v>
      </c>
      <c r="C11" s="86" t="str">
        <f t="shared" si="0"/>
        <v>台北縣</v>
      </c>
    </row>
    <row r="12" spans="1:8">
      <c r="A12" s="5" t="s">
        <v>154</v>
      </c>
      <c r="B12" s="13" t="s">
        <v>317</v>
      </c>
      <c r="C12" s="86" t="str">
        <f t="shared" si="0"/>
        <v>台北市</v>
      </c>
    </row>
    <row r="13" spans="1:8">
      <c r="A13" s="5" t="s">
        <v>155</v>
      </c>
      <c r="B13" s="13" t="s">
        <v>318</v>
      </c>
      <c r="C13" s="86" t="str">
        <f t="shared" si="0"/>
        <v>基隆市</v>
      </c>
    </row>
    <row r="14" spans="1:8">
      <c r="A14" s="100" t="s">
        <v>323</v>
      </c>
      <c r="B14" s="100"/>
      <c r="C14" s="100"/>
    </row>
  </sheetData>
  <mergeCells count="2">
    <mergeCell ref="A14:C14"/>
    <mergeCell ref="E10:F10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5" sqref="I5"/>
    </sheetView>
  </sheetViews>
  <sheetFormatPr defaultRowHeight="16.5"/>
  <cols>
    <col min="2" max="2" width="10.875" customWidth="1"/>
    <col min="3" max="3" width="10.5" bestFit="1" customWidth="1"/>
    <col min="4" max="4" width="6" bestFit="1" customWidth="1"/>
    <col min="5" max="5" width="8.25" bestFit="1" customWidth="1"/>
  </cols>
  <sheetData>
    <row r="1" spans="1:9" ht="17.25" thickBot="1">
      <c r="A1" s="94" t="s">
        <v>178</v>
      </c>
      <c r="B1" s="44" t="s">
        <v>179</v>
      </c>
      <c r="C1" s="45">
        <v>0.15</v>
      </c>
      <c r="D1" s="45">
        <v>0.15</v>
      </c>
      <c r="E1" s="45">
        <v>0.1</v>
      </c>
      <c r="F1" s="45">
        <v>0.1</v>
      </c>
      <c r="G1" s="45">
        <v>0.25</v>
      </c>
      <c r="H1" s="45">
        <v>0.25</v>
      </c>
      <c r="I1" s="94" t="s">
        <v>180</v>
      </c>
    </row>
    <row r="2" spans="1:9" ht="17.25" thickTop="1">
      <c r="A2" s="94"/>
      <c r="B2" s="4" t="s">
        <v>181</v>
      </c>
      <c r="C2" s="4" t="s">
        <v>182</v>
      </c>
      <c r="D2" s="4" t="s">
        <v>183</v>
      </c>
      <c r="E2" s="4" t="s">
        <v>184</v>
      </c>
      <c r="F2" s="4" t="s">
        <v>185</v>
      </c>
      <c r="G2" s="4" t="s">
        <v>186</v>
      </c>
      <c r="H2" s="4" t="s">
        <v>187</v>
      </c>
      <c r="I2" s="94"/>
    </row>
    <row r="3" spans="1:9">
      <c r="A3" s="46">
        <v>833001</v>
      </c>
      <c r="B3" s="46" t="s">
        <v>188</v>
      </c>
      <c r="C3" s="47">
        <v>70</v>
      </c>
      <c r="D3" s="47">
        <v>45</v>
      </c>
      <c r="E3" s="47">
        <v>100</v>
      </c>
      <c r="F3" s="47">
        <v>78</v>
      </c>
      <c r="G3" s="47">
        <v>97</v>
      </c>
      <c r="H3" s="47">
        <v>93</v>
      </c>
      <c r="I3" s="48"/>
    </row>
    <row r="4" spans="1:9">
      <c r="A4" s="46">
        <v>833002</v>
      </c>
      <c r="B4" s="46" t="s">
        <v>189</v>
      </c>
      <c r="C4" s="47">
        <v>97</v>
      </c>
      <c r="D4" s="47">
        <v>58</v>
      </c>
      <c r="E4" s="47">
        <v>84</v>
      </c>
      <c r="F4" s="47">
        <v>65</v>
      </c>
      <c r="G4" s="47">
        <v>56</v>
      </c>
      <c r="H4" s="47">
        <v>89</v>
      </c>
      <c r="I4" s="48"/>
    </row>
    <row r="5" spans="1:9">
      <c r="A5" s="46">
        <v>833003</v>
      </c>
      <c r="B5" s="46" t="s">
        <v>190</v>
      </c>
      <c r="C5" s="47">
        <v>59</v>
      </c>
      <c r="D5" s="47">
        <v>82</v>
      </c>
      <c r="E5" s="47">
        <v>74</v>
      </c>
      <c r="F5" s="47">
        <v>45</v>
      </c>
      <c r="G5" s="47">
        <v>51</v>
      </c>
      <c r="H5" s="47">
        <v>51</v>
      </c>
      <c r="I5" s="48"/>
    </row>
    <row r="6" spans="1:9">
      <c r="A6" s="46">
        <v>833004</v>
      </c>
      <c r="B6" s="46" t="s">
        <v>191</v>
      </c>
      <c r="C6" s="47">
        <v>95</v>
      </c>
      <c r="D6" s="47">
        <v>83</v>
      </c>
      <c r="E6" s="47">
        <v>83</v>
      </c>
      <c r="F6" s="47">
        <v>72</v>
      </c>
      <c r="G6" s="47">
        <v>71</v>
      </c>
      <c r="H6" s="47">
        <v>76</v>
      </c>
      <c r="I6" s="48"/>
    </row>
    <row r="7" spans="1:9">
      <c r="A7" s="46">
        <v>833005</v>
      </c>
      <c r="B7" s="46" t="s">
        <v>192</v>
      </c>
      <c r="C7" s="47">
        <v>85</v>
      </c>
      <c r="D7" s="47">
        <v>98</v>
      </c>
      <c r="E7" s="47">
        <v>95</v>
      </c>
      <c r="F7" s="47">
        <v>58</v>
      </c>
      <c r="G7" s="47">
        <v>53</v>
      </c>
      <c r="H7" s="47">
        <v>98</v>
      </c>
      <c r="I7" s="48"/>
    </row>
  </sheetData>
  <mergeCells count="2">
    <mergeCell ref="I1:I2"/>
    <mergeCell ref="A1:A2"/>
  </mergeCells>
  <phoneticPr fontId="3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6" sqref="H6"/>
    </sheetView>
  </sheetViews>
  <sheetFormatPr defaultRowHeight="16.5"/>
  <cols>
    <col min="1" max="1" width="9.5" bestFit="1" customWidth="1"/>
  </cols>
  <sheetData>
    <row r="1" spans="1:9">
      <c r="A1" s="9">
        <v>1</v>
      </c>
      <c r="B1" s="9">
        <v>-1</v>
      </c>
      <c r="C1" s="9">
        <v>1</v>
      </c>
      <c r="D1" s="10">
        <v>0</v>
      </c>
      <c r="E1" s="48" t="s">
        <v>195</v>
      </c>
      <c r="F1" s="9"/>
      <c r="G1" s="9"/>
      <c r="H1" s="9"/>
      <c r="I1" s="10"/>
    </row>
    <row r="2" spans="1:9">
      <c r="A2" s="9">
        <v>1</v>
      </c>
      <c r="B2" s="9">
        <v>2</v>
      </c>
      <c r="C2" s="9">
        <v>0</v>
      </c>
      <c r="D2" s="10">
        <v>-2</v>
      </c>
      <c r="F2" s="9"/>
      <c r="G2" s="9"/>
      <c r="H2" s="9"/>
      <c r="I2" s="10"/>
    </row>
    <row r="3" spans="1:9">
      <c r="A3" s="9">
        <v>2</v>
      </c>
      <c r="B3" s="9">
        <v>0</v>
      </c>
      <c r="C3" s="9">
        <v>-1</v>
      </c>
      <c r="D3" s="10">
        <v>2</v>
      </c>
      <c r="F3" s="9"/>
      <c r="G3" s="9"/>
      <c r="H3" s="9"/>
      <c r="I3" s="10"/>
    </row>
    <row r="4" spans="1:9">
      <c r="A4" s="10">
        <v>-1</v>
      </c>
      <c r="B4" s="10">
        <v>2</v>
      </c>
      <c r="C4" s="10">
        <v>1</v>
      </c>
      <c r="D4" s="10">
        <v>1</v>
      </c>
      <c r="F4" s="10"/>
      <c r="G4" s="10"/>
      <c r="H4" s="10"/>
      <c r="I4" s="10"/>
    </row>
    <row r="7" spans="1:9">
      <c r="A7" s="9" t="s">
        <v>193</v>
      </c>
    </row>
    <row r="8" spans="1:9">
      <c r="A8" s="10" t="s">
        <v>194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K4" sqref="K4"/>
    </sheetView>
  </sheetViews>
  <sheetFormatPr defaultRowHeight="16.5"/>
  <cols>
    <col min="1" max="1" width="12.875" style="11" bestFit="1" customWidth="1"/>
    <col min="2" max="2" width="8.75" style="11" bestFit="1" customWidth="1"/>
    <col min="3" max="3" width="9.625" style="11" bestFit="1" customWidth="1"/>
    <col min="4" max="5" width="8.25" style="11" bestFit="1" customWidth="1"/>
    <col min="6" max="6" width="10.5" style="11" bestFit="1" customWidth="1"/>
    <col min="7" max="8" width="6" style="11" bestFit="1" customWidth="1"/>
    <col min="9" max="9" width="6" style="11" customWidth="1"/>
    <col min="10" max="10" width="9" style="11" customWidth="1"/>
    <col min="11" max="11" width="8.875" style="11" customWidth="1"/>
    <col min="12" max="12" width="7.125" style="11" bestFit="1" customWidth="1"/>
    <col min="13" max="16384" width="9" style="11"/>
  </cols>
  <sheetData>
    <row r="1" spans="1:13" ht="33">
      <c r="A1" s="4" t="s">
        <v>110</v>
      </c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158</v>
      </c>
      <c r="J1" s="4" t="s">
        <v>118</v>
      </c>
      <c r="K1" s="4" t="s">
        <v>119</v>
      </c>
    </row>
    <row r="2" spans="1:13">
      <c r="A2" s="12" t="s">
        <v>16</v>
      </c>
      <c r="B2" s="5" t="s">
        <v>120</v>
      </c>
      <c r="C2" s="13">
        <v>94</v>
      </c>
      <c r="D2" s="13">
        <v>67</v>
      </c>
      <c r="E2" s="13">
        <v>96</v>
      </c>
      <c r="F2" s="13"/>
      <c r="G2" s="13">
        <f t="shared" ref="G2:G41" si="0">SUM(C2:E2)</f>
        <v>257</v>
      </c>
      <c r="H2" s="13"/>
      <c r="I2" s="13"/>
      <c r="J2" s="14">
        <v>59</v>
      </c>
      <c r="K2" s="13"/>
      <c r="L2" s="11" t="s">
        <v>121</v>
      </c>
    </row>
    <row r="3" spans="1:13">
      <c r="A3" s="12" t="s">
        <v>17</v>
      </c>
      <c r="B3" s="5" t="s">
        <v>109</v>
      </c>
      <c r="C3" s="13">
        <v>97</v>
      </c>
      <c r="D3" s="13">
        <v>71</v>
      </c>
      <c r="E3" s="13">
        <v>52</v>
      </c>
      <c r="F3" s="13"/>
      <c r="G3" s="13">
        <f t="shared" si="0"/>
        <v>220</v>
      </c>
      <c r="H3" s="13"/>
      <c r="I3" s="13"/>
      <c r="J3" s="14">
        <v>69</v>
      </c>
      <c r="K3" s="13"/>
      <c r="L3" s="11" t="s">
        <v>122</v>
      </c>
    </row>
    <row r="4" spans="1:13">
      <c r="A4" s="12" t="s">
        <v>18</v>
      </c>
      <c r="B4" s="5" t="s">
        <v>123</v>
      </c>
      <c r="C4" s="13">
        <v>69</v>
      </c>
      <c r="D4" s="13">
        <v>64</v>
      </c>
      <c r="E4" s="13">
        <v>58</v>
      </c>
      <c r="F4" s="13"/>
      <c r="G4" s="13">
        <f t="shared" si="0"/>
        <v>191</v>
      </c>
      <c r="H4" s="13"/>
      <c r="I4" s="13"/>
      <c r="J4" s="14">
        <v>79</v>
      </c>
      <c r="K4" s="13"/>
      <c r="L4" s="11" t="s">
        <v>124</v>
      </c>
    </row>
    <row r="5" spans="1:13">
      <c r="A5" s="12" t="s">
        <v>19</v>
      </c>
      <c r="B5" s="5" t="s">
        <v>125</v>
      </c>
      <c r="C5" s="13">
        <v>56</v>
      </c>
      <c r="D5" s="13">
        <v>70</v>
      </c>
      <c r="E5" s="13">
        <v>66</v>
      </c>
      <c r="F5" s="13"/>
      <c r="G5" s="13">
        <f t="shared" si="0"/>
        <v>192</v>
      </c>
      <c r="H5" s="13"/>
      <c r="I5" s="13"/>
      <c r="J5" s="14">
        <v>89</v>
      </c>
      <c r="K5" s="13"/>
      <c r="L5" s="11" t="s">
        <v>126</v>
      </c>
    </row>
    <row r="6" spans="1:13">
      <c r="A6" s="12" t="s">
        <v>20</v>
      </c>
      <c r="B6" s="5" t="s">
        <v>127</v>
      </c>
      <c r="C6" s="13">
        <v>81</v>
      </c>
      <c r="D6" s="13">
        <v>89</v>
      </c>
      <c r="E6" s="13">
        <v>56</v>
      </c>
      <c r="F6" s="13"/>
      <c r="G6" s="13">
        <f t="shared" si="0"/>
        <v>226</v>
      </c>
      <c r="H6" s="13"/>
      <c r="I6" s="13"/>
      <c r="J6" s="14">
        <v>99</v>
      </c>
      <c r="K6" s="13"/>
      <c r="L6" s="11" t="s">
        <v>128</v>
      </c>
    </row>
    <row r="7" spans="1:13">
      <c r="A7" s="12" t="s">
        <v>21</v>
      </c>
      <c r="B7" s="5" t="s">
        <v>129</v>
      </c>
      <c r="C7" s="13">
        <v>58</v>
      </c>
      <c r="D7" s="13">
        <v>67</v>
      </c>
      <c r="E7" s="13">
        <v>63</v>
      </c>
      <c r="F7" s="13"/>
      <c r="G7" s="13">
        <f t="shared" si="0"/>
        <v>188</v>
      </c>
      <c r="H7" s="13"/>
      <c r="I7" s="13"/>
      <c r="J7" s="14">
        <v>100</v>
      </c>
      <c r="K7" s="13"/>
      <c r="L7" s="15" t="s">
        <v>130</v>
      </c>
    </row>
    <row r="8" spans="1:13">
      <c r="A8" s="12" t="s">
        <v>22</v>
      </c>
      <c r="B8" s="5" t="s">
        <v>131</v>
      </c>
      <c r="C8" s="13">
        <v>96</v>
      </c>
      <c r="D8" s="13">
        <v>100</v>
      </c>
      <c r="E8" s="13">
        <v>81</v>
      </c>
      <c r="F8" s="13"/>
      <c r="G8" s="13">
        <f t="shared" si="0"/>
        <v>277</v>
      </c>
      <c r="H8" s="13"/>
      <c r="I8" s="13"/>
    </row>
    <row r="9" spans="1:13">
      <c r="A9" s="12" t="s">
        <v>23</v>
      </c>
      <c r="B9" s="5" t="s">
        <v>132</v>
      </c>
      <c r="C9" s="13">
        <v>50</v>
      </c>
      <c r="D9" s="13">
        <v>93</v>
      </c>
      <c r="E9" s="13">
        <v>72</v>
      </c>
      <c r="F9" s="13"/>
      <c r="G9" s="13">
        <f t="shared" si="0"/>
        <v>215</v>
      </c>
      <c r="H9" s="13"/>
      <c r="I9" s="13"/>
      <c r="J9" s="5" t="s">
        <v>133</v>
      </c>
      <c r="K9" s="5"/>
      <c r="L9" s="5"/>
      <c r="M9" s="13"/>
    </row>
    <row r="10" spans="1:13">
      <c r="A10" s="12" t="s">
        <v>24</v>
      </c>
      <c r="B10" s="5" t="s">
        <v>134</v>
      </c>
      <c r="C10" s="13">
        <v>84</v>
      </c>
      <c r="D10" s="13">
        <v>89</v>
      </c>
      <c r="E10" s="13">
        <v>91</v>
      </c>
      <c r="F10" s="13"/>
      <c r="G10" s="13">
        <f t="shared" si="0"/>
        <v>264</v>
      </c>
      <c r="H10" s="13"/>
      <c r="I10" s="13"/>
    </row>
    <row r="11" spans="1:13">
      <c r="A11" s="12" t="s">
        <v>25</v>
      </c>
      <c r="B11" s="5" t="s">
        <v>135</v>
      </c>
      <c r="C11" s="13">
        <v>77</v>
      </c>
      <c r="D11" s="13">
        <v>84</v>
      </c>
      <c r="E11" s="13">
        <v>89</v>
      </c>
      <c r="F11" s="13"/>
      <c r="G11" s="13">
        <f t="shared" si="0"/>
        <v>250</v>
      </c>
      <c r="H11" s="13"/>
      <c r="I11" s="13"/>
    </row>
    <row r="12" spans="1:13">
      <c r="A12" s="12" t="s">
        <v>26</v>
      </c>
      <c r="B12" s="5" t="s">
        <v>136</v>
      </c>
      <c r="C12" s="13">
        <v>65</v>
      </c>
      <c r="D12" s="13">
        <v>52</v>
      </c>
      <c r="E12" s="13">
        <v>68</v>
      </c>
      <c r="F12" s="13"/>
      <c r="G12" s="13">
        <f t="shared" si="0"/>
        <v>185</v>
      </c>
      <c r="H12" s="13"/>
      <c r="I12" s="13"/>
    </row>
    <row r="13" spans="1:13">
      <c r="A13" s="12" t="s">
        <v>27</v>
      </c>
      <c r="B13" s="5" t="s">
        <v>137</v>
      </c>
      <c r="C13" s="13">
        <v>72</v>
      </c>
      <c r="D13" s="13">
        <v>68</v>
      </c>
      <c r="E13" s="13">
        <v>84</v>
      </c>
      <c r="F13" s="13"/>
      <c r="G13" s="13">
        <f t="shared" si="0"/>
        <v>224</v>
      </c>
      <c r="H13" s="13"/>
      <c r="I13" s="13"/>
    </row>
    <row r="14" spans="1:13">
      <c r="A14" s="12" t="s">
        <v>28</v>
      </c>
      <c r="B14" s="5" t="s">
        <v>138</v>
      </c>
      <c r="C14" s="13">
        <v>85</v>
      </c>
      <c r="D14" s="13">
        <v>58</v>
      </c>
      <c r="E14" s="13">
        <v>59</v>
      </c>
      <c r="F14" s="13"/>
      <c r="G14" s="13">
        <f t="shared" si="0"/>
        <v>202</v>
      </c>
      <c r="H14" s="13"/>
      <c r="I14" s="13"/>
    </row>
    <row r="15" spans="1:13">
      <c r="A15" s="12" t="s">
        <v>29</v>
      </c>
      <c r="B15" s="5" t="s">
        <v>139</v>
      </c>
      <c r="C15" s="13">
        <v>87</v>
      </c>
      <c r="D15" s="13">
        <v>52</v>
      </c>
      <c r="E15" s="13">
        <v>65</v>
      </c>
      <c r="F15" s="13"/>
      <c r="G15" s="13">
        <f t="shared" si="0"/>
        <v>204</v>
      </c>
      <c r="H15" s="13"/>
      <c r="I15" s="13"/>
    </row>
    <row r="16" spans="1:13">
      <c r="A16" s="12" t="s">
        <v>30</v>
      </c>
      <c r="B16" s="5" t="s">
        <v>140</v>
      </c>
      <c r="C16" s="13">
        <v>91</v>
      </c>
      <c r="D16" s="13">
        <v>66</v>
      </c>
      <c r="E16" s="13">
        <v>66</v>
      </c>
      <c r="F16" s="13"/>
      <c r="G16" s="13">
        <f t="shared" si="0"/>
        <v>223</v>
      </c>
      <c r="H16" s="13"/>
      <c r="I16" s="13"/>
    </row>
    <row r="17" spans="1:9">
      <c r="A17" s="12" t="s">
        <v>31</v>
      </c>
      <c r="B17" s="5" t="s">
        <v>141</v>
      </c>
      <c r="C17" s="13">
        <v>71</v>
      </c>
      <c r="D17" s="13">
        <v>67</v>
      </c>
      <c r="E17" s="13">
        <v>69</v>
      </c>
      <c r="F17" s="13"/>
      <c r="G17" s="13">
        <f t="shared" si="0"/>
        <v>207</v>
      </c>
      <c r="H17" s="13"/>
      <c r="I17" s="13"/>
    </row>
    <row r="18" spans="1:9">
      <c r="A18" s="12" t="s">
        <v>32</v>
      </c>
      <c r="B18" s="5" t="s">
        <v>142</v>
      </c>
      <c r="C18" s="13">
        <v>85</v>
      </c>
      <c r="D18" s="13">
        <v>88</v>
      </c>
      <c r="E18" s="13">
        <v>100</v>
      </c>
      <c r="F18" s="13"/>
      <c r="G18" s="13">
        <f t="shared" si="0"/>
        <v>273</v>
      </c>
      <c r="H18" s="13"/>
      <c r="I18" s="13"/>
    </row>
    <row r="19" spans="1:9">
      <c r="A19" s="12" t="s">
        <v>33</v>
      </c>
      <c r="B19" s="5" t="s">
        <v>143</v>
      </c>
      <c r="C19" s="13">
        <v>94</v>
      </c>
      <c r="D19" s="13">
        <v>74</v>
      </c>
      <c r="E19" s="13">
        <v>81</v>
      </c>
      <c r="F19" s="13"/>
      <c r="G19" s="13">
        <f t="shared" si="0"/>
        <v>249</v>
      </c>
      <c r="H19" s="13"/>
      <c r="I19" s="13"/>
    </row>
    <row r="20" spans="1:9">
      <c r="A20" s="12" t="s">
        <v>34</v>
      </c>
      <c r="B20" s="5" t="s">
        <v>144</v>
      </c>
      <c r="C20" s="13">
        <v>92</v>
      </c>
      <c r="D20" s="13">
        <v>51</v>
      </c>
      <c r="E20" s="13">
        <v>85</v>
      </c>
      <c r="F20" s="13"/>
      <c r="G20" s="13">
        <f t="shared" si="0"/>
        <v>228</v>
      </c>
      <c r="H20" s="13"/>
      <c r="I20" s="13"/>
    </row>
    <row r="21" spans="1:9">
      <c r="A21" s="12" t="s">
        <v>35</v>
      </c>
      <c r="B21" s="5" t="s">
        <v>145</v>
      </c>
      <c r="C21" s="13">
        <v>89</v>
      </c>
      <c r="D21" s="13">
        <v>59</v>
      </c>
      <c r="E21" s="13">
        <v>94</v>
      </c>
      <c r="F21" s="13"/>
      <c r="G21" s="13">
        <f t="shared" si="0"/>
        <v>242</v>
      </c>
      <c r="H21" s="13"/>
      <c r="I21" s="13"/>
    </row>
    <row r="22" spans="1:9">
      <c r="A22" s="12" t="s">
        <v>36</v>
      </c>
      <c r="B22" s="5" t="s">
        <v>136</v>
      </c>
      <c r="C22" s="13">
        <v>78</v>
      </c>
      <c r="D22" s="13">
        <v>80</v>
      </c>
      <c r="E22" s="13">
        <v>59</v>
      </c>
      <c r="F22" s="13"/>
      <c r="G22" s="13">
        <f t="shared" si="0"/>
        <v>217</v>
      </c>
      <c r="H22" s="13"/>
      <c r="I22" s="13"/>
    </row>
    <row r="23" spans="1:9">
      <c r="A23" s="12" t="s">
        <v>37</v>
      </c>
      <c r="B23" s="5" t="s">
        <v>146</v>
      </c>
      <c r="C23" s="13">
        <v>61</v>
      </c>
      <c r="D23" s="13">
        <v>55</v>
      </c>
      <c r="E23" s="13">
        <v>59</v>
      </c>
      <c r="F23" s="13"/>
      <c r="G23" s="13">
        <f t="shared" si="0"/>
        <v>175</v>
      </c>
      <c r="H23" s="13"/>
      <c r="I23" s="13"/>
    </row>
    <row r="24" spans="1:9">
      <c r="A24" s="12" t="s">
        <v>38</v>
      </c>
      <c r="B24" s="5" t="s">
        <v>147</v>
      </c>
      <c r="C24" s="13">
        <v>58</v>
      </c>
      <c r="D24" s="13">
        <v>59</v>
      </c>
      <c r="E24" s="13">
        <v>55</v>
      </c>
      <c r="F24" s="13"/>
      <c r="G24" s="13">
        <f t="shared" si="0"/>
        <v>172</v>
      </c>
      <c r="H24" s="13"/>
      <c r="I24" s="13"/>
    </row>
    <row r="25" spans="1:9">
      <c r="A25" s="12" t="s">
        <v>39</v>
      </c>
      <c r="B25" s="5" t="s">
        <v>148</v>
      </c>
      <c r="C25" s="13">
        <v>87</v>
      </c>
      <c r="D25" s="13">
        <v>99</v>
      </c>
      <c r="E25" s="13">
        <v>49</v>
      </c>
      <c r="F25" s="13"/>
      <c r="G25" s="13">
        <f t="shared" si="0"/>
        <v>235</v>
      </c>
      <c r="H25" s="13"/>
      <c r="I25" s="13"/>
    </row>
    <row r="26" spans="1:9">
      <c r="A26" s="12" t="s">
        <v>40</v>
      </c>
      <c r="B26" s="5" t="s">
        <v>149</v>
      </c>
      <c r="C26" s="13">
        <v>97</v>
      </c>
      <c r="D26" s="13">
        <v>94</v>
      </c>
      <c r="E26" s="13">
        <v>80</v>
      </c>
      <c r="F26" s="13"/>
      <c r="G26" s="13">
        <f t="shared" si="0"/>
        <v>271</v>
      </c>
      <c r="H26" s="13"/>
      <c r="I26" s="13"/>
    </row>
    <row r="27" spans="1:9">
      <c r="A27" s="12" t="s">
        <v>41</v>
      </c>
      <c r="B27" s="5" t="s">
        <v>150</v>
      </c>
      <c r="C27" s="13">
        <v>73</v>
      </c>
      <c r="D27" s="13">
        <v>74</v>
      </c>
      <c r="E27" s="13">
        <v>98</v>
      </c>
      <c r="F27" s="13"/>
      <c r="G27" s="13">
        <f t="shared" si="0"/>
        <v>245</v>
      </c>
      <c r="H27" s="13"/>
      <c r="I27" s="13"/>
    </row>
    <row r="28" spans="1:9">
      <c r="A28" s="12" t="s">
        <v>42</v>
      </c>
      <c r="B28" s="5" t="s">
        <v>151</v>
      </c>
      <c r="C28" s="13">
        <v>94</v>
      </c>
      <c r="D28" s="13">
        <v>49</v>
      </c>
      <c r="E28" s="13">
        <v>89</v>
      </c>
      <c r="F28" s="13"/>
      <c r="G28" s="13">
        <f t="shared" si="0"/>
        <v>232</v>
      </c>
      <c r="H28" s="13"/>
      <c r="I28" s="13"/>
    </row>
    <row r="29" spans="1:9">
      <c r="A29" s="12" t="s">
        <v>43</v>
      </c>
      <c r="B29" s="5" t="s">
        <v>152</v>
      </c>
      <c r="C29" s="13">
        <v>83</v>
      </c>
      <c r="D29" s="13">
        <v>70</v>
      </c>
      <c r="E29" s="13">
        <v>83</v>
      </c>
      <c r="F29" s="13"/>
      <c r="G29" s="13">
        <f t="shared" si="0"/>
        <v>236</v>
      </c>
      <c r="H29" s="13"/>
      <c r="I29" s="13"/>
    </row>
    <row r="30" spans="1:9">
      <c r="A30" s="12" t="s">
        <v>44</v>
      </c>
      <c r="B30" s="5" t="s">
        <v>153</v>
      </c>
      <c r="C30" s="13">
        <v>52</v>
      </c>
      <c r="D30" s="13">
        <v>86</v>
      </c>
      <c r="E30" s="13">
        <v>72</v>
      </c>
      <c r="F30" s="13"/>
      <c r="G30" s="13">
        <f t="shared" si="0"/>
        <v>210</v>
      </c>
      <c r="H30" s="13"/>
      <c r="I30" s="13"/>
    </row>
    <row r="31" spans="1:9">
      <c r="A31" s="12" t="s">
        <v>45</v>
      </c>
      <c r="B31" s="5" t="s">
        <v>46</v>
      </c>
      <c r="C31" s="13">
        <v>50</v>
      </c>
      <c r="D31" s="13">
        <v>89</v>
      </c>
      <c r="E31" s="13">
        <v>70</v>
      </c>
      <c r="F31" s="13"/>
      <c r="G31" s="13">
        <f t="shared" si="0"/>
        <v>209</v>
      </c>
      <c r="H31" s="13"/>
      <c r="I31" s="13"/>
    </row>
    <row r="32" spans="1:9">
      <c r="A32" s="12" t="s">
        <v>47</v>
      </c>
      <c r="B32" s="5" t="s">
        <v>48</v>
      </c>
      <c r="C32" s="13">
        <v>69</v>
      </c>
      <c r="D32" s="13">
        <v>100</v>
      </c>
      <c r="E32" s="13">
        <v>94</v>
      </c>
      <c r="F32" s="13"/>
      <c r="G32" s="13">
        <f t="shared" si="0"/>
        <v>263</v>
      </c>
      <c r="H32" s="13"/>
      <c r="I32" s="13"/>
    </row>
    <row r="33" spans="1:9">
      <c r="A33" s="12" t="s">
        <v>49</v>
      </c>
      <c r="B33" s="5" t="s">
        <v>50</v>
      </c>
      <c r="C33" s="13">
        <v>81</v>
      </c>
      <c r="D33" s="13">
        <v>85</v>
      </c>
      <c r="E33" s="13">
        <v>71</v>
      </c>
      <c r="F33" s="13"/>
      <c r="G33" s="13">
        <f t="shared" si="0"/>
        <v>237</v>
      </c>
      <c r="H33" s="13"/>
      <c r="I33" s="13"/>
    </row>
    <row r="34" spans="1:9">
      <c r="A34" s="12" t="s">
        <v>51</v>
      </c>
      <c r="B34" s="5" t="s">
        <v>52</v>
      </c>
      <c r="C34" s="13">
        <v>49</v>
      </c>
      <c r="D34" s="13">
        <v>53</v>
      </c>
      <c r="E34" s="13">
        <v>92</v>
      </c>
      <c r="F34" s="13"/>
      <c r="G34" s="13">
        <f t="shared" si="0"/>
        <v>194</v>
      </c>
      <c r="H34" s="13"/>
      <c r="I34" s="13"/>
    </row>
    <row r="35" spans="1:9">
      <c r="A35" s="12" t="s">
        <v>53</v>
      </c>
      <c r="B35" s="5" t="s">
        <v>54</v>
      </c>
      <c r="C35" s="13">
        <v>68</v>
      </c>
      <c r="D35" s="13">
        <v>58</v>
      </c>
      <c r="E35" s="13">
        <v>94</v>
      </c>
      <c r="F35" s="13"/>
      <c r="G35" s="13">
        <f t="shared" si="0"/>
        <v>220</v>
      </c>
      <c r="H35" s="13"/>
      <c r="I35" s="13"/>
    </row>
    <row r="36" spans="1:9">
      <c r="A36" s="12" t="s">
        <v>55</v>
      </c>
      <c r="B36" s="5" t="s">
        <v>56</v>
      </c>
      <c r="C36" s="13">
        <v>97</v>
      </c>
      <c r="D36" s="13">
        <v>77</v>
      </c>
      <c r="E36" s="13">
        <v>74</v>
      </c>
      <c r="F36" s="13"/>
      <c r="G36" s="13">
        <f t="shared" si="0"/>
        <v>248</v>
      </c>
      <c r="H36" s="13"/>
      <c r="I36" s="13"/>
    </row>
    <row r="37" spans="1:9">
      <c r="A37" s="12" t="s">
        <v>57</v>
      </c>
      <c r="B37" s="5" t="s">
        <v>58</v>
      </c>
      <c r="C37" s="13">
        <v>63</v>
      </c>
      <c r="D37" s="13">
        <v>61</v>
      </c>
      <c r="E37" s="13">
        <v>80</v>
      </c>
      <c r="F37" s="13"/>
      <c r="G37" s="13">
        <f t="shared" si="0"/>
        <v>204</v>
      </c>
      <c r="H37" s="13"/>
      <c r="I37" s="13"/>
    </row>
    <row r="38" spans="1:9">
      <c r="A38" s="12" t="s">
        <v>59</v>
      </c>
      <c r="B38" s="5" t="s">
        <v>60</v>
      </c>
      <c r="C38" s="13">
        <v>97</v>
      </c>
      <c r="D38" s="13">
        <v>68</v>
      </c>
      <c r="E38" s="13">
        <v>83</v>
      </c>
      <c r="F38" s="13"/>
      <c r="G38" s="13">
        <f t="shared" si="0"/>
        <v>248</v>
      </c>
      <c r="H38" s="13"/>
      <c r="I38" s="13"/>
    </row>
    <row r="39" spans="1:9">
      <c r="A39" s="12" t="s">
        <v>61</v>
      </c>
      <c r="B39" s="5" t="s">
        <v>62</v>
      </c>
      <c r="C39" s="13">
        <v>49</v>
      </c>
      <c r="D39" s="13">
        <v>69</v>
      </c>
      <c r="E39" s="13">
        <v>68</v>
      </c>
      <c r="F39" s="13"/>
      <c r="G39" s="13">
        <f t="shared" si="0"/>
        <v>186</v>
      </c>
      <c r="H39" s="13"/>
      <c r="I39" s="13"/>
    </row>
    <row r="40" spans="1:9">
      <c r="A40" s="12" t="s">
        <v>63</v>
      </c>
      <c r="B40" s="5" t="s">
        <v>154</v>
      </c>
      <c r="C40" s="13">
        <v>51</v>
      </c>
      <c r="D40" s="13">
        <v>86</v>
      </c>
      <c r="E40" s="13">
        <v>66</v>
      </c>
      <c r="F40" s="13"/>
      <c r="G40" s="13">
        <f t="shared" si="0"/>
        <v>203</v>
      </c>
      <c r="H40" s="13"/>
      <c r="I40" s="13"/>
    </row>
    <row r="41" spans="1:9">
      <c r="A41" s="12" t="s">
        <v>64</v>
      </c>
      <c r="B41" s="5" t="s">
        <v>155</v>
      </c>
      <c r="C41" s="13">
        <v>93</v>
      </c>
      <c r="D41" s="13">
        <v>56</v>
      </c>
      <c r="E41" s="13">
        <v>66</v>
      </c>
      <c r="F41" s="13"/>
      <c r="G41" s="13">
        <f t="shared" si="0"/>
        <v>215</v>
      </c>
      <c r="H41" s="13"/>
      <c r="I41" s="13"/>
    </row>
    <row r="42" spans="1:9">
      <c r="A42" s="12" t="s">
        <v>159</v>
      </c>
      <c r="C42" s="41"/>
      <c r="D42" s="41"/>
      <c r="E42" s="41"/>
    </row>
    <row r="43" spans="1:9">
      <c r="A43" s="12" t="s">
        <v>160</v>
      </c>
      <c r="C43" s="41"/>
      <c r="D43" s="41"/>
      <c r="E43" s="41"/>
    </row>
    <row r="44" spans="1:9">
      <c r="A44" s="12" t="s">
        <v>156</v>
      </c>
      <c r="C44" s="41"/>
      <c r="D44" s="41"/>
      <c r="E44" s="41"/>
    </row>
    <row r="45" spans="1:9">
      <c r="A45" s="12" t="s">
        <v>157</v>
      </c>
      <c r="C45" s="41"/>
      <c r="D45" s="41"/>
      <c r="E45" s="41"/>
    </row>
  </sheetData>
  <phoneticPr fontId="3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9" sqref="C9"/>
    </sheetView>
  </sheetViews>
  <sheetFormatPr defaultColWidth="9.75" defaultRowHeight="16.5"/>
  <cols>
    <col min="1" max="1" width="7.5" style="19" bestFit="1" customWidth="1"/>
    <col min="2" max="2" width="8.25" style="27" bestFit="1" customWidth="1"/>
    <col min="3" max="3" width="6" style="27" bestFit="1" customWidth="1"/>
    <col min="4" max="5" width="10.5" style="27" bestFit="1" customWidth="1"/>
    <col min="6" max="8" width="6" style="27" bestFit="1" customWidth="1"/>
    <col min="9" max="9" width="12.875" style="19" bestFit="1" customWidth="1"/>
    <col min="10" max="10" width="10.5" style="19" bestFit="1" customWidth="1"/>
    <col min="11" max="11" width="12.875" style="18" bestFit="1" customWidth="1"/>
    <col min="12" max="12" width="6.25" style="19" bestFit="1" customWidth="1"/>
    <col min="13" max="13" width="12.875" style="19" bestFit="1" customWidth="1"/>
    <col min="14" max="14" width="11" style="19" bestFit="1" customWidth="1"/>
    <col min="15" max="16384" width="9.75" style="19"/>
  </cols>
  <sheetData>
    <row r="1" spans="1:11" ht="17.25" customHeight="1">
      <c r="A1" s="16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5.75" customHeight="1">
      <c r="A2" s="20" t="s">
        <v>69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>
      <c r="A3" s="22" t="s">
        <v>70</v>
      </c>
      <c r="B3" s="22" t="s">
        <v>65</v>
      </c>
      <c r="C3" s="22" t="s">
        <v>71</v>
      </c>
      <c r="D3" s="22" t="s">
        <v>72</v>
      </c>
      <c r="E3" s="22" t="s">
        <v>73</v>
      </c>
      <c r="F3" s="22" t="s">
        <v>74</v>
      </c>
      <c r="G3" s="22" t="s">
        <v>75</v>
      </c>
      <c r="H3" s="22" t="s">
        <v>66</v>
      </c>
      <c r="I3" s="22" t="s">
        <v>76</v>
      </c>
      <c r="J3" s="22" t="s">
        <v>77</v>
      </c>
      <c r="K3" s="22" t="s">
        <v>322</v>
      </c>
    </row>
    <row r="4" spans="1:11">
      <c r="A4" s="23">
        <v>833001</v>
      </c>
      <c r="B4" s="23" t="s">
        <v>78</v>
      </c>
      <c r="C4" s="12" t="s">
        <v>79</v>
      </c>
      <c r="D4" s="24">
        <v>66</v>
      </c>
      <c r="E4" s="24">
        <v>98</v>
      </c>
      <c r="F4" s="25">
        <f t="shared" ref="F4:F17" si="0">AVERAGE(D4:E4)</f>
        <v>82</v>
      </c>
      <c r="G4" s="25">
        <f t="shared" ref="G4:G17" si="1">SUM(D4:E4)</f>
        <v>164</v>
      </c>
      <c r="H4" s="26"/>
      <c r="I4" s="26"/>
      <c r="J4" s="26"/>
      <c r="K4" s="26"/>
    </row>
    <row r="5" spans="1:11">
      <c r="A5" s="23">
        <v>833002</v>
      </c>
      <c r="B5" s="23" t="s">
        <v>108</v>
      </c>
      <c r="C5" s="12" t="s">
        <v>80</v>
      </c>
      <c r="D5" s="24">
        <v>82</v>
      </c>
      <c r="E5" s="24">
        <v>94</v>
      </c>
      <c r="F5" s="25">
        <f t="shared" si="0"/>
        <v>88</v>
      </c>
      <c r="G5" s="25">
        <f t="shared" si="1"/>
        <v>176</v>
      </c>
      <c r="H5" s="26"/>
      <c r="I5" s="26"/>
      <c r="J5" s="26"/>
      <c r="K5" s="26"/>
    </row>
    <row r="6" spans="1:11">
      <c r="A6" s="23">
        <v>833003</v>
      </c>
      <c r="B6" s="23" t="s">
        <v>81</v>
      </c>
      <c r="C6" s="12" t="s">
        <v>80</v>
      </c>
      <c r="D6" s="24">
        <v>65</v>
      </c>
      <c r="E6" s="24">
        <v>83</v>
      </c>
      <c r="F6" s="25">
        <f t="shared" si="0"/>
        <v>74</v>
      </c>
      <c r="G6" s="25">
        <f t="shared" si="1"/>
        <v>148</v>
      </c>
      <c r="H6" s="26"/>
      <c r="I6" s="26"/>
      <c r="J6" s="26"/>
      <c r="K6" s="26"/>
    </row>
    <row r="7" spans="1:11">
      <c r="A7" s="23">
        <v>833004</v>
      </c>
      <c r="B7" s="23" t="s">
        <v>82</v>
      </c>
      <c r="C7" s="12" t="s">
        <v>80</v>
      </c>
      <c r="D7" s="24">
        <v>95</v>
      </c>
      <c r="E7" s="24">
        <v>87</v>
      </c>
      <c r="F7" s="25">
        <f t="shared" si="0"/>
        <v>91</v>
      </c>
      <c r="G7" s="25">
        <f t="shared" si="1"/>
        <v>182</v>
      </c>
      <c r="H7" s="26"/>
      <c r="I7" s="26"/>
      <c r="J7" s="26"/>
      <c r="K7" s="26"/>
    </row>
    <row r="8" spans="1:11">
      <c r="A8" s="23">
        <v>833005</v>
      </c>
      <c r="B8" s="23" t="s">
        <v>83</v>
      </c>
      <c r="C8" s="12" t="s">
        <v>79</v>
      </c>
      <c r="D8" s="24">
        <v>97</v>
      </c>
      <c r="E8" s="24">
        <v>63</v>
      </c>
      <c r="F8" s="25">
        <f t="shared" si="0"/>
        <v>80</v>
      </c>
      <c r="G8" s="25">
        <f t="shared" si="1"/>
        <v>160</v>
      </c>
      <c r="H8" s="26"/>
      <c r="I8" s="26"/>
      <c r="J8" s="26"/>
      <c r="K8" s="26"/>
    </row>
    <row r="9" spans="1:11">
      <c r="A9" s="23">
        <v>833006</v>
      </c>
      <c r="B9" s="23" t="s">
        <v>84</v>
      </c>
      <c r="C9" s="12" t="s">
        <v>80</v>
      </c>
      <c r="D9" s="24">
        <v>81</v>
      </c>
      <c r="E9" s="24">
        <v>63</v>
      </c>
      <c r="F9" s="25">
        <f t="shared" si="0"/>
        <v>72</v>
      </c>
      <c r="G9" s="25">
        <f t="shared" si="1"/>
        <v>144</v>
      </c>
      <c r="H9" s="26"/>
      <c r="I9" s="26"/>
      <c r="J9" s="26"/>
      <c r="K9" s="26"/>
    </row>
    <row r="10" spans="1:11">
      <c r="A10" s="23">
        <v>833007</v>
      </c>
      <c r="B10" s="23" t="s">
        <v>85</v>
      </c>
      <c r="C10" s="12" t="s">
        <v>79</v>
      </c>
      <c r="D10" s="24">
        <v>68</v>
      </c>
      <c r="E10" s="24">
        <v>84</v>
      </c>
      <c r="F10" s="25">
        <f t="shared" si="0"/>
        <v>76</v>
      </c>
      <c r="G10" s="25">
        <f t="shared" si="1"/>
        <v>152</v>
      </c>
      <c r="H10" s="26"/>
      <c r="I10" s="26"/>
      <c r="J10" s="26"/>
      <c r="K10" s="26"/>
    </row>
    <row r="11" spans="1:11">
      <c r="A11" s="23">
        <v>833008</v>
      </c>
      <c r="B11" s="23" t="s">
        <v>86</v>
      </c>
      <c r="C11" s="12" t="s">
        <v>80</v>
      </c>
      <c r="D11" s="24">
        <v>70</v>
      </c>
      <c r="E11" s="24">
        <v>92</v>
      </c>
      <c r="F11" s="25">
        <f t="shared" si="0"/>
        <v>81</v>
      </c>
      <c r="G11" s="25">
        <f t="shared" si="1"/>
        <v>162</v>
      </c>
      <c r="H11" s="26"/>
      <c r="I11" s="26"/>
      <c r="J11" s="26"/>
      <c r="K11" s="26"/>
    </row>
    <row r="12" spans="1:11">
      <c r="A12" s="23">
        <v>833009</v>
      </c>
      <c r="B12" s="23" t="s">
        <v>87</v>
      </c>
      <c r="C12" s="12" t="s">
        <v>79</v>
      </c>
      <c r="D12" s="24">
        <v>71</v>
      </c>
      <c r="E12" s="24">
        <v>83</v>
      </c>
      <c r="F12" s="25">
        <f t="shared" si="0"/>
        <v>77</v>
      </c>
      <c r="G12" s="25">
        <f t="shared" si="1"/>
        <v>154</v>
      </c>
      <c r="H12" s="26"/>
      <c r="I12" s="26"/>
      <c r="J12" s="26"/>
      <c r="K12" s="26"/>
    </row>
    <row r="13" spans="1:11">
      <c r="A13" s="23">
        <v>833010</v>
      </c>
      <c r="B13" s="23" t="s">
        <v>88</v>
      </c>
      <c r="C13" s="12" t="s">
        <v>79</v>
      </c>
      <c r="D13" s="24">
        <v>82</v>
      </c>
      <c r="E13" s="24">
        <v>94</v>
      </c>
      <c r="F13" s="25">
        <f t="shared" si="0"/>
        <v>88</v>
      </c>
      <c r="G13" s="25">
        <f t="shared" si="1"/>
        <v>176</v>
      </c>
      <c r="H13" s="26"/>
      <c r="I13" s="26"/>
      <c r="J13" s="26"/>
      <c r="K13" s="26"/>
    </row>
    <row r="14" spans="1:11">
      <c r="A14" s="23">
        <v>833011</v>
      </c>
      <c r="B14" s="23" t="s">
        <v>89</v>
      </c>
      <c r="C14" s="12" t="s">
        <v>80</v>
      </c>
      <c r="D14" s="24">
        <v>92</v>
      </c>
      <c r="E14" s="24">
        <v>90</v>
      </c>
      <c r="F14" s="25">
        <f t="shared" si="0"/>
        <v>91</v>
      </c>
      <c r="G14" s="25">
        <f t="shared" si="1"/>
        <v>182</v>
      </c>
      <c r="H14" s="26"/>
      <c r="I14" s="26"/>
      <c r="J14" s="26"/>
      <c r="K14" s="26"/>
    </row>
    <row r="15" spans="1:11">
      <c r="A15" s="23">
        <v>833012</v>
      </c>
      <c r="B15" s="23" t="s">
        <v>90</v>
      </c>
      <c r="C15" s="12" t="s">
        <v>80</v>
      </c>
      <c r="D15" s="24">
        <v>65</v>
      </c>
      <c r="E15" s="24">
        <v>71</v>
      </c>
      <c r="F15" s="25">
        <f t="shared" si="0"/>
        <v>68</v>
      </c>
      <c r="G15" s="25">
        <f t="shared" si="1"/>
        <v>136</v>
      </c>
      <c r="H15" s="26"/>
      <c r="I15" s="26"/>
      <c r="J15" s="26"/>
      <c r="K15" s="26"/>
    </row>
    <row r="16" spans="1:11">
      <c r="A16" s="23">
        <v>833013</v>
      </c>
      <c r="B16" s="23" t="s">
        <v>91</v>
      </c>
      <c r="C16" s="12" t="s">
        <v>79</v>
      </c>
      <c r="D16" s="24">
        <v>88</v>
      </c>
      <c r="E16" s="24">
        <v>68</v>
      </c>
      <c r="F16" s="25">
        <f t="shared" si="0"/>
        <v>78</v>
      </c>
      <c r="G16" s="25">
        <f t="shared" si="1"/>
        <v>156</v>
      </c>
      <c r="H16" s="26"/>
      <c r="I16" s="26"/>
      <c r="J16" s="26"/>
      <c r="K16" s="26"/>
    </row>
    <row r="17" spans="1:11">
      <c r="A17" s="23">
        <v>833014</v>
      </c>
      <c r="B17" s="23" t="s">
        <v>92</v>
      </c>
      <c r="C17" s="12" t="s">
        <v>79</v>
      </c>
      <c r="D17" s="24">
        <v>55</v>
      </c>
      <c r="E17" s="24">
        <v>99</v>
      </c>
      <c r="F17" s="25">
        <f t="shared" si="0"/>
        <v>77</v>
      </c>
      <c r="G17" s="25">
        <f t="shared" si="1"/>
        <v>154</v>
      </c>
      <c r="H17" s="26"/>
      <c r="I17" s="26"/>
      <c r="J17" s="26"/>
      <c r="K17" s="26"/>
    </row>
    <row r="18" spans="1:11" ht="17.25" thickBot="1">
      <c r="H18" s="19"/>
    </row>
    <row r="19" spans="1:11">
      <c r="A19" s="95" t="s">
        <v>93</v>
      </c>
      <c r="B19" s="96"/>
      <c r="C19" s="96"/>
      <c r="D19" s="96"/>
      <c r="H19" s="28" t="s">
        <v>66</v>
      </c>
      <c r="I19" s="29" t="s">
        <v>67</v>
      </c>
      <c r="J19" s="30" t="s">
        <v>77</v>
      </c>
    </row>
    <row r="20" spans="1:11">
      <c r="A20" s="31" t="s">
        <v>94</v>
      </c>
      <c r="B20" s="32"/>
      <c r="C20" s="32"/>
      <c r="D20" s="32"/>
      <c r="H20" s="33" t="s">
        <v>95</v>
      </c>
      <c r="I20" s="34" t="s">
        <v>96</v>
      </c>
      <c r="J20" s="35">
        <v>1.1000000000000001</v>
      </c>
    </row>
    <row r="21" spans="1:11">
      <c r="A21" s="31" t="s">
        <v>97</v>
      </c>
      <c r="B21" s="32"/>
      <c r="C21" s="32"/>
      <c r="D21" s="32"/>
      <c r="H21" s="33" t="s">
        <v>98</v>
      </c>
      <c r="I21" s="34" t="s">
        <v>99</v>
      </c>
      <c r="J21" s="35">
        <v>1.08</v>
      </c>
    </row>
    <row r="22" spans="1:11">
      <c r="A22" s="31" t="s">
        <v>100</v>
      </c>
      <c r="B22" s="32"/>
      <c r="C22" s="32"/>
      <c r="D22" s="32"/>
      <c r="H22" s="33" t="s">
        <v>101</v>
      </c>
      <c r="I22" s="34" t="s">
        <v>102</v>
      </c>
      <c r="J22" s="35">
        <v>1.05</v>
      </c>
    </row>
    <row r="23" spans="1:11" ht="17.25" thickBot="1">
      <c r="A23" s="31" t="s">
        <v>103</v>
      </c>
      <c r="B23" s="32"/>
      <c r="C23" s="32"/>
      <c r="D23" s="32"/>
      <c r="H23" s="36" t="s">
        <v>104</v>
      </c>
      <c r="I23" s="37" t="s">
        <v>105</v>
      </c>
      <c r="J23" s="38">
        <v>0.98</v>
      </c>
    </row>
    <row r="24" spans="1:11">
      <c r="A24" s="39" t="s">
        <v>106</v>
      </c>
      <c r="B24" s="39"/>
      <c r="C24" s="39"/>
      <c r="D24" s="39"/>
    </row>
    <row r="25" spans="1:11">
      <c r="A25" s="40">
        <v>1</v>
      </c>
      <c r="B25" s="11"/>
      <c r="C25" s="11"/>
      <c r="D25" s="11"/>
      <c r="H25" s="88" t="s">
        <v>325</v>
      </c>
      <c r="I25" s="89" t="s">
        <v>326</v>
      </c>
      <c r="J25" s="89" t="s">
        <v>327</v>
      </c>
    </row>
    <row r="26" spans="1:11">
      <c r="A26" s="39" t="s">
        <v>107</v>
      </c>
      <c r="B26" s="39"/>
      <c r="C26" s="39"/>
      <c r="D26" s="39"/>
      <c r="H26" s="90"/>
      <c r="I26" s="91"/>
      <c r="J26" s="91"/>
    </row>
    <row r="27" spans="1:11">
      <c r="A27" s="40"/>
      <c r="B27" s="11"/>
      <c r="C27" s="11"/>
      <c r="D27" s="11"/>
    </row>
  </sheetData>
  <mergeCells count="1">
    <mergeCell ref="A19:D19"/>
  </mergeCells>
  <phoneticPr fontId="3" type="noConversion"/>
  <printOptions gridLines="1" gridLinesSet="0"/>
  <pageMargins left="0.75" right="0.75" top="1" bottom="1" header="0.5" footer="0.5"/>
  <pageSetup paperSize="9" orientation="portrait" horizontalDpi="4294967292" verticalDpi="0" r:id="rId1"/>
  <headerFooter alignWithMargins="0">
    <oddHeader>&amp;C&amp;A&amp;R&amp;F</oddHeader>
    <oddFooter>第&amp;P頁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9" sqref="C9"/>
    </sheetView>
  </sheetViews>
  <sheetFormatPr defaultRowHeight="16.5"/>
  <cols>
    <col min="1" max="1" width="11.5" customWidth="1"/>
    <col min="3" max="3" width="10.125" customWidth="1"/>
  </cols>
  <sheetData>
    <row r="1" spans="1:10">
      <c r="A1" s="97" t="s">
        <v>161</v>
      </c>
      <c r="B1" s="97"/>
      <c r="C1" s="97"/>
      <c r="D1" s="97"/>
      <c r="E1" s="97"/>
      <c r="F1" s="97"/>
      <c r="G1" s="97"/>
      <c r="H1" s="97"/>
      <c r="I1" s="97"/>
      <c r="J1" s="97"/>
    </row>
    <row r="2" spans="1:10">
      <c r="A2" s="4" t="s">
        <v>162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21</v>
      </c>
      <c r="H2" s="12" t="s">
        <v>22</v>
      </c>
      <c r="I2" s="12" t="s">
        <v>23</v>
      </c>
      <c r="J2" s="12" t="s">
        <v>24</v>
      </c>
    </row>
    <row r="3" spans="1:10">
      <c r="A3" s="4" t="s">
        <v>163</v>
      </c>
      <c r="B3" s="5" t="s">
        <v>164</v>
      </c>
      <c r="C3" s="5" t="s">
        <v>165</v>
      </c>
      <c r="D3" s="5" t="s">
        <v>166</v>
      </c>
      <c r="E3" s="5" t="s">
        <v>167</v>
      </c>
      <c r="F3" s="5" t="s">
        <v>168</v>
      </c>
      <c r="G3" s="5" t="s">
        <v>169</v>
      </c>
      <c r="H3" s="5" t="s">
        <v>170</v>
      </c>
      <c r="I3" s="5" t="s">
        <v>171</v>
      </c>
      <c r="J3" s="5" t="s">
        <v>172</v>
      </c>
    </row>
    <row r="4" spans="1:10">
      <c r="A4" s="4" t="s">
        <v>173</v>
      </c>
      <c r="B4" s="13">
        <v>94</v>
      </c>
      <c r="C4" s="13">
        <v>97</v>
      </c>
      <c r="D4" s="13">
        <v>69</v>
      </c>
      <c r="E4" s="13">
        <v>56</v>
      </c>
      <c r="F4" s="13">
        <v>81</v>
      </c>
      <c r="G4" s="13">
        <v>58</v>
      </c>
      <c r="H4" s="13">
        <v>96</v>
      </c>
      <c r="I4" s="13">
        <v>50</v>
      </c>
      <c r="J4" s="13">
        <v>84</v>
      </c>
    </row>
    <row r="5" spans="1:10">
      <c r="A5" s="4" t="s">
        <v>174</v>
      </c>
      <c r="B5" s="13">
        <v>67</v>
      </c>
      <c r="C5" s="13">
        <v>71</v>
      </c>
      <c r="D5" s="13">
        <v>64</v>
      </c>
      <c r="E5" s="13">
        <v>70</v>
      </c>
      <c r="F5" s="13">
        <v>89</v>
      </c>
      <c r="G5" s="13">
        <v>67</v>
      </c>
      <c r="H5" s="13">
        <v>100</v>
      </c>
      <c r="I5" s="13">
        <v>93</v>
      </c>
      <c r="J5" s="13">
        <v>89</v>
      </c>
    </row>
    <row r="6" spans="1:10">
      <c r="A6" s="4" t="s">
        <v>175</v>
      </c>
      <c r="B6" s="13">
        <v>96</v>
      </c>
      <c r="C6" s="13">
        <v>52</v>
      </c>
      <c r="D6" s="13">
        <v>58</v>
      </c>
      <c r="E6" s="13">
        <v>66</v>
      </c>
      <c r="F6" s="13">
        <v>56</v>
      </c>
      <c r="G6" s="13">
        <v>63</v>
      </c>
      <c r="H6" s="13">
        <v>81</v>
      </c>
      <c r="I6" s="13">
        <v>72</v>
      </c>
      <c r="J6" s="13">
        <v>91</v>
      </c>
    </row>
    <row r="8" spans="1:10">
      <c r="A8" s="94" t="s">
        <v>176</v>
      </c>
      <c r="B8" s="94"/>
      <c r="C8" s="94"/>
      <c r="D8" s="10"/>
    </row>
    <row r="9" spans="1:10">
      <c r="C9" s="4" t="s">
        <v>163</v>
      </c>
      <c r="D9" s="42"/>
    </row>
    <row r="10" spans="1:10">
      <c r="C10" s="4" t="s">
        <v>173</v>
      </c>
      <c r="D10" s="42"/>
    </row>
    <row r="11" spans="1:10">
      <c r="C11" s="4" t="s">
        <v>174</v>
      </c>
      <c r="D11" s="42"/>
    </row>
    <row r="12" spans="1:10">
      <c r="C12" s="4" t="s">
        <v>175</v>
      </c>
      <c r="D12" s="42"/>
    </row>
    <row r="13" spans="1:10">
      <c r="C13" s="4" t="s">
        <v>177</v>
      </c>
      <c r="D13" s="43"/>
    </row>
  </sheetData>
  <mergeCells count="2">
    <mergeCell ref="A1:J1"/>
    <mergeCell ref="A8:C8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C9" sqref="C9"/>
    </sheetView>
  </sheetViews>
  <sheetFormatPr defaultRowHeight="16.5"/>
  <cols>
    <col min="1" max="1" width="22.625" style="11" bestFit="1" customWidth="1"/>
    <col min="2" max="2" width="12.625" style="11" bestFit="1" customWidth="1"/>
    <col min="3" max="3" width="3.5" style="11" customWidth="1"/>
    <col min="4" max="4" width="20.25" style="11" bestFit="1" customWidth="1"/>
    <col min="5" max="5" width="15.5" style="11" customWidth="1"/>
    <col min="6" max="6" width="3.875" style="11" customWidth="1"/>
    <col min="7" max="7" width="17.75" style="11" bestFit="1" customWidth="1"/>
    <col min="8" max="8" width="12" style="11" customWidth="1"/>
    <col min="9" max="16384" width="9" style="11"/>
  </cols>
  <sheetData>
    <row r="1" spans="1:8">
      <c r="A1" s="98" t="s">
        <v>199</v>
      </c>
      <c r="B1" s="98"/>
      <c r="D1" s="98" t="s">
        <v>200</v>
      </c>
      <c r="E1" s="98"/>
      <c r="G1" s="98" t="s">
        <v>201</v>
      </c>
      <c r="H1" s="98"/>
    </row>
    <row r="2" spans="1:8">
      <c r="A2" s="11" t="s">
        <v>202</v>
      </c>
      <c r="B2" s="49">
        <v>0.1</v>
      </c>
      <c r="D2" s="11" t="s">
        <v>202</v>
      </c>
      <c r="E2" s="49">
        <v>0.08</v>
      </c>
      <c r="G2" s="50" t="s">
        <v>203</v>
      </c>
    </row>
    <row r="3" spans="1:8">
      <c r="A3" s="11" t="s">
        <v>204</v>
      </c>
      <c r="B3" s="11">
        <v>3</v>
      </c>
      <c r="D3" s="11" t="s">
        <v>205</v>
      </c>
      <c r="E3" s="51">
        <v>100000</v>
      </c>
      <c r="G3" s="11" t="s">
        <v>206</v>
      </c>
      <c r="H3" s="51">
        <v>20000</v>
      </c>
    </row>
    <row r="4" spans="1:8">
      <c r="A4" s="11" t="s">
        <v>207</v>
      </c>
      <c r="B4" s="51">
        <v>1000</v>
      </c>
      <c r="D4" s="11" t="s">
        <v>208</v>
      </c>
      <c r="E4" s="51">
        <v>10000</v>
      </c>
      <c r="G4" s="11" t="s">
        <v>209</v>
      </c>
      <c r="H4" s="11">
        <v>10</v>
      </c>
    </row>
    <row r="5" spans="1:8">
      <c r="A5" s="11" t="s">
        <v>210</v>
      </c>
      <c r="B5" s="51">
        <v>12000</v>
      </c>
      <c r="D5" s="11" t="s">
        <v>204</v>
      </c>
      <c r="E5" s="11">
        <v>10</v>
      </c>
      <c r="G5" s="11" t="s">
        <v>211</v>
      </c>
      <c r="H5" s="51">
        <v>10000</v>
      </c>
    </row>
    <row r="6" spans="1:8">
      <c r="A6" s="11" t="s">
        <v>212</v>
      </c>
      <c r="B6" s="52"/>
      <c r="D6" s="11" t="s">
        <v>213</v>
      </c>
      <c r="E6" s="52"/>
      <c r="G6" s="11" t="s">
        <v>202</v>
      </c>
      <c r="H6" s="49">
        <v>0.08</v>
      </c>
    </row>
    <row r="7" spans="1:8">
      <c r="A7" s="11" t="s">
        <v>214</v>
      </c>
      <c r="B7" s="52"/>
      <c r="D7" s="11" t="s">
        <v>215</v>
      </c>
      <c r="E7" s="52"/>
      <c r="G7" s="11" t="s">
        <v>216</v>
      </c>
      <c r="H7" s="52"/>
    </row>
    <row r="8" spans="1:8">
      <c r="B8" s="53"/>
      <c r="G8" s="50" t="s">
        <v>217</v>
      </c>
    </row>
    <row r="9" spans="1:8">
      <c r="G9" s="11" t="s">
        <v>206</v>
      </c>
      <c r="H9" s="51">
        <v>24000</v>
      </c>
    </row>
    <row r="10" spans="1:8">
      <c r="G10" s="11" t="s">
        <v>209</v>
      </c>
      <c r="H10" s="11">
        <v>36</v>
      </c>
    </row>
    <row r="11" spans="1:8">
      <c r="G11" s="11" t="s">
        <v>211</v>
      </c>
      <c r="H11" s="51">
        <v>3000</v>
      </c>
    </row>
    <row r="12" spans="1:8">
      <c r="G12" s="11" t="s">
        <v>202</v>
      </c>
      <c r="H12" s="49">
        <v>0.08</v>
      </c>
    </row>
    <row r="13" spans="1:8">
      <c r="G13" s="11" t="s">
        <v>216</v>
      </c>
      <c r="H13" s="52"/>
    </row>
    <row r="15" spans="1:8">
      <c r="A15" s="98" t="s">
        <v>218</v>
      </c>
      <c r="B15" s="98"/>
      <c r="D15" s="98" t="s">
        <v>219</v>
      </c>
      <c r="E15" s="98"/>
    </row>
    <row r="16" spans="1:8">
      <c r="A16" s="11" t="s">
        <v>202</v>
      </c>
      <c r="B16" s="54">
        <v>0.125</v>
      </c>
      <c r="D16" s="11" t="s">
        <v>202</v>
      </c>
      <c r="E16" s="54">
        <v>7.4999999999999997E-2</v>
      </c>
    </row>
    <row r="17" spans="1:5">
      <c r="A17" s="11" t="s">
        <v>220</v>
      </c>
      <c r="B17" s="51">
        <v>480000</v>
      </c>
      <c r="D17" s="11" t="s">
        <v>221</v>
      </c>
      <c r="E17" s="51">
        <v>1000000</v>
      </c>
    </row>
    <row r="18" spans="1:5">
      <c r="A18" s="11" t="s">
        <v>222</v>
      </c>
      <c r="B18" s="11">
        <v>5</v>
      </c>
      <c r="D18" s="11" t="s">
        <v>204</v>
      </c>
      <c r="E18" s="11">
        <v>5</v>
      </c>
    </row>
    <row r="19" spans="1:5">
      <c r="A19" s="11" t="s">
        <v>207</v>
      </c>
      <c r="B19" s="55"/>
      <c r="D19" s="11" t="s">
        <v>208</v>
      </c>
      <c r="E19" s="55"/>
    </row>
    <row r="20" spans="1:5">
      <c r="A20" s="11" t="s">
        <v>196</v>
      </c>
      <c r="B20" s="55"/>
      <c r="E20" s="56"/>
    </row>
  </sheetData>
  <mergeCells count="5">
    <mergeCell ref="A1:B1"/>
    <mergeCell ref="D1:E1"/>
    <mergeCell ref="G1:H1"/>
    <mergeCell ref="A15:B15"/>
    <mergeCell ref="D15:E15"/>
  </mergeCells>
  <phoneticPr fontId="3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3" workbookViewId="0">
      <selection activeCell="C9" sqref="C9"/>
    </sheetView>
  </sheetViews>
  <sheetFormatPr defaultRowHeight="16.5"/>
  <cols>
    <col min="1" max="1" width="20.75" customWidth="1"/>
    <col min="2" max="2" width="11.5" bestFit="1" customWidth="1"/>
    <col min="3" max="7" width="11.625" bestFit="1" customWidth="1"/>
  </cols>
  <sheetData>
    <row r="1" spans="1:8">
      <c r="A1" s="57" t="s">
        <v>223</v>
      </c>
      <c r="B1" s="58">
        <v>1000000</v>
      </c>
      <c r="C1" s="43" t="s">
        <v>224</v>
      </c>
      <c r="D1" s="43"/>
      <c r="E1" s="43"/>
      <c r="F1" s="43"/>
      <c r="G1" s="43"/>
      <c r="H1" s="43"/>
    </row>
    <row r="2" spans="1:8">
      <c r="A2" s="57" t="s">
        <v>225</v>
      </c>
      <c r="B2" s="58">
        <v>100000</v>
      </c>
    </row>
    <row r="3" spans="1:8">
      <c r="A3" s="57" t="s">
        <v>226</v>
      </c>
      <c r="B3" s="9">
        <v>5</v>
      </c>
    </row>
    <row r="4" spans="1:8">
      <c r="A4" s="43" t="s">
        <v>227</v>
      </c>
      <c r="B4" s="59">
        <v>1</v>
      </c>
      <c r="C4" s="59">
        <v>2</v>
      </c>
      <c r="D4" s="59">
        <v>3</v>
      </c>
      <c r="E4" s="59">
        <v>4</v>
      </c>
      <c r="F4" s="59">
        <v>5</v>
      </c>
      <c r="G4" s="60" t="s">
        <v>228</v>
      </c>
    </row>
    <row r="5" spans="1:8">
      <c r="A5" s="57" t="s">
        <v>229</v>
      </c>
      <c r="B5" s="61"/>
      <c r="C5" s="61"/>
      <c r="D5" s="61"/>
      <c r="E5" s="61"/>
      <c r="F5" s="61"/>
      <c r="G5" s="61">
        <f>SUM(B5:F5)</f>
        <v>0</v>
      </c>
    </row>
    <row r="6" spans="1:8">
      <c r="A6" s="57" t="s">
        <v>230</v>
      </c>
      <c r="B6" s="61"/>
      <c r="C6" s="61"/>
      <c r="D6" s="61"/>
      <c r="E6" s="61"/>
      <c r="F6" s="61"/>
      <c r="G6" s="61">
        <f>SUM(B6:F6)</f>
        <v>0</v>
      </c>
    </row>
    <row r="7" spans="1:8">
      <c r="A7" s="57" t="s">
        <v>231</v>
      </c>
      <c r="B7" s="61"/>
      <c r="C7" s="61"/>
      <c r="D7" s="61"/>
      <c r="E7" s="61"/>
      <c r="F7" s="61"/>
      <c r="G7" s="61">
        <f>SUM(B7:F7)</f>
        <v>0</v>
      </c>
    </row>
    <row r="8" spans="1:8">
      <c r="A8" s="57" t="s">
        <v>232</v>
      </c>
      <c r="B8" s="61"/>
      <c r="C8" s="61"/>
      <c r="D8" s="61"/>
      <c r="E8" s="61"/>
      <c r="F8" s="61"/>
      <c r="G8" s="61">
        <f>SUM(B8:F8)</f>
        <v>0</v>
      </c>
    </row>
    <row r="10" spans="1:8">
      <c r="A10" s="57" t="s">
        <v>233</v>
      </c>
    </row>
    <row r="11" spans="1:8">
      <c r="A11" s="62" t="s">
        <v>197</v>
      </c>
      <c r="B11" s="10"/>
      <c r="C11" s="10"/>
    </row>
    <row r="12" spans="1:8">
      <c r="A12" s="57" t="s">
        <v>234</v>
      </c>
      <c r="B12" s="61"/>
    </row>
    <row r="13" spans="1:8">
      <c r="A13" s="57" t="s">
        <v>235</v>
      </c>
      <c r="B13" s="61"/>
    </row>
    <row r="14" spans="1:8">
      <c r="A14" s="57" t="s">
        <v>236</v>
      </c>
      <c r="B14" s="61"/>
    </row>
    <row r="15" spans="1:8">
      <c r="A15" s="62" t="s">
        <v>198</v>
      </c>
      <c r="B15" s="10"/>
      <c r="C15" s="10"/>
    </row>
    <row r="16" spans="1:8">
      <c r="A16" s="57" t="s">
        <v>234</v>
      </c>
      <c r="B16" s="61"/>
    </row>
    <row r="17" spans="1:2">
      <c r="A17" s="57" t="s">
        <v>235</v>
      </c>
      <c r="B17" s="61"/>
    </row>
    <row r="18" spans="1:2">
      <c r="A18" s="57" t="s">
        <v>236</v>
      </c>
      <c r="B18" s="61"/>
    </row>
  </sheetData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B6" sqref="B6"/>
    </sheetView>
  </sheetViews>
  <sheetFormatPr defaultColWidth="8.875" defaultRowHeight="16.5"/>
  <cols>
    <col min="1" max="1" width="10.5" style="11" bestFit="1" customWidth="1"/>
    <col min="2" max="5" width="12.875" style="11" bestFit="1" customWidth="1"/>
    <col min="6" max="6" width="11.875" style="11" bestFit="1" customWidth="1"/>
    <col min="7" max="7" width="12.875" style="11" bestFit="1" customWidth="1"/>
    <col min="8" max="8" width="11.75" style="11" bestFit="1" customWidth="1"/>
    <col min="9" max="9" width="10.5" style="11" bestFit="1" customWidth="1"/>
    <col min="10" max="16384" width="8.875" style="11"/>
  </cols>
  <sheetData>
    <row r="1" spans="1:7">
      <c r="A1" s="63" t="s">
        <v>237</v>
      </c>
      <c r="B1" s="64">
        <v>1000000</v>
      </c>
    </row>
    <row r="2" spans="1:7">
      <c r="A2" s="63" t="s">
        <v>238</v>
      </c>
      <c r="B2" s="64">
        <v>200000</v>
      </c>
    </row>
    <row r="3" spans="1:7">
      <c r="A3" s="63" t="s">
        <v>239</v>
      </c>
      <c r="B3" s="50">
        <v>10</v>
      </c>
    </row>
    <row r="4" spans="1:7">
      <c r="B4" s="99" t="s">
        <v>240</v>
      </c>
      <c r="C4" s="99"/>
      <c r="D4" s="99"/>
      <c r="E4" s="99"/>
      <c r="F4" s="65" t="s">
        <v>241</v>
      </c>
      <c r="G4" s="66" t="s">
        <v>242</v>
      </c>
    </row>
    <row r="5" spans="1:7">
      <c r="A5" s="67" t="s">
        <v>243</v>
      </c>
      <c r="B5" s="68">
        <v>1.5</v>
      </c>
      <c r="C5" s="68">
        <v>2</v>
      </c>
      <c r="D5" s="68">
        <v>2.5</v>
      </c>
      <c r="E5" s="68">
        <v>3</v>
      </c>
      <c r="F5" s="69" t="s">
        <v>244</v>
      </c>
      <c r="G5" s="69" t="s">
        <v>245</v>
      </c>
    </row>
    <row r="6" spans="1:7">
      <c r="A6" s="70">
        <v>1</v>
      </c>
      <c r="B6" s="71">
        <f t="shared" ref="B6:B15" si="0">DDB($B$1,$B$2,$B$3,A6,$B$5)</f>
        <v>150000</v>
      </c>
      <c r="C6" s="71">
        <f>DDB($B$1,$B$2,$B$3,A6,$C$5)</f>
        <v>200000</v>
      </c>
      <c r="D6" s="71">
        <f t="shared" ref="D6:D15" si="1">DDB($B$1,$B$2,$B$3,A6,$D$5)</f>
        <v>250000</v>
      </c>
      <c r="E6" s="71">
        <f t="shared" ref="E6:E15" si="2">DDB($B$1,$B$2,$B$3,A6,$E$5)</f>
        <v>300000</v>
      </c>
      <c r="F6" s="72">
        <f t="shared" ref="F6:F15" si="3">SLN($B$1,$B$2,$B$3)</f>
        <v>80000</v>
      </c>
      <c r="G6" s="73">
        <f t="shared" ref="G6:G15" si="4">SYD($B$1,$B$2,$B$3,A6)</f>
        <v>145454.54545454544</v>
      </c>
    </row>
    <row r="7" spans="1:7">
      <c r="A7" s="70">
        <v>2</v>
      </c>
      <c r="B7" s="71">
        <f t="shared" si="0"/>
        <v>127500</v>
      </c>
      <c r="C7" s="71">
        <f t="shared" ref="C7:C15" si="5">DDB($B$1,$B$2,$B$3,A7,2)</f>
        <v>160000</v>
      </c>
      <c r="D7" s="71">
        <f t="shared" si="1"/>
        <v>187500</v>
      </c>
      <c r="E7" s="71">
        <f t="shared" si="2"/>
        <v>210000</v>
      </c>
      <c r="F7" s="72">
        <f t="shared" si="3"/>
        <v>80000</v>
      </c>
      <c r="G7" s="73">
        <f t="shared" si="4"/>
        <v>130909.09090909091</v>
      </c>
    </row>
    <row r="8" spans="1:7">
      <c r="A8" s="70">
        <v>3</v>
      </c>
      <c r="B8" s="71">
        <f t="shared" si="0"/>
        <v>108374.99999999999</v>
      </c>
      <c r="C8" s="71">
        <f t="shared" si="5"/>
        <v>128000.00000000003</v>
      </c>
      <c r="D8" s="71">
        <f t="shared" si="1"/>
        <v>140625</v>
      </c>
      <c r="E8" s="71">
        <f t="shared" si="2"/>
        <v>146999.99999999997</v>
      </c>
      <c r="F8" s="72">
        <f t="shared" si="3"/>
        <v>80000</v>
      </c>
      <c r="G8" s="73">
        <f t="shared" si="4"/>
        <v>116363.63636363637</v>
      </c>
    </row>
    <row r="9" spans="1:7">
      <c r="A9" s="70">
        <v>4</v>
      </c>
      <c r="B9" s="71">
        <f t="shared" si="0"/>
        <v>92118.749999999985</v>
      </c>
      <c r="C9" s="71">
        <f t="shared" si="5"/>
        <v>102400.00000000003</v>
      </c>
      <c r="D9" s="71">
        <f t="shared" si="1"/>
        <v>105468.75</v>
      </c>
      <c r="E9" s="71">
        <f t="shared" si="2"/>
        <v>102899.99999999999</v>
      </c>
      <c r="F9" s="72">
        <f t="shared" si="3"/>
        <v>80000</v>
      </c>
      <c r="G9" s="73">
        <f t="shared" si="4"/>
        <v>101818.18181818182</v>
      </c>
    </row>
    <row r="10" spans="1:7">
      <c r="A10" s="70">
        <v>5</v>
      </c>
      <c r="B10" s="71">
        <f t="shared" si="0"/>
        <v>78300.937499999985</v>
      </c>
      <c r="C10" s="71">
        <f t="shared" si="5"/>
        <v>81920.000000000044</v>
      </c>
      <c r="D10" s="71">
        <f t="shared" si="1"/>
        <v>79101.5625</v>
      </c>
      <c r="E10" s="71">
        <f t="shared" si="2"/>
        <v>40099.999999999913</v>
      </c>
      <c r="F10" s="72">
        <f t="shared" si="3"/>
        <v>80000</v>
      </c>
      <c r="G10" s="73">
        <f t="shared" si="4"/>
        <v>87272.727272727279</v>
      </c>
    </row>
    <row r="11" spans="1:7">
      <c r="A11" s="70">
        <v>6</v>
      </c>
      <c r="B11" s="71">
        <f t="shared" si="0"/>
        <v>66555.796874999985</v>
      </c>
      <c r="C11" s="71">
        <f t="shared" si="5"/>
        <v>65536.000000000044</v>
      </c>
      <c r="D11" s="71">
        <f t="shared" si="1"/>
        <v>37304.6875</v>
      </c>
      <c r="E11" s="71">
        <f t="shared" si="2"/>
        <v>0</v>
      </c>
      <c r="F11" s="72">
        <f t="shared" si="3"/>
        <v>80000</v>
      </c>
      <c r="G11" s="73">
        <f t="shared" si="4"/>
        <v>72727.272727272721</v>
      </c>
    </row>
    <row r="12" spans="1:7">
      <c r="A12" s="70">
        <v>7</v>
      </c>
      <c r="B12" s="71">
        <f t="shared" si="0"/>
        <v>56572.42734374998</v>
      </c>
      <c r="C12" s="71">
        <f t="shared" si="5"/>
        <v>52428.800000000039</v>
      </c>
      <c r="D12" s="71">
        <f t="shared" si="1"/>
        <v>0</v>
      </c>
      <c r="E12" s="71">
        <f t="shared" si="2"/>
        <v>0</v>
      </c>
      <c r="F12" s="72">
        <f t="shared" si="3"/>
        <v>80000</v>
      </c>
      <c r="G12" s="73">
        <f t="shared" si="4"/>
        <v>58181.818181818184</v>
      </c>
    </row>
    <row r="13" spans="1:7">
      <c r="A13" s="70">
        <v>8</v>
      </c>
      <c r="B13" s="71">
        <f t="shared" si="0"/>
        <v>48086.563242187476</v>
      </c>
      <c r="C13" s="71">
        <f t="shared" si="5"/>
        <v>9715.2000000001572</v>
      </c>
      <c r="D13" s="71">
        <f t="shared" si="1"/>
        <v>0</v>
      </c>
      <c r="E13" s="71">
        <f t="shared" si="2"/>
        <v>0</v>
      </c>
      <c r="F13" s="72">
        <f t="shared" si="3"/>
        <v>80000</v>
      </c>
      <c r="G13" s="73">
        <f t="shared" si="4"/>
        <v>43636.36363636364</v>
      </c>
    </row>
    <row r="14" spans="1:7">
      <c r="A14" s="70">
        <v>9</v>
      </c>
      <c r="B14" s="71">
        <f t="shared" si="0"/>
        <v>40873.578755859366</v>
      </c>
      <c r="C14" s="71">
        <f t="shared" si="5"/>
        <v>0</v>
      </c>
      <c r="D14" s="71">
        <f t="shared" si="1"/>
        <v>0</v>
      </c>
      <c r="E14" s="71">
        <f t="shared" si="2"/>
        <v>0</v>
      </c>
      <c r="F14" s="72">
        <f t="shared" si="3"/>
        <v>80000</v>
      </c>
      <c r="G14" s="73">
        <f t="shared" si="4"/>
        <v>29090.909090909092</v>
      </c>
    </row>
    <row r="15" spans="1:7">
      <c r="A15" s="70">
        <v>10</v>
      </c>
      <c r="B15" s="71">
        <f t="shared" si="0"/>
        <v>31616.946283203026</v>
      </c>
      <c r="C15" s="71">
        <f t="shared" si="5"/>
        <v>0</v>
      </c>
      <c r="D15" s="71">
        <f t="shared" si="1"/>
        <v>0</v>
      </c>
      <c r="E15" s="71">
        <f t="shared" si="2"/>
        <v>0</v>
      </c>
      <c r="F15" s="72">
        <f t="shared" si="3"/>
        <v>80000</v>
      </c>
      <c r="G15" s="73">
        <f t="shared" si="4"/>
        <v>14545.454545454546</v>
      </c>
    </row>
  </sheetData>
  <mergeCells count="1">
    <mergeCell ref="B4:E4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已命名的範圍</vt:lpstr>
      </vt:variant>
      <vt:variant>
        <vt:i4>3</vt:i4>
      </vt:variant>
    </vt:vector>
  </HeadingPairs>
  <TitlesOfParts>
    <vt:vector size="16" baseType="lpstr">
      <vt:lpstr>Sumif函數應用</vt:lpstr>
      <vt:lpstr>SUMPRODUCT應用</vt:lpstr>
      <vt:lpstr>行列式</vt:lpstr>
      <vt:lpstr>學生成績</vt:lpstr>
      <vt:lpstr>檢定考試</vt:lpstr>
      <vt:lpstr>HLOOKUP應用</vt:lpstr>
      <vt:lpstr>折現應用</vt:lpstr>
      <vt:lpstr>折舊</vt:lpstr>
      <vt:lpstr>折舊分析</vt:lpstr>
      <vt:lpstr>財務決策</vt:lpstr>
      <vt:lpstr>日期</vt:lpstr>
      <vt:lpstr>超連結的應用</vt:lpstr>
      <vt:lpstr>文字函數範例</vt:lpstr>
      <vt:lpstr>折舊年限</vt:lpstr>
      <vt:lpstr>殘值</vt:lpstr>
      <vt:lpstr>資產總值</vt:lpstr>
    </vt:vector>
  </TitlesOfParts>
  <Company>jwit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Windows 使用者</cp:lastModifiedBy>
  <dcterms:created xsi:type="dcterms:W3CDTF">2003-10-20T09:01:13Z</dcterms:created>
  <dcterms:modified xsi:type="dcterms:W3CDTF">2013-10-28T04:30:34Z</dcterms:modified>
</cp:coreProperties>
</file>