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中文Excel資料分析改版\新範例\範例\"/>
    </mc:Choice>
  </mc:AlternateContent>
  <bookViews>
    <workbookView xWindow="0" yWindow="45" windowWidth="7365" windowHeight="6525" tabRatio="744" firstSheet="10" activeTab="15"/>
  </bookViews>
  <sheets>
    <sheet name="目標搜尋" sheetId="6" r:id="rId1"/>
    <sheet name="損益兩平" sheetId="7" r:id="rId2"/>
    <sheet name="綜合練習一" sheetId="13" r:id="rId3"/>
    <sheet name="線性規劃模式" sheetId="1" r:id="rId4"/>
    <sheet name="綜合練習二" sheetId="14" r:id="rId5"/>
    <sheet name="單變數What-If" sheetId="2" r:id="rId6"/>
    <sheet name="綜合練習三" sheetId="15" r:id="rId7"/>
    <sheet name="雙變數What-If 分析" sheetId="4" r:id="rId8"/>
    <sheet name="綜合練習四" sheetId="16" r:id="rId9"/>
    <sheet name="分析藍本" sheetId="5" r:id="rId10"/>
    <sheet name="綜合練習五" sheetId="17" r:id="rId11"/>
    <sheet name="職棒分析模式" sheetId="8" r:id="rId12"/>
    <sheet name="資本預算" sheetId="9" r:id="rId13"/>
    <sheet name="最適廣告預算分配" sheetId="10" r:id="rId14"/>
    <sheet name="運輸問題" sheetId="11" r:id="rId15"/>
    <sheet name="轉運問題" sheetId="12" r:id="rId16"/>
  </sheets>
  <externalReferences>
    <externalReference r:id="rId17"/>
    <externalReference r:id="rId18"/>
    <externalReference r:id="rId19"/>
  </externalReferences>
  <definedNames>
    <definedName name="_ATPDescstat_Dlg_Results" localSheetId="9" hidden="1">{2;#N/A;"R3C2:R17C3";#N/A;"R3C5";#N/A;1;#N/A;#N/A;TRUE;TRUE;FALSE;4;FALSE;4;FALSE;90;#N/A;#N/A;#N/A;#N/A}</definedName>
    <definedName name="_ATPDescstat_Dlg_Results" localSheetId="15" hidden="1">{2;#N/A;"R3C2:R17C3";#N/A;"R3C5";#N/A;1;#N/A;#N/A;TRUE;TRUE;FALSE;4;FALSE;4;FALSE;90;#N/A;#N/A;#N/A;#N/A}</definedName>
    <definedName name="_ATPDescstat_Dlg_Results" localSheetId="7" hidden="1">{2;#N/A;"R3C2:R17C3";#N/A;"R3C5";#N/A;1;#N/A;#N/A;TRUE;TRUE;FALSE;4;FALSE;4;FALSE;90;#N/A;#N/A;#N/A;#N/A}</definedName>
    <definedName name="_ATPDescstat_Dlg_Results" hidden="1">{2;#N/A;"R3C2:R17C3";#N/A;"R3C5";#N/A;1;#N/A;#N/A;TRUE;TRUE;FALSE;4;FALSE;4;FALSE;90;#N/A;#N/A;#N/A;#N/A}</definedName>
    <definedName name="_ATPDescstat_Dlg_Types" localSheetId="9" hidden="1">{"EXCELHLP.HLP!1786";5;10;5;10;5;11;112;112;13;13;13;7;13;7;13;8;5;1;2;24}</definedName>
    <definedName name="_ATPDescstat_Dlg_Types" localSheetId="15" hidden="1">{"EXCELHLP.HLP!1786";5;10;5;10;5;11;112;112;13;13;13;7;13;7;13;8;5;1;2;24}</definedName>
    <definedName name="_ATPDescstat_Dlg_Types" localSheetId="7" hidden="1">{"EXCELHLP.HLP!1786";5;10;5;10;5;11;112;112;13;13;13;7;13;7;13;8;5;1;2;24}</definedName>
    <definedName name="_ATPDescstat_Dlg_Types" hidden="1">{"EXCELHLP.HLP!1786";5;10;5;10;5;11;112;112;13;13;13;7;13;7;13;8;5;1;2;24}</definedName>
    <definedName name="_ATPHist_Dlg_Results" localSheetId="9" hidden="1">{2;#N/A;"R4C3:R17C3";#N/A;"R4C4:R10C4";#N/A;"R20C1";TRUE;TRUE;TRUE;#N/A;#N/A;#N/A}</definedName>
    <definedName name="_ATPHist_Dlg_Results" localSheetId="15" hidden="1">{2;#N/A;"R4C3:R17C3";#N/A;"R4C4:R10C4";#N/A;"R20C1";TRUE;TRUE;TRUE;#N/A;#N/A;#N/A}</definedName>
    <definedName name="_ATPHist_Dlg_Results" localSheetId="7" hidden="1">{2;#N/A;"R4C3:R17C3";#N/A;"R4C4:R10C4";#N/A;"R20C1";TRUE;TRUE;TRUE;#N/A;#N/A;#N/A}</definedName>
    <definedName name="_ATPHist_Dlg_Results" hidden="1">{2;#N/A;"R4C3:R17C3";#N/A;"R4C4:R10C4";#N/A;"R20C1";TRUE;TRUE;TRUE;#N/A;#N/A;#N/A}</definedName>
    <definedName name="_ATPHist_Dlg_Types" localSheetId="9" hidden="1">{"EXCELHLP.HLP!1790";5;10;5;10;5;10;13;13;13;1;2;24}</definedName>
    <definedName name="_ATPHist_Dlg_Types" localSheetId="15" hidden="1">{"EXCELHLP.HLP!1790";5;10;5;10;5;10;13;13;13;1;2;24}</definedName>
    <definedName name="_ATPHist_Dlg_Types" localSheetId="7" hidden="1">{"EXCELHLP.HLP!1790";5;10;5;10;5;10;13;13;13;1;2;24}</definedName>
    <definedName name="_ATPHist_Dlg_Types" hidden="1">{"EXCELHLP.HLP!1790";5;10;5;10;5;10;13;13;13;1;2;24}</definedName>
    <definedName name="_ATPHist_Range2" localSheetId="7" hidden="1">[2]資料庫原始資料!#REF!</definedName>
    <definedName name="_ATPHist_Range2" hidden="1">[1]資料庫原始資料!#REF!</definedName>
    <definedName name="_Scenario_new_change" localSheetId="12" hidden="1">資本預算!$B$3:$B$6</definedName>
    <definedName name="_scenchg_count" localSheetId="12" hidden="1">4</definedName>
    <definedName name="_scenchg1" localSheetId="12" hidden="1">資本預算!$B$3</definedName>
    <definedName name="_scenchg2" localSheetId="12" hidden="1">資本預算!$B$4</definedName>
    <definedName name="_scenchg3" localSheetId="12" hidden="1">資本預算!$B$5</definedName>
    <definedName name="_scenchg4" localSheetId="12" hidden="1">資本預算!$B$6</definedName>
    <definedName name="ACwvu.Harry." localSheetId="12" hidden="1">資本預算!$1:$1048576</definedName>
    <definedName name="ACwvu.Vincent." localSheetId="12" hidden="1">資本預算!#REF!</definedName>
    <definedName name="scen_change" localSheetId="12" hidden="1">資本預算!$B$3:$B$6</definedName>
    <definedName name="scen_date1" localSheetId="12" hidden="1">34172.9592939815</definedName>
    <definedName name="scen_date2" localSheetId="12" hidden="1">34172.9596180556</definedName>
    <definedName name="scen_date3" localSheetId="12" hidden="1">34172.9604398148</definedName>
    <definedName name="scen_name1" localSheetId="12" hidden="1">"狀況一"</definedName>
    <definedName name="scen_name2" localSheetId="12" hidden="1">"狀況二"</definedName>
    <definedName name="scen_name3" localSheetId="12" hidden="1">"狀況三"</definedName>
    <definedName name="scen_num" localSheetId="12" hidden="1">3</definedName>
    <definedName name="scen_result" localSheetId="12" hidden="1">資本預算!$F$3:$F$6,資本預算!$C$11</definedName>
    <definedName name="scen_user1" localSheetId="12" hidden="1">"林宏諭(VINCENT LIN)"</definedName>
    <definedName name="scen_user2" localSheetId="12" hidden="1">"林宏諭(VINCENT LIN)"</definedName>
    <definedName name="scen_user3" localSheetId="12" hidden="1">"林宏諭(VINCENT LIN)"</definedName>
    <definedName name="scen_value0" localSheetId="12" hidden="1">{"1";"0.999999992875882";"0";"1"}</definedName>
    <definedName name="scen_value1" localSheetId="12" hidden="1">{1;0;1;1}</definedName>
    <definedName name="scen_value2" localSheetId="12" hidden="1">{1;1.00000000300368;0;1}</definedName>
    <definedName name="scen_value3" localSheetId="12" hidden="1">{1;0.999999992875882;0;1}</definedName>
    <definedName name="solver_cvg" localSheetId="13" hidden="1">0.0001</definedName>
    <definedName name="solver_cvg" localSheetId="12" hidden="1">0.0001</definedName>
    <definedName name="solver_cvg" localSheetId="14" hidden="1">0.0001</definedName>
    <definedName name="solver_cvg" localSheetId="3" hidden="1">0.0001</definedName>
    <definedName name="solver_cvg" localSheetId="15" hidden="1">0.0001</definedName>
    <definedName name="solver_drv" localSheetId="13" hidden="1">1</definedName>
    <definedName name="solver_drv" localSheetId="12" hidden="1">1</definedName>
    <definedName name="solver_drv" localSheetId="14" hidden="1">1</definedName>
    <definedName name="solver_drv" localSheetId="3" hidden="1">1</definedName>
    <definedName name="solver_drv" localSheetId="15" hidden="1">1</definedName>
    <definedName name="solver_est" localSheetId="13" hidden="1">1</definedName>
    <definedName name="solver_est" localSheetId="12" hidden="1">1</definedName>
    <definedName name="solver_est" localSheetId="14" hidden="1">1</definedName>
    <definedName name="solver_est" localSheetId="3" hidden="1">1</definedName>
    <definedName name="solver_est" localSheetId="15" hidden="1">1</definedName>
    <definedName name="solver_itr" localSheetId="13" hidden="1">100</definedName>
    <definedName name="solver_itr" localSheetId="12" hidden="1">100</definedName>
    <definedName name="solver_itr" localSheetId="14" hidden="1">100</definedName>
    <definedName name="solver_itr" localSheetId="3" hidden="1">100</definedName>
    <definedName name="solver_itr" localSheetId="15" hidden="1">100</definedName>
    <definedName name="solver_lhs1" localSheetId="13" hidden="1">最適廣告預算分配!$F$12</definedName>
    <definedName name="solver_lhs1" localSheetId="12" hidden="1">資本預算!$B$3:$B$6</definedName>
    <definedName name="solver_lhs1" localSheetId="14" hidden="1">運輸問題!$F$11:$F$14</definedName>
    <definedName name="solver_lhs1" localSheetId="3" hidden="1">線性規劃模式!$B$5:$C$5</definedName>
    <definedName name="solver_lhs1" localSheetId="15" hidden="1">轉運問題!$N$20:$N$31</definedName>
    <definedName name="solver_lhs10" localSheetId="12" hidden="1">資本預算!$E$8</definedName>
    <definedName name="solver_lhs11" localSheetId="12" hidden="1">資本預算!$C$8</definedName>
    <definedName name="solver_lhs2" localSheetId="13" hidden="1">最適廣告預算分配!$B$12:$E$12</definedName>
    <definedName name="solver_lhs2" localSheetId="12" hidden="1">資本預算!$B$3:$B$6</definedName>
    <definedName name="solver_lhs2" localSheetId="14" hidden="1">運輸問題!$B$15:$E$15</definedName>
    <definedName name="solver_lhs2" localSheetId="3" hidden="1">線性規劃模式!$B$7:$B$8</definedName>
    <definedName name="solver_lhs2" localSheetId="15" hidden="1">轉運問題!$B$32:$M$32</definedName>
    <definedName name="solver_lhs3" localSheetId="12" hidden="1">資本預算!$B$3:$B$6</definedName>
    <definedName name="solver_lhs3" localSheetId="14" hidden="1">運輸問題!$B$11:$E$14</definedName>
    <definedName name="solver_lhs3" localSheetId="3" hidden="1">線性規劃模式!$B$5:$C$5</definedName>
    <definedName name="solver_lhs3" localSheetId="15" hidden="1">轉運問題!$B$20:$M$31</definedName>
    <definedName name="solver_lhs4" localSheetId="12" hidden="1">資本預算!$B$3:$B$6</definedName>
    <definedName name="solver_lhs9" localSheetId="12" hidden="1">資本預算!$D$8</definedName>
    <definedName name="solver_lin" localSheetId="13" hidden="1">2</definedName>
    <definedName name="solver_lin" localSheetId="12" hidden="1">2</definedName>
    <definedName name="solver_lin" localSheetId="14" hidden="1">2</definedName>
    <definedName name="solver_lin" localSheetId="3" hidden="1">2</definedName>
    <definedName name="solver_lin" localSheetId="15" hidden="1">2</definedName>
    <definedName name="solver_neg" localSheetId="13" hidden="1">2</definedName>
    <definedName name="solver_neg" localSheetId="12" hidden="1">2</definedName>
    <definedName name="solver_neg" localSheetId="14" hidden="1">2</definedName>
    <definedName name="solver_neg" localSheetId="3" hidden="1">2</definedName>
    <definedName name="solver_neg" localSheetId="15" hidden="1">2</definedName>
    <definedName name="solver_num" localSheetId="13" hidden="1">0</definedName>
    <definedName name="solver_num" localSheetId="12" hidden="1">0</definedName>
    <definedName name="solver_num" localSheetId="14" hidden="1">0</definedName>
    <definedName name="solver_num" localSheetId="3" hidden="1">0</definedName>
    <definedName name="solver_num" localSheetId="15" hidden="1">0</definedName>
    <definedName name="solver_nwt" localSheetId="13" hidden="1">1</definedName>
    <definedName name="solver_nwt" localSheetId="12" hidden="1">1</definedName>
    <definedName name="solver_nwt" localSheetId="14" hidden="1">1</definedName>
    <definedName name="solver_nwt" localSheetId="3" hidden="1">1</definedName>
    <definedName name="solver_nwt" localSheetId="15" hidden="1">1</definedName>
    <definedName name="solver_pre" localSheetId="13" hidden="1">0.000001</definedName>
    <definedName name="solver_pre" localSheetId="12" hidden="1">0.000001</definedName>
    <definedName name="solver_pre" localSheetId="14" hidden="1">0.000001</definedName>
    <definedName name="solver_pre" localSheetId="3" hidden="1">0.000001</definedName>
    <definedName name="solver_pre" localSheetId="15" hidden="1">0.000001</definedName>
    <definedName name="solver_rel1" localSheetId="13" hidden="1">1</definedName>
    <definedName name="solver_rel1" localSheetId="12" hidden="1">4</definedName>
    <definedName name="solver_rel1" localSheetId="14" hidden="1">1</definedName>
    <definedName name="solver_rel1" localSheetId="3" hidden="1">3</definedName>
    <definedName name="solver_rel1" localSheetId="15" hidden="1">1</definedName>
    <definedName name="solver_rel10" localSheetId="12" hidden="1">3</definedName>
    <definedName name="solver_rel11" localSheetId="12" hidden="1">3</definedName>
    <definedName name="solver_rel2" localSheetId="13" hidden="1">3</definedName>
    <definedName name="solver_rel2" localSheetId="12" hidden="1">3</definedName>
    <definedName name="solver_rel2" localSheetId="14" hidden="1">3</definedName>
    <definedName name="solver_rel2" localSheetId="3" hidden="1">1</definedName>
    <definedName name="solver_rel2" localSheetId="15" hidden="1">3</definedName>
    <definedName name="solver_rel3" localSheetId="12" hidden="1">4</definedName>
    <definedName name="solver_rel3" localSheetId="14" hidden="1">3</definedName>
    <definedName name="solver_rel3" localSheetId="3" hidden="1">4</definedName>
    <definedName name="solver_rel3" localSheetId="15" hidden="1">3</definedName>
    <definedName name="solver_rel4" localSheetId="12" hidden="1">4</definedName>
    <definedName name="solver_rel9" localSheetId="12" hidden="1">3</definedName>
    <definedName name="solver_rhs1" localSheetId="13" hidden="1">40</definedName>
    <definedName name="solver_rhs1" localSheetId="12" hidden="1">[0]!整數</definedName>
    <definedName name="solver_rhs1" localSheetId="14" hidden="1">運輸問題!$F$3:$F$6</definedName>
    <definedName name="solver_rhs1" localSheetId="3" hidden="1">0</definedName>
    <definedName name="solver_rhs1" localSheetId="15" hidden="1">轉運問題!$N$4:$N$15</definedName>
    <definedName name="solver_rhs10" localSheetId="12" hidden="1">資本預算!$E$9</definedName>
    <definedName name="solver_rhs11" localSheetId="12" hidden="1">資本預算!$C$9</definedName>
    <definedName name="solver_rhs2" localSheetId="13" hidden="1">0</definedName>
    <definedName name="solver_rhs2" localSheetId="12" hidden="1">0</definedName>
    <definedName name="solver_rhs2" localSheetId="14" hidden="1">運輸問題!$B$7:$E$7</definedName>
    <definedName name="solver_rhs2" localSheetId="3" hidden="1">線性規劃模式!$D$2:$D$3</definedName>
    <definedName name="solver_rhs2" localSheetId="15" hidden="1">轉運問題!$B$16:$M$16</definedName>
    <definedName name="solver_rhs3" localSheetId="12" hidden="1">[0]!整數</definedName>
    <definedName name="solver_rhs3" localSheetId="14" hidden="1">0</definedName>
    <definedName name="solver_rhs3" localSheetId="3" hidden="1">integer</definedName>
    <definedName name="solver_rhs3" localSheetId="15" hidden="1">0</definedName>
    <definedName name="solver_rhs4" localSheetId="12" hidden="1">[0]!整數</definedName>
    <definedName name="solver_rhs9" localSheetId="12" hidden="1">資本預算!$D$9</definedName>
    <definedName name="solver_scl" localSheetId="13" hidden="1">2</definedName>
    <definedName name="solver_scl" localSheetId="12" hidden="1">2</definedName>
    <definedName name="solver_scl" localSheetId="14" hidden="1">2</definedName>
    <definedName name="solver_scl" localSheetId="3" hidden="1">2</definedName>
    <definedName name="solver_scl" localSheetId="15" hidden="1">2</definedName>
    <definedName name="solver_sho" localSheetId="13" hidden="1">2</definedName>
    <definedName name="solver_sho" localSheetId="12" hidden="1">2</definedName>
    <definedName name="solver_sho" localSheetId="14" hidden="1">2</definedName>
    <definedName name="solver_sho" localSheetId="3" hidden="1">2</definedName>
    <definedName name="solver_sho" localSheetId="15" hidden="1">2</definedName>
    <definedName name="solver_tim" localSheetId="13" hidden="1">100</definedName>
    <definedName name="solver_tim" localSheetId="12" hidden="1">100</definedName>
    <definedName name="solver_tim" localSheetId="14" hidden="1">100</definedName>
    <definedName name="solver_tim" localSheetId="3" hidden="1">100</definedName>
    <definedName name="solver_tim" localSheetId="15" hidden="1">100</definedName>
    <definedName name="solver_tmp" localSheetId="13" hidden="1">40</definedName>
    <definedName name="solver_tmp" localSheetId="14" hidden="1">0</definedName>
    <definedName name="solver_tmp" localSheetId="15" hidden="1">0</definedName>
    <definedName name="solver_tol" localSheetId="13" hidden="1">0.05</definedName>
    <definedName name="solver_tol" localSheetId="12" hidden="1">0.05</definedName>
    <definedName name="solver_tol" localSheetId="14" hidden="1">0.05</definedName>
    <definedName name="solver_tol" localSheetId="3" hidden="1">0.05</definedName>
    <definedName name="solver_tol" localSheetId="15" hidden="1">0.05</definedName>
    <definedName name="solver_typ" localSheetId="13" hidden="1">1</definedName>
    <definedName name="solver_typ" localSheetId="12" hidden="1">1</definedName>
    <definedName name="solver_typ" localSheetId="14" hidden="1">1</definedName>
    <definedName name="solver_typ" localSheetId="3" hidden="1">1</definedName>
    <definedName name="solver_typ" localSheetId="15" hidden="1">1</definedName>
    <definedName name="solver_val" localSheetId="13" hidden="1">0</definedName>
    <definedName name="solver_val" localSheetId="12" hidden="1">0</definedName>
    <definedName name="solver_val" localSheetId="14" hidden="1">0</definedName>
    <definedName name="solver_val" localSheetId="3" hidden="1">0</definedName>
    <definedName name="solver_val" localSheetId="15" hidden="1">0</definedName>
    <definedName name="Swvu.Harry." localSheetId="12" hidden="1">資本預算!$1:$1048576</definedName>
    <definedName name="Swvu.Vincent." localSheetId="12" hidden="1">資本預算!#REF!</definedName>
    <definedName name="wvu.Harry." localSheetId="12" hidden="1">{TRUE,TRUE,-1.25,-15.5,484.5,301.5,FALSE,FALSE,TRUE,TRUE,0,1,#N/A,1,#N/A,8.98863636363636,11.2413793103448,1,FALSE,FALSE,3,TRUE,1,FALSE,100,"Swvu.Harry.","ACwvu.Harry.",1,FALSE,FALSE,0.748031496062992,0.748031496062992,0.984251968503937,0.984251968503937,1," ","fig 7-14",TRUE,TRUE,TRUE,FALSE,1,100,#N/A,#N/A,"=R3C2:R13C8",FALSE,#N/A,#N/A,FALSE,FALSE}</definedName>
    <definedName name="wvu.Vincent." localSheetId="12" hidden="1">{TRUE,TRUE,-1.25,-15.5,484.5,301.5,FALSE,FALSE,TRUE,TRUE,0,1,#N/A,1,#N/A,8.98863636363636,10.65625,1,FALSE,FALSE,3,TRUE,1,FALSE,100,"Swvu.Vincent.","ACwvu.Vincent.",1,FALSE,FALSE,0.748031496062992,0.748031496062992,0.984251968503937,0.984251968503937,1," ","fig 7-14",TRUE,TRUE,TRUE,FALSE,1,100,#N/A,#N/A,"=R3C2:R13C8",FALSE,#N/A,#N/A,FALSE,FALSE}</definedName>
    <definedName name="Z_EEC19D04_5EC5_11D2_8AD3_AF60DE0F973F_.wvu.PrintArea" localSheetId="12" hidden="1">資本預算!$A$3:$G$13</definedName>
    <definedName name="Z_EEC19D05_5EC5_11D2_8AD3_AF60DE0F973F_.wvu.PrintArea" localSheetId="12" hidden="1">資本預算!$A$3:$G$13</definedName>
    <definedName name="投資支出額">資本預算!$C$8:$E$8</definedName>
    <definedName name="投資方案">資本預算!$B$3:$G$6</definedName>
    <definedName name="決策">資本預算!$B$3:$B$6</definedName>
    <definedName name="季節因子">#REF!</definedName>
    <definedName name="計劃Ａ">資本預算!$B$3:$G$3</definedName>
    <definedName name="計劃Ｂ">資本預算!$B$4:$G$4</definedName>
    <definedName name="計劃Ｃ">資本預算!$B$5:$G$5</definedName>
    <definedName name="計劃Ｄ">資本預算!$B$6:$G$6</definedName>
    <definedName name="座位限額">分析藍本!$B$5</definedName>
    <definedName name="淨現值">資本預算!$G$3:$G$6</definedName>
    <definedName name="票買出百分比">分析藍本!$B$8</definedName>
    <definedName name="票價">分析藍本!$B$10</definedName>
    <definedName name="第一期">資本預算!$C$3:$C$6</definedName>
    <definedName name="第二期">資本預算!$D$3:$D$6</definedName>
    <definedName name="第三期">資本預算!$E$3:$E$6</definedName>
    <definedName name="景氣係數">分析藍本!$B$3</definedName>
    <definedName name="晴天機率因子">分析藍本!$B$2</definedName>
    <definedName name="買出票數">分析藍本!$B$7</definedName>
    <definedName name="資本限額">資本預算!$C$9:$E$9</definedName>
    <definedName name="資金成本">資本預算!$F$3:$F$6</definedName>
    <definedName name="廣告量" localSheetId="0">#REF!</definedName>
    <definedName name="廣告量">分析藍本!$B$4</definedName>
    <definedName name="銷售量">#REF!</definedName>
    <definedName name="總收入">分析藍本!$B$11</definedName>
    <definedName name="總淨現值">資本預算!$C$11</definedName>
  </definedNames>
  <calcPr calcId="152511" fullCalcOnLoad="1"/>
</workbook>
</file>

<file path=xl/calcChain.xml><?xml version="1.0" encoding="utf-8"?>
<calcChain xmlns="http://schemas.openxmlformats.org/spreadsheetml/2006/main">
  <c r="C3" i="13" l="1"/>
  <c r="C9" i="13"/>
  <c r="B9" i="17"/>
  <c r="B8" i="17"/>
  <c r="B11" i="17"/>
  <c r="C2" i="16"/>
  <c r="C2" i="15"/>
  <c r="B10" i="14"/>
  <c r="B9" i="14"/>
  <c r="B7" i="14"/>
  <c r="B6" i="8"/>
  <c r="B9" i="8"/>
  <c r="B7" i="8"/>
  <c r="C3" i="2"/>
  <c r="B8" i="1"/>
  <c r="B7" i="1"/>
  <c r="B6" i="1"/>
  <c r="N20" i="12"/>
  <c r="O20" i="12"/>
  <c r="N21" i="12"/>
  <c r="O21" i="12"/>
  <c r="N22" i="12"/>
  <c r="O22" i="12"/>
  <c r="N23" i="12"/>
  <c r="O23" i="12"/>
  <c r="N24" i="12"/>
  <c r="O24" i="12"/>
  <c r="N25" i="12"/>
  <c r="O25" i="12"/>
  <c r="N26" i="12"/>
  <c r="O26" i="12"/>
  <c r="N27" i="12"/>
  <c r="O27" i="12"/>
  <c r="N28" i="12"/>
  <c r="O28" i="12"/>
  <c r="N29" i="12"/>
  <c r="O29" i="12"/>
  <c r="N30" i="12"/>
  <c r="O30" i="12"/>
  <c r="N31" i="12"/>
  <c r="O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O32" i="12"/>
  <c r="F11" i="11"/>
  <c r="G11" i="11"/>
  <c r="F12" i="11"/>
  <c r="G12" i="11"/>
  <c r="F13" i="11"/>
  <c r="G13" i="11"/>
  <c r="F14" i="11"/>
  <c r="G14" i="11"/>
  <c r="B15" i="11"/>
  <c r="C15" i="11"/>
  <c r="D15" i="11"/>
  <c r="E15" i="11"/>
  <c r="G15" i="11"/>
  <c r="C11" i="9"/>
  <c r="A2" i="10"/>
  <c r="B4" i="10"/>
  <c r="B7" i="10"/>
  <c r="C7" i="10"/>
  <c r="D7" i="10"/>
  <c r="E7" i="10"/>
  <c r="F7" i="10"/>
  <c r="B8" i="10"/>
  <c r="C8" i="10"/>
  <c r="D8" i="10"/>
  <c r="E8" i="10"/>
  <c r="F8" i="10"/>
  <c r="B9" i="10"/>
  <c r="C9" i="10"/>
  <c r="D9" i="10"/>
  <c r="E9" i="10"/>
  <c r="F9" i="10"/>
  <c r="B10" i="10"/>
  <c r="C10" i="10"/>
  <c r="D10" i="10"/>
  <c r="E10" i="10"/>
  <c r="F10" i="10"/>
  <c r="F11" i="10"/>
  <c r="F12" i="10"/>
  <c r="F13" i="10"/>
  <c r="B14" i="10"/>
  <c r="C14" i="10"/>
  <c r="D14" i="10"/>
  <c r="E14" i="10"/>
  <c r="F14" i="10"/>
  <c r="B15" i="10"/>
  <c r="C15" i="10"/>
  <c r="D15" i="10"/>
  <c r="E15" i="10"/>
  <c r="F15" i="10"/>
  <c r="B16" i="10"/>
  <c r="C16" i="10"/>
  <c r="D16" i="10"/>
  <c r="E16" i="10"/>
  <c r="F16" i="10"/>
  <c r="B10" i="7"/>
  <c r="B3" i="7"/>
  <c r="B6" i="7"/>
  <c r="B7" i="7"/>
  <c r="B8" i="7"/>
  <c r="B7" i="5"/>
  <c r="B11" i="5"/>
  <c r="B8" i="5"/>
  <c r="C4" i="2"/>
  <c r="C5" i="2"/>
  <c r="C6" i="2"/>
  <c r="C7" i="2"/>
  <c r="C8" i="2"/>
  <c r="C9" i="2"/>
  <c r="C10" i="2"/>
  <c r="C2" i="4"/>
</calcChain>
</file>

<file path=xl/sharedStrings.xml><?xml version="1.0" encoding="utf-8"?>
<sst xmlns="http://schemas.openxmlformats.org/spreadsheetml/2006/main" count="203" uniqueCount="135">
  <si>
    <t>部門</t>
  </si>
  <si>
    <t>可用時間</t>
  </si>
  <si>
    <t>製造</t>
  </si>
  <si>
    <t>裝配</t>
  </si>
  <si>
    <t>利潤</t>
  </si>
  <si>
    <t>應生產量</t>
  </si>
  <si>
    <t>總利潤</t>
  </si>
  <si>
    <t>製造耗時</t>
  </si>
  <si>
    <t>裝配耗時</t>
  </si>
  <si>
    <t>(=B5*B4+C5*C4)</t>
    <phoneticPr fontId="3" type="noConversion"/>
  </si>
  <si>
    <t>(=B5*B2+C5*C2)</t>
    <phoneticPr fontId="3" type="noConversion"/>
  </si>
  <si>
    <t>廣告量</t>
  </si>
  <si>
    <t>季節因子</t>
  </si>
  <si>
    <t>銷售量</t>
  </si>
  <si>
    <t>演唱會收入預估模式</t>
  </si>
  <si>
    <t>晴天機率因子</t>
  </si>
  <si>
    <t>景氣係數</t>
  </si>
  <si>
    <t>座位限額</t>
  </si>
  <si>
    <t>買出票數</t>
  </si>
  <si>
    <t>票買出百分比</t>
  </si>
  <si>
    <t>票價</t>
  </si>
  <si>
    <t>總收入</t>
  </si>
  <si>
    <t>廣告量</t>
    <phoneticPr fontId="2" type="noConversion"/>
  </si>
  <si>
    <t>季節因子</t>
    <phoneticPr fontId="2" type="noConversion"/>
  </si>
  <si>
    <t>銷售量</t>
    <phoneticPr fontId="2" type="noConversion"/>
  </si>
  <si>
    <t>銷售量</t>
    <phoneticPr fontId="2" type="noConversion"/>
  </si>
  <si>
    <t>固定成本</t>
    <phoneticPr fontId="2" type="noConversion"/>
  </si>
  <si>
    <t>單位變動成本</t>
    <phoneticPr fontId="2" type="noConversion"/>
  </si>
  <si>
    <t>目標搜尋範例</t>
    <phoneticPr fontId="2" type="noConversion"/>
  </si>
  <si>
    <t>職棒總冠軍預估模式</t>
    <phoneticPr fontId="2" type="noConversion"/>
  </si>
  <si>
    <t>各期現金流量</t>
  </si>
  <si>
    <t>投資方案</t>
  </si>
  <si>
    <t>決策</t>
  </si>
  <si>
    <t>第一期</t>
  </si>
  <si>
    <t>第二期</t>
  </si>
  <si>
    <t>第三期</t>
  </si>
  <si>
    <t>資金成本</t>
  </si>
  <si>
    <t>淨現值</t>
  </si>
  <si>
    <t>計劃Ａ</t>
  </si>
  <si>
    <t>計劃Ｂ</t>
  </si>
  <si>
    <t>計劃Ｃ</t>
  </si>
  <si>
    <t>計劃Ｄ</t>
  </si>
  <si>
    <t>投資支出額</t>
  </si>
  <si>
    <t>資本限額</t>
  </si>
  <si>
    <t>總淨現值</t>
  </si>
  <si>
    <t>廣告研究模式</t>
  </si>
  <si>
    <t>產品售價</t>
  </si>
  <si>
    <t>產品成本</t>
  </si>
  <si>
    <t>五月</t>
  </si>
  <si>
    <t>六月</t>
  </si>
  <si>
    <t>七月</t>
  </si>
  <si>
    <t>八月</t>
  </si>
  <si>
    <t>總和</t>
  </si>
  <si>
    <t>季節銷售係數</t>
  </si>
  <si>
    <t>銷售單位</t>
  </si>
  <si>
    <t>銷售額</t>
  </si>
  <si>
    <t>銷售成本</t>
  </si>
  <si>
    <t>邊際毛利</t>
  </si>
  <si>
    <t>人事費用</t>
  </si>
  <si>
    <t>廣告</t>
  </si>
  <si>
    <t>管銷費用</t>
  </si>
  <si>
    <t>總成本</t>
  </si>
  <si>
    <t>稅前淨利</t>
  </si>
  <si>
    <t>邊際利潤率</t>
  </si>
  <si>
    <t>自工廠至配銷中心的運輸單位成本</t>
  </si>
  <si>
    <t>工廠</t>
  </si>
  <si>
    <t>台北</t>
  </si>
  <si>
    <t>台中</t>
  </si>
  <si>
    <t>嘉義</t>
  </si>
  <si>
    <t>高雄</t>
  </si>
  <si>
    <t>總供給量</t>
  </si>
  <si>
    <t>新竹</t>
  </si>
  <si>
    <t>南投</t>
  </si>
  <si>
    <t>台南</t>
  </si>
  <si>
    <t>台東</t>
  </si>
  <si>
    <t>總需求量</t>
  </si>
  <si>
    <t>自工廠至配銷中心的運輸量</t>
  </si>
  <si>
    <t>實際供給</t>
  </si>
  <si>
    <t>運輸成本</t>
  </si>
  <si>
    <t>實際需求</t>
  </si>
  <si>
    <t>轉運站</t>
  </si>
  <si>
    <t>零售點</t>
  </si>
  <si>
    <t>A</t>
  </si>
  <si>
    <t>B</t>
  </si>
  <si>
    <t>C</t>
  </si>
  <si>
    <t>D</t>
  </si>
  <si>
    <t>E</t>
  </si>
  <si>
    <t>甲</t>
  </si>
  <si>
    <t>乙</t>
  </si>
  <si>
    <t>丙</t>
  </si>
  <si>
    <t>丁</t>
  </si>
  <si>
    <t>產量</t>
  </si>
  <si>
    <t>需求</t>
  </si>
  <si>
    <r>
      <t>公司託運資料</t>
    </r>
    <r>
      <rPr>
        <sz val="14"/>
        <color indexed="9"/>
        <rFont val="Times New Roman"/>
        <family val="1"/>
      </rPr>
      <t>-</t>
    </r>
    <r>
      <rPr>
        <sz val="14"/>
        <color indexed="9"/>
        <rFont val="新細明體"/>
        <family val="1"/>
        <charset val="136"/>
      </rPr>
      <t>每車運輸成本</t>
    </r>
  </si>
  <si>
    <t>產品A</t>
  </si>
  <si>
    <t>產品B</t>
  </si>
  <si>
    <t>(=B5*B3+C5*C3)</t>
    <phoneticPr fontId="2" type="noConversion"/>
  </si>
  <si>
    <r>
      <t>(</t>
    </r>
    <r>
      <rPr>
        <sz val="12"/>
        <color indexed="58"/>
        <rFont val="標楷體"/>
        <family val="4"/>
        <charset val="136"/>
      </rPr>
      <t>景氣係數</t>
    </r>
    <r>
      <rPr>
        <sz val="12"/>
        <color indexed="58"/>
        <rFont val="Times New Roman"/>
        <family val="1"/>
      </rPr>
      <t>)</t>
    </r>
  </si>
  <si>
    <t>廣告量</t>
    <phoneticPr fontId="16" type="noConversion"/>
  </si>
  <si>
    <t>A=PQ</t>
    <phoneticPr fontId="2" type="noConversion"/>
  </si>
  <si>
    <t>VC=IQ</t>
    <phoneticPr fontId="2" type="noConversion"/>
  </si>
  <si>
    <t>TC=FC+VC</t>
    <phoneticPr fontId="2" type="noConversion"/>
  </si>
  <si>
    <t>A-TC</t>
    <phoneticPr fontId="2" type="noConversion"/>
  </si>
  <si>
    <t>Q=FC/(P-I)</t>
    <phoneticPr fontId="2" type="noConversion"/>
  </si>
  <si>
    <t>售價</t>
    <phoneticPr fontId="2" type="noConversion"/>
  </si>
  <si>
    <t>銷售額</t>
    <phoneticPr fontId="2" type="noConversion"/>
  </si>
  <si>
    <t>變動成本</t>
    <phoneticPr fontId="2" type="noConversion"/>
  </si>
  <si>
    <t>總成本</t>
    <phoneticPr fontId="2" type="noConversion"/>
  </si>
  <si>
    <t>利潤</t>
    <phoneticPr fontId="2" type="noConversion"/>
  </si>
  <si>
    <t>損益平衡點</t>
    <phoneticPr fontId="2" type="noConversion"/>
  </si>
  <si>
    <t>在固定之下線月銷售金額</t>
    <phoneticPr fontId="2" type="noConversion"/>
  </si>
  <si>
    <t>個人月銷售金額</t>
    <phoneticPr fontId="2" type="noConversion"/>
  </si>
  <si>
    <t>下線月銷售金額</t>
    <phoneticPr fontId="2" type="noConversion"/>
  </si>
  <si>
    <t>獎金</t>
    <phoneticPr fontId="2" type="noConversion"/>
  </si>
  <si>
    <t>在固定之個人月銷售金額</t>
    <phoneticPr fontId="2" type="noConversion"/>
  </si>
  <si>
    <t>溝通課程</t>
    <phoneticPr fontId="2" type="noConversion"/>
  </si>
  <si>
    <t>行銷課程</t>
    <phoneticPr fontId="2" type="noConversion"/>
  </si>
  <si>
    <t>下線人員</t>
    <phoneticPr fontId="2" type="noConversion"/>
  </si>
  <si>
    <t>最低銷售金額</t>
    <phoneticPr fontId="2" type="noConversion"/>
  </si>
  <si>
    <t>員工甲</t>
    <phoneticPr fontId="2" type="noConversion"/>
  </si>
  <si>
    <t>員工乙</t>
    <phoneticPr fontId="2" type="noConversion"/>
  </si>
  <si>
    <t>課程費用</t>
    <phoneticPr fontId="2" type="noConversion"/>
  </si>
  <si>
    <t>上課時數</t>
    <phoneticPr fontId="2" type="noConversion"/>
  </si>
  <si>
    <t>總成本</t>
    <phoneticPr fontId="2" type="noConversion"/>
  </si>
  <si>
    <t>員工甲銷售金額</t>
    <phoneticPr fontId="2" type="noConversion"/>
  </si>
  <si>
    <t>員工乙銷售金額</t>
    <phoneticPr fontId="2" type="noConversion"/>
  </si>
  <si>
    <t>下線人員月銷售金額</t>
    <phoneticPr fontId="2" type="noConversion"/>
  </si>
  <si>
    <t>每月工作獎金模式</t>
    <phoneticPr fontId="2" type="noConversion"/>
  </si>
  <si>
    <t>個人銷售乘數</t>
    <phoneticPr fontId="2" type="noConversion"/>
  </si>
  <si>
    <t>下線甲的月銷售金額</t>
    <phoneticPr fontId="2" type="noConversion"/>
  </si>
  <si>
    <t>下線乙的月銷售金額</t>
    <phoneticPr fontId="2" type="noConversion"/>
  </si>
  <si>
    <t>下線銷售乘數</t>
    <phoneticPr fontId="2" type="noConversion"/>
  </si>
  <si>
    <t>個人銷售之獎金</t>
    <phoneticPr fontId="2" type="noConversion"/>
  </si>
  <si>
    <t>下線銷售之獎金</t>
    <phoneticPr fontId="2" type="noConversion"/>
  </si>
  <si>
    <t>總獎金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</si>
</sst>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&quot;$&quot;#,##0_);\(&quot;$&quot;#,##0\)"/>
    <numFmt numFmtId="178" formatCode="&quot;$&quot;#,##0_);[Red]\(&quot;$&quot;#,##0\)"/>
    <numFmt numFmtId="179" formatCode="#,##0.0_);[Red]\(#,##0.0\)"/>
    <numFmt numFmtId="180" formatCode="0.0"/>
    <numFmt numFmtId="181" formatCode="#,##0\ "/>
    <numFmt numFmtId="182" formatCode="\N\T&quot;$&quot;#,##0;[Red]\N\T&quot;$&quot;\-#,##0"/>
    <numFmt numFmtId="183" formatCode="\N\T&quot;$&quot;#,##0.0;[Red]\N\T&quot;$&quot;\-#,##0.0"/>
    <numFmt numFmtId="184" formatCode="#,##0.0;[Red]\-#,##0.0"/>
    <numFmt numFmtId="185" formatCode="#,##0_ "/>
    <numFmt numFmtId="186" formatCode="#,##0.0_ "/>
    <numFmt numFmtId="187" formatCode="0.0%"/>
    <numFmt numFmtId="188" formatCode="0.0E+00"/>
    <numFmt numFmtId="189" formatCode="_-&quot;$&quot;* #,##0_-;\-&quot;$&quot;* #,##0_-;_-&quot;$&quot;* &quot;-&quot;??_-;_-@_-"/>
    <numFmt numFmtId="190" formatCode="&quot;$&quot;#,##0"/>
    <numFmt numFmtId="191" formatCode="0.E+00"/>
    <numFmt numFmtId="195" formatCode="&quot;$&quot;#,##0.00"/>
    <numFmt numFmtId="197" formatCode="&quot;$&quot;#,##0.00_);[Red]\(&quot;$&quot;#,##0.00\)"/>
    <numFmt numFmtId="199" formatCode="#,##0.0000_ "/>
  </numFmts>
  <fonts count="4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color indexed="9"/>
      <name val="Arial Rounded MT Bold"/>
      <family val="2"/>
    </font>
    <font>
      <sz val="12"/>
      <color indexed="32"/>
      <name val="Times New Roman"/>
      <family val="1"/>
    </font>
    <font>
      <b/>
      <sz val="12"/>
      <color indexed="9"/>
      <name val="Times New Roman"/>
      <family val="1"/>
    </font>
    <font>
      <sz val="12"/>
      <color indexed="9"/>
      <name val="Times New Roman"/>
      <family val="1"/>
    </font>
    <font>
      <sz val="12"/>
      <name val="Times New Roman"/>
      <family val="1"/>
    </font>
    <font>
      <b/>
      <sz val="12"/>
      <color indexed="60"/>
      <name val="Times New Roman"/>
      <family val="1"/>
    </font>
    <font>
      <sz val="12"/>
      <name val="Helv"/>
      <family val="2"/>
    </font>
    <font>
      <sz val="12"/>
      <color indexed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華康細圓體(P)"/>
      <family val="2"/>
      <charset val="136"/>
    </font>
    <font>
      <sz val="12"/>
      <name val="Arial"/>
      <family val="2"/>
    </font>
    <font>
      <sz val="12"/>
      <name val="細明體"/>
      <family val="3"/>
      <charset val="136"/>
    </font>
    <font>
      <sz val="12"/>
      <name val="Courier"/>
      <family val="3"/>
    </font>
    <font>
      <sz val="14"/>
      <name val="華康中黑體"/>
      <family val="3"/>
      <charset val="136"/>
    </font>
    <font>
      <sz val="9"/>
      <name val="細明體"/>
      <family val="3"/>
      <charset val="136"/>
    </font>
    <font>
      <sz val="12"/>
      <color indexed="18"/>
      <name val="新細明體"/>
      <family val="1"/>
      <charset val="136"/>
    </font>
    <font>
      <sz val="12"/>
      <color indexed="10"/>
      <name val="Times New Roman"/>
      <family val="1"/>
    </font>
    <font>
      <sz val="14"/>
      <name val="Arial"/>
      <family val="2"/>
    </font>
    <font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i/>
      <sz val="12"/>
      <name val="新細明體"/>
      <family val="1"/>
      <charset val="136"/>
    </font>
    <font>
      <u/>
      <sz val="12"/>
      <color indexed="9"/>
      <name val="新細明體"/>
      <family val="1"/>
      <charset val="136"/>
    </font>
    <font>
      <sz val="14"/>
      <color indexed="9"/>
      <name val="Times New Roman"/>
      <family val="1"/>
    </font>
    <font>
      <sz val="14"/>
      <color indexed="9"/>
      <name val="新細明體"/>
      <family val="1"/>
      <charset val="136"/>
    </font>
    <font>
      <sz val="10"/>
      <color indexed="9"/>
      <name val="Times New Roman"/>
      <family val="1"/>
    </font>
    <font>
      <sz val="10"/>
      <name val="Times New Roman"/>
      <family val="1"/>
    </font>
    <font>
      <sz val="10"/>
      <name val="新細明體"/>
      <family val="1"/>
      <charset val="136"/>
    </font>
    <font>
      <b/>
      <sz val="9"/>
      <name val="Times New Roman"/>
      <family val="1"/>
    </font>
    <font>
      <sz val="10"/>
      <color indexed="9"/>
      <name val="新細明體"/>
      <family val="1"/>
      <charset val="136"/>
    </font>
    <font>
      <b/>
      <sz val="9"/>
      <color indexed="9"/>
      <name val="Times New Roman"/>
      <family val="1"/>
    </font>
    <font>
      <sz val="12"/>
      <color indexed="9"/>
      <name val="標楷體"/>
      <family val="4"/>
      <charset val="136"/>
    </font>
    <font>
      <b/>
      <sz val="12"/>
      <color indexed="9"/>
      <name val="標楷體"/>
      <family val="4"/>
      <charset val="136"/>
    </font>
    <font>
      <sz val="12"/>
      <name val="標楷體"/>
      <family val="4"/>
      <charset val="136"/>
    </font>
    <font>
      <sz val="12"/>
      <color indexed="56"/>
      <name val="標楷體"/>
      <family val="4"/>
      <charset val="136"/>
    </font>
    <font>
      <sz val="12"/>
      <color indexed="58"/>
      <name val="標楷體"/>
      <family val="4"/>
      <charset val="136"/>
    </font>
    <font>
      <sz val="12"/>
      <color indexed="56"/>
      <name val="Times New Roman"/>
      <family val="1"/>
    </font>
    <font>
      <sz val="12"/>
      <color indexed="58"/>
      <name val="Times New Roman"/>
      <family val="1"/>
    </font>
    <font>
      <sz val="14"/>
      <color indexed="9"/>
      <name val="標楷體"/>
      <family val="4"/>
      <charset val="136"/>
    </font>
    <font>
      <b/>
      <sz val="14"/>
      <color indexed="9"/>
      <name val="標楷體"/>
      <family val="4"/>
      <charset val="136"/>
    </font>
    <font>
      <sz val="12"/>
      <color indexed="12"/>
      <name val="Times New Roman"/>
      <family val="1"/>
    </font>
    <font>
      <sz val="12"/>
      <color indexed="10"/>
      <name val="華康隸書體W7(P)"/>
      <family val="4"/>
      <charset val="136"/>
    </font>
  </fonts>
  <fills count="4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7"/>
        <b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bgColor indexed="57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8"/>
      </patternFill>
    </fill>
    <fill>
      <patternFill patternType="solid">
        <fgColor indexed="13"/>
      </patternFill>
    </fill>
    <fill>
      <patternFill patternType="solid">
        <fgColor indexed="20"/>
      </patternFill>
    </fill>
    <fill>
      <patternFill patternType="solid">
        <fgColor indexed="15"/>
      </patternFill>
    </fill>
    <fill>
      <patternFill patternType="solid">
        <fgColor indexed="21"/>
      </patternFill>
    </fill>
    <fill>
      <patternFill patternType="mediumGray">
        <fgColor indexed="11"/>
      </patternFill>
    </fill>
    <fill>
      <patternFill patternType="solid">
        <fgColor indexed="10"/>
      </patternFill>
    </fill>
    <fill>
      <patternFill patternType="solid">
        <fgColor indexed="16"/>
        <bgColor indexed="64"/>
      </patternFill>
    </fill>
    <fill>
      <patternFill patternType="gray0625">
        <fgColor indexed="13"/>
      </patternFill>
    </fill>
    <fill>
      <patternFill patternType="solid">
        <fgColor indexed="6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/>
      <top/>
      <bottom style="thick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8"/>
      </left>
      <right style="double">
        <color indexed="18"/>
      </right>
      <top style="thick">
        <color indexed="18"/>
      </top>
      <bottom style="double">
        <color indexed="18"/>
      </bottom>
      <diagonal/>
    </border>
    <border>
      <left/>
      <right/>
      <top style="thick">
        <color indexed="18"/>
      </top>
      <bottom style="double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double">
        <color indexed="18"/>
      </bottom>
      <diagonal/>
    </border>
    <border>
      <left style="thick">
        <color indexed="18"/>
      </left>
      <right style="double">
        <color indexed="18"/>
      </right>
      <top/>
      <bottom/>
      <diagonal/>
    </border>
    <border>
      <left style="thin">
        <color indexed="18"/>
      </left>
      <right style="thick">
        <color indexed="18"/>
      </right>
      <top/>
      <bottom/>
      <diagonal/>
    </border>
    <border>
      <left style="thick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double">
        <color indexed="18"/>
      </right>
      <top/>
      <bottom style="thick">
        <color indexed="18"/>
      </bottom>
      <diagonal/>
    </border>
    <border>
      <left/>
      <right/>
      <top/>
      <bottom style="thick">
        <color indexed="18"/>
      </bottom>
      <diagonal/>
    </border>
    <border>
      <left style="thin">
        <color indexed="18"/>
      </left>
      <right style="thick">
        <color indexed="18"/>
      </right>
      <top/>
      <bottom style="thick">
        <color indexed="1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ck">
        <color indexed="1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50"/>
      </left>
      <right style="thick">
        <color indexed="50"/>
      </right>
      <top style="thick">
        <color indexed="50"/>
      </top>
      <bottom/>
      <diagonal/>
    </border>
    <border>
      <left style="thick">
        <color indexed="50"/>
      </left>
      <right style="thick">
        <color indexed="5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50"/>
      </left>
      <right style="thick">
        <color indexed="50"/>
      </right>
      <top/>
      <bottom style="thick">
        <color indexed="5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8"/>
      </right>
      <top/>
      <bottom/>
      <diagonal/>
    </border>
    <border>
      <left/>
      <right/>
      <top/>
      <bottom style="thin">
        <color indexed="58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0">
      <alignment vertical="center"/>
    </xf>
    <xf numFmtId="0" fontId="1" fillId="0" borderId="0"/>
    <xf numFmtId="0" fontId="20" fillId="0" borderId="0"/>
    <xf numFmtId="0" fontId="9" fillId="0" borderId="0"/>
    <xf numFmtId="0" fontId="13" fillId="0" borderId="0" applyBorder="0"/>
    <xf numFmtId="180" fontId="9" fillId="0" borderId="0"/>
    <xf numFmtId="0" fontId="13" fillId="0" borderId="0" applyBorder="0"/>
    <xf numFmtId="43" fontId="1" fillId="0" borderId="0" applyFont="0" applyFill="0" applyBorder="0" applyAlignment="0" applyProtection="0"/>
    <xf numFmtId="40" fontId="14" fillId="0" borderId="0" applyFont="0" applyFill="0" applyBorder="0" applyAlignment="0" applyProtection="0"/>
    <xf numFmtId="0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4" fillId="0" borderId="0" applyFont="0" applyFill="0" applyBorder="0" applyAlignment="0" applyProtection="0"/>
  </cellStyleXfs>
  <cellXfs count="318">
    <xf numFmtId="0" fontId="0" fillId="0" borderId="0" xfId="0"/>
    <xf numFmtId="0" fontId="4" fillId="2" borderId="0" xfId="2" applyFont="1" applyFill="1"/>
    <xf numFmtId="0" fontId="5" fillId="3" borderId="0" xfId="2" applyFont="1" applyFill="1"/>
    <xf numFmtId="0" fontId="6" fillId="4" borderId="0" xfId="2" applyFont="1" applyFill="1"/>
    <xf numFmtId="0" fontId="7" fillId="0" borderId="0" xfId="2" applyFont="1"/>
    <xf numFmtId="0" fontId="6" fillId="5" borderId="1" xfId="2" applyFont="1" applyFill="1" applyBorder="1"/>
    <xf numFmtId="0" fontId="7" fillId="0" borderId="1" xfId="2" applyFont="1" applyBorder="1"/>
    <xf numFmtId="0" fontId="6" fillId="4" borderId="1" xfId="2" applyFont="1" applyFill="1" applyBorder="1"/>
    <xf numFmtId="0" fontId="8" fillId="0" borderId="1" xfId="2" applyFont="1" applyBorder="1"/>
    <xf numFmtId="0" fontId="6" fillId="6" borderId="0" xfId="2" applyFont="1" applyFill="1"/>
    <xf numFmtId="0" fontId="8" fillId="0" borderId="0" xfId="2" applyFont="1"/>
    <xf numFmtId="176" fontId="11" fillId="7" borderId="0" xfId="8" applyNumberFormat="1" applyFont="1" applyFill="1" applyBorder="1" applyAlignment="1"/>
    <xf numFmtId="43" fontId="11" fillId="7" borderId="0" xfId="4" applyNumberFormat="1" applyFont="1" applyFill="1" applyBorder="1" applyAlignment="1"/>
    <xf numFmtId="176" fontId="11" fillId="7" borderId="2" xfId="8" applyNumberFormat="1" applyFont="1" applyFill="1" applyBorder="1" applyAlignment="1"/>
    <xf numFmtId="43" fontId="11" fillId="7" borderId="2" xfId="4" applyNumberFormat="1" applyFont="1" applyFill="1" applyBorder="1" applyAlignment="1"/>
    <xf numFmtId="176" fontId="11" fillId="8" borderId="0" xfId="8" applyNumberFormat="1" applyFont="1" applyFill="1" applyBorder="1" applyAlignment="1"/>
    <xf numFmtId="43" fontId="11" fillId="8" borderId="0" xfId="4" applyNumberFormat="1" applyFont="1" applyFill="1" applyBorder="1" applyAlignment="1"/>
    <xf numFmtId="0" fontId="12" fillId="0" borderId="0" xfId="0" applyFont="1"/>
    <xf numFmtId="0" fontId="7" fillId="0" borderId="0" xfId="7" applyFont="1"/>
    <xf numFmtId="0" fontId="10" fillId="9" borderId="0" xfId="0" applyFont="1" applyFill="1"/>
    <xf numFmtId="0" fontId="18" fillId="10" borderId="0" xfId="0" applyFont="1" applyFill="1"/>
    <xf numFmtId="0" fontId="10" fillId="11" borderId="0" xfId="0" applyFont="1" applyFill="1"/>
    <xf numFmtId="0" fontId="1" fillId="0" borderId="0" xfId="0" applyFont="1"/>
    <xf numFmtId="0" fontId="7" fillId="10" borderId="0" xfId="0" applyNumberFormat="1" applyFont="1" applyFill="1"/>
    <xf numFmtId="0" fontId="6" fillId="4" borderId="0" xfId="0" applyNumberFormat="1" applyFont="1" applyFill="1"/>
    <xf numFmtId="0" fontId="6" fillId="12" borderId="0" xfId="0" applyNumberFormat="1" applyFont="1" applyFill="1"/>
    <xf numFmtId="0" fontId="6" fillId="13" borderId="0" xfId="0" applyNumberFormat="1" applyFont="1" applyFill="1"/>
    <xf numFmtId="0" fontId="19" fillId="14" borderId="0" xfId="0" applyNumberFormat="1" applyFont="1" applyFill="1"/>
    <xf numFmtId="0" fontId="22" fillId="0" borderId="0" xfId="3" applyFont="1"/>
    <xf numFmtId="0" fontId="22" fillId="0" borderId="0" xfId="3" applyFont="1" applyAlignment="1">
      <alignment horizontal="center"/>
    </xf>
    <xf numFmtId="2" fontId="22" fillId="0" borderId="0" xfId="3" applyNumberFormat="1" applyFont="1"/>
    <xf numFmtId="1" fontId="22" fillId="0" borderId="0" xfId="3" applyNumberFormat="1" applyFont="1"/>
    <xf numFmtId="9" fontId="22" fillId="0" borderId="0" xfId="3" applyNumberFormat="1" applyFont="1"/>
    <xf numFmtId="0" fontId="24" fillId="0" borderId="0" xfId="3" applyFont="1"/>
    <xf numFmtId="2" fontId="24" fillId="0" borderId="0" xfId="3" applyNumberFormat="1" applyFont="1"/>
    <xf numFmtId="0" fontId="25" fillId="0" borderId="0" xfId="3" applyFont="1"/>
    <xf numFmtId="0" fontId="10" fillId="15" borderId="3" xfId="3" applyFont="1" applyFill="1" applyBorder="1" applyAlignment="1">
      <alignment horizontal="center"/>
    </xf>
    <xf numFmtId="0" fontId="22" fillId="10" borderId="4" xfId="3" quotePrefix="1" applyFont="1" applyFill="1" applyBorder="1" applyAlignment="1">
      <alignment horizontal="left"/>
    </xf>
    <xf numFmtId="1" fontId="22" fillId="10" borderId="4" xfId="3" applyNumberFormat="1" applyFont="1" applyFill="1" applyBorder="1"/>
    <xf numFmtId="9" fontId="22" fillId="10" borderId="4" xfId="3" applyNumberFormat="1" applyFont="1" applyFill="1" applyBorder="1"/>
    <xf numFmtId="2" fontId="22" fillId="10" borderId="4" xfId="3" applyNumberFormat="1" applyFont="1" applyFill="1" applyBorder="1"/>
    <xf numFmtId="0" fontId="22" fillId="14" borderId="4" xfId="3" quotePrefix="1" applyFont="1" applyFill="1" applyBorder="1" applyAlignment="1">
      <alignment horizontal="left"/>
    </xf>
    <xf numFmtId="1" fontId="22" fillId="14" borderId="4" xfId="3" applyNumberFormat="1" applyFont="1" applyFill="1" applyBorder="1"/>
    <xf numFmtId="9" fontId="22" fillId="14" borderId="4" xfId="3" applyNumberFormat="1" applyFont="1" applyFill="1" applyBorder="1"/>
    <xf numFmtId="2" fontId="22" fillId="14" borderId="4" xfId="3" applyNumberFormat="1" applyFont="1" applyFill="1" applyBorder="1"/>
    <xf numFmtId="0" fontId="22" fillId="16" borderId="4" xfId="3" quotePrefix="1" applyFont="1" applyFill="1" applyBorder="1" applyAlignment="1">
      <alignment horizontal="left"/>
    </xf>
    <xf numFmtId="1" fontId="22" fillId="16" borderId="4" xfId="3" applyNumberFormat="1" applyFont="1" applyFill="1" applyBorder="1"/>
    <xf numFmtId="9" fontId="22" fillId="16" borderId="4" xfId="3" applyNumberFormat="1" applyFont="1" applyFill="1" applyBorder="1"/>
    <xf numFmtId="2" fontId="22" fillId="16" borderId="4" xfId="3" applyNumberFormat="1" applyFont="1" applyFill="1" applyBorder="1"/>
    <xf numFmtId="0" fontId="22" fillId="17" borderId="4" xfId="3" quotePrefix="1" applyFont="1" applyFill="1" applyBorder="1" applyAlignment="1">
      <alignment horizontal="left"/>
    </xf>
    <xf numFmtId="1" fontId="22" fillId="17" borderId="4" xfId="3" applyNumberFormat="1" applyFont="1" applyFill="1" applyBorder="1"/>
    <xf numFmtId="9" fontId="22" fillId="17" borderId="4" xfId="3" applyNumberFormat="1" applyFont="1" applyFill="1" applyBorder="1"/>
    <xf numFmtId="2" fontId="22" fillId="17" borderId="4" xfId="3" applyNumberFormat="1" applyFont="1" applyFill="1" applyBorder="1"/>
    <xf numFmtId="0" fontId="26" fillId="9" borderId="5" xfId="3" applyNumberFormat="1" applyFont="1" applyFill="1" applyBorder="1" applyAlignment="1">
      <alignment horizontal="right" vertical="top" wrapText="1"/>
    </xf>
    <xf numFmtId="0" fontId="26" fillId="9" borderId="6" xfId="3" applyNumberFormat="1" applyFont="1" applyFill="1" applyBorder="1" applyAlignment="1">
      <alignment horizontal="right" vertical="top" wrapText="1"/>
    </xf>
    <xf numFmtId="0" fontId="26" fillId="9" borderId="7" xfId="3" applyNumberFormat="1" applyFont="1" applyFill="1" applyBorder="1" applyAlignment="1">
      <alignment horizontal="right" vertical="top" wrapText="1"/>
    </xf>
    <xf numFmtId="1" fontId="26" fillId="4" borderId="8" xfId="3" applyNumberFormat="1" applyFont="1" applyFill="1" applyBorder="1"/>
    <xf numFmtId="1" fontId="26" fillId="4" borderId="3" xfId="3" applyNumberFormat="1" applyFont="1" applyFill="1" applyBorder="1"/>
    <xf numFmtId="1" fontId="26" fillId="4" borderId="9" xfId="3" applyNumberFormat="1" applyFont="1" applyFill="1" applyBorder="1"/>
    <xf numFmtId="2" fontId="26" fillId="12" borderId="10" xfId="3" applyNumberFormat="1" applyFont="1" applyFill="1" applyBorder="1"/>
    <xf numFmtId="180" fontId="22" fillId="0" borderId="0" xfId="6" applyFont="1"/>
    <xf numFmtId="180" fontId="22" fillId="0" borderId="0" xfId="6" applyFont="1" applyAlignment="1"/>
    <xf numFmtId="180" fontId="22" fillId="18" borderId="0" xfId="6" applyFont="1" applyFill="1" applyAlignment="1"/>
    <xf numFmtId="180" fontId="22" fillId="0" borderId="10" xfId="6" applyFont="1" applyBorder="1" applyAlignment="1">
      <alignment horizontal="center"/>
    </xf>
    <xf numFmtId="2" fontId="22" fillId="18" borderId="10" xfId="6" applyNumberFormat="1" applyFont="1" applyFill="1" applyBorder="1"/>
    <xf numFmtId="180" fontId="22" fillId="18" borderId="10" xfId="6" applyFont="1" applyFill="1" applyBorder="1" applyAlignment="1">
      <alignment horizontal="center"/>
    </xf>
    <xf numFmtId="180" fontId="22" fillId="0" borderId="11" xfId="6" applyFont="1" applyBorder="1"/>
    <xf numFmtId="1" fontId="22" fillId="18" borderId="12" xfId="6" applyNumberFormat="1" applyFont="1" applyFill="1" applyBorder="1" applyAlignment="1">
      <alignment horizontal="center"/>
    </xf>
    <xf numFmtId="1" fontId="22" fillId="0" borderId="13" xfId="6" applyNumberFormat="1" applyFont="1" applyFill="1" applyBorder="1" applyAlignment="1">
      <alignment horizontal="center"/>
    </xf>
    <xf numFmtId="1" fontId="23" fillId="0" borderId="14" xfId="6" applyNumberFormat="1" applyFont="1" applyFill="1" applyBorder="1" applyAlignment="1">
      <alignment horizontal="left"/>
    </xf>
    <xf numFmtId="0" fontId="24" fillId="18" borderId="0" xfId="6" applyNumberFormat="1" applyFont="1" applyFill="1" applyBorder="1"/>
    <xf numFmtId="0" fontId="24" fillId="18" borderId="0" xfId="6" applyNumberFormat="1" applyFont="1" applyFill="1" applyBorder="1" applyAlignment="1"/>
    <xf numFmtId="1" fontId="24" fillId="0" borderId="15" xfId="6" applyNumberFormat="1" applyFont="1" applyFill="1" applyBorder="1" applyAlignment="1"/>
    <xf numFmtId="180" fontId="24" fillId="0" borderId="0" xfId="6" applyFont="1"/>
    <xf numFmtId="1" fontId="23" fillId="0" borderId="14" xfId="6" applyNumberFormat="1" applyFont="1" applyFill="1" applyBorder="1" applyAlignment="1">
      <alignment horizontal="right"/>
    </xf>
    <xf numFmtId="1" fontId="23" fillId="0" borderId="16" xfId="6" applyNumberFormat="1" applyFont="1" applyFill="1" applyBorder="1" applyAlignment="1">
      <alignment horizontal="left"/>
    </xf>
    <xf numFmtId="1" fontId="24" fillId="0" borderId="0" xfId="6" applyNumberFormat="1" applyFont="1" applyAlignment="1"/>
    <xf numFmtId="180" fontId="24" fillId="0" borderId="0" xfId="6" applyFont="1" applyAlignment="1"/>
    <xf numFmtId="1" fontId="26" fillId="12" borderId="14" xfId="6" applyNumberFormat="1" applyFont="1" applyFill="1" applyBorder="1" applyAlignment="1">
      <alignment horizontal="left"/>
    </xf>
    <xf numFmtId="179" fontId="24" fillId="18" borderId="0" xfId="6" applyNumberFormat="1" applyFont="1" applyFill="1" applyBorder="1" applyAlignment="1"/>
    <xf numFmtId="179" fontId="24" fillId="0" borderId="15" xfId="6" applyNumberFormat="1" applyFont="1" applyFill="1" applyBorder="1" applyAlignment="1"/>
    <xf numFmtId="179" fontId="10" fillId="19" borderId="17" xfId="6" applyNumberFormat="1" applyFont="1" applyFill="1" applyBorder="1" applyAlignment="1"/>
    <xf numFmtId="179" fontId="24" fillId="0" borderId="0" xfId="6" applyNumberFormat="1" applyFont="1" applyFill="1" applyBorder="1" applyAlignment="1"/>
    <xf numFmtId="179" fontId="24" fillId="0" borderId="18" xfId="6" applyNumberFormat="1" applyFont="1" applyFill="1" applyBorder="1" applyAlignment="1"/>
    <xf numFmtId="179" fontId="24" fillId="0" borderId="19" xfId="6" applyNumberFormat="1" applyFont="1" applyFill="1" applyBorder="1" applyAlignment="1"/>
    <xf numFmtId="1" fontId="26" fillId="4" borderId="20" xfId="6" applyNumberFormat="1" applyFont="1" applyFill="1" applyBorder="1" applyAlignment="1">
      <alignment horizontal="left"/>
    </xf>
    <xf numFmtId="187" fontId="26" fillId="4" borderId="21" xfId="6" applyNumberFormat="1" applyFont="1" applyFill="1" applyBorder="1" applyAlignment="1"/>
    <xf numFmtId="187" fontId="26" fillId="4" borderId="22" xfId="6" applyNumberFormat="1" applyFont="1" applyFill="1" applyBorder="1" applyAlignment="1"/>
    <xf numFmtId="1" fontId="23" fillId="10" borderId="14" xfId="6" applyNumberFormat="1" applyFont="1" applyFill="1" applyBorder="1" applyAlignment="1">
      <alignment horizontal="left"/>
    </xf>
    <xf numFmtId="181" fontId="24" fillId="10" borderId="23" xfId="6" applyNumberFormat="1" applyFont="1" applyFill="1" applyBorder="1" applyAlignment="1">
      <alignment horizontal="right"/>
    </xf>
    <xf numFmtId="37" fontId="24" fillId="10" borderId="24" xfId="6" applyNumberFormat="1" applyFont="1" applyFill="1" applyBorder="1" applyAlignment="1"/>
    <xf numFmtId="179" fontId="10" fillId="19" borderId="25" xfId="6" applyNumberFormat="1" applyFont="1" applyFill="1" applyBorder="1" applyAlignment="1"/>
    <xf numFmtId="0" fontId="1" fillId="20" borderId="26" xfId="0" applyFont="1" applyFill="1" applyBorder="1" applyAlignment="1">
      <alignment horizontal="center"/>
    </xf>
    <xf numFmtId="0" fontId="1" fillId="21" borderId="27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1" borderId="28" xfId="0" applyFont="1" applyFill="1" applyBorder="1" applyAlignment="1">
      <alignment horizontal="center"/>
    </xf>
    <xf numFmtId="0" fontId="1" fillId="20" borderId="0" xfId="0" quotePrefix="1" applyFont="1" applyFill="1" applyAlignment="1">
      <alignment horizontal="left"/>
    </xf>
    <xf numFmtId="0" fontId="27" fillId="20" borderId="0" xfId="0" applyFont="1" applyFill="1" applyAlignment="1">
      <alignment horizontal="center"/>
    </xf>
    <xf numFmtId="0" fontId="23" fillId="0" borderId="29" xfId="0" applyFont="1" applyBorder="1"/>
    <xf numFmtId="0" fontId="23" fillId="0" borderId="30" xfId="0" applyFont="1" applyBorder="1"/>
    <xf numFmtId="0" fontId="23" fillId="0" borderId="31" xfId="0" applyFont="1" applyBorder="1"/>
    <xf numFmtId="0" fontId="26" fillId="6" borderId="32" xfId="0" applyFont="1" applyFill="1" applyBorder="1"/>
    <xf numFmtId="0" fontId="23" fillId="0" borderId="27" xfId="0" applyFont="1" applyBorder="1"/>
    <xf numFmtId="0" fontId="23" fillId="0" borderId="0" xfId="0" applyFont="1" applyBorder="1"/>
    <xf numFmtId="0" fontId="23" fillId="0" borderId="28" xfId="0" applyFont="1" applyBorder="1"/>
    <xf numFmtId="0" fontId="26" fillId="6" borderId="33" xfId="0" applyFont="1" applyFill="1" applyBorder="1"/>
    <xf numFmtId="0" fontId="23" fillId="0" borderId="34" xfId="0" applyFont="1" applyBorder="1"/>
    <xf numFmtId="0" fontId="23" fillId="0" borderId="26" xfId="0" applyFont="1" applyBorder="1"/>
    <xf numFmtId="188" fontId="23" fillId="0" borderId="35" xfId="0" applyNumberFormat="1" applyFont="1" applyBorder="1"/>
    <xf numFmtId="0" fontId="26" fillId="6" borderId="36" xfId="0" applyFont="1" applyFill="1" applyBorder="1"/>
    <xf numFmtId="0" fontId="1" fillId="21" borderId="0" xfId="0" quotePrefix="1" applyFont="1" applyFill="1" applyAlignment="1">
      <alignment horizontal="left"/>
    </xf>
    <xf numFmtId="0" fontId="23" fillId="0" borderId="0" xfId="0" applyFont="1"/>
    <xf numFmtId="0" fontId="1" fillId="20" borderId="0" xfId="0" applyFont="1" applyFill="1"/>
    <xf numFmtId="0" fontId="26" fillId="4" borderId="37" xfId="0" applyNumberFormat="1" applyFont="1" applyFill="1" applyBorder="1" applyAlignment="1">
      <alignment horizontal="left"/>
    </xf>
    <xf numFmtId="0" fontId="27" fillId="20" borderId="0" xfId="0" quotePrefix="1" applyFont="1" applyFill="1" applyAlignment="1">
      <alignment horizontal="center"/>
    </xf>
    <xf numFmtId="0" fontId="26" fillId="11" borderId="29" xfId="0" applyFont="1" applyFill="1" applyBorder="1"/>
    <xf numFmtId="0" fontId="26" fillId="11" borderId="30" xfId="0" applyFont="1" applyFill="1" applyBorder="1"/>
    <xf numFmtId="0" fontId="26" fillId="11" borderId="31" xfId="0" applyFont="1" applyFill="1" applyBorder="1"/>
    <xf numFmtId="178" fontId="23" fillId="10" borderId="38" xfId="0" applyNumberFormat="1" applyFont="1" applyFill="1" applyBorder="1"/>
    <xf numFmtId="0" fontId="26" fillId="11" borderId="27" xfId="0" applyFont="1" applyFill="1" applyBorder="1"/>
    <xf numFmtId="0" fontId="26" fillId="11" borderId="0" xfId="0" applyFont="1" applyFill="1" applyBorder="1"/>
    <xf numFmtId="0" fontId="26" fillId="11" borderId="28" xfId="0" applyFont="1" applyFill="1" applyBorder="1"/>
    <xf numFmtId="0" fontId="26" fillId="11" borderId="34" xfId="0" applyFont="1" applyFill="1" applyBorder="1"/>
    <xf numFmtId="0" fontId="26" fillId="11" borderId="26" xfId="0" applyFont="1" applyFill="1" applyBorder="1"/>
    <xf numFmtId="0" fontId="26" fillId="11" borderId="35" xfId="0" applyFont="1" applyFill="1" applyBorder="1"/>
    <xf numFmtId="0" fontId="1" fillId="21" borderId="0" xfId="0" applyFont="1" applyFill="1"/>
    <xf numFmtId="189" fontId="26" fillId="4" borderId="37" xfId="14" applyNumberFormat="1" applyFont="1" applyFill="1" applyBorder="1" applyAlignment="1">
      <alignment horizontal="left"/>
    </xf>
    <xf numFmtId="0" fontId="23" fillId="10" borderId="39" xfId="0" applyFont="1" applyFill="1" applyBorder="1"/>
    <xf numFmtId="0" fontId="23" fillId="10" borderId="40" xfId="0" applyFont="1" applyFill="1" applyBorder="1"/>
    <xf numFmtId="0" fontId="23" fillId="10" borderId="41" xfId="0" applyFont="1" applyFill="1" applyBorder="1"/>
    <xf numFmtId="0" fontId="28" fillId="13" borderId="27" xfId="0" quotePrefix="1" applyFont="1" applyFill="1" applyBorder="1" applyAlignment="1">
      <alignment horizontal="centerContinuous"/>
    </xf>
    <xf numFmtId="0" fontId="10" fillId="13" borderId="0" xfId="0" applyFont="1" applyFill="1" applyAlignment="1">
      <alignment horizontal="centerContinuous"/>
    </xf>
    <xf numFmtId="0" fontId="10" fillId="13" borderId="28" xfId="0" applyFont="1" applyFill="1" applyBorder="1" applyAlignment="1">
      <alignment horizontal="centerContinuous"/>
    </xf>
    <xf numFmtId="0" fontId="28" fillId="13" borderId="27" xfId="0" applyFont="1" applyFill="1" applyBorder="1" applyAlignment="1">
      <alignment horizontal="centerContinuous"/>
    </xf>
    <xf numFmtId="0" fontId="30" fillId="22" borderId="0" xfId="0" applyFont="1" applyFill="1" applyAlignment="1">
      <alignment horizontal="centerContinuous"/>
    </xf>
    <xf numFmtId="0" fontId="31" fillId="22" borderId="0" xfId="0" applyFont="1" applyFill="1" applyAlignment="1">
      <alignment horizontal="centerContinuous"/>
    </xf>
    <xf numFmtId="0" fontId="32" fillId="0" borderId="0" xfId="0" applyFont="1"/>
    <xf numFmtId="0" fontId="32" fillId="0" borderId="29" xfId="0" applyFont="1" applyBorder="1"/>
    <xf numFmtId="0" fontId="33" fillId="21" borderId="29" xfId="0" applyFont="1" applyFill="1" applyBorder="1" applyAlignment="1">
      <alignment horizontal="centerContinuous"/>
    </xf>
    <xf numFmtId="0" fontId="32" fillId="21" borderId="30" xfId="0" applyFont="1" applyFill="1" applyBorder="1" applyAlignment="1">
      <alignment horizontal="centerContinuous"/>
    </xf>
    <xf numFmtId="0" fontId="32" fillId="21" borderId="31" xfId="0" applyFont="1" applyFill="1" applyBorder="1" applyAlignment="1">
      <alignment horizontal="centerContinuous"/>
    </xf>
    <xf numFmtId="0" fontId="33" fillId="21" borderId="30" xfId="0" applyFont="1" applyFill="1" applyBorder="1" applyAlignment="1">
      <alignment horizontal="centerContinuous"/>
    </xf>
    <xf numFmtId="0" fontId="33" fillId="21" borderId="30" xfId="0" quotePrefix="1" applyFont="1" applyFill="1" applyBorder="1" applyAlignment="1">
      <alignment horizontal="centerContinuous"/>
    </xf>
    <xf numFmtId="0" fontId="32" fillId="0" borderId="31" xfId="0" applyFont="1" applyBorder="1"/>
    <xf numFmtId="0" fontId="32" fillId="0" borderId="34" xfId="0" applyFont="1" applyBorder="1"/>
    <xf numFmtId="0" fontId="32" fillId="21" borderId="27" xfId="0" quotePrefix="1" applyFont="1" applyFill="1" applyBorder="1" applyAlignment="1">
      <alignment horizontal="center"/>
    </xf>
    <xf numFmtId="0" fontId="32" fillId="21" borderId="0" xfId="0" applyFont="1" applyFill="1" applyBorder="1" applyAlignment="1">
      <alignment horizontal="center"/>
    </xf>
    <xf numFmtId="0" fontId="32" fillId="21" borderId="28" xfId="0" applyFont="1" applyFill="1" applyBorder="1" applyAlignment="1">
      <alignment horizontal="center"/>
    </xf>
    <xf numFmtId="0" fontId="33" fillId="21" borderId="0" xfId="0" applyFont="1" applyFill="1" applyBorder="1" applyAlignment="1">
      <alignment horizontal="center"/>
    </xf>
    <xf numFmtId="0" fontId="33" fillId="21" borderId="28" xfId="0" applyFont="1" applyFill="1" applyBorder="1" applyAlignment="1">
      <alignment horizontal="center"/>
    </xf>
    <xf numFmtId="0" fontId="33" fillId="20" borderId="35" xfId="0" applyFont="1" applyFill="1" applyBorder="1"/>
    <xf numFmtId="0" fontId="32" fillId="20" borderId="27" xfId="0" applyFont="1" applyFill="1" applyBorder="1" applyAlignment="1">
      <alignment horizontal="center"/>
    </xf>
    <xf numFmtId="0" fontId="34" fillId="0" borderId="29" xfId="0" applyFont="1" applyBorder="1"/>
    <xf numFmtId="0" fontId="34" fillId="0" borderId="30" xfId="0" applyFont="1" applyBorder="1"/>
    <xf numFmtId="191" fontId="34" fillId="0" borderId="30" xfId="0" quotePrefix="1" applyNumberFormat="1" applyFont="1" applyBorder="1" applyAlignment="1">
      <alignment horizontal="left"/>
    </xf>
    <xf numFmtId="191" fontId="34" fillId="0" borderId="31" xfId="0" quotePrefix="1" applyNumberFormat="1" applyFont="1" applyBorder="1" applyAlignment="1">
      <alignment horizontal="left"/>
    </xf>
    <xf numFmtId="0" fontId="34" fillId="0" borderId="31" xfId="0" applyFont="1" applyBorder="1"/>
    <xf numFmtId="0" fontId="34" fillId="20" borderId="28" xfId="0" applyFont="1" applyFill="1" applyBorder="1"/>
    <xf numFmtId="0" fontId="34" fillId="0" borderId="27" xfId="0" applyFont="1" applyBorder="1"/>
    <xf numFmtId="0" fontId="34" fillId="0" borderId="0" xfId="0" applyFont="1" applyBorder="1"/>
    <xf numFmtId="191" fontId="34" fillId="0" borderId="0" xfId="0" quotePrefix="1" applyNumberFormat="1" applyFont="1" applyBorder="1" applyAlignment="1">
      <alignment horizontal="left"/>
    </xf>
    <xf numFmtId="191" fontId="34" fillId="0" borderId="28" xfId="0" quotePrefix="1" applyNumberFormat="1" applyFont="1" applyBorder="1" applyAlignment="1">
      <alignment horizontal="left"/>
    </xf>
    <xf numFmtId="0" fontId="34" fillId="0" borderId="28" xfId="0" applyFont="1" applyBorder="1"/>
    <xf numFmtId="0" fontId="32" fillId="20" borderId="34" xfId="0" applyFont="1" applyFill="1" applyBorder="1" applyAlignment="1">
      <alignment horizontal="center"/>
    </xf>
    <xf numFmtId="191" fontId="34" fillId="0" borderId="34" xfId="0" quotePrefix="1" applyNumberFormat="1" applyFont="1" applyBorder="1" applyAlignment="1">
      <alignment horizontal="left"/>
    </xf>
    <xf numFmtId="191" fontId="34" fillId="0" borderId="26" xfId="0" quotePrefix="1" applyNumberFormat="1" applyFont="1" applyBorder="1" applyAlignment="1">
      <alignment horizontal="left"/>
    </xf>
    <xf numFmtId="0" fontId="34" fillId="0" borderId="26" xfId="0" applyFont="1" applyBorder="1"/>
    <xf numFmtId="0" fontId="34" fillId="0" borderId="35" xfId="0" applyFont="1" applyBorder="1"/>
    <xf numFmtId="0" fontId="34" fillId="20" borderId="35" xfId="0" applyFont="1" applyFill="1" applyBorder="1"/>
    <xf numFmtId="191" fontId="34" fillId="0" borderId="27" xfId="0" quotePrefix="1" applyNumberFormat="1" applyFont="1" applyBorder="1" applyAlignment="1">
      <alignment horizontal="left"/>
    </xf>
    <xf numFmtId="0" fontId="34" fillId="0" borderId="28" xfId="0" quotePrefix="1" applyFont="1" applyBorder="1" applyAlignment="1">
      <alignment horizontal="right"/>
    </xf>
    <xf numFmtId="0" fontId="33" fillId="20" borderId="27" xfId="0" applyFont="1" applyFill="1" applyBorder="1" applyAlignment="1">
      <alignment horizontal="center"/>
    </xf>
    <xf numFmtId="0" fontId="33" fillId="20" borderId="34" xfId="0" applyFont="1" applyFill="1" applyBorder="1" applyAlignment="1">
      <alignment horizontal="center"/>
    </xf>
    <xf numFmtId="0" fontId="34" fillId="0" borderId="34" xfId="0" applyFont="1" applyBorder="1"/>
    <xf numFmtId="0" fontId="33" fillId="21" borderId="34" xfId="0" applyFont="1" applyFill="1" applyBorder="1"/>
    <xf numFmtId="0" fontId="34" fillId="21" borderId="34" xfId="0" applyFont="1" applyFill="1" applyBorder="1"/>
    <xf numFmtId="0" fontId="34" fillId="21" borderId="26" xfId="0" applyFont="1" applyFill="1" applyBorder="1"/>
    <xf numFmtId="0" fontId="34" fillId="21" borderId="35" xfId="0" applyFont="1" applyFill="1" applyBorder="1"/>
    <xf numFmtId="0" fontId="34" fillId="0" borderId="0" xfId="0" applyFont="1"/>
    <xf numFmtId="0" fontId="33" fillId="21" borderId="42" xfId="0" applyFont="1" applyFill="1" applyBorder="1" applyAlignment="1">
      <alignment horizontal="centerContinuous"/>
    </xf>
    <xf numFmtId="0" fontId="32" fillId="21" borderId="43" xfId="0" applyFont="1" applyFill="1" applyBorder="1" applyAlignment="1">
      <alignment horizontal="centerContinuous"/>
    </xf>
    <xf numFmtId="0" fontId="32" fillId="21" borderId="44" xfId="0" applyFont="1" applyFill="1" applyBorder="1" applyAlignment="1">
      <alignment horizontal="centerContinuous"/>
    </xf>
    <xf numFmtId="0" fontId="33" fillId="21" borderId="42" xfId="0" quotePrefix="1" applyFont="1" applyFill="1" applyBorder="1" applyAlignment="1">
      <alignment horizontal="centerContinuous"/>
    </xf>
    <xf numFmtId="0" fontId="32" fillId="21" borderId="29" xfId="0" quotePrefix="1" applyFont="1" applyFill="1" applyBorder="1" applyAlignment="1">
      <alignment horizontal="center"/>
    </xf>
    <xf numFmtId="0" fontId="32" fillId="21" borderId="30" xfId="0" applyFont="1" applyFill="1" applyBorder="1" applyAlignment="1">
      <alignment horizontal="center"/>
    </xf>
    <xf numFmtId="0" fontId="32" fillId="21" borderId="31" xfId="0" applyFont="1" applyFill="1" applyBorder="1" applyAlignment="1">
      <alignment horizontal="center"/>
    </xf>
    <xf numFmtId="0" fontId="33" fillId="21" borderId="30" xfId="0" applyFont="1" applyFill="1" applyBorder="1" applyAlignment="1">
      <alignment horizontal="center"/>
    </xf>
    <xf numFmtId="0" fontId="33" fillId="21" borderId="31" xfId="0" applyFont="1" applyFill="1" applyBorder="1" applyAlignment="1">
      <alignment horizontal="center"/>
    </xf>
    <xf numFmtId="0" fontId="35" fillId="4" borderId="45" xfId="0" applyFont="1" applyFill="1" applyBorder="1"/>
    <xf numFmtId="0" fontId="34" fillId="2" borderId="29" xfId="0" applyFont="1" applyFill="1" applyBorder="1" applyAlignment="1">
      <alignment horizontal="right"/>
    </xf>
    <xf numFmtId="0" fontId="34" fillId="2" borderId="30" xfId="0" applyFont="1" applyFill="1" applyBorder="1" applyAlignment="1">
      <alignment horizontal="right"/>
    </xf>
    <xf numFmtId="0" fontId="34" fillId="2" borderId="31" xfId="0" quotePrefix="1" applyFont="1" applyFill="1" applyBorder="1" applyAlignment="1">
      <alignment horizontal="right"/>
    </xf>
    <xf numFmtId="0" fontId="34" fillId="2" borderId="30" xfId="0" quotePrefix="1" applyFont="1" applyFill="1" applyBorder="1" applyAlignment="1">
      <alignment horizontal="right"/>
    </xf>
    <xf numFmtId="0" fontId="34" fillId="20" borderId="0" xfId="0" applyFont="1" applyFill="1" applyBorder="1" applyAlignment="1">
      <alignment horizontal="right"/>
    </xf>
    <xf numFmtId="190" fontId="36" fillId="15" borderId="46" xfId="0" applyNumberFormat="1" applyFont="1" applyFill="1" applyBorder="1"/>
    <xf numFmtId="0" fontId="34" fillId="2" borderId="27" xfId="0" applyFont="1" applyFill="1" applyBorder="1" applyAlignment="1">
      <alignment horizontal="right"/>
    </xf>
    <xf numFmtId="0" fontId="34" fillId="2" borderId="0" xfId="0" applyFont="1" applyFill="1" applyBorder="1" applyAlignment="1">
      <alignment horizontal="right"/>
    </xf>
    <xf numFmtId="0" fontId="34" fillId="2" borderId="28" xfId="0" quotePrefix="1" applyFont="1" applyFill="1" applyBorder="1" applyAlignment="1">
      <alignment horizontal="right"/>
    </xf>
    <xf numFmtId="0" fontId="34" fillId="2" borderId="34" xfId="0" quotePrefix="1" applyFont="1" applyFill="1" applyBorder="1" applyAlignment="1">
      <alignment horizontal="right"/>
    </xf>
    <xf numFmtId="0" fontId="34" fillId="2" borderId="26" xfId="0" quotePrefix="1" applyFont="1" applyFill="1" applyBorder="1" applyAlignment="1">
      <alignment horizontal="right"/>
    </xf>
    <xf numFmtId="0" fontId="34" fillId="2" borderId="35" xfId="0" applyFont="1" applyFill="1" applyBorder="1" applyAlignment="1">
      <alignment horizontal="right"/>
    </xf>
    <xf numFmtId="0" fontId="34" fillId="2" borderId="26" xfId="0" applyFont="1" applyFill="1" applyBorder="1" applyAlignment="1">
      <alignment horizontal="right"/>
    </xf>
    <xf numFmtId="0" fontId="34" fillId="20" borderId="26" xfId="0" applyFont="1" applyFill="1" applyBorder="1" applyAlignment="1">
      <alignment horizontal="right"/>
    </xf>
    <xf numFmtId="190" fontId="36" fillId="15" borderId="47" xfId="0" applyNumberFormat="1" applyFont="1" applyFill="1" applyBorder="1"/>
    <xf numFmtId="0" fontId="34" fillId="2" borderId="28" xfId="0" applyFont="1" applyFill="1" applyBorder="1" applyAlignment="1">
      <alignment horizontal="right"/>
    </xf>
    <xf numFmtId="0" fontId="34" fillId="2" borderId="27" xfId="0" quotePrefix="1" applyFont="1" applyFill="1" applyBorder="1" applyAlignment="1">
      <alignment horizontal="right"/>
    </xf>
    <xf numFmtId="0" fontId="34" fillId="2" borderId="34" xfId="0" applyFont="1" applyFill="1" applyBorder="1" applyAlignment="1">
      <alignment horizontal="right"/>
    </xf>
    <xf numFmtId="0" fontId="33" fillId="21" borderId="34" xfId="0" applyFont="1" applyFill="1" applyBorder="1" applyAlignment="1">
      <alignment horizontal="right"/>
    </xf>
    <xf numFmtId="0" fontId="34" fillId="21" borderId="34" xfId="0" applyFont="1" applyFill="1" applyBorder="1" applyAlignment="1">
      <alignment horizontal="right"/>
    </xf>
    <xf numFmtId="0" fontId="34" fillId="21" borderId="26" xfId="0" applyFont="1" applyFill="1" applyBorder="1" applyAlignment="1">
      <alignment horizontal="right"/>
    </xf>
    <xf numFmtId="0" fontId="34" fillId="21" borderId="35" xfId="0" applyFont="1" applyFill="1" applyBorder="1" applyAlignment="1">
      <alignment horizontal="right"/>
    </xf>
    <xf numFmtId="0" fontId="34" fillId="0" borderId="26" xfId="0" applyFont="1" applyBorder="1" applyAlignment="1">
      <alignment horizontal="right"/>
    </xf>
    <xf numFmtId="0" fontId="31" fillId="4" borderId="45" xfId="0" applyFont="1" applyFill="1" applyBorder="1"/>
    <xf numFmtId="0" fontId="22" fillId="0" borderId="0" xfId="0" applyFont="1"/>
    <xf numFmtId="0" fontId="38" fillId="23" borderId="0" xfId="2" applyFont="1" applyFill="1"/>
    <xf numFmtId="0" fontId="38" fillId="23" borderId="0" xfId="2" applyFont="1" applyFill="1" applyAlignment="1">
      <alignment horizontal="center"/>
    </xf>
    <xf numFmtId="0" fontId="38" fillId="23" borderId="1" xfId="2" applyFont="1" applyFill="1" applyBorder="1"/>
    <xf numFmtId="0" fontId="37" fillId="24" borderId="48" xfId="4" quotePrefix="1" applyFont="1" applyFill="1" applyBorder="1" applyAlignment="1">
      <alignment horizontal="right"/>
    </xf>
    <xf numFmtId="0" fontId="38" fillId="24" borderId="48" xfId="4" quotePrefix="1" applyFont="1" applyFill="1" applyBorder="1" applyAlignment="1">
      <alignment horizontal="right"/>
    </xf>
    <xf numFmtId="0" fontId="39" fillId="0" borderId="0" xfId="0" applyFont="1"/>
    <xf numFmtId="43" fontId="37" fillId="24" borderId="48" xfId="4" quotePrefix="1" applyNumberFormat="1" applyFont="1" applyFill="1" applyBorder="1" applyAlignment="1">
      <alignment horizontal="right"/>
    </xf>
    <xf numFmtId="0" fontId="40" fillId="2" borderId="49" xfId="4" quotePrefix="1" applyFont="1" applyFill="1" applyBorder="1" applyAlignment="1">
      <alignment horizontal="center"/>
    </xf>
    <xf numFmtId="0" fontId="37" fillId="13" borderId="49" xfId="4" quotePrefix="1" applyFont="1" applyFill="1" applyBorder="1" applyAlignment="1">
      <alignment horizontal="center"/>
    </xf>
    <xf numFmtId="0" fontId="37" fillId="4" borderId="49" xfId="4" quotePrefix="1" applyFont="1" applyFill="1" applyBorder="1" applyAlignment="1">
      <alignment horizontal="center"/>
    </xf>
    <xf numFmtId="0" fontId="39" fillId="25" borderId="0" xfId="7" applyFont="1" applyFill="1"/>
    <xf numFmtId="0" fontId="39" fillId="0" borderId="0" xfId="7" applyFont="1"/>
    <xf numFmtId="0" fontId="42" fillId="2" borderId="49" xfId="4" applyFont="1" applyFill="1" applyBorder="1"/>
    <xf numFmtId="0" fontId="6" fillId="13" borderId="49" xfId="4" applyFont="1" applyFill="1" applyBorder="1"/>
    <xf numFmtId="40" fontId="6" fillId="4" borderId="49" xfId="9" applyFont="1" applyFill="1" applyBorder="1"/>
    <xf numFmtId="0" fontId="7" fillId="25" borderId="0" xfId="7" applyFont="1" applyFill="1"/>
    <xf numFmtId="0" fontId="6" fillId="26" borderId="49" xfId="4" applyFont="1" applyFill="1" applyBorder="1"/>
    <xf numFmtId="176" fontId="42" fillId="2" borderId="49" xfId="8" applyNumberFormat="1" applyFont="1" applyFill="1" applyBorder="1"/>
    <xf numFmtId="184" fontId="6" fillId="11" borderId="49" xfId="9" applyNumberFormat="1" applyFont="1" applyFill="1" applyBorder="1"/>
    <xf numFmtId="0" fontId="44" fillId="27" borderId="0" xfId="5" applyFont="1" applyFill="1" applyAlignment="1">
      <alignment horizontal="centerContinuous" vertical="center"/>
    </xf>
    <xf numFmtId="0" fontId="39" fillId="28" borderId="4" xfId="5" quotePrefix="1" applyFont="1" applyFill="1" applyBorder="1" applyAlignment="1">
      <alignment horizontal="left"/>
    </xf>
    <xf numFmtId="0" fontId="39" fillId="29" borderId="17" xfId="5" quotePrefix="1" applyFont="1" applyFill="1" applyBorder="1" applyAlignment="1">
      <alignment horizontal="left"/>
    </xf>
    <xf numFmtId="0" fontId="39" fillId="30" borderId="4" xfId="5" quotePrefix="1" applyFont="1" applyFill="1" applyBorder="1" applyAlignment="1">
      <alignment horizontal="left"/>
    </xf>
    <xf numFmtId="0" fontId="37" fillId="31" borderId="4" xfId="5" applyFont="1" applyFill="1" applyBorder="1" applyAlignment="1">
      <alignment horizontal="left"/>
    </xf>
    <xf numFmtId="0" fontId="6" fillId="27" borderId="0" xfId="5" applyFont="1" applyFill="1" applyAlignment="1">
      <alignment horizontal="centerContinuous"/>
    </xf>
    <xf numFmtId="4" fontId="7" fillId="32" borderId="4" xfId="5" applyNumberFormat="1" applyFont="1" applyFill="1" applyBorder="1"/>
    <xf numFmtId="3" fontId="7" fillId="32" borderId="4" xfId="5" applyNumberFormat="1" applyFont="1" applyFill="1" applyBorder="1"/>
    <xf numFmtId="3" fontId="7" fillId="29" borderId="50" xfId="5" applyNumberFormat="1" applyFont="1" applyFill="1" applyBorder="1"/>
    <xf numFmtId="3" fontId="7" fillId="32" borderId="50" xfId="5" applyNumberFormat="1" applyFont="1" applyFill="1" applyBorder="1"/>
    <xf numFmtId="10" fontId="5" fillId="33" borderId="50" xfId="5" applyNumberFormat="1" applyFont="1" applyFill="1" applyBorder="1"/>
    <xf numFmtId="177" fontId="5" fillId="33" borderId="50" xfId="5" applyNumberFormat="1" applyFont="1" applyFill="1" applyBorder="1"/>
    <xf numFmtId="0" fontId="37" fillId="15" borderId="0" xfId="0" applyFont="1" applyFill="1"/>
    <xf numFmtId="186" fontId="46" fillId="25" borderId="0" xfId="0" applyNumberFormat="1" applyFont="1" applyFill="1"/>
    <xf numFmtId="185" fontId="46" fillId="25" borderId="0" xfId="0" applyNumberFormat="1" applyFont="1" applyFill="1"/>
    <xf numFmtId="9" fontId="46" fillId="25" borderId="0" xfId="13" applyFont="1" applyFill="1"/>
    <xf numFmtId="0" fontId="47" fillId="0" borderId="0" xfId="0" applyFont="1"/>
    <xf numFmtId="0" fontId="39" fillId="10" borderId="0" xfId="0" applyFont="1" applyFill="1"/>
    <xf numFmtId="0" fontId="39" fillId="14" borderId="0" xfId="0" applyFont="1" applyFill="1"/>
    <xf numFmtId="0" fontId="37" fillId="12" borderId="0" xfId="0" applyFont="1" applyFill="1"/>
    <xf numFmtId="0" fontId="37" fillId="13" borderId="0" xfId="0" applyFont="1" applyFill="1"/>
    <xf numFmtId="0" fontId="37" fillId="4" borderId="0" xfId="0" applyFont="1" applyFill="1"/>
    <xf numFmtId="0" fontId="1" fillId="0" borderId="0" xfId="1">
      <alignment vertical="center"/>
    </xf>
    <xf numFmtId="0" fontId="10" fillId="36" borderId="27" xfId="1" applyFont="1" applyFill="1" applyBorder="1" applyAlignment="1">
      <alignment horizontal="center" vertical="center"/>
    </xf>
    <xf numFmtId="0" fontId="10" fillId="36" borderId="0" xfId="1" applyFont="1" applyFill="1" applyBorder="1" applyAlignment="1">
      <alignment horizontal="center" vertical="center"/>
    </xf>
    <xf numFmtId="0" fontId="10" fillId="36" borderId="28" xfId="1" applyFont="1" applyFill="1" applyBorder="1" applyAlignment="1">
      <alignment horizontal="center" vertical="center"/>
    </xf>
    <xf numFmtId="197" fontId="10" fillId="3" borderId="34" xfId="1" applyNumberFormat="1" applyFont="1" applyFill="1" applyBorder="1">
      <alignment vertical="center"/>
    </xf>
    <xf numFmtId="197" fontId="10" fillId="37" borderId="26" xfId="1" applyNumberFormat="1" applyFont="1" applyFill="1" applyBorder="1">
      <alignment vertical="center"/>
    </xf>
    <xf numFmtId="197" fontId="10" fillId="4" borderId="35" xfId="1" applyNumberFormat="1" applyFont="1" applyFill="1" applyBorder="1">
      <alignment vertical="center"/>
    </xf>
    <xf numFmtId="195" fontId="10" fillId="3" borderId="34" xfId="1" applyNumberFormat="1" applyFont="1" applyFill="1" applyBorder="1">
      <alignment vertical="center"/>
    </xf>
    <xf numFmtId="195" fontId="10" fillId="37" borderId="26" xfId="1" applyNumberFormat="1" applyFont="1" applyFill="1" applyBorder="1">
      <alignment vertical="center"/>
    </xf>
    <xf numFmtId="195" fontId="10" fillId="4" borderId="35" xfId="1" applyNumberFormat="1" applyFont="1" applyFill="1" applyBorder="1">
      <alignment vertical="center"/>
    </xf>
    <xf numFmtId="0" fontId="26" fillId="13" borderId="58" xfId="2" applyFont="1" applyFill="1" applyBorder="1" applyAlignment="1">
      <alignment horizontal="center"/>
    </xf>
    <xf numFmtId="0" fontId="26" fillId="13" borderId="59" xfId="2" applyFont="1" applyFill="1" applyBorder="1" applyAlignment="1">
      <alignment horizontal="center"/>
    </xf>
    <xf numFmtId="0" fontId="26" fillId="13" borderId="60" xfId="2" applyFont="1" applyFill="1" applyBorder="1" applyAlignment="1">
      <alignment horizontal="center"/>
    </xf>
    <xf numFmtId="0" fontId="26" fillId="13" borderId="61" xfId="2" applyFont="1" applyFill="1" applyBorder="1" applyAlignment="1">
      <alignment horizontal="center"/>
    </xf>
    <xf numFmtId="195" fontId="23" fillId="38" borderId="4" xfId="2" applyNumberFormat="1" applyFont="1" applyFill="1" applyBorder="1" applyAlignment="1">
      <alignment horizontal="right"/>
    </xf>
    <xf numFmtId="195" fontId="26" fillId="3" borderId="62" xfId="2" applyNumberFormat="1" applyFont="1" applyFill="1" applyBorder="1" applyAlignment="1">
      <alignment horizontal="right"/>
    </xf>
    <xf numFmtId="0" fontId="26" fillId="13" borderId="63" xfId="2" applyFont="1" applyFill="1" applyBorder="1" applyAlignment="1">
      <alignment horizontal="center"/>
    </xf>
    <xf numFmtId="195" fontId="26" fillId="4" borderId="64" xfId="2" applyNumberFormat="1" applyFont="1" applyFill="1" applyBorder="1" applyAlignment="1">
      <alignment horizontal="right"/>
    </xf>
    <xf numFmtId="195" fontId="26" fillId="38" borderId="65" xfId="2" applyNumberFormat="1" applyFont="1" applyFill="1" applyBorder="1" applyAlignment="1">
      <alignment horizontal="right"/>
    </xf>
    <xf numFmtId="0" fontId="1" fillId="0" borderId="0" xfId="1" applyAlignment="1">
      <alignment horizontal="center" vertical="center"/>
    </xf>
    <xf numFmtId="0" fontId="10" fillId="13" borderId="66" xfId="1" applyFont="1" applyFill="1" applyBorder="1" applyAlignment="1">
      <alignment horizontal="center" vertical="center"/>
    </xf>
    <xf numFmtId="0" fontId="1" fillId="0" borderId="67" xfId="1" applyBorder="1" applyAlignment="1">
      <alignment horizontal="right" vertical="center"/>
    </xf>
    <xf numFmtId="0" fontId="1" fillId="0" borderId="68" xfId="1" applyBorder="1" applyAlignment="1">
      <alignment horizontal="right" vertical="center"/>
    </xf>
    <xf numFmtId="0" fontId="10" fillId="13" borderId="69" xfId="1" applyFont="1" applyFill="1" applyBorder="1" applyAlignment="1">
      <alignment horizontal="center" vertical="center"/>
    </xf>
    <xf numFmtId="195" fontId="1" fillId="0" borderId="44" xfId="1" applyNumberFormat="1" applyBorder="1" applyAlignment="1">
      <alignment horizontal="right" vertical="center"/>
    </xf>
    <xf numFmtId="0" fontId="1" fillId="0" borderId="0" xfId="1" applyAlignment="1">
      <alignment horizontal="right" vertical="center"/>
    </xf>
    <xf numFmtId="195" fontId="1" fillId="0" borderId="60" xfId="1" applyNumberFormat="1" applyBorder="1" applyAlignment="1">
      <alignment horizontal="right" vertical="center"/>
    </xf>
    <xf numFmtId="195" fontId="1" fillId="0" borderId="65" xfId="1" applyNumberFormat="1" applyBorder="1" applyAlignment="1">
      <alignment horizontal="right" vertical="center"/>
    </xf>
    <xf numFmtId="197" fontId="10" fillId="36" borderId="28" xfId="1" applyNumberFormat="1" applyFont="1" applyFill="1" applyBorder="1" applyAlignment="1">
      <alignment horizontal="center" vertical="center"/>
    </xf>
    <xf numFmtId="195" fontId="1" fillId="20" borderId="0" xfId="1" applyNumberFormat="1" applyFill="1">
      <alignment vertical="center"/>
    </xf>
    <xf numFmtId="195" fontId="1" fillId="0" borderId="0" xfId="1" applyNumberFormat="1">
      <alignment vertical="center"/>
    </xf>
    <xf numFmtId="195" fontId="1" fillId="0" borderId="29" xfId="1" applyNumberFormat="1" applyBorder="1">
      <alignment vertical="center"/>
    </xf>
    <xf numFmtId="195" fontId="1" fillId="20" borderId="59" xfId="1" applyNumberFormat="1" applyFill="1" applyBorder="1">
      <alignment vertical="center"/>
    </xf>
    <xf numFmtId="195" fontId="1" fillId="20" borderId="61" xfId="1" applyNumberFormat="1" applyFill="1" applyBorder="1">
      <alignment vertical="center"/>
    </xf>
    <xf numFmtId="195" fontId="1" fillId="39" borderId="0" xfId="1" applyNumberFormat="1" applyFill="1" applyBorder="1">
      <alignment vertical="center"/>
    </xf>
    <xf numFmtId="195" fontId="1" fillId="39" borderId="28" xfId="1" applyNumberFormat="1" applyFill="1" applyBorder="1">
      <alignment vertical="center"/>
    </xf>
    <xf numFmtId="195" fontId="1" fillId="39" borderId="26" xfId="1" applyNumberFormat="1" applyFill="1" applyBorder="1">
      <alignment vertical="center"/>
    </xf>
    <xf numFmtId="195" fontId="1" fillId="39" borderId="35" xfId="1" applyNumberFormat="1" applyFill="1" applyBorder="1">
      <alignment vertical="center"/>
    </xf>
    <xf numFmtId="0" fontId="10" fillId="41" borderId="27" xfId="1" applyFont="1" applyFill="1" applyBorder="1" applyAlignment="1">
      <alignment horizontal="center" vertical="center"/>
    </xf>
    <xf numFmtId="199" fontId="1" fillId="20" borderId="0" xfId="1" applyNumberFormat="1" applyFill="1">
      <alignment vertical="center"/>
    </xf>
    <xf numFmtId="0" fontId="10" fillId="41" borderId="0" xfId="1" applyFont="1" applyFill="1" applyBorder="1" applyAlignment="1">
      <alignment horizontal="center" vertical="center"/>
    </xf>
    <xf numFmtId="0" fontId="1" fillId="40" borderId="0" xfId="1" applyFill="1">
      <alignment vertical="center"/>
    </xf>
    <xf numFmtId="195" fontId="1" fillId="40" borderId="0" xfId="1" applyNumberFormat="1" applyFill="1">
      <alignment vertical="center"/>
    </xf>
    <xf numFmtId="0" fontId="10" fillId="34" borderId="0" xfId="0" applyFont="1" applyFill="1" applyAlignment="1">
      <alignment horizontal="center"/>
    </xf>
    <xf numFmtId="0" fontId="1" fillId="0" borderId="29" xfId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39" fillId="25" borderId="51" xfId="7" applyFont="1" applyFill="1" applyBorder="1" applyAlignment="1">
      <alignment horizontal="center" vertical="center" textRotation="255"/>
    </xf>
    <xf numFmtId="0" fontId="7" fillId="25" borderId="51" xfId="7" applyFont="1" applyFill="1" applyBorder="1" applyAlignment="1">
      <alignment horizontal="center" vertical="center" textRotation="255"/>
    </xf>
    <xf numFmtId="0" fontId="43" fillId="25" borderId="52" xfId="7" applyFont="1" applyFill="1" applyBorder="1" applyAlignment="1">
      <alignment horizontal="center"/>
    </xf>
    <xf numFmtId="0" fontId="1" fillId="13" borderId="0" xfId="1" applyFill="1" applyBorder="1" applyAlignment="1">
      <alignment horizontal="center" vertical="center"/>
    </xf>
    <xf numFmtId="0" fontId="10" fillId="40" borderId="0" xfId="1" applyFont="1" applyFill="1" applyAlignment="1">
      <alignment horizontal="center" vertical="center"/>
    </xf>
    <xf numFmtId="0" fontId="45" fillId="9" borderId="0" xfId="0" applyFont="1" applyFill="1" applyAlignment="1">
      <alignment horizontal="center"/>
    </xf>
    <xf numFmtId="0" fontId="21" fillId="0" borderId="53" xfId="3" applyFont="1" applyBorder="1" applyAlignment="1">
      <alignment horizontal="center"/>
    </xf>
    <xf numFmtId="0" fontId="10" fillId="9" borderId="54" xfId="3" applyFont="1" applyFill="1" applyBorder="1" applyAlignment="1">
      <alignment horizontal="center"/>
    </xf>
    <xf numFmtId="0" fontId="10" fillId="9" borderId="55" xfId="3" applyFont="1" applyFill="1" applyBorder="1" applyAlignment="1">
      <alignment horizontal="center"/>
    </xf>
    <xf numFmtId="0" fontId="10" fillId="4" borderId="56" xfId="3" applyFont="1" applyFill="1" applyBorder="1" applyAlignment="1">
      <alignment horizontal="center"/>
    </xf>
    <xf numFmtId="0" fontId="10" fillId="4" borderId="57" xfId="3" applyFont="1" applyFill="1" applyBorder="1" applyAlignment="1">
      <alignment horizontal="center"/>
    </xf>
    <xf numFmtId="0" fontId="10" fillId="12" borderId="42" xfId="3" applyFont="1" applyFill="1" applyBorder="1" applyAlignment="1">
      <alignment horizontal="center"/>
    </xf>
    <xf numFmtId="0" fontId="10" fillId="12" borderId="44" xfId="3" applyFont="1" applyFill="1" applyBorder="1" applyAlignment="1">
      <alignment horizontal="center"/>
    </xf>
    <xf numFmtId="180" fontId="21" fillId="35" borderId="27" xfId="6" applyFont="1" applyFill="1" applyBorder="1" applyAlignment="1">
      <alignment horizontal="center"/>
    </xf>
    <xf numFmtId="180" fontId="21" fillId="35" borderId="0" xfId="6" applyFont="1" applyFill="1" applyBorder="1" applyAlignment="1">
      <alignment horizontal="center"/>
    </xf>
    <xf numFmtId="180" fontId="22" fillId="0" borderId="0" xfId="6" applyFont="1" applyAlignment="1">
      <alignment horizontal="center"/>
    </xf>
  </cellXfs>
  <cellStyles count="16">
    <cellStyle name="一般" xfId="0" builtinId="0"/>
    <cellStyle name="一般_CH08隨堂練習" xfId="1"/>
    <cellStyle name="一般_Sheet1" xfId="2"/>
    <cellStyle name="一般_TESTMODE" xfId="3"/>
    <cellStyle name="一般_目標搜尋" xfId="4"/>
    <cellStyle name="一般_成本費用分析" xfId="5"/>
    <cellStyle name="一般_最適廣告預算分配" xfId="6"/>
    <cellStyle name="一般_量化管理1" xfId="7"/>
    <cellStyle name="千分位" xfId="8" builtinId="3"/>
    <cellStyle name="千分位_量化管理1" xfId="9"/>
    <cellStyle name="中國貨幣" xfId="10"/>
    <cellStyle name="中國貨幣1" xfId="11"/>
    <cellStyle name="中國貨幣2" xfId="12"/>
    <cellStyle name="百分比" xfId="13" builtinId="5"/>
    <cellStyle name="貨幣" xfId="14" builtinId="4"/>
    <cellStyle name="貨幣[0]_目標搜尋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90419833688886E-2"/>
          <c:y val="0.11450403019149234"/>
          <c:w val="0.82056532392472192"/>
          <c:h val="0.67939057913618783"/>
        </c:manualLayout>
      </c:layout>
      <c:lineChart>
        <c:grouping val="standard"/>
        <c:varyColors val="0"/>
        <c:ser>
          <c:idx val="0"/>
          <c:order val="0"/>
          <c:cat>
            <c:strRef>
              <c:f>目標搜尋!$A$2:$C$2</c:f>
              <c:strCache>
                <c:ptCount val="3"/>
                <c:pt idx="0">
                  <c:v>廣告量</c:v>
                </c:pt>
                <c:pt idx="1">
                  <c:v>季節因子</c:v>
                </c:pt>
                <c:pt idx="2">
                  <c:v>銷售量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1"/>
        </c:ser>
        <c:ser>
          <c:idx val="1"/>
          <c:order val="1"/>
          <c:cat>
            <c:strRef>
              <c:f>目標搜尋!$A$2:$C$2</c:f>
              <c:strCache>
                <c:ptCount val="3"/>
                <c:pt idx="0">
                  <c:v>廣告量</c:v>
                </c:pt>
                <c:pt idx="1">
                  <c:v>季節因子</c:v>
                </c:pt>
                <c:pt idx="2">
                  <c:v>銷售量</c:v>
                </c:pt>
              </c:strCache>
            </c:strRef>
          </c:cat>
          <c:val>
            <c:numRef>
              <c:f>目標搜尋!$A$3:$C$3</c:f>
              <c:numCache>
                <c:formatCode>General</c:formatCode>
                <c:ptCount val="3"/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674112"/>
        <c:axId val="198674504"/>
      </c:lineChart>
      <c:catAx>
        <c:axId val="198674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19867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674504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19867411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</xdr:row>
      <xdr:rowOff>190500</xdr:rowOff>
    </xdr:from>
    <xdr:to>
      <xdr:col>7</xdr:col>
      <xdr:colOff>266700</xdr:colOff>
      <xdr:row>16</xdr:row>
      <xdr:rowOff>171450</xdr:rowOff>
    </xdr:to>
    <xdr:graphicFrame macro="">
      <xdr:nvGraphicFramePr>
        <xdr:cNvPr id="409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11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0"/>
          <a:ext cx="2447925" cy="2343150"/>
        </a:xfrm>
        <a:prstGeom prst="rect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45;&#23416;&#36039;&#26009;/Excel%20&#31684;&#20363;&#27284;&#26696;/sp20021/DATAB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MINA/EXCEL50A/DATAB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BOOK/SP56/&#26360;&#20013;&#31684;&#20363;/&#26412;&#26360;&#31684;&#20363;/&#31684;&#20363;/CH21&#37327;&#21270;&#31649;&#29702;(F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定資料表"/>
      <sheetName val="資料庫原始資料"/>
      <sheetName val="交叉分析資料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叉分析資料"/>
      <sheetName val="自定資料表"/>
      <sheetName val="資料庫原始資料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標搜尋"/>
      <sheetName val="損益兩平"/>
      <sheetName val="線性規劃模式"/>
      <sheetName val="運算結果報表 1"/>
      <sheetName val="單變數What-If"/>
      <sheetName val="雙變數What-If 分析"/>
      <sheetName val="分析藍本摘要"/>
      <sheetName val="分析藍本樞紐分析表"/>
      <sheetName val="分析藍本"/>
      <sheetName val="職棒分析模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7" workbookViewId="0">
      <selection activeCell="I7" sqref="I7"/>
    </sheetView>
  </sheetViews>
  <sheetFormatPr defaultRowHeight="16.5"/>
  <cols>
    <col min="1" max="1" width="8.25" bestFit="1" customWidth="1"/>
    <col min="2" max="2" width="10.5" bestFit="1" customWidth="1"/>
    <col min="3" max="3" width="14.125" bestFit="1" customWidth="1"/>
  </cols>
  <sheetData>
    <row r="1" spans="1:3" s="213" customFormat="1">
      <c r="A1" s="298" t="s">
        <v>28</v>
      </c>
      <c r="B1" s="298"/>
      <c r="C1" s="298"/>
    </row>
    <row r="2" spans="1:3" s="213" customFormat="1">
      <c r="A2" s="21" t="s">
        <v>22</v>
      </c>
      <c r="B2" s="19" t="s">
        <v>23</v>
      </c>
      <c r="C2" s="20" t="s">
        <v>24</v>
      </c>
    </row>
    <row r="3" spans="1:3">
      <c r="A3" s="21"/>
      <c r="B3" s="19"/>
      <c r="C3" s="20"/>
    </row>
  </sheetData>
  <mergeCells count="1">
    <mergeCell ref="A1:C1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6" sqref="D6"/>
    </sheetView>
  </sheetViews>
  <sheetFormatPr defaultColWidth="10.875" defaultRowHeight="16.5"/>
  <cols>
    <col min="1" max="1" width="15.375" style="225" bestFit="1" customWidth="1"/>
    <col min="2" max="2" width="16.75" style="18" bestFit="1" customWidth="1"/>
    <col min="3" max="16384" width="10.875" style="225"/>
  </cols>
  <sheetData>
    <row r="1" spans="1:2" ht="19.5">
      <c r="A1" s="233" t="s">
        <v>14</v>
      </c>
      <c r="B1" s="238"/>
    </row>
    <row r="2" spans="1:2">
      <c r="A2" s="234" t="s">
        <v>15</v>
      </c>
      <c r="B2" s="239">
        <v>0.8</v>
      </c>
    </row>
    <row r="3" spans="1:2">
      <c r="A3" s="234" t="s">
        <v>16</v>
      </c>
      <c r="B3" s="239">
        <v>5</v>
      </c>
    </row>
    <row r="4" spans="1:2">
      <c r="A4" s="234" t="s">
        <v>11</v>
      </c>
      <c r="B4" s="240">
        <v>10000</v>
      </c>
    </row>
    <row r="5" spans="1:2">
      <c r="A5" s="234" t="s">
        <v>17</v>
      </c>
      <c r="B5" s="240">
        <v>20000</v>
      </c>
    </row>
    <row r="6" spans="1:2">
      <c r="A6" s="235"/>
      <c r="B6" s="241"/>
    </row>
    <row r="7" spans="1:2">
      <c r="A7" s="236" t="s">
        <v>18</v>
      </c>
      <c r="B7" s="242">
        <f>晴天機率因子*景氣係數*(廣告量+座位限額+70)^0.4*70</f>
        <v>17314.557723855098</v>
      </c>
    </row>
    <row r="8" spans="1:2">
      <c r="A8" s="236" t="s">
        <v>19</v>
      </c>
      <c r="B8" s="243">
        <f>買出票數/座位限額</f>
        <v>0.86572788619275487</v>
      </c>
    </row>
    <row r="9" spans="1:2">
      <c r="A9" s="235"/>
      <c r="B9" s="241"/>
    </row>
    <row r="10" spans="1:2">
      <c r="A10" s="237" t="s">
        <v>20</v>
      </c>
      <c r="B10" s="242">
        <v>300</v>
      </c>
    </row>
    <row r="11" spans="1:2">
      <c r="A11" s="237" t="s">
        <v>21</v>
      </c>
      <c r="B11" s="244">
        <f>票價*買出票數</f>
        <v>5194367.3171565291</v>
      </c>
    </row>
  </sheetData>
  <phoneticPr fontId="17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ColWidth="8.875" defaultRowHeight="16.5"/>
  <cols>
    <col min="1" max="1" width="22" style="255" customWidth="1"/>
    <col min="2" max="2" width="18.75" style="255" customWidth="1"/>
    <col min="3" max="3" width="14.25" style="255" customWidth="1"/>
    <col min="4" max="4" width="11.75" style="255" customWidth="1"/>
    <col min="5" max="5" width="15.25" style="255" customWidth="1"/>
    <col min="6" max="6" width="14.5" style="255" customWidth="1"/>
    <col min="7" max="7" width="12.875" style="255" customWidth="1"/>
    <col min="8" max="16384" width="8.875" style="255"/>
  </cols>
  <sheetData>
    <row r="1" spans="1:2" ht="19.5" customHeight="1">
      <c r="A1" s="306" t="s">
        <v>127</v>
      </c>
      <c r="B1" s="306"/>
    </row>
    <row r="2" spans="1:2" ht="20.25" customHeight="1">
      <c r="A2" s="293" t="s">
        <v>111</v>
      </c>
      <c r="B2" s="284"/>
    </row>
    <row r="3" spans="1:2" ht="20.25" customHeight="1">
      <c r="A3" s="293" t="s">
        <v>128</v>
      </c>
      <c r="B3" s="294"/>
    </row>
    <row r="4" spans="1:2" ht="20.25" customHeight="1">
      <c r="A4" s="295" t="s">
        <v>129</v>
      </c>
      <c r="B4" s="284"/>
    </row>
    <row r="5" spans="1:2" ht="22.5" customHeight="1">
      <c r="A5" s="295" t="s">
        <v>130</v>
      </c>
      <c r="B5" s="284"/>
    </row>
    <row r="6" spans="1:2" ht="18.75" customHeight="1">
      <c r="A6" s="293" t="s">
        <v>131</v>
      </c>
      <c r="B6" s="294"/>
    </row>
    <row r="7" spans="1:2">
      <c r="A7" s="296"/>
      <c r="B7" s="297"/>
    </row>
    <row r="8" spans="1:2">
      <c r="A8" s="295" t="s">
        <v>132</v>
      </c>
      <c r="B8" s="284">
        <f>B2*B3</f>
        <v>0</v>
      </c>
    </row>
    <row r="9" spans="1:2">
      <c r="A9" s="293" t="s">
        <v>133</v>
      </c>
      <c r="B9" s="284">
        <f>(B4+B5)*B6*B3</f>
        <v>0</v>
      </c>
    </row>
    <row r="10" spans="1:2">
      <c r="A10" s="296"/>
      <c r="B10" s="297"/>
    </row>
    <row r="11" spans="1:2">
      <c r="A11" s="295" t="s">
        <v>134</v>
      </c>
      <c r="B11" s="284">
        <f>B8+B9</f>
        <v>0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ColWidth="8.875" defaultRowHeight="16.5"/>
  <cols>
    <col min="1" max="1" width="15.375" style="17" bestFit="1" customWidth="1"/>
    <col min="2" max="2" width="13.375" style="17" bestFit="1" customWidth="1"/>
    <col min="3" max="16384" width="8.875" style="17"/>
  </cols>
  <sheetData>
    <row r="1" spans="1:2" ht="19.5">
      <c r="A1" s="307" t="s">
        <v>29</v>
      </c>
      <c r="B1" s="307"/>
    </row>
    <row r="2" spans="1:2">
      <c r="A2" s="245" t="s">
        <v>15</v>
      </c>
      <c r="B2" s="246">
        <v>1.1000000000000001</v>
      </c>
    </row>
    <row r="3" spans="1:2">
      <c r="A3" s="245" t="s">
        <v>16</v>
      </c>
      <c r="B3" s="247">
        <v>6</v>
      </c>
    </row>
    <row r="4" spans="1:2">
      <c r="A4" s="245" t="s">
        <v>11</v>
      </c>
      <c r="B4" s="247">
        <v>12000</v>
      </c>
    </row>
    <row r="5" spans="1:2">
      <c r="A5" s="245" t="s">
        <v>17</v>
      </c>
      <c r="B5" s="247">
        <v>9000</v>
      </c>
    </row>
    <row r="6" spans="1:2">
      <c r="A6" s="245" t="s">
        <v>18</v>
      </c>
      <c r="B6" s="247">
        <f>B2*B3*(B4+B5+ 270)^0.5*25</f>
        <v>24063.992810836691</v>
      </c>
    </row>
    <row r="7" spans="1:2">
      <c r="A7" s="245" t="s">
        <v>19</v>
      </c>
      <c r="B7" s="248">
        <f>B6/B5</f>
        <v>2.6737769789818544</v>
      </c>
    </row>
    <row r="8" spans="1:2">
      <c r="A8" s="245" t="s">
        <v>20</v>
      </c>
      <c r="B8" s="247">
        <v>150</v>
      </c>
    </row>
    <row r="9" spans="1:2">
      <c r="A9" s="245" t="s">
        <v>21</v>
      </c>
      <c r="B9" s="247">
        <f>B8*B6</f>
        <v>3609598.9216255038</v>
      </c>
    </row>
  </sheetData>
  <scenarios current="0">
    <scenario name="職棒樂觀分析" locked="1" count="4" user="張國威(Herbert)" comment="建立者 張國威(Herbert) 於 2001/10/5">
      <inputCells r="B2" val="1"/>
      <inputCells r="B3" val="7"/>
      <inputCells r="B4" val="9000"/>
      <inputCells r="B5" val="12000"/>
    </scenario>
  </scenarios>
  <mergeCells count="1">
    <mergeCell ref="A1:B1"/>
  </mergeCells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1"/>
  <sheetViews>
    <sheetView showGridLines="0" workbookViewId="0">
      <selection activeCell="H8" sqref="H8"/>
    </sheetView>
  </sheetViews>
  <sheetFormatPr defaultColWidth="8.75" defaultRowHeight="16.5"/>
  <cols>
    <col min="1" max="1" width="12.875" style="33" bestFit="1" customWidth="1"/>
    <col min="2" max="2" width="6" style="33" bestFit="1" customWidth="1"/>
    <col min="3" max="5" width="9" style="33" customWidth="1"/>
    <col min="6" max="6" width="10.5" style="33" bestFit="1" customWidth="1"/>
    <col min="7" max="7" width="8.25" style="33" bestFit="1" customWidth="1"/>
    <col min="8" max="16384" width="8.75" style="33"/>
  </cols>
  <sheetData>
    <row r="1" spans="1:8" s="28" customFormat="1">
      <c r="A1" s="308" t="s">
        <v>30</v>
      </c>
      <c r="B1" s="308"/>
      <c r="C1" s="308"/>
      <c r="D1" s="308"/>
      <c r="E1" s="308"/>
      <c r="F1" s="308"/>
      <c r="G1" s="308"/>
    </row>
    <row r="2" spans="1:8" s="29" customFormat="1" ht="17.25" thickBot="1">
      <c r="A2" s="36" t="s">
        <v>31</v>
      </c>
      <c r="B2" s="36" t="s">
        <v>32</v>
      </c>
      <c r="C2" s="36" t="s">
        <v>33</v>
      </c>
      <c r="D2" s="36" t="s">
        <v>34</v>
      </c>
      <c r="E2" s="36" t="s">
        <v>35</v>
      </c>
      <c r="F2" s="36" t="s">
        <v>36</v>
      </c>
      <c r="G2" s="36" t="s">
        <v>37</v>
      </c>
    </row>
    <row r="3" spans="1:8" s="28" customFormat="1" ht="17.25" thickTop="1">
      <c r="A3" s="37" t="s">
        <v>38</v>
      </c>
      <c r="B3" s="38">
        <v>1</v>
      </c>
      <c r="C3" s="38">
        <v>-10</v>
      </c>
      <c r="D3" s="38">
        <v>30</v>
      </c>
      <c r="E3" s="38">
        <v>5</v>
      </c>
      <c r="F3" s="39">
        <v>0.1</v>
      </c>
      <c r="G3" s="40"/>
      <c r="H3" s="30"/>
    </row>
    <row r="4" spans="1:8" s="28" customFormat="1">
      <c r="A4" s="41" t="s">
        <v>39</v>
      </c>
      <c r="B4" s="42">
        <v>1</v>
      </c>
      <c r="C4" s="42">
        <v>-5</v>
      </c>
      <c r="D4" s="42">
        <v>5</v>
      </c>
      <c r="E4" s="42">
        <v>20</v>
      </c>
      <c r="F4" s="43">
        <v>0.1</v>
      </c>
      <c r="G4" s="44"/>
      <c r="H4" s="30"/>
    </row>
    <row r="5" spans="1:8" s="28" customFormat="1">
      <c r="A5" s="45" t="s">
        <v>40</v>
      </c>
      <c r="B5" s="46">
        <v>1</v>
      </c>
      <c r="C5" s="46">
        <v>-5</v>
      </c>
      <c r="D5" s="46">
        <v>5</v>
      </c>
      <c r="E5" s="46">
        <v>15</v>
      </c>
      <c r="F5" s="47">
        <v>0.1</v>
      </c>
      <c r="G5" s="48"/>
      <c r="H5" s="30"/>
    </row>
    <row r="6" spans="1:8" s="28" customFormat="1">
      <c r="A6" s="49" t="s">
        <v>41</v>
      </c>
      <c r="B6" s="50">
        <v>1</v>
      </c>
      <c r="C6" s="50">
        <v>0</v>
      </c>
      <c r="D6" s="50">
        <v>-40</v>
      </c>
      <c r="E6" s="50">
        <v>60</v>
      </c>
      <c r="F6" s="51">
        <v>0.1</v>
      </c>
      <c r="G6" s="52"/>
      <c r="H6" s="30"/>
    </row>
    <row r="7" spans="1:8" s="28" customFormat="1" ht="17.25" thickBot="1">
      <c r="B7" s="31"/>
      <c r="C7" s="31"/>
      <c r="D7" s="31"/>
      <c r="E7" s="31"/>
      <c r="F7" s="32"/>
      <c r="G7" s="30"/>
      <c r="H7" s="30"/>
    </row>
    <row r="8" spans="1:8" ht="17.25" thickTop="1">
      <c r="A8" s="309" t="s">
        <v>42</v>
      </c>
      <c r="B8" s="310"/>
      <c r="C8" s="53"/>
      <c r="D8" s="54"/>
      <c r="E8" s="55"/>
      <c r="G8" s="34"/>
    </row>
    <row r="9" spans="1:8" s="35" customFormat="1" ht="17.25" thickBot="1">
      <c r="A9" s="311" t="s">
        <v>43</v>
      </c>
      <c r="B9" s="312"/>
      <c r="C9" s="56">
        <v>-10</v>
      </c>
      <c r="D9" s="57">
        <v>-10</v>
      </c>
      <c r="E9" s="58">
        <v>-10</v>
      </c>
    </row>
    <row r="10" spans="1:8" s="35" customFormat="1" ht="18" thickTop="1" thickBot="1"/>
    <row r="11" spans="1:8" ht="17.25" thickBot="1">
      <c r="A11" s="313" t="s">
        <v>44</v>
      </c>
      <c r="B11" s="314"/>
      <c r="C11" s="59">
        <f>SUM(G3:G6)</f>
        <v>0</v>
      </c>
    </row>
  </sheetData>
  <sheetProtection objects="1"/>
  <scenarios current="2" sqref="D13">
    <scenario name="狀況一" locked="1" count="4" user="林宏諭" comment="規劃求解模式">
      <inputCells r="B3" val="1"/>
      <inputCells r="B4" val="1"/>
      <inputCells r="B5" val="5.25249427976086E-08"/>
      <inputCells r="B6" val="1"/>
    </scenario>
    <scenario name="狀況二" locked="1" count="4" user="林宏諭" comment="規劃求解模式">
      <inputCells r="B3" val="1"/>
      <inputCells r="B4" val="1.00000000300368"/>
      <inputCells r="B5" val="0"/>
      <inputCells r="B6" val="1"/>
    </scenario>
    <scenario name="狀況三" locked="1" count="8" user="林宏諭" comment="規劃求解模式">
      <inputCells r="B3" val="1"/>
      <inputCells r="B4" val="0"/>
      <inputCells r="B5" val="0"/>
      <inputCells r="B6" val="1"/>
      <inputCells r="F3" val="0"/>
      <inputCells r="F4" val="0.07"/>
      <inputCells r="F5" val="0.15"/>
      <inputCells r="F6" val="0"/>
    </scenario>
  </scenarios>
  <mergeCells count="4">
    <mergeCell ref="A1:G1"/>
    <mergeCell ref="A8:B8"/>
    <mergeCell ref="A9:B9"/>
    <mergeCell ref="A11:B11"/>
  </mergeCells>
  <phoneticPr fontId="17" type="noConversion"/>
  <printOptions horizontalCentered="1" verticalCentered="1" headings="1"/>
  <pageMargins left="0.74803149606299213" right="0.74803149606299213" top="0.98425196850393704" bottom="0.98425196850393704" header="0.5" footer="0.5"/>
  <pageSetup paperSize="9" orientation="portrait" horizontalDpi="4294967292" verticalDpi="4294967292" copies="0"/>
  <headerFooter alignWithMargins="0">
    <oddHeader xml:space="preserve"> </oddHeader>
    <oddFooter>fig 7-14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showGridLines="0" workbookViewId="0">
      <selection activeCell="I3" sqref="I3"/>
    </sheetView>
  </sheetViews>
  <sheetFormatPr defaultColWidth="11" defaultRowHeight="16.5"/>
  <cols>
    <col min="1" max="1" width="16.125" style="77" bestFit="1" customWidth="1"/>
    <col min="2" max="5" width="9.875" style="77" customWidth="1"/>
    <col min="6" max="6" width="11.375" style="77" customWidth="1"/>
    <col min="7" max="7" width="15.375" style="73" customWidth="1"/>
    <col min="8" max="16384" width="11" style="73"/>
  </cols>
  <sheetData>
    <row r="1" spans="1:6" s="60" customFormat="1">
      <c r="A1" s="315" t="s">
        <v>45</v>
      </c>
      <c r="B1" s="316"/>
      <c r="C1" s="316"/>
      <c r="D1" s="316"/>
      <c r="E1" s="316"/>
      <c r="F1" s="316"/>
    </row>
    <row r="2" spans="1:6" s="60" customFormat="1" ht="17.25" thickBot="1">
      <c r="A2" s="317" t="str">
        <f>"(單位:台幣千元)"</f>
        <v>(單位:台幣千元)</v>
      </c>
      <c r="B2" s="317"/>
      <c r="C2" s="317"/>
      <c r="D2" s="317"/>
      <c r="E2" s="317"/>
      <c r="F2" s="317"/>
    </row>
    <row r="3" spans="1:6" s="60" customFormat="1" ht="17.25" thickBot="1">
      <c r="A3" s="63" t="s">
        <v>46</v>
      </c>
      <c r="B3" s="64">
        <v>0.32</v>
      </c>
      <c r="E3" s="62"/>
      <c r="F3" s="61"/>
    </row>
    <row r="4" spans="1:6" s="60" customFormat="1" ht="17.25" thickBot="1">
      <c r="A4" s="65" t="s">
        <v>47</v>
      </c>
      <c r="B4" s="64">
        <f>B3*0.55</f>
        <v>0.17600000000000002</v>
      </c>
      <c r="C4" s="62"/>
      <c r="D4" s="62"/>
      <c r="E4" s="62"/>
      <c r="F4" s="61"/>
    </row>
    <row r="5" spans="1:6" s="60" customFormat="1" ht="18" thickTop="1" thickBot="1">
      <c r="A5" s="66"/>
      <c r="B5" s="67" t="s">
        <v>48</v>
      </c>
      <c r="C5" s="67" t="s">
        <v>49</v>
      </c>
      <c r="D5" s="67" t="s">
        <v>50</v>
      </c>
      <c r="E5" s="67" t="s">
        <v>51</v>
      </c>
      <c r="F5" s="68" t="s">
        <v>52</v>
      </c>
    </row>
    <row r="6" spans="1:6" ht="17.25" thickTop="1">
      <c r="A6" s="69" t="s">
        <v>53</v>
      </c>
      <c r="B6" s="70">
        <v>0.9</v>
      </c>
      <c r="C6" s="71">
        <v>1.2</v>
      </c>
      <c r="D6" s="71">
        <v>1.1000000000000001</v>
      </c>
      <c r="E6" s="71">
        <v>0.95</v>
      </c>
      <c r="F6" s="72"/>
    </row>
    <row r="7" spans="1:6">
      <c r="A7" s="88" t="s">
        <v>54</v>
      </c>
      <c r="B7" s="89">
        <f>52*B6*(B12*10+5.2)^0.5</f>
        <v>480.01379980163074</v>
      </c>
      <c r="C7" s="89">
        <f>52*C6*(C12*10+5.2)^0.5</f>
        <v>640.0183997355075</v>
      </c>
      <c r="D7" s="89">
        <f>52*D6*(D12*10+5.2)^0.5</f>
        <v>586.68353309088195</v>
      </c>
      <c r="E7" s="89">
        <f>52*E6*(E12*10+5.2)^0.5</f>
        <v>506.68123312394346</v>
      </c>
      <c r="F7" s="90">
        <f t="shared" ref="F7:F14" si="0">SUM(B7:E7)</f>
        <v>2213.3969657519638</v>
      </c>
    </row>
    <row r="8" spans="1:6">
      <c r="A8" s="69" t="s">
        <v>55</v>
      </c>
      <c r="B8" s="79">
        <f>B7*$B$3</f>
        <v>153.60441593652183</v>
      </c>
      <c r="C8" s="79">
        <f>C7*$B$3</f>
        <v>204.8058879153624</v>
      </c>
      <c r="D8" s="79">
        <f>D7*$B$3</f>
        <v>187.73873058908222</v>
      </c>
      <c r="E8" s="79">
        <f>E7*$B$3</f>
        <v>162.13799459966191</v>
      </c>
      <c r="F8" s="80">
        <f t="shared" si="0"/>
        <v>708.28702904062834</v>
      </c>
    </row>
    <row r="9" spans="1:6">
      <c r="A9" s="69" t="s">
        <v>56</v>
      </c>
      <c r="B9" s="79">
        <f>B7*$B$4</f>
        <v>84.482428765087022</v>
      </c>
      <c r="C9" s="79">
        <f>C7*$B$4</f>
        <v>112.64323835344933</v>
      </c>
      <c r="D9" s="79">
        <f>D7*$B$4</f>
        <v>103.25630182399523</v>
      </c>
      <c r="E9" s="79">
        <f>E7*$B$4</f>
        <v>89.175897029814053</v>
      </c>
      <c r="F9" s="80">
        <f t="shared" si="0"/>
        <v>389.55786597234561</v>
      </c>
    </row>
    <row r="10" spans="1:6">
      <c r="A10" s="69" t="s">
        <v>57</v>
      </c>
      <c r="B10" s="79">
        <f>B8-B9</f>
        <v>69.12198717143481</v>
      </c>
      <c r="C10" s="79">
        <f>C8-C9</f>
        <v>92.162649561913071</v>
      </c>
      <c r="D10" s="79">
        <f>D8-D9</f>
        <v>84.482428765086993</v>
      </c>
      <c r="E10" s="79">
        <f>E8-E9</f>
        <v>72.962097569847856</v>
      </c>
      <c r="F10" s="80">
        <f t="shared" si="0"/>
        <v>318.72916306828273</v>
      </c>
    </row>
    <row r="11" spans="1:6">
      <c r="A11" s="69" t="s">
        <v>58</v>
      </c>
      <c r="B11" s="79">
        <v>25</v>
      </c>
      <c r="C11" s="79">
        <v>24.5</v>
      </c>
      <c r="D11" s="79">
        <v>22</v>
      </c>
      <c r="E11" s="79">
        <v>26.5</v>
      </c>
      <c r="F11" s="80">
        <f t="shared" si="0"/>
        <v>98</v>
      </c>
    </row>
    <row r="12" spans="1:6" s="60" customFormat="1">
      <c r="A12" s="78" t="s">
        <v>59</v>
      </c>
      <c r="B12" s="81">
        <v>10</v>
      </c>
      <c r="C12" s="81">
        <v>10</v>
      </c>
      <c r="D12" s="81">
        <v>10</v>
      </c>
      <c r="E12" s="81">
        <v>10</v>
      </c>
      <c r="F12" s="91">
        <f t="shared" si="0"/>
        <v>40</v>
      </c>
    </row>
    <row r="13" spans="1:6">
      <c r="A13" s="69" t="s">
        <v>60</v>
      </c>
      <c r="B13" s="82">
        <v>15.6</v>
      </c>
      <c r="C13" s="82">
        <v>16.5</v>
      </c>
      <c r="D13" s="82">
        <v>15.4</v>
      </c>
      <c r="E13" s="82">
        <v>17.8</v>
      </c>
      <c r="F13" s="80">
        <f t="shared" si="0"/>
        <v>65.3</v>
      </c>
    </row>
    <row r="14" spans="1:6">
      <c r="A14" s="74" t="s">
        <v>61</v>
      </c>
      <c r="B14" s="82">
        <f>SUM(B11:B13)</f>
        <v>50.6</v>
      </c>
      <c r="C14" s="82">
        <f>SUM(C11:C13)</f>
        <v>51</v>
      </c>
      <c r="D14" s="82">
        <f>SUM(D11:D13)</f>
        <v>47.4</v>
      </c>
      <c r="E14" s="82">
        <f>SUM(E11:E13)</f>
        <v>54.3</v>
      </c>
      <c r="F14" s="80">
        <f t="shared" si="0"/>
        <v>203.3</v>
      </c>
    </row>
    <row r="15" spans="1:6">
      <c r="A15" s="75" t="s">
        <v>62</v>
      </c>
      <c r="B15" s="83">
        <f>B10-B14</f>
        <v>18.521987171434809</v>
      </c>
      <c r="C15" s="83">
        <f>C10-C14</f>
        <v>41.162649561913071</v>
      </c>
      <c r="D15" s="83">
        <f>D10-D14</f>
        <v>37.082428765086995</v>
      </c>
      <c r="E15" s="83">
        <f>E10-E14</f>
        <v>18.662097569847859</v>
      </c>
      <c r="F15" s="84">
        <f>SUM(B15:E15)</f>
        <v>115.42916306828273</v>
      </c>
    </row>
    <row r="16" spans="1:6" ht="17.25" thickBot="1">
      <c r="A16" s="85" t="s">
        <v>63</v>
      </c>
      <c r="B16" s="86">
        <f>B15/B8</f>
        <v>0.12058238728689387</v>
      </c>
      <c r="C16" s="86">
        <f>C15/C8</f>
        <v>0.20098372161509268</v>
      </c>
      <c r="D16" s="86">
        <f>D15/D8</f>
        <v>0.1975214631990459</v>
      </c>
      <c r="E16" s="86">
        <f>E15/E8</f>
        <v>0.11510008876036001</v>
      </c>
      <c r="F16" s="87">
        <f>F15/F8</f>
        <v>0.1629694718885803</v>
      </c>
    </row>
    <row r="17" spans="1:6" ht="17.25" thickTop="1">
      <c r="A17" s="73"/>
      <c r="B17" s="73"/>
      <c r="C17" s="73"/>
      <c r="D17" s="73"/>
      <c r="E17" s="73"/>
      <c r="F17" s="73"/>
    </row>
    <row r="18" spans="1:6">
      <c r="A18" s="73"/>
      <c r="B18" s="73"/>
      <c r="C18" s="73"/>
      <c r="D18" s="73"/>
      <c r="E18" s="73"/>
      <c r="F18" s="73"/>
    </row>
    <row r="19" spans="1:6">
      <c r="A19" s="76"/>
      <c r="B19" s="76"/>
      <c r="C19" s="76"/>
      <c r="D19" s="76"/>
      <c r="E19" s="76"/>
      <c r="F19" s="76"/>
    </row>
    <row r="20" spans="1:6">
      <c r="A20" s="73"/>
      <c r="B20" s="73"/>
    </row>
    <row r="21" spans="1:6">
      <c r="A21" s="73"/>
      <c r="B21" s="73"/>
    </row>
    <row r="22" spans="1:6">
      <c r="A22" s="73"/>
      <c r="B22" s="73"/>
    </row>
    <row r="23" spans="1:6">
      <c r="A23" s="73"/>
      <c r="B23" s="73"/>
      <c r="C23" s="76"/>
      <c r="D23" s="76"/>
      <c r="E23" s="76"/>
      <c r="F23" s="76"/>
    </row>
    <row r="24" spans="1:6">
      <c r="A24" s="73"/>
      <c r="B24" s="73"/>
      <c r="C24" s="76"/>
      <c r="D24" s="76"/>
      <c r="E24" s="76"/>
      <c r="F24" s="76"/>
    </row>
    <row r="25" spans="1:6">
      <c r="A25" s="73"/>
      <c r="B25" s="73"/>
    </row>
    <row r="26" spans="1:6">
      <c r="A26" s="73"/>
      <c r="B26" s="73"/>
    </row>
    <row r="29" spans="1:6">
      <c r="A29" s="73"/>
      <c r="B29" s="73"/>
    </row>
    <row r="30" spans="1:6">
      <c r="A30" s="73"/>
      <c r="B30" s="73"/>
    </row>
    <row r="31" spans="1:6">
      <c r="A31" s="73"/>
      <c r="B31" s="73"/>
    </row>
    <row r="32" spans="1:6">
      <c r="A32" s="73"/>
      <c r="B32" s="73"/>
    </row>
    <row r="33" spans="1:2">
      <c r="A33" s="73"/>
      <c r="B33" s="73"/>
    </row>
    <row r="34" spans="1:2">
      <c r="A34" s="73"/>
      <c r="B34" s="73"/>
    </row>
    <row r="35" spans="1:2">
      <c r="A35" s="73"/>
      <c r="B35" s="73"/>
    </row>
    <row r="36" spans="1:2">
      <c r="A36" s="73"/>
      <c r="B36" s="73"/>
    </row>
    <row r="37" spans="1:2">
      <c r="A37" s="73"/>
      <c r="B37" s="73"/>
    </row>
    <row r="38" spans="1:2">
      <c r="A38" s="73"/>
      <c r="B38" s="73"/>
    </row>
    <row r="39" spans="1:2">
      <c r="A39" s="73"/>
      <c r="B39" s="73"/>
    </row>
    <row r="40" spans="1:2">
      <c r="A40" s="73"/>
      <c r="B40" s="73"/>
    </row>
    <row r="41" spans="1:2">
      <c r="A41" s="73"/>
      <c r="B41" s="73"/>
    </row>
    <row r="42" spans="1:2">
      <c r="A42" s="73"/>
      <c r="B42" s="73"/>
    </row>
    <row r="43" spans="1:2">
      <c r="A43" s="73"/>
      <c r="B43" s="73"/>
    </row>
    <row r="44" spans="1:2">
      <c r="A44" s="73"/>
      <c r="B44" s="73"/>
    </row>
    <row r="45" spans="1:2">
      <c r="A45" s="73"/>
      <c r="B45" s="73"/>
    </row>
    <row r="46" spans="1:2">
      <c r="A46" s="73"/>
      <c r="B46" s="73"/>
    </row>
    <row r="47" spans="1:2">
      <c r="A47" s="73"/>
      <c r="B47" s="73"/>
    </row>
    <row r="48" spans="1:2">
      <c r="A48" s="73"/>
      <c r="B48" s="73"/>
    </row>
    <row r="49" spans="1:2">
      <c r="A49" s="73"/>
      <c r="B49" s="73"/>
    </row>
    <row r="50" spans="1:2">
      <c r="A50" s="73"/>
      <c r="B50" s="73"/>
    </row>
    <row r="51" spans="1:2">
      <c r="A51" s="73"/>
      <c r="B51" s="73"/>
    </row>
    <row r="52" spans="1:2">
      <c r="A52" s="73"/>
      <c r="B52" s="73"/>
    </row>
    <row r="53" spans="1:2">
      <c r="A53" s="73"/>
      <c r="B53" s="73"/>
    </row>
    <row r="54" spans="1:2">
      <c r="A54" s="73"/>
      <c r="B54" s="73"/>
    </row>
    <row r="55" spans="1:2">
      <c r="A55" s="73"/>
      <c r="B55" s="73"/>
    </row>
    <row r="56" spans="1:2">
      <c r="A56" s="73"/>
      <c r="B56" s="73"/>
    </row>
    <row r="57" spans="1:2">
      <c r="A57" s="73"/>
      <c r="B57" s="73"/>
    </row>
    <row r="58" spans="1:2">
      <c r="A58" s="73"/>
      <c r="B58" s="73"/>
    </row>
    <row r="59" spans="1:2">
      <c r="A59" s="73"/>
      <c r="B59" s="73"/>
    </row>
    <row r="60" spans="1:2">
      <c r="A60" s="73"/>
      <c r="B60" s="73"/>
    </row>
    <row r="61" spans="1:2">
      <c r="A61" s="73"/>
      <c r="B61" s="73"/>
    </row>
    <row r="62" spans="1:2">
      <c r="A62" s="73"/>
      <c r="B62" s="73"/>
    </row>
    <row r="63" spans="1:2">
      <c r="A63" s="73"/>
      <c r="B63" s="73"/>
    </row>
    <row r="64" spans="1:2">
      <c r="A64" s="73"/>
      <c r="B64" s="73"/>
    </row>
    <row r="65" spans="1:2">
      <c r="A65" s="73"/>
      <c r="B65" s="73"/>
    </row>
    <row r="66" spans="1:2">
      <c r="A66" s="73"/>
      <c r="B66" s="73"/>
    </row>
    <row r="67" spans="1:2">
      <c r="A67" s="73"/>
      <c r="B67" s="73"/>
    </row>
    <row r="68" spans="1:2">
      <c r="A68" s="73"/>
      <c r="B68" s="73"/>
    </row>
    <row r="69" spans="1:2">
      <c r="A69" s="73"/>
      <c r="B69" s="73"/>
    </row>
    <row r="70" spans="1:2">
      <c r="A70" s="73"/>
      <c r="B70" s="73"/>
    </row>
    <row r="71" spans="1:2">
      <c r="A71" s="73"/>
      <c r="B71" s="73"/>
    </row>
    <row r="72" spans="1:2">
      <c r="A72" s="73"/>
      <c r="B72" s="73"/>
    </row>
    <row r="74" spans="1:2">
      <c r="A74" s="73"/>
      <c r="B74" s="73"/>
    </row>
    <row r="75" spans="1:2">
      <c r="A75" s="73"/>
      <c r="B75" s="73"/>
    </row>
    <row r="76" spans="1:2">
      <c r="A76" s="73"/>
      <c r="B76" s="73"/>
    </row>
    <row r="77" spans="1:2">
      <c r="A77" s="73"/>
      <c r="B77" s="73"/>
    </row>
    <row r="78" spans="1:2">
      <c r="A78" s="73"/>
      <c r="B78" s="73"/>
    </row>
    <row r="79" spans="1:2">
      <c r="A79" s="73"/>
      <c r="B79" s="73"/>
    </row>
    <row r="80" spans="1:2">
      <c r="A80" s="73"/>
      <c r="B80" s="73"/>
    </row>
    <row r="81" spans="1:2">
      <c r="A81" s="73"/>
      <c r="B81" s="73"/>
    </row>
    <row r="82" spans="1:2">
      <c r="A82" s="73"/>
      <c r="B82" s="73"/>
    </row>
    <row r="83" spans="1:2">
      <c r="A83" s="73"/>
      <c r="B83" s="73"/>
    </row>
    <row r="84" spans="1:2">
      <c r="A84" s="73"/>
      <c r="B84" s="73"/>
    </row>
    <row r="85" spans="1:2">
      <c r="A85" s="73"/>
      <c r="B85" s="73"/>
    </row>
    <row r="86" spans="1:2">
      <c r="A86" s="73"/>
      <c r="B86" s="73"/>
    </row>
    <row r="87" spans="1:2">
      <c r="A87" s="73"/>
      <c r="B87" s="73"/>
    </row>
    <row r="88" spans="1:2">
      <c r="A88" s="73"/>
      <c r="B88" s="73"/>
    </row>
    <row r="89" spans="1:2">
      <c r="A89" s="73"/>
      <c r="B89" s="73"/>
    </row>
    <row r="90" spans="1:2">
      <c r="A90" s="73"/>
      <c r="B90" s="73"/>
    </row>
    <row r="91" spans="1:2">
      <c r="A91" s="73"/>
      <c r="B91" s="73"/>
    </row>
    <row r="92" spans="1:2">
      <c r="A92" s="73"/>
      <c r="B92" s="73"/>
    </row>
    <row r="93" spans="1:2">
      <c r="A93" s="73"/>
      <c r="B93" s="73"/>
    </row>
    <row r="94" spans="1:2">
      <c r="A94" s="73"/>
      <c r="B94" s="73"/>
    </row>
    <row r="95" spans="1:2">
      <c r="A95" s="73"/>
      <c r="B95" s="73"/>
    </row>
    <row r="96" spans="1:2">
      <c r="A96" s="73"/>
      <c r="B96" s="73"/>
    </row>
    <row r="97" spans="1:2">
      <c r="A97" s="73"/>
      <c r="B97" s="73"/>
    </row>
    <row r="98" spans="1:2">
      <c r="A98" s="73"/>
      <c r="B98" s="73"/>
    </row>
    <row r="99" spans="1:2">
      <c r="A99" s="73"/>
      <c r="B99" s="73"/>
    </row>
    <row r="100" spans="1:2">
      <c r="A100" s="73"/>
      <c r="B100" s="73"/>
    </row>
    <row r="101" spans="1:2">
      <c r="A101" s="73"/>
      <c r="B101" s="73"/>
    </row>
    <row r="102" spans="1:2">
      <c r="A102" s="73"/>
      <c r="B102" s="73"/>
    </row>
    <row r="103" spans="1:2">
      <c r="A103" s="73"/>
      <c r="B103" s="73"/>
    </row>
    <row r="104" spans="1:2">
      <c r="A104" s="73"/>
      <c r="B104" s="73"/>
    </row>
    <row r="105" spans="1:2">
      <c r="A105" s="73"/>
      <c r="B105" s="73"/>
    </row>
    <row r="106" spans="1:2">
      <c r="A106" s="73"/>
      <c r="B106" s="73"/>
    </row>
    <row r="107" spans="1:2">
      <c r="A107" s="73"/>
      <c r="B107" s="73"/>
    </row>
    <row r="108" spans="1:2">
      <c r="A108" s="73"/>
      <c r="B108" s="73"/>
    </row>
    <row r="109" spans="1:2">
      <c r="A109" s="73"/>
      <c r="B109" s="73"/>
    </row>
    <row r="110" spans="1:2">
      <c r="A110" s="73"/>
      <c r="B110" s="73"/>
    </row>
    <row r="111" spans="1:2">
      <c r="A111" s="73"/>
      <c r="B111" s="73"/>
    </row>
    <row r="112" spans="1:2">
      <c r="A112" s="73"/>
      <c r="B112" s="73"/>
    </row>
    <row r="113" spans="1:2">
      <c r="A113" s="73"/>
      <c r="B113" s="73"/>
    </row>
    <row r="125" spans="1:2">
      <c r="A125" s="73"/>
      <c r="B125" s="73"/>
    </row>
    <row r="126" spans="1:2">
      <c r="A126" s="73"/>
      <c r="B126" s="73"/>
    </row>
    <row r="127" spans="1:2">
      <c r="A127" s="73"/>
      <c r="B127" s="73"/>
    </row>
    <row r="128" spans="1:2">
      <c r="A128" s="73"/>
      <c r="B128" s="73"/>
    </row>
    <row r="129" spans="1:2">
      <c r="A129" s="73"/>
      <c r="B129" s="73"/>
    </row>
    <row r="130" spans="1:2">
      <c r="A130" s="73"/>
      <c r="B130" s="73"/>
    </row>
    <row r="131" spans="1:2">
      <c r="A131" s="73"/>
      <c r="B131" s="73"/>
    </row>
    <row r="132" spans="1:2">
      <c r="A132" s="73"/>
      <c r="B132" s="73"/>
    </row>
    <row r="133" spans="1:2">
      <c r="A133" s="73"/>
      <c r="B133" s="73"/>
    </row>
    <row r="134" spans="1:2">
      <c r="A134" s="73"/>
      <c r="B134" s="73"/>
    </row>
    <row r="135" spans="1:2">
      <c r="A135" s="73"/>
      <c r="B135" s="73"/>
    </row>
    <row r="136" spans="1:2">
      <c r="A136" s="73"/>
      <c r="B136" s="73"/>
    </row>
    <row r="137" spans="1:2">
      <c r="A137" s="73"/>
      <c r="B137" s="73"/>
    </row>
    <row r="138" spans="1:2">
      <c r="A138" s="73"/>
      <c r="B138" s="73"/>
    </row>
    <row r="139" spans="1:2">
      <c r="A139" s="73"/>
      <c r="B139" s="73"/>
    </row>
    <row r="140" spans="1:2">
      <c r="A140" s="73"/>
      <c r="B140" s="73"/>
    </row>
    <row r="141" spans="1:2">
      <c r="A141" s="73"/>
      <c r="B141" s="73"/>
    </row>
    <row r="142" spans="1:2">
      <c r="A142" s="73"/>
      <c r="B142" s="73"/>
    </row>
    <row r="143" spans="1:2">
      <c r="A143" s="73"/>
      <c r="B143" s="73"/>
    </row>
    <row r="144" spans="1:2">
      <c r="A144" s="73"/>
      <c r="B144" s="73"/>
    </row>
    <row r="145" spans="1:7">
      <c r="A145" s="73"/>
      <c r="B145" s="73"/>
    </row>
    <row r="146" spans="1:7">
      <c r="A146" s="73"/>
      <c r="B146" s="73"/>
    </row>
    <row r="147" spans="1:7">
      <c r="A147" s="73"/>
      <c r="B147" s="73"/>
    </row>
    <row r="148" spans="1:7">
      <c r="A148" s="73"/>
      <c r="B148" s="73"/>
    </row>
    <row r="149" spans="1:7">
      <c r="A149" s="73"/>
      <c r="B149" s="73"/>
    </row>
    <row r="150" spans="1:7">
      <c r="A150" s="73"/>
      <c r="B150" s="73"/>
    </row>
    <row r="151" spans="1:7">
      <c r="A151" s="73"/>
      <c r="B151" s="73"/>
    </row>
    <row r="152" spans="1:7">
      <c r="A152" s="73"/>
      <c r="B152" s="73"/>
    </row>
    <row r="153" spans="1:7">
      <c r="A153" s="73"/>
      <c r="B153" s="73"/>
    </row>
    <row r="154" spans="1:7">
      <c r="A154" s="73"/>
      <c r="B154" s="73"/>
    </row>
    <row r="155" spans="1:7" s="77" customFormat="1">
      <c r="A155" s="73"/>
      <c r="B155" s="73"/>
      <c r="G155" s="73"/>
    </row>
    <row r="156" spans="1:7" s="77" customFormat="1">
      <c r="A156" s="73"/>
      <c r="B156" s="73"/>
      <c r="G156" s="73"/>
    </row>
    <row r="157" spans="1:7" s="77" customFormat="1">
      <c r="A157" s="73"/>
      <c r="B157" s="73"/>
      <c r="G157" s="73"/>
    </row>
    <row r="158" spans="1:7">
      <c r="A158" s="73"/>
      <c r="B158" s="73"/>
    </row>
    <row r="159" spans="1:7">
      <c r="A159" s="73"/>
      <c r="B159" s="73"/>
    </row>
    <row r="160" spans="1:7">
      <c r="A160" s="73"/>
      <c r="B160" s="73"/>
    </row>
    <row r="161" spans="1:7">
      <c r="A161" s="73"/>
      <c r="B161" s="73"/>
    </row>
    <row r="162" spans="1:7">
      <c r="A162" s="73"/>
      <c r="B162" s="73"/>
    </row>
    <row r="163" spans="1:7" s="77" customFormat="1">
      <c r="A163" s="73"/>
      <c r="B163" s="73"/>
      <c r="G163" s="73"/>
    </row>
    <row r="164" spans="1:7" s="77" customFormat="1">
      <c r="A164" s="73"/>
      <c r="B164" s="73"/>
      <c r="G164" s="73"/>
    </row>
    <row r="165" spans="1:7" s="77" customFormat="1">
      <c r="A165" s="73"/>
      <c r="B165" s="73"/>
      <c r="G165" s="73"/>
    </row>
    <row r="166" spans="1:7" s="77" customFormat="1">
      <c r="A166" s="73"/>
      <c r="B166" s="73"/>
      <c r="G166" s="73"/>
    </row>
    <row r="167" spans="1:7" s="77" customFormat="1">
      <c r="A167" s="73"/>
      <c r="B167" s="73"/>
      <c r="G167" s="73"/>
    </row>
    <row r="168" spans="1:7" s="77" customFormat="1">
      <c r="A168" s="73"/>
      <c r="B168" s="73"/>
      <c r="G168" s="73"/>
    </row>
    <row r="169" spans="1:7" s="77" customFormat="1">
      <c r="A169" s="73"/>
      <c r="B169" s="73"/>
      <c r="G169" s="73"/>
    </row>
    <row r="170" spans="1:7" s="77" customFormat="1">
      <c r="A170" s="73"/>
      <c r="B170" s="73"/>
      <c r="G170" s="73"/>
    </row>
    <row r="171" spans="1:7" s="77" customFormat="1">
      <c r="A171" s="73"/>
      <c r="B171" s="73"/>
      <c r="G171" s="73"/>
    </row>
    <row r="172" spans="1:7" s="77" customFormat="1">
      <c r="A172" s="73"/>
      <c r="B172" s="73"/>
      <c r="G172" s="73"/>
    </row>
    <row r="173" spans="1:7" s="77" customFormat="1">
      <c r="A173" s="73"/>
      <c r="B173" s="73"/>
      <c r="G173" s="73"/>
    </row>
    <row r="174" spans="1:7">
      <c r="A174" s="73"/>
      <c r="B174" s="73"/>
    </row>
    <row r="175" spans="1:7">
      <c r="A175" s="73"/>
      <c r="B175" s="73"/>
    </row>
    <row r="176" spans="1:7">
      <c r="A176" s="73"/>
      <c r="B176" s="73"/>
    </row>
    <row r="177" spans="1:7">
      <c r="A177" s="73"/>
      <c r="B177" s="73"/>
    </row>
    <row r="178" spans="1:7">
      <c r="A178" s="73"/>
      <c r="B178" s="73"/>
    </row>
    <row r="179" spans="1:7" s="77" customFormat="1">
      <c r="A179" s="73"/>
      <c r="B179" s="73"/>
      <c r="G179" s="73"/>
    </row>
    <row r="180" spans="1:7" s="77" customFormat="1">
      <c r="A180" s="73"/>
      <c r="B180" s="73"/>
      <c r="G180" s="73"/>
    </row>
    <row r="181" spans="1:7" s="77" customFormat="1">
      <c r="A181" s="73"/>
      <c r="B181" s="73"/>
      <c r="G181" s="73"/>
    </row>
    <row r="182" spans="1:7" s="77" customFormat="1">
      <c r="A182" s="73"/>
      <c r="B182" s="73"/>
      <c r="G182" s="73"/>
    </row>
    <row r="183" spans="1:7" s="77" customFormat="1">
      <c r="A183" s="73"/>
      <c r="B183" s="73"/>
      <c r="G183" s="73"/>
    </row>
    <row r="184" spans="1:7" s="77" customFormat="1">
      <c r="A184" s="73"/>
      <c r="B184" s="73"/>
      <c r="G184" s="73"/>
    </row>
    <row r="185" spans="1:7" s="77" customFormat="1">
      <c r="A185" s="73"/>
      <c r="B185" s="73"/>
      <c r="G185" s="73"/>
    </row>
    <row r="186" spans="1:7" s="77" customFormat="1">
      <c r="A186" s="73"/>
      <c r="B186" s="73"/>
      <c r="G186" s="73"/>
    </row>
    <row r="187" spans="1:7" s="77" customFormat="1">
      <c r="A187" s="73"/>
      <c r="B187" s="73"/>
      <c r="G187" s="73"/>
    </row>
    <row r="188" spans="1:7" s="77" customFormat="1">
      <c r="A188" s="73"/>
      <c r="B188" s="73"/>
      <c r="G188" s="73"/>
    </row>
    <row r="189" spans="1:7" s="77" customFormat="1">
      <c r="A189" s="73"/>
      <c r="B189" s="73"/>
      <c r="G189" s="73"/>
    </row>
    <row r="190" spans="1:7">
      <c r="A190" s="73"/>
      <c r="B190" s="73"/>
    </row>
    <row r="191" spans="1:7">
      <c r="A191" s="73"/>
      <c r="B191" s="73"/>
    </row>
    <row r="192" spans="1:7">
      <c r="A192" s="73"/>
      <c r="B192" s="73"/>
    </row>
    <row r="193" spans="1:7">
      <c r="A193" s="73"/>
      <c r="B193" s="73"/>
    </row>
    <row r="194" spans="1:7">
      <c r="A194" s="73"/>
      <c r="B194" s="73"/>
    </row>
    <row r="195" spans="1:7" s="77" customFormat="1">
      <c r="A195" s="73"/>
      <c r="B195" s="73"/>
      <c r="G195" s="73"/>
    </row>
    <row r="196" spans="1:7" s="77" customFormat="1">
      <c r="A196" s="73"/>
      <c r="B196" s="73"/>
      <c r="G196" s="73"/>
    </row>
    <row r="197" spans="1:7" s="77" customFormat="1">
      <c r="A197" s="73"/>
      <c r="B197" s="73"/>
      <c r="G197" s="73"/>
    </row>
    <row r="198" spans="1:7" s="77" customFormat="1">
      <c r="A198" s="73"/>
      <c r="B198" s="73"/>
      <c r="G198" s="73"/>
    </row>
    <row r="199" spans="1:7" s="77" customFormat="1">
      <c r="A199" s="73"/>
      <c r="B199" s="73"/>
      <c r="G199" s="73"/>
    </row>
    <row r="200" spans="1:7" s="77" customFormat="1">
      <c r="A200" s="73"/>
      <c r="B200" s="73"/>
      <c r="G200" s="73"/>
    </row>
    <row r="201" spans="1:7" s="77" customFormat="1">
      <c r="A201" s="73"/>
      <c r="B201" s="73"/>
      <c r="G201" s="73"/>
    </row>
    <row r="202" spans="1:7" s="77" customFormat="1">
      <c r="A202" s="73"/>
      <c r="B202" s="73"/>
      <c r="G202" s="73"/>
    </row>
    <row r="203" spans="1:7" s="77" customFormat="1">
      <c r="A203" s="73"/>
      <c r="B203" s="73"/>
      <c r="G203" s="73"/>
    </row>
    <row r="204" spans="1:7" s="77" customFormat="1">
      <c r="A204" s="73"/>
      <c r="B204" s="73"/>
      <c r="G204" s="73"/>
    </row>
    <row r="205" spans="1:7" s="77" customFormat="1">
      <c r="A205" s="73"/>
      <c r="B205" s="73"/>
      <c r="G205" s="73"/>
    </row>
    <row r="206" spans="1:7">
      <c r="A206" s="73"/>
      <c r="B206" s="73"/>
    </row>
    <row r="207" spans="1:7">
      <c r="A207" s="73"/>
      <c r="B207" s="73"/>
    </row>
    <row r="208" spans="1:7">
      <c r="A208" s="73"/>
      <c r="B208" s="73"/>
    </row>
    <row r="209" spans="1:7" s="77" customFormat="1">
      <c r="A209" s="73"/>
      <c r="B209" s="73"/>
      <c r="G209" s="73"/>
    </row>
    <row r="210" spans="1:7" s="77" customFormat="1">
      <c r="A210" s="73"/>
      <c r="B210" s="73"/>
      <c r="G210" s="73"/>
    </row>
    <row r="211" spans="1:7" s="77" customFormat="1">
      <c r="A211" s="73"/>
      <c r="B211" s="73"/>
      <c r="G211" s="73"/>
    </row>
    <row r="212" spans="1:7" s="77" customFormat="1">
      <c r="A212" s="73"/>
      <c r="B212" s="73"/>
      <c r="G212" s="73"/>
    </row>
    <row r="213" spans="1:7" s="77" customFormat="1">
      <c r="A213" s="73"/>
      <c r="B213" s="73"/>
      <c r="G213" s="73"/>
    </row>
    <row r="214" spans="1:7" s="77" customFormat="1">
      <c r="A214" s="73"/>
      <c r="B214" s="73"/>
      <c r="G214" s="73"/>
    </row>
    <row r="215" spans="1:7" s="77" customFormat="1">
      <c r="A215" s="73"/>
      <c r="B215" s="73"/>
      <c r="G215" s="73"/>
    </row>
  </sheetData>
  <mergeCells count="2">
    <mergeCell ref="A1:F1"/>
    <mergeCell ref="A2:F2"/>
  </mergeCells>
  <phoneticPr fontId="17" type="noConversion"/>
  <printOptions horizontalCentered="1" verticalCentered="1"/>
  <pageMargins left="0.74803149606299213" right="0.74803149606299213" top="0.98425196850393704" bottom="0.98425196850393704" header="0.5" footer="0.5"/>
  <pageSetup paperSize="9" orientation="portrait" horizontalDpi="4294967292" verticalDpi="4294967292" copies="0"/>
  <headerFooter alignWithMargins="0">
    <oddHeader xml:space="preserve"> </oddHeader>
    <oddFooter>fig 7-12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"/>
    </sheetView>
  </sheetViews>
  <sheetFormatPr defaultColWidth="8.875" defaultRowHeight="16.5"/>
  <cols>
    <col min="1" max="1" width="10" style="22" customWidth="1"/>
    <col min="2" max="5" width="10.75" style="22" customWidth="1"/>
    <col min="6" max="6" width="10.625" style="22" customWidth="1"/>
    <col min="7" max="7" width="11.75" style="22" customWidth="1"/>
    <col min="8" max="16384" width="8.875" style="22"/>
  </cols>
  <sheetData>
    <row r="1" spans="1:7">
      <c r="B1" s="130" t="s">
        <v>64</v>
      </c>
      <c r="C1" s="131"/>
      <c r="D1" s="131"/>
      <c r="E1" s="132"/>
    </row>
    <row r="2" spans="1:7" ht="17.25" thickBot="1">
      <c r="A2" s="92" t="s">
        <v>65</v>
      </c>
      <c r="B2" s="93" t="s">
        <v>66</v>
      </c>
      <c r="C2" s="94" t="s">
        <v>67</v>
      </c>
      <c r="D2" s="94" t="s">
        <v>68</v>
      </c>
      <c r="E2" s="95" t="s">
        <v>69</v>
      </c>
      <c r="F2" s="96" t="s">
        <v>70</v>
      </c>
    </row>
    <row r="3" spans="1:7" ht="17.25" thickTop="1">
      <c r="A3" s="97" t="s">
        <v>71</v>
      </c>
      <c r="B3" s="98">
        <v>60</v>
      </c>
      <c r="C3" s="99">
        <v>80</v>
      </c>
      <c r="D3" s="99">
        <v>160</v>
      </c>
      <c r="E3" s="100">
        <v>240</v>
      </c>
      <c r="F3" s="101">
        <v>300</v>
      </c>
    </row>
    <row r="4" spans="1:7">
      <c r="A4" s="97" t="s">
        <v>72</v>
      </c>
      <c r="B4" s="102">
        <v>170</v>
      </c>
      <c r="C4" s="103">
        <v>30</v>
      </c>
      <c r="D4" s="103">
        <v>80</v>
      </c>
      <c r="E4" s="104">
        <v>180</v>
      </c>
      <c r="F4" s="105">
        <v>150</v>
      </c>
    </row>
    <row r="5" spans="1:7">
      <c r="A5" s="97" t="s">
        <v>73</v>
      </c>
      <c r="B5" s="102">
        <v>230</v>
      </c>
      <c r="C5" s="103">
        <v>170</v>
      </c>
      <c r="D5" s="103">
        <v>90</v>
      </c>
      <c r="E5" s="104">
        <v>30</v>
      </c>
      <c r="F5" s="105">
        <v>420</v>
      </c>
    </row>
    <row r="6" spans="1:7" ht="17.25" thickBot="1">
      <c r="A6" s="97" t="s">
        <v>74</v>
      </c>
      <c r="B6" s="106">
        <v>270</v>
      </c>
      <c r="C6" s="107">
        <v>200</v>
      </c>
      <c r="D6" s="107">
        <v>180</v>
      </c>
      <c r="E6" s="108">
        <v>10000000000</v>
      </c>
      <c r="F6" s="109">
        <v>240</v>
      </c>
    </row>
    <row r="7" spans="1:7" ht="18" thickTop="1" thickBot="1">
      <c r="A7" s="110" t="s">
        <v>75</v>
      </c>
      <c r="B7" s="127">
        <v>400</v>
      </c>
      <c r="C7" s="128">
        <v>320</v>
      </c>
      <c r="D7" s="128">
        <v>180</v>
      </c>
      <c r="E7" s="129">
        <v>210</v>
      </c>
      <c r="F7" s="111"/>
    </row>
    <row r="8" spans="1:7" ht="17.25" thickTop="1"/>
    <row r="9" spans="1:7" ht="17.25" thickBot="1">
      <c r="B9" s="133" t="s">
        <v>76</v>
      </c>
      <c r="C9" s="131"/>
      <c r="D9" s="131"/>
      <c r="E9" s="132"/>
    </row>
    <row r="10" spans="1:7" ht="18" thickTop="1" thickBot="1">
      <c r="A10" s="92" t="s">
        <v>65</v>
      </c>
      <c r="B10" s="93" t="s">
        <v>66</v>
      </c>
      <c r="C10" s="94" t="s">
        <v>67</v>
      </c>
      <c r="D10" s="94" t="s">
        <v>68</v>
      </c>
      <c r="E10" s="95" t="s">
        <v>69</v>
      </c>
      <c r="F10" s="112" t="s">
        <v>77</v>
      </c>
      <c r="G10" s="113" t="s">
        <v>78</v>
      </c>
    </row>
    <row r="11" spans="1:7" ht="17.25" thickTop="1">
      <c r="A11" s="114" t="s">
        <v>71</v>
      </c>
      <c r="B11" s="115">
        <v>0</v>
      </c>
      <c r="C11" s="116">
        <v>0</v>
      </c>
      <c r="D11" s="116">
        <v>0</v>
      </c>
      <c r="E11" s="117">
        <v>0</v>
      </c>
      <c r="F11" s="101">
        <f>SUM(B11:E11)</f>
        <v>0</v>
      </c>
      <c r="G11" s="118">
        <f>B3*B11+C3*C11+D3*D11+E3*E11</f>
        <v>0</v>
      </c>
    </row>
    <row r="12" spans="1:7">
      <c r="A12" s="97" t="s">
        <v>72</v>
      </c>
      <c r="B12" s="119">
        <v>0</v>
      </c>
      <c r="C12" s="120">
        <v>0</v>
      </c>
      <c r="D12" s="120">
        <v>0</v>
      </c>
      <c r="E12" s="121">
        <v>0</v>
      </c>
      <c r="F12" s="105">
        <f>SUM(B12:E12)</f>
        <v>0</v>
      </c>
      <c r="G12" s="118">
        <f>B4*B12+C4*C12+D4*D12+E4*E12</f>
        <v>0</v>
      </c>
    </row>
    <row r="13" spans="1:7">
      <c r="A13" s="97" t="s">
        <v>73</v>
      </c>
      <c r="B13" s="119">
        <v>0</v>
      </c>
      <c r="C13" s="120">
        <v>0</v>
      </c>
      <c r="D13" s="120">
        <v>0</v>
      </c>
      <c r="E13" s="121">
        <v>0</v>
      </c>
      <c r="F13" s="105">
        <f>SUM(B13:E13)</f>
        <v>0</v>
      </c>
      <c r="G13" s="118">
        <f>B5*B13+C5*C13+D5*D13+E5*E13</f>
        <v>0</v>
      </c>
    </row>
    <row r="14" spans="1:7" ht="17.25" thickBot="1">
      <c r="A14" s="97" t="s">
        <v>74</v>
      </c>
      <c r="B14" s="122">
        <v>0</v>
      </c>
      <c r="C14" s="123">
        <v>0</v>
      </c>
      <c r="D14" s="123">
        <v>0</v>
      </c>
      <c r="E14" s="124">
        <v>0</v>
      </c>
      <c r="F14" s="109">
        <f>SUM(B14:E14)</f>
        <v>0</v>
      </c>
      <c r="G14" s="118">
        <f>B6*B14+C6*C14+D6*D14+E6*E14</f>
        <v>0</v>
      </c>
    </row>
    <row r="15" spans="1:7" ht="18" thickTop="1" thickBot="1">
      <c r="A15" s="125" t="s">
        <v>79</v>
      </c>
      <c r="B15" s="127">
        <f>SUM(B11:B14)</f>
        <v>0</v>
      </c>
      <c r="C15" s="128">
        <f>SUM(C11:C14)</f>
        <v>0</v>
      </c>
      <c r="D15" s="128">
        <f>SUM(D11:D14)</f>
        <v>0</v>
      </c>
      <c r="E15" s="129">
        <f>SUM(E11:E14)</f>
        <v>0</v>
      </c>
      <c r="F15" s="111"/>
      <c r="G15" s="126">
        <f>SUM(G11:G14)</f>
        <v>0</v>
      </c>
    </row>
    <row r="16" spans="1:7" ht="17.25" thickTop="1"/>
  </sheetData>
  <phoneticPr fontId="2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126" workbookViewId="0">
      <selection activeCell="E5" sqref="E5"/>
    </sheetView>
  </sheetViews>
  <sheetFormatPr defaultColWidth="6.75" defaultRowHeight="12.75"/>
  <cols>
    <col min="1" max="1" width="5.375" style="136" customWidth="1"/>
    <col min="2" max="13" width="6.125" style="136" customWidth="1"/>
    <col min="14" max="14" width="5.375" style="136" customWidth="1"/>
    <col min="15" max="15" width="8.125" style="136" customWidth="1"/>
    <col min="16" max="16384" width="6.75" style="136"/>
  </cols>
  <sheetData>
    <row r="1" spans="1:14" ht="20.25" thickBot="1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 ht="14.25">
      <c r="A2" s="137"/>
      <c r="B2" s="138" t="s">
        <v>65</v>
      </c>
      <c r="C2" s="139"/>
      <c r="D2" s="140"/>
      <c r="E2" s="141" t="s">
        <v>80</v>
      </c>
      <c r="F2" s="139"/>
      <c r="G2" s="139"/>
      <c r="H2" s="139"/>
      <c r="I2" s="140"/>
      <c r="J2" s="142" t="s">
        <v>81</v>
      </c>
      <c r="K2" s="139"/>
      <c r="L2" s="139"/>
      <c r="M2" s="140"/>
      <c r="N2" s="143"/>
    </row>
    <row r="3" spans="1:14" ht="15" thickBot="1">
      <c r="A3" s="144"/>
      <c r="B3" s="145">
        <v>1</v>
      </c>
      <c r="C3" s="146">
        <v>2</v>
      </c>
      <c r="D3" s="147">
        <v>3</v>
      </c>
      <c r="E3" s="146" t="s">
        <v>82</v>
      </c>
      <c r="F3" s="146" t="s">
        <v>83</v>
      </c>
      <c r="G3" s="146" t="s">
        <v>84</v>
      </c>
      <c r="H3" s="146" t="s">
        <v>85</v>
      </c>
      <c r="I3" s="147" t="s">
        <v>86</v>
      </c>
      <c r="J3" s="148" t="s">
        <v>87</v>
      </c>
      <c r="K3" s="148" t="s">
        <v>88</v>
      </c>
      <c r="L3" s="148" t="s">
        <v>89</v>
      </c>
      <c r="M3" s="149" t="s">
        <v>90</v>
      </c>
      <c r="N3" s="150" t="s">
        <v>91</v>
      </c>
    </row>
    <row r="4" spans="1:14">
      <c r="A4" s="151">
        <v>1</v>
      </c>
      <c r="B4" s="152">
        <v>0</v>
      </c>
      <c r="C4" s="153">
        <v>146</v>
      </c>
      <c r="D4" s="154">
        <v>10000000000</v>
      </c>
      <c r="E4" s="152">
        <v>324</v>
      </c>
      <c r="F4" s="153">
        <v>286</v>
      </c>
      <c r="G4" s="154">
        <v>10000000000</v>
      </c>
      <c r="H4" s="154">
        <v>10000000000</v>
      </c>
      <c r="I4" s="155">
        <v>10000000000</v>
      </c>
      <c r="J4" s="153">
        <v>452</v>
      </c>
      <c r="K4" s="153">
        <v>505</v>
      </c>
      <c r="L4" s="154">
        <v>10000000000</v>
      </c>
      <c r="M4" s="156">
        <v>871</v>
      </c>
      <c r="N4" s="157">
        <v>375</v>
      </c>
    </row>
    <row r="5" spans="1:14">
      <c r="A5" s="151">
        <v>2</v>
      </c>
      <c r="B5" s="158">
        <v>146</v>
      </c>
      <c r="C5" s="159">
        <v>0</v>
      </c>
      <c r="D5" s="160">
        <v>10000000000</v>
      </c>
      <c r="E5" s="158">
        <v>373</v>
      </c>
      <c r="F5" s="159">
        <v>212</v>
      </c>
      <c r="G5" s="159">
        <v>570</v>
      </c>
      <c r="H5" s="159">
        <v>609</v>
      </c>
      <c r="I5" s="161">
        <v>10000000000</v>
      </c>
      <c r="J5" s="159">
        <v>335</v>
      </c>
      <c r="K5" s="159">
        <v>688</v>
      </c>
      <c r="L5" s="159">
        <v>784</v>
      </c>
      <c r="M5" s="162">
        <v>425</v>
      </c>
      <c r="N5" s="157">
        <v>425</v>
      </c>
    </row>
    <row r="6" spans="1:14" ht="13.5" thickBot="1">
      <c r="A6" s="163">
        <v>3</v>
      </c>
      <c r="B6" s="164">
        <v>10000000000</v>
      </c>
      <c r="C6" s="165">
        <v>10000000000</v>
      </c>
      <c r="D6" s="166">
        <v>0</v>
      </c>
      <c r="E6" s="158">
        <v>658</v>
      </c>
      <c r="F6" s="160">
        <v>10000000000</v>
      </c>
      <c r="G6" s="159">
        <v>405</v>
      </c>
      <c r="H6" s="159">
        <v>419</v>
      </c>
      <c r="I6" s="162">
        <v>158</v>
      </c>
      <c r="J6" s="165">
        <v>10000000000</v>
      </c>
      <c r="K6" s="166">
        <v>685</v>
      </c>
      <c r="L6" s="166">
        <v>359</v>
      </c>
      <c r="M6" s="167">
        <v>673</v>
      </c>
      <c r="N6" s="168">
        <v>400</v>
      </c>
    </row>
    <row r="7" spans="1:14">
      <c r="A7" s="151" t="s">
        <v>82</v>
      </c>
      <c r="B7" s="152">
        <v>322</v>
      </c>
      <c r="C7" s="153">
        <v>371</v>
      </c>
      <c r="D7" s="153">
        <v>656</v>
      </c>
      <c r="E7" s="152">
        <v>0</v>
      </c>
      <c r="F7" s="153">
        <v>262</v>
      </c>
      <c r="G7" s="153">
        <v>398</v>
      </c>
      <c r="H7" s="153">
        <v>430</v>
      </c>
      <c r="I7" s="155">
        <v>10000000000</v>
      </c>
      <c r="J7" s="153">
        <v>503</v>
      </c>
      <c r="K7" s="153">
        <v>234</v>
      </c>
      <c r="L7" s="153">
        <v>329</v>
      </c>
      <c r="M7" s="155">
        <v>10000000000</v>
      </c>
      <c r="N7" s="157"/>
    </row>
    <row r="8" spans="1:14">
      <c r="A8" s="151" t="s">
        <v>83</v>
      </c>
      <c r="B8" s="158">
        <v>284</v>
      </c>
      <c r="C8" s="159">
        <v>210</v>
      </c>
      <c r="D8" s="160">
        <v>10000000000</v>
      </c>
      <c r="E8" s="158">
        <v>262</v>
      </c>
      <c r="F8" s="159">
        <v>0</v>
      </c>
      <c r="G8" s="159">
        <v>406</v>
      </c>
      <c r="H8" s="159">
        <v>421</v>
      </c>
      <c r="I8" s="162">
        <v>644</v>
      </c>
      <c r="J8" s="159">
        <v>305</v>
      </c>
      <c r="K8" s="159">
        <v>207</v>
      </c>
      <c r="L8" s="159">
        <v>464</v>
      </c>
      <c r="M8" s="162">
        <v>558</v>
      </c>
      <c r="N8" s="157"/>
    </row>
    <row r="9" spans="1:14">
      <c r="A9" s="151" t="s">
        <v>84</v>
      </c>
      <c r="B9" s="169">
        <v>10000000000</v>
      </c>
      <c r="C9" s="159">
        <v>569</v>
      </c>
      <c r="D9" s="159">
        <v>403</v>
      </c>
      <c r="E9" s="158">
        <v>398</v>
      </c>
      <c r="F9" s="159">
        <v>406</v>
      </c>
      <c r="G9" s="159">
        <v>0</v>
      </c>
      <c r="H9" s="159">
        <v>81</v>
      </c>
      <c r="I9" s="170">
        <v>272</v>
      </c>
      <c r="J9" s="159">
        <v>597</v>
      </c>
      <c r="K9" s="159">
        <v>253</v>
      </c>
      <c r="L9" s="159">
        <v>171</v>
      </c>
      <c r="M9" s="162">
        <v>282</v>
      </c>
      <c r="N9" s="157"/>
    </row>
    <row r="10" spans="1:14">
      <c r="A10" s="151" t="s">
        <v>85</v>
      </c>
      <c r="B10" s="169">
        <v>10000000000</v>
      </c>
      <c r="C10" s="159">
        <v>608</v>
      </c>
      <c r="D10" s="159">
        <v>418</v>
      </c>
      <c r="E10" s="158">
        <v>431</v>
      </c>
      <c r="F10" s="159">
        <v>422</v>
      </c>
      <c r="G10" s="159">
        <v>81</v>
      </c>
      <c r="H10" s="159">
        <v>0</v>
      </c>
      <c r="I10" s="162">
        <v>287</v>
      </c>
      <c r="J10" s="159">
        <v>613</v>
      </c>
      <c r="K10" s="159">
        <v>280</v>
      </c>
      <c r="L10" s="159">
        <v>236</v>
      </c>
      <c r="M10" s="162">
        <v>229</v>
      </c>
      <c r="N10" s="157"/>
    </row>
    <row r="11" spans="1:14" ht="13.5" thickBot="1">
      <c r="A11" s="163" t="s">
        <v>86</v>
      </c>
      <c r="B11" s="164">
        <v>10000000000</v>
      </c>
      <c r="C11" s="165">
        <v>10000000000</v>
      </c>
      <c r="D11" s="166">
        <v>158</v>
      </c>
      <c r="E11" s="164">
        <v>10000000000</v>
      </c>
      <c r="F11" s="166">
        <v>647</v>
      </c>
      <c r="G11" s="166">
        <v>274</v>
      </c>
      <c r="H11" s="166">
        <v>288</v>
      </c>
      <c r="I11" s="167">
        <v>0</v>
      </c>
      <c r="J11" s="166">
        <v>831</v>
      </c>
      <c r="K11" s="166">
        <v>501</v>
      </c>
      <c r="L11" s="166">
        <v>293</v>
      </c>
      <c r="M11" s="167">
        <v>482</v>
      </c>
      <c r="N11" s="168"/>
    </row>
    <row r="12" spans="1:14" ht="14.25">
      <c r="A12" s="171" t="s">
        <v>87</v>
      </c>
      <c r="B12" s="152">
        <v>453</v>
      </c>
      <c r="C12" s="153">
        <v>336</v>
      </c>
      <c r="D12" s="154">
        <v>10000000000</v>
      </c>
      <c r="E12" s="158">
        <v>505</v>
      </c>
      <c r="F12" s="159">
        <v>307</v>
      </c>
      <c r="G12" s="159">
        <v>599</v>
      </c>
      <c r="H12" s="159">
        <v>615</v>
      </c>
      <c r="I12" s="162">
        <v>831</v>
      </c>
      <c r="J12" s="153">
        <v>0</v>
      </c>
      <c r="K12" s="153">
        <v>359</v>
      </c>
      <c r="L12" s="153">
        <v>706</v>
      </c>
      <c r="M12" s="156">
        <v>587</v>
      </c>
      <c r="N12" s="157"/>
    </row>
    <row r="13" spans="1:14" ht="14.25">
      <c r="A13" s="171" t="s">
        <v>88</v>
      </c>
      <c r="B13" s="158">
        <v>505</v>
      </c>
      <c r="C13" s="159">
        <v>407</v>
      </c>
      <c r="D13" s="159">
        <v>683</v>
      </c>
      <c r="E13" s="158">
        <v>235</v>
      </c>
      <c r="F13" s="159">
        <v>208</v>
      </c>
      <c r="G13" s="159">
        <v>254</v>
      </c>
      <c r="H13" s="159">
        <v>281</v>
      </c>
      <c r="I13" s="162">
        <v>500</v>
      </c>
      <c r="J13" s="159">
        <v>357</v>
      </c>
      <c r="K13" s="159">
        <v>0</v>
      </c>
      <c r="L13" s="159">
        <v>362</v>
      </c>
      <c r="M13" s="162">
        <v>341</v>
      </c>
      <c r="N13" s="157"/>
    </row>
    <row r="14" spans="1:14" ht="14.25">
      <c r="A14" s="171" t="s">
        <v>89</v>
      </c>
      <c r="B14" s="169">
        <v>10000000000</v>
      </c>
      <c r="C14" s="159">
        <v>687</v>
      </c>
      <c r="D14" s="159">
        <v>357</v>
      </c>
      <c r="E14" s="158">
        <v>329</v>
      </c>
      <c r="F14" s="159">
        <v>464</v>
      </c>
      <c r="G14" s="159">
        <v>171</v>
      </c>
      <c r="H14" s="159">
        <v>236</v>
      </c>
      <c r="I14" s="162">
        <v>290</v>
      </c>
      <c r="J14" s="159">
        <v>705</v>
      </c>
      <c r="K14" s="159">
        <v>362</v>
      </c>
      <c r="L14" s="159">
        <v>0</v>
      </c>
      <c r="M14" s="162">
        <v>457</v>
      </c>
      <c r="N14" s="157"/>
    </row>
    <row r="15" spans="1:14" ht="15" thickBot="1">
      <c r="A15" s="172" t="s">
        <v>90</v>
      </c>
      <c r="B15" s="173">
        <v>868</v>
      </c>
      <c r="C15" s="166">
        <v>781</v>
      </c>
      <c r="D15" s="166">
        <v>670</v>
      </c>
      <c r="E15" s="164">
        <v>10000000000</v>
      </c>
      <c r="F15" s="166">
        <v>558</v>
      </c>
      <c r="G15" s="166">
        <v>282</v>
      </c>
      <c r="H15" s="166">
        <v>229</v>
      </c>
      <c r="I15" s="167">
        <v>480</v>
      </c>
      <c r="J15" s="166">
        <v>587</v>
      </c>
      <c r="K15" s="166">
        <v>340</v>
      </c>
      <c r="L15" s="166">
        <v>457</v>
      </c>
      <c r="M15" s="167">
        <v>0</v>
      </c>
      <c r="N15" s="168"/>
    </row>
    <row r="16" spans="1:14" ht="15" thickBot="1">
      <c r="A16" s="174" t="s">
        <v>92</v>
      </c>
      <c r="B16" s="175"/>
      <c r="C16" s="176"/>
      <c r="D16" s="177"/>
      <c r="E16" s="176"/>
      <c r="F16" s="176"/>
      <c r="G16" s="176"/>
      <c r="H16" s="176"/>
      <c r="I16" s="177"/>
      <c r="J16" s="176">
        <v>380</v>
      </c>
      <c r="K16" s="176">
        <v>365</v>
      </c>
      <c r="L16" s="176">
        <v>370</v>
      </c>
      <c r="M16" s="177">
        <v>385</v>
      </c>
      <c r="N16" s="167"/>
    </row>
    <row r="17" spans="1:15" ht="13.5" thickBot="1">
      <c r="B17" s="159"/>
      <c r="C17" s="178"/>
      <c r="D17" s="159"/>
      <c r="E17" s="178"/>
      <c r="F17" s="178"/>
      <c r="G17" s="178"/>
      <c r="H17" s="178"/>
      <c r="I17" s="159"/>
      <c r="J17" s="178"/>
      <c r="K17" s="178"/>
      <c r="L17" s="159"/>
      <c r="M17" s="159"/>
      <c r="N17" s="178"/>
    </row>
    <row r="18" spans="1:15" ht="15" thickBot="1">
      <c r="A18" s="137"/>
      <c r="B18" s="179" t="s">
        <v>65</v>
      </c>
      <c r="C18" s="180"/>
      <c r="D18" s="181"/>
      <c r="E18" s="179" t="s">
        <v>80</v>
      </c>
      <c r="F18" s="180"/>
      <c r="G18" s="180"/>
      <c r="H18" s="180"/>
      <c r="I18" s="181"/>
      <c r="J18" s="182" t="s">
        <v>81</v>
      </c>
      <c r="K18" s="180"/>
      <c r="L18" s="180"/>
      <c r="M18" s="181"/>
      <c r="N18" s="143"/>
    </row>
    <row r="19" spans="1:15" ht="15" thickBot="1">
      <c r="A19" s="144"/>
      <c r="B19" s="183">
        <v>1</v>
      </c>
      <c r="C19" s="184">
        <v>2</v>
      </c>
      <c r="D19" s="185">
        <v>3</v>
      </c>
      <c r="E19" s="184" t="s">
        <v>82</v>
      </c>
      <c r="F19" s="184" t="s">
        <v>83</v>
      </c>
      <c r="G19" s="184" t="s">
        <v>84</v>
      </c>
      <c r="H19" s="184" t="s">
        <v>85</v>
      </c>
      <c r="I19" s="185" t="s">
        <v>86</v>
      </c>
      <c r="J19" s="186" t="s">
        <v>87</v>
      </c>
      <c r="K19" s="186" t="s">
        <v>88</v>
      </c>
      <c r="L19" s="186" t="s">
        <v>89</v>
      </c>
      <c r="M19" s="187" t="s">
        <v>90</v>
      </c>
      <c r="N19" s="150" t="s">
        <v>91</v>
      </c>
      <c r="O19" s="188" t="s">
        <v>78</v>
      </c>
    </row>
    <row r="20" spans="1:15">
      <c r="A20" s="151">
        <v>1</v>
      </c>
      <c r="B20" s="189">
        <v>0</v>
      </c>
      <c r="C20" s="190">
        <v>0</v>
      </c>
      <c r="D20" s="191">
        <v>0</v>
      </c>
      <c r="E20" s="190">
        <v>0</v>
      </c>
      <c r="F20" s="190">
        <v>0</v>
      </c>
      <c r="G20" s="192">
        <v>0</v>
      </c>
      <c r="H20" s="192">
        <v>0</v>
      </c>
      <c r="I20" s="191">
        <v>0</v>
      </c>
      <c r="J20" s="190">
        <v>0</v>
      </c>
      <c r="K20" s="190">
        <v>0</v>
      </c>
      <c r="L20" s="192">
        <v>0</v>
      </c>
      <c r="M20" s="191">
        <v>0</v>
      </c>
      <c r="N20" s="193">
        <f t="shared" ref="N20:N31" si="0">SUM(B20:M20)</f>
        <v>0</v>
      </c>
      <c r="O20" s="194">
        <f t="shared" ref="O20:O31" si="1">B4*B20+C4*C20+D4*D20+E4*E20+F4*F20+G4*G20+H4*H20+I4*I20+J4*J20+K4*K20+L4*L20+M4*M20</f>
        <v>0</v>
      </c>
    </row>
    <row r="21" spans="1:15">
      <c r="A21" s="151">
        <v>2</v>
      </c>
      <c r="B21" s="195">
        <v>0</v>
      </c>
      <c r="C21" s="196">
        <v>0</v>
      </c>
      <c r="D21" s="197">
        <v>0</v>
      </c>
      <c r="E21" s="196">
        <v>0</v>
      </c>
      <c r="F21" s="196">
        <v>0</v>
      </c>
      <c r="G21" s="196">
        <v>0</v>
      </c>
      <c r="H21" s="196">
        <v>0</v>
      </c>
      <c r="I21" s="197">
        <v>0</v>
      </c>
      <c r="J21" s="196">
        <v>0</v>
      </c>
      <c r="K21" s="196">
        <v>0</v>
      </c>
      <c r="L21" s="196">
        <v>0</v>
      </c>
      <c r="M21" s="197">
        <v>0</v>
      </c>
      <c r="N21" s="193">
        <f t="shared" si="0"/>
        <v>0</v>
      </c>
      <c r="O21" s="194">
        <f t="shared" si="1"/>
        <v>0</v>
      </c>
    </row>
    <row r="22" spans="1:15" ht="13.5" thickBot="1">
      <c r="A22" s="163">
        <v>3</v>
      </c>
      <c r="B22" s="198">
        <v>0</v>
      </c>
      <c r="C22" s="199">
        <v>0</v>
      </c>
      <c r="D22" s="200">
        <v>0</v>
      </c>
      <c r="E22" s="201">
        <v>0</v>
      </c>
      <c r="F22" s="199">
        <v>0</v>
      </c>
      <c r="G22" s="201">
        <v>0</v>
      </c>
      <c r="H22" s="201">
        <v>0</v>
      </c>
      <c r="I22" s="200">
        <v>0</v>
      </c>
      <c r="J22" s="201">
        <v>0</v>
      </c>
      <c r="K22" s="199">
        <v>0</v>
      </c>
      <c r="L22" s="201">
        <v>0</v>
      </c>
      <c r="M22" s="200">
        <v>0</v>
      </c>
      <c r="N22" s="202">
        <f t="shared" si="0"/>
        <v>0</v>
      </c>
      <c r="O22" s="203">
        <f t="shared" si="1"/>
        <v>0</v>
      </c>
    </row>
    <row r="23" spans="1:15">
      <c r="A23" s="151" t="s">
        <v>82</v>
      </c>
      <c r="B23" s="195">
        <v>0</v>
      </c>
      <c r="C23" s="196">
        <v>0</v>
      </c>
      <c r="D23" s="204">
        <v>0</v>
      </c>
      <c r="E23" s="196">
        <v>0</v>
      </c>
      <c r="F23" s="196">
        <v>0</v>
      </c>
      <c r="G23" s="196">
        <v>0</v>
      </c>
      <c r="H23" s="196">
        <v>0</v>
      </c>
      <c r="I23" s="197">
        <v>0</v>
      </c>
      <c r="J23" s="196">
        <v>0</v>
      </c>
      <c r="K23" s="196">
        <v>0</v>
      </c>
      <c r="L23" s="196">
        <v>0</v>
      </c>
      <c r="M23" s="197">
        <v>0</v>
      </c>
      <c r="N23" s="193">
        <f t="shared" si="0"/>
        <v>0</v>
      </c>
      <c r="O23" s="194">
        <f t="shared" si="1"/>
        <v>0</v>
      </c>
    </row>
    <row r="24" spans="1:15">
      <c r="A24" s="151" t="s">
        <v>83</v>
      </c>
      <c r="B24" s="195">
        <v>0</v>
      </c>
      <c r="C24" s="196">
        <v>0</v>
      </c>
      <c r="D24" s="197">
        <v>0</v>
      </c>
      <c r="E24" s="196">
        <v>0</v>
      </c>
      <c r="F24" s="196">
        <v>0</v>
      </c>
      <c r="G24" s="196">
        <v>0</v>
      </c>
      <c r="H24" s="196">
        <v>0</v>
      </c>
      <c r="I24" s="204">
        <v>0</v>
      </c>
      <c r="J24" s="196">
        <v>0</v>
      </c>
      <c r="K24" s="196">
        <v>0</v>
      </c>
      <c r="L24" s="196">
        <v>0</v>
      </c>
      <c r="M24" s="204">
        <v>0</v>
      </c>
      <c r="N24" s="193">
        <f t="shared" si="0"/>
        <v>0</v>
      </c>
      <c r="O24" s="194">
        <f t="shared" si="1"/>
        <v>0</v>
      </c>
    </row>
    <row r="25" spans="1:15">
      <c r="A25" s="151" t="s">
        <v>84</v>
      </c>
      <c r="B25" s="205">
        <v>0</v>
      </c>
      <c r="C25" s="196">
        <v>0</v>
      </c>
      <c r="D25" s="204">
        <v>0</v>
      </c>
      <c r="E25" s="196">
        <v>0</v>
      </c>
      <c r="F25" s="196">
        <v>0</v>
      </c>
      <c r="G25" s="196">
        <v>0</v>
      </c>
      <c r="H25" s="196">
        <v>0</v>
      </c>
      <c r="I25" s="197">
        <v>0</v>
      </c>
      <c r="J25" s="196">
        <v>0</v>
      </c>
      <c r="K25" s="196">
        <v>0</v>
      </c>
      <c r="L25" s="196">
        <v>0</v>
      </c>
      <c r="M25" s="197">
        <v>0</v>
      </c>
      <c r="N25" s="193">
        <f t="shared" si="0"/>
        <v>0</v>
      </c>
      <c r="O25" s="194">
        <f t="shared" si="1"/>
        <v>0</v>
      </c>
    </row>
    <row r="26" spans="1:15">
      <c r="A26" s="151" t="s">
        <v>85</v>
      </c>
      <c r="B26" s="205">
        <v>0</v>
      </c>
      <c r="C26" s="196">
        <v>0</v>
      </c>
      <c r="D26" s="204">
        <v>0</v>
      </c>
      <c r="E26" s="196">
        <v>0</v>
      </c>
      <c r="F26" s="196">
        <v>0</v>
      </c>
      <c r="G26" s="196">
        <v>0</v>
      </c>
      <c r="H26" s="196">
        <v>0</v>
      </c>
      <c r="I26" s="204">
        <v>0</v>
      </c>
      <c r="J26" s="196">
        <v>0</v>
      </c>
      <c r="K26" s="196">
        <v>0</v>
      </c>
      <c r="L26" s="196">
        <v>0</v>
      </c>
      <c r="M26" s="204">
        <v>0</v>
      </c>
      <c r="N26" s="193">
        <f t="shared" si="0"/>
        <v>0</v>
      </c>
      <c r="O26" s="194">
        <f t="shared" si="1"/>
        <v>0</v>
      </c>
    </row>
    <row r="27" spans="1:15" ht="13.5" thickBot="1">
      <c r="A27" s="163" t="s">
        <v>86</v>
      </c>
      <c r="B27" s="198">
        <v>0</v>
      </c>
      <c r="C27" s="199">
        <v>0</v>
      </c>
      <c r="D27" s="200">
        <v>0</v>
      </c>
      <c r="E27" s="199">
        <v>0</v>
      </c>
      <c r="F27" s="201">
        <v>0</v>
      </c>
      <c r="G27" s="201">
        <v>0</v>
      </c>
      <c r="H27" s="201">
        <v>0</v>
      </c>
      <c r="I27" s="200">
        <v>0</v>
      </c>
      <c r="J27" s="199">
        <v>0</v>
      </c>
      <c r="K27" s="201">
        <v>0</v>
      </c>
      <c r="L27" s="201">
        <v>0</v>
      </c>
      <c r="M27" s="200">
        <v>0</v>
      </c>
      <c r="N27" s="202">
        <f t="shared" si="0"/>
        <v>0</v>
      </c>
      <c r="O27" s="203">
        <f t="shared" si="1"/>
        <v>0</v>
      </c>
    </row>
    <row r="28" spans="1:15" ht="14.25">
      <c r="A28" s="171" t="s">
        <v>87</v>
      </c>
      <c r="B28" s="195">
        <v>0</v>
      </c>
      <c r="C28" s="196">
        <v>0</v>
      </c>
      <c r="D28" s="197">
        <v>0</v>
      </c>
      <c r="E28" s="196">
        <v>0</v>
      </c>
      <c r="F28" s="196">
        <v>0</v>
      </c>
      <c r="G28" s="196">
        <v>0</v>
      </c>
      <c r="H28" s="196">
        <v>0</v>
      </c>
      <c r="I28" s="204">
        <v>0</v>
      </c>
      <c r="J28" s="196">
        <v>0</v>
      </c>
      <c r="K28" s="196">
        <v>0</v>
      </c>
      <c r="L28" s="196">
        <v>0</v>
      </c>
      <c r="M28" s="204">
        <v>0</v>
      </c>
      <c r="N28" s="193">
        <f t="shared" si="0"/>
        <v>0</v>
      </c>
      <c r="O28" s="194">
        <f t="shared" si="1"/>
        <v>0</v>
      </c>
    </row>
    <row r="29" spans="1:15" ht="14.25">
      <c r="A29" s="171" t="s">
        <v>88</v>
      </c>
      <c r="B29" s="195">
        <v>0</v>
      </c>
      <c r="C29" s="196">
        <v>0</v>
      </c>
      <c r="D29" s="204">
        <v>0</v>
      </c>
      <c r="E29" s="196">
        <v>0</v>
      </c>
      <c r="F29" s="196">
        <v>0</v>
      </c>
      <c r="G29" s="196">
        <v>0</v>
      </c>
      <c r="H29" s="196">
        <v>0</v>
      </c>
      <c r="I29" s="204">
        <v>0</v>
      </c>
      <c r="J29" s="196">
        <v>0</v>
      </c>
      <c r="K29" s="196">
        <v>0</v>
      </c>
      <c r="L29" s="196">
        <v>0</v>
      </c>
      <c r="M29" s="204">
        <v>0</v>
      </c>
      <c r="N29" s="193">
        <f t="shared" si="0"/>
        <v>0</v>
      </c>
      <c r="O29" s="194">
        <f t="shared" si="1"/>
        <v>0</v>
      </c>
    </row>
    <row r="30" spans="1:15" ht="14.25">
      <c r="A30" s="171" t="s">
        <v>89</v>
      </c>
      <c r="B30" s="205">
        <v>0</v>
      </c>
      <c r="C30" s="196">
        <v>0</v>
      </c>
      <c r="D30" s="204">
        <v>0</v>
      </c>
      <c r="E30" s="196">
        <v>0</v>
      </c>
      <c r="F30" s="196">
        <v>0</v>
      </c>
      <c r="G30" s="196">
        <v>0</v>
      </c>
      <c r="H30" s="196">
        <v>0</v>
      </c>
      <c r="I30" s="204">
        <v>0</v>
      </c>
      <c r="J30" s="196">
        <v>0</v>
      </c>
      <c r="K30" s="196">
        <v>0</v>
      </c>
      <c r="L30" s="196">
        <v>0</v>
      </c>
      <c r="M30" s="204">
        <v>0</v>
      </c>
      <c r="N30" s="193">
        <f t="shared" si="0"/>
        <v>0</v>
      </c>
      <c r="O30" s="194">
        <f t="shared" si="1"/>
        <v>0</v>
      </c>
    </row>
    <row r="31" spans="1:15" ht="15" thickBot="1">
      <c r="A31" s="172" t="s">
        <v>90</v>
      </c>
      <c r="B31" s="206">
        <v>0</v>
      </c>
      <c r="C31" s="201">
        <v>0</v>
      </c>
      <c r="D31" s="200">
        <v>0</v>
      </c>
      <c r="E31" s="199">
        <v>0</v>
      </c>
      <c r="F31" s="201">
        <v>0</v>
      </c>
      <c r="G31" s="201">
        <v>0</v>
      </c>
      <c r="H31" s="201">
        <v>0</v>
      </c>
      <c r="I31" s="200">
        <v>0</v>
      </c>
      <c r="J31" s="199">
        <v>0</v>
      </c>
      <c r="K31" s="201">
        <v>0</v>
      </c>
      <c r="L31" s="201">
        <v>0</v>
      </c>
      <c r="M31" s="200">
        <v>0</v>
      </c>
      <c r="N31" s="202">
        <f t="shared" si="0"/>
        <v>0</v>
      </c>
      <c r="O31" s="203">
        <f t="shared" si="1"/>
        <v>0</v>
      </c>
    </row>
    <row r="32" spans="1:15" ht="15" thickBot="1">
      <c r="A32" s="207" t="s">
        <v>92</v>
      </c>
      <c r="B32" s="208">
        <f t="shared" ref="B32:M32" si="2">SUM(B20:B31)</f>
        <v>0</v>
      </c>
      <c r="C32" s="209">
        <f t="shared" si="2"/>
        <v>0</v>
      </c>
      <c r="D32" s="210">
        <f t="shared" si="2"/>
        <v>0</v>
      </c>
      <c r="E32" s="209">
        <f t="shared" si="2"/>
        <v>0</v>
      </c>
      <c r="F32" s="209">
        <f t="shared" si="2"/>
        <v>0</v>
      </c>
      <c r="G32" s="209">
        <f t="shared" si="2"/>
        <v>0</v>
      </c>
      <c r="H32" s="209">
        <f t="shared" si="2"/>
        <v>0</v>
      </c>
      <c r="I32" s="210">
        <f t="shared" si="2"/>
        <v>0</v>
      </c>
      <c r="J32" s="209">
        <f t="shared" si="2"/>
        <v>0</v>
      </c>
      <c r="K32" s="209">
        <f t="shared" si="2"/>
        <v>0</v>
      </c>
      <c r="L32" s="209">
        <f t="shared" si="2"/>
        <v>0</v>
      </c>
      <c r="M32" s="210">
        <f t="shared" si="2"/>
        <v>0</v>
      </c>
      <c r="N32" s="211"/>
      <c r="O32" s="212">
        <f>SUM(O20:O31)</f>
        <v>0</v>
      </c>
    </row>
  </sheetData>
  <phoneticPr fontId="2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Formulas="1" workbookViewId="0">
      <selection activeCell="C6" sqref="C6"/>
    </sheetView>
  </sheetViews>
  <sheetFormatPr defaultRowHeight="16.5"/>
  <cols>
    <col min="1" max="1" width="7.75" bestFit="1" customWidth="1"/>
    <col min="3" max="3" width="6.625" style="249" bestFit="1" customWidth="1"/>
  </cols>
  <sheetData>
    <row r="1" spans="1:3">
      <c r="A1" s="250" t="s">
        <v>104</v>
      </c>
      <c r="B1" s="23">
        <v>10</v>
      </c>
    </row>
    <row r="2" spans="1:3">
      <c r="A2" s="251" t="s">
        <v>25</v>
      </c>
      <c r="B2" s="27">
        <v>0</v>
      </c>
    </row>
    <row r="3" spans="1:3">
      <c r="A3" s="252" t="s">
        <v>105</v>
      </c>
      <c r="B3" s="25">
        <f>B2*B1</f>
        <v>0</v>
      </c>
      <c r="C3" s="249" t="s">
        <v>99</v>
      </c>
    </row>
    <row r="4" spans="1:3">
      <c r="A4" s="250" t="s">
        <v>26</v>
      </c>
      <c r="B4" s="23">
        <v>40</v>
      </c>
    </row>
    <row r="5" spans="1:3">
      <c r="A5" s="250" t="s">
        <v>27</v>
      </c>
      <c r="B5" s="23">
        <v>2.5</v>
      </c>
    </row>
    <row r="6" spans="1:3">
      <c r="A6" s="253" t="s">
        <v>106</v>
      </c>
      <c r="B6" s="26">
        <f>B5*B2</f>
        <v>0</v>
      </c>
      <c r="C6" s="249" t="s">
        <v>100</v>
      </c>
    </row>
    <row r="7" spans="1:3">
      <c r="A7" s="252" t="s">
        <v>107</v>
      </c>
      <c r="B7" s="25">
        <f>B6+B4</f>
        <v>40</v>
      </c>
      <c r="C7" s="249" t="s">
        <v>101</v>
      </c>
    </row>
    <row r="8" spans="1:3">
      <c r="A8" s="254" t="s">
        <v>108</v>
      </c>
      <c r="B8" s="24">
        <f>B3-B7</f>
        <v>-40</v>
      </c>
      <c r="C8" s="249" t="s">
        <v>102</v>
      </c>
    </row>
    <row r="9" spans="1:3">
      <c r="A9" s="219"/>
    </row>
    <row r="10" spans="1:3">
      <c r="A10" s="251" t="s">
        <v>109</v>
      </c>
      <c r="B10" s="27">
        <f>B4/(B1-B5)</f>
        <v>5.333333333333333</v>
      </c>
      <c r="C10" s="249" t="s">
        <v>103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ColWidth="8.875" defaultRowHeight="16.5"/>
  <cols>
    <col min="1" max="1" width="16.625" style="255" customWidth="1"/>
    <col min="2" max="2" width="16.25" style="255" customWidth="1"/>
    <col min="3" max="3" width="18.25" style="255" customWidth="1"/>
    <col min="4" max="16384" width="8.875" style="255"/>
  </cols>
  <sheetData>
    <row r="1" spans="1:3">
      <c r="A1" s="299" t="s">
        <v>110</v>
      </c>
      <c r="B1" s="300"/>
      <c r="C1" s="301"/>
    </row>
    <row r="2" spans="1:3">
      <c r="A2" s="256" t="s">
        <v>111</v>
      </c>
      <c r="B2" s="257" t="s">
        <v>112</v>
      </c>
      <c r="C2" s="258" t="s">
        <v>113</v>
      </c>
    </row>
    <row r="3" spans="1:3" ht="17.25" thickBot="1">
      <c r="A3" s="259">
        <v>0</v>
      </c>
      <c r="B3" s="260">
        <v>3000000</v>
      </c>
      <c r="C3" s="261">
        <f>(A3+B3*0.15)*0.07</f>
        <v>31500.000000000004</v>
      </c>
    </row>
    <row r="6" spans="1:3" ht="17.25" thickBot="1"/>
    <row r="7" spans="1:3">
      <c r="A7" s="299" t="s">
        <v>114</v>
      </c>
      <c r="B7" s="300"/>
      <c r="C7" s="301"/>
    </row>
    <row r="8" spans="1:3">
      <c r="A8" s="256" t="s">
        <v>111</v>
      </c>
      <c r="B8" s="257" t="s">
        <v>112</v>
      </c>
      <c r="C8" s="258" t="s">
        <v>113</v>
      </c>
    </row>
    <row r="9" spans="1:3" ht="17.25" thickBot="1">
      <c r="A9" s="262">
        <v>4000000</v>
      </c>
      <c r="B9" s="263">
        <v>0</v>
      </c>
      <c r="C9" s="264">
        <f>(A9+B9*0.15)*0.07</f>
        <v>280000</v>
      </c>
    </row>
  </sheetData>
  <mergeCells count="2">
    <mergeCell ref="A1:C1"/>
    <mergeCell ref="A7:C7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H4" sqref="H4"/>
    </sheetView>
  </sheetViews>
  <sheetFormatPr defaultRowHeight="16.5"/>
  <cols>
    <col min="1" max="1" width="10.5" bestFit="1" customWidth="1"/>
  </cols>
  <sheetData>
    <row r="1" spans="1:4">
      <c r="A1" s="214" t="s">
        <v>0</v>
      </c>
      <c r="B1" s="215" t="s">
        <v>94</v>
      </c>
      <c r="C1" s="215" t="s">
        <v>95</v>
      </c>
      <c r="D1" s="215" t="s">
        <v>1</v>
      </c>
    </row>
    <row r="2" spans="1:4">
      <c r="A2" s="214" t="s">
        <v>2</v>
      </c>
      <c r="B2" s="1">
        <v>4</v>
      </c>
      <c r="C2" s="1">
        <v>2</v>
      </c>
      <c r="D2" s="2">
        <v>80</v>
      </c>
    </row>
    <row r="3" spans="1:4">
      <c r="A3" s="214" t="s">
        <v>3</v>
      </c>
      <c r="B3" s="1">
        <v>2</v>
      </c>
      <c r="C3" s="1">
        <v>4</v>
      </c>
      <c r="D3" s="2">
        <v>100</v>
      </c>
    </row>
    <row r="4" spans="1:4" ht="17.25" thickBot="1">
      <c r="A4" s="214" t="s">
        <v>4</v>
      </c>
      <c r="B4" s="3">
        <v>10</v>
      </c>
      <c r="C4" s="3">
        <v>8</v>
      </c>
      <c r="D4" s="4"/>
    </row>
    <row r="5" spans="1:4" ht="17.25" thickBot="1">
      <c r="A5" s="216" t="s">
        <v>5</v>
      </c>
      <c r="B5" s="5">
        <v>0</v>
      </c>
      <c r="C5" s="5">
        <v>0</v>
      </c>
      <c r="D5" s="6"/>
    </row>
    <row r="6" spans="1:4" ht="17.25" thickBot="1">
      <c r="A6" s="216" t="s">
        <v>6</v>
      </c>
      <c r="B6" s="7">
        <f>B5*B4+C5*C4</f>
        <v>0</v>
      </c>
      <c r="C6" s="8" t="s">
        <v>9</v>
      </c>
      <c r="D6" s="6"/>
    </row>
    <row r="7" spans="1:4">
      <c r="A7" s="214" t="s">
        <v>7</v>
      </c>
      <c r="B7" s="9">
        <f>B5*B2+C5*C2</f>
        <v>0</v>
      </c>
      <c r="C7" s="10" t="s">
        <v>10</v>
      </c>
      <c r="D7" s="4"/>
    </row>
    <row r="8" spans="1:4">
      <c r="A8" s="214" t="s">
        <v>8</v>
      </c>
      <c r="B8" s="9">
        <f>B5*B3+C5*C3</f>
        <v>0</v>
      </c>
      <c r="C8" s="10" t="s">
        <v>96</v>
      </c>
      <c r="D8" s="4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7" sqref="D7"/>
    </sheetView>
  </sheetViews>
  <sheetFormatPr defaultColWidth="8.875" defaultRowHeight="16.5"/>
  <cols>
    <col min="1" max="1" width="17.5" style="255" customWidth="1"/>
    <col min="2" max="2" width="16.5" style="255" customWidth="1"/>
    <col min="3" max="3" width="17.25" style="255" customWidth="1"/>
    <col min="4" max="4" width="17.5" style="255" customWidth="1"/>
    <col min="5" max="16384" width="8.875" style="255"/>
  </cols>
  <sheetData>
    <row r="1" spans="1:4" ht="21" customHeight="1">
      <c r="A1" s="265" t="s">
        <v>117</v>
      </c>
      <c r="B1" s="266" t="s">
        <v>115</v>
      </c>
      <c r="C1" s="266" t="s">
        <v>116</v>
      </c>
      <c r="D1" s="267" t="s">
        <v>118</v>
      </c>
    </row>
    <row r="2" spans="1:4" ht="20.25" customHeight="1">
      <c r="A2" s="268" t="s">
        <v>119</v>
      </c>
      <c r="B2" s="269">
        <v>450000</v>
      </c>
      <c r="C2" s="269">
        <v>200000</v>
      </c>
      <c r="D2" s="270">
        <v>1000000</v>
      </c>
    </row>
    <row r="3" spans="1:4" ht="21" customHeight="1">
      <c r="A3" s="268" t="s">
        <v>120</v>
      </c>
      <c r="B3" s="269">
        <v>300000</v>
      </c>
      <c r="C3" s="269">
        <v>420000</v>
      </c>
      <c r="D3" s="270">
        <v>1500000</v>
      </c>
    </row>
    <row r="4" spans="1:4" ht="21" customHeight="1" thickBot="1">
      <c r="A4" s="271" t="s">
        <v>121</v>
      </c>
      <c r="B4" s="272">
        <v>7000</v>
      </c>
      <c r="C4" s="272">
        <v>5000</v>
      </c>
      <c r="D4" s="273"/>
    </row>
    <row r="5" spans="1:4" ht="21" customHeight="1" thickBot="1">
      <c r="A5" s="274"/>
      <c r="B5" s="274"/>
      <c r="C5" s="274"/>
      <c r="D5" s="274"/>
    </row>
    <row r="6" spans="1:4" ht="20.25" customHeight="1" thickBot="1">
      <c r="A6" s="275" t="s">
        <v>122</v>
      </c>
      <c r="B6" s="276"/>
      <c r="C6" s="277"/>
      <c r="D6" s="274"/>
    </row>
    <row r="7" spans="1:4" ht="21" customHeight="1" thickBot="1">
      <c r="A7" s="278" t="s">
        <v>123</v>
      </c>
      <c r="B7" s="279">
        <f>B6*B4+C6*C4</f>
        <v>0</v>
      </c>
      <c r="C7" s="280"/>
      <c r="D7" s="274"/>
    </row>
    <row r="8" spans="1:4" ht="18.75" customHeight="1" thickBot="1">
      <c r="A8" s="274"/>
      <c r="B8" s="280"/>
      <c r="C8" s="280"/>
      <c r="D8" s="274"/>
    </row>
    <row r="9" spans="1:4" ht="22.5" customHeight="1">
      <c r="A9" s="265" t="s">
        <v>124</v>
      </c>
      <c r="B9" s="281">
        <f>B6*B2+C6*C2</f>
        <v>0</v>
      </c>
      <c r="C9" s="280"/>
    </row>
    <row r="10" spans="1:4" ht="21.75" customHeight="1" thickBot="1">
      <c r="A10" s="271" t="s">
        <v>125</v>
      </c>
      <c r="B10" s="282">
        <f>B6*B3+C6*C3</f>
        <v>0</v>
      </c>
      <c r="C10" s="280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4" sqref="A14"/>
    </sheetView>
  </sheetViews>
  <sheetFormatPr defaultRowHeight="16.5"/>
  <cols>
    <col min="1" max="1" width="8.25" bestFit="1" customWidth="1"/>
    <col min="2" max="2" width="10.5" bestFit="1" customWidth="1"/>
    <col min="3" max="3" width="10" bestFit="1" customWidth="1"/>
    <col min="4" max="4" width="4.75" customWidth="1"/>
    <col min="6" max="6" width="12.875" bestFit="1" customWidth="1"/>
  </cols>
  <sheetData>
    <row r="1" spans="1:6" ht="17.25" thickBot="1"/>
    <row r="2" spans="1:6">
      <c r="A2" s="217" t="s">
        <v>11</v>
      </c>
      <c r="B2" s="217" t="s">
        <v>12</v>
      </c>
      <c r="C2" s="218" t="s">
        <v>13</v>
      </c>
      <c r="D2" s="219"/>
      <c r="E2" s="217" t="s">
        <v>11</v>
      </c>
      <c r="F2" s="220"/>
    </row>
    <row r="3" spans="1:6">
      <c r="A3" s="15">
        <v>600</v>
      </c>
      <c r="B3" s="16">
        <v>1</v>
      </c>
      <c r="C3" s="16">
        <f>52*B3*(520+A3)^0.5</f>
        <v>1740.2528551908772</v>
      </c>
      <c r="E3" s="15">
        <v>600</v>
      </c>
      <c r="F3" s="16"/>
    </row>
    <row r="4" spans="1:6">
      <c r="A4" s="15">
        <v>800</v>
      </c>
      <c r="B4" s="16">
        <v>1</v>
      </c>
      <c r="C4" s="16">
        <f t="shared" ref="C4:C10" si="0">52*B4*(520+A4)^0.5</f>
        <v>1889.2538209568347</v>
      </c>
      <c r="E4" s="15">
        <v>800</v>
      </c>
      <c r="F4" s="16"/>
    </row>
    <row r="5" spans="1:6">
      <c r="A5" s="11">
        <v>1000</v>
      </c>
      <c r="B5" s="12">
        <v>1</v>
      </c>
      <c r="C5" s="12">
        <f t="shared" si="0"/>
        <v>2027.3332237202644</v>
      </c>
      <c r="E5" s="11">
        <v>1000</v>
      </c>
      <c r="F5" s="12"/>
    </row>
    <row r="6" spans="1:6">
      <c r="A6" s="11">
        <v>1200</v>
      </c>
      <c r="B6" s="12">
        <v>1</v>
      </c>
      <c r="C6" s="12">
        <f t="shared" si="0"/>
        <v>2156.589900746083</v>
      </c>
      <c r="E6" s="11">
        <v>1200</v>
      </c>
      <c r="F6" s="12"/>
    </row>
    <row r="7" spans="1:6">
      <c r="A7" s="15">
        <v>1400</v>
      </c>
      <c r="B7" s="16">
        <v>1</v>
      </c>
      <c r="C7" s="16">
        <f t="shared" si="0"/>
        <v>2278.525839221491</v>
      </c>
      <c r="E7" s="15">
        <v>1400</v>
      </c>
      <c r="F7" s="16"/>
    </row>
    <row r="8" spans="1:6">
      <c r="A8" s="15">
        <v>1600</v>
      </c>
      <c r="B8" s="16">
        <v>1</v>
      </c>
      <c r="C8" s="16">
        <f t="shared" si="0"/>
        <v>2394.2598021100384</v>
      </c>
      <c r="E8" s="15">
        <v>1600</v>
      </c>
      <c r="F8" s="16"/>
    </row>
    <row r="9" spans="1:6">
      <c r="A9" s="11">
        <v>1800</v>
      </c>
      <c r="B9" s="12">
        <v>1</v>
      </c>
      <c r="C9" s="12">
        <f t="shared" si="0"/>
        <v>2504.6516723887976</v>
      </c>
      <c r="E9" s="11">
        <v>1800</v>
      </c>
      <c r="F9" s="12"/>
    </row>
    <row r="10" spans="1:6" ht="17.25" thickBot="1">
      <c r="A10" s="13">
        <v>2000</v>
      </c>
      <c r="B10" s="14">
        <v>1</v>
      </c>
      <c r="C10" s="14">
        <f t="shared" si="0"/>
        <v>2610.3792827863153</v>
      </c>
      <c r="E10" s="13">
        <v>2000</v>
      </c>
      <c r="F10" s="14"/>
    </row>
    <row r="11" spans="1:6" ht="17.25" thickTop="1"/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"/>
    </sheetView>
  </sheetViews>
  <sheetFormatPr defaultColWidth="8.875" defaultRowHeight="16.5"/>
  <cols>
    <col min="1" max="1" width="15.875" style="255" customWidth="1"/>
    <col min="2" max="2" width="16.75" style="255" customWidth="1"/>
    <col min="3" max="3" width="12.625" style="255" customWidth="1"/>
    <col min="4" max="16384" width="8.875" style="255"/>
  </cols>
  <sheetData>
    <row r="1" spans="1:3">
      <c r="A1" s="256" t="s">
        <v>111</v>
      </c>
      <c r="B1" s="257" t="s">
        <v>112</v>
      </c>
      <c r="C1" s="258" t="s">
        <v>113</v>
      </c>
    </row>
    <row r="2" spans="1:3" ht="17.25" thickBot="1">
      <c r="A2" s="259">
        <v>4000000</v>
      </c>
      <c r="B2" s="260">
        <v>0</v>
      </c>
      <c r="C2" s="261">
        <f>(A2+B2*0.15)*0.07</f>
        <v>280000</v>
      </c>
    </row>
    <row r="4" spans="1:3">
      <c r="A4" s="257" t="s">
        <v>112</v>
      </c>
      <c r="B4" s="283"/>
    </row>
    <row r="5" spans="1:3">
      <c r="A5" s="284">
        <v>1000000</v>
      </c>
      <c r="B5" s="284"/>
    </row>
    <row r="6" spans="1:3">
      <c r="A6" s="284">
        <v>1500000</v>
      </c>
      <c r="B6" s="284"/>
    </row>
    <row r="7" spans="1:3">
      <c r="A7" s="284">
        <v>2000000</v>
      </c>
      <c r="B7" s="284"/>
    </row>
    <row r="8" spans="1:3">
      <c r="A8" s="284">
        <v>2500000</v>
      </c>
      <c r="B8" s="284"/>
    </row>
    <row r="9" spans="1:3">
      <c r="A9" s="284">
        <v>3000000</v>
      </c>
      <c r="B9" s="284"/>
    </row>
    <row r="10" spans="1:3">
      <c r="A10" s="284">
        <v>3500000</v>
      </c>
      <c r="B10" s="284"/>
    </row>
    <row r="11" spans="1:3">
      <c r="A11" s="284">
        <v>4000000</v>
      </c>
      <c r="B11" s="284"/>
    </row>
    <row r="12" spans="1:3">
      <c r="A12" s="284">
        <v>4500000</v>
      </c>
      <c r="B12" s="284"/>
    </row>
    <row r="13" spans="1:3">
      <c r="A13" s="284">
        <v>5000000</v>
      </c>
      <c r="B13" s="284"/>
    </row>
    <row r="14" spans="1:3">
      <c r="A14" s="285"/>
      <c r="B14" s="285"/>
    </row>
    <row r="15" spans="1:3">
      <c r="A15" s="285"/>
      <c r="B15" s="285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9" sqref="B9"/>
    </sheetView>
  </sheetViews>
  <sheetFormatPr defaultColWidth="10" defaultRowHeight="16.5"/>
  <cols>
    <col min="1" max="1" width="8.25" style="225" bestFit="1" customWidth="1"/>
    <col min="2" max="2" width="11.625" style="225" bestFit="1" customWidth="1"/>
    <col min="3" max="3" width="10" style="225" bestFit="1" customWidth="1"/>
    <col min="4" max="8" width="9.625" style="225" customWidth="1"/>
    <col min="9" max="16384" width="10" style="225"/>
  </cols>
  <sheetData>
    <row r="1" spans="1:8">
      <c r="A1" s="221" t="s">
        <v>11</v>
      </c>
      <c r="B1" s="222" t="s">
        <v>12</v>
      </c>
      <c r="C1" s="223" t="s">
        <v>13</v>
      </c>
      <c r="D1" s="224"/>
      <c r="E1" s="224"/>
      <c r="F1" s="224"/>
      <c r="G1" s="224"/>
      <c r="H1" s="224"/>
    </row>
    <row r="2" spans="1:8">
      <c r="A2" s="226">
        <v>1000</v>
      </c>
      <c r="B2" s="227">
        <v>0.9</v>
      </c>
      <c r="C2" s="228">
        <f>52*B2*(520+A2)^0.5</f>
        <v>1824.5999013482381</v>
      </c>
      <c r="D2" s="229"/>
      <c r="E2" s="229"/>
      <c r="F2" s="229"/>
      <c r="G2" s="229"/>
      <c r="H2" s="229"/>
    </row>
    <row r="3" spans="1:8" ht="15" customHeight="1">
      <c r="A3" s="229"/>
      <c r="B3" s="304" t="s">
        <v>97</v>
      </c>
      <c r="C3" s="304"/>
      <c r="D3" s="304"/>
      <c r="E3" s="304"/>
      <c r="F3" s="304"/>
      <c r="G3" s="304"/>
      <c r="H3" s="304"/>
    </row>
    <row r="4" spans="1:8">
      <c r="A4" s="302" t="s">
        <v>98</v>
      </c>
      <c r="B4" s="228"/>
      <c r="C4" s="230">
        <v>1</v>
      </c>
      <c r="D4" s="230">
        <v>1.2</v>
      </c>
      <c r="E4" s="230">
        <v>1.4</v>
      </c>
      <c r="F4" s="230">
        <v>1.6</v>
      </c>
      <c r="G4" s="230">
        <v>1.8</v>
      </c>
      <c r="H4" s="230">
        <v>2</v>
      </c>
    </row>
    <row r="5" spans="1:8">
      <c r="A5" s="303"/>
      <c r="B5" s="231">
        <v>1000</v>
      </c>
      <c r="C5" s="232"/>
      <c r="D5" s="232"/>
      <c r="E5" s="232"/>
      <c r="F5" s="232"/>
      <c r="G5" s="232"/>
      <c r="H5" s="232"/>
    </row>
    <row r="6" spans="1:8">
      <c r="A6" s="303"/>
      <c r="B6" s="231">
        <v>1500</v>
      </c>
      <c r="C6" s="232"/>
      <c r="D6" s="232"/>
      <c r="E6" s="232"/>
      <c r="F6" s="232"/>
      <c r="G6" s="232"/>
      <c r="H6" s="232"/>
    </row>
    <row r="7" spans="1:8">
      <c r="A7" s="303"/>
      <c r="B7" s="231">
        <v>2000</v>
      </c>
      <c r="C7" s="232"/>
      <c r="D7" s="232"/>
      <c r="E7" s="232"/>
      <c r="F7" s="232"/>
      <c r="G7" s="232"/>
      <c r="H7" s="232"/>
    </row>
    <row r="8" spans="1:8">
      <c r="A8" s="303"/>
      <c r="B8" s="231">
        <v>2500</v>
      </c>
      <c r="C8" s="232"/>
      <c r="D8" s="232"/>
      <c r="E8" s="232"/>
      <c r="F8" s="232"/>
      <c r="G8" s="232"/>
      <c r="H8" s="232"/>
    </row>
    <row r="9" spans="1:8">
      <c r="A9" s="303"/>
      <c r="B9" s="231">
        <v>3000</v>
      </c>
      <c r="C9" s="232"/>
      <c r="D9" s="232"/>
      <c r="E9" s="232"/>
      <c r="F9" s="232"/>
      <c r="G9" s="232"/>
      <c r="H9" s="232"/>
    </row>
    <row r="10" spans="1:8">
      <c r="A10" s="303"/>
      <c r="B10" s="231">
        <v>3500</v>
      </c>
      <c r="C10" s="232"/>
      <c r="D10" s="232"/>
      <c r="E10" s="232"/>
      <c r="F10" s="232"/>
      <c r="G10" s="232"/>
      <c r="H10" s="232"/>
    </row>
    <row r="11" spans="1:8">
      <c r="A11" s="303"/>
      <c r="B11" s="231">
        <v>4000</v>
      </c>
      <c r="C11" s="232"/>
      <c r="D11" s="232"/>
      <c r="E11" s="232"/>
      <c r="F11" s="232"/>
      <c r="G11" s="232"/>
      <c r="H11" s="232"/>
    </row>
    <row r="12" spans="1:8">
      <c r="A12" s="303"/>
      <c r="B12" s="231">
        <v>4500</v>
      </c>
      <c r="C12" s="232"/>
      <c r="D12" s="232"/>
      <c r="E12" s="232"/>
      <c r="F12" s="232"/>
      <c r="G12" s="232"/>
      <c r="H12" s="232"/>
    </row>
  </sheetData>
  <mergeCells count="2">
    <mergeCell ref="A4:A12"/>
    <mergeCell ref="B3:H3"/>
  </mergeCells>
  <phoneticPr fontId="16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4" sqref="C24"/>
    </sheetView>
  </sheetViews>
  <sheetFormatPr defaultColWidth="8.875" defaultRowHeight="16.5"/>
  <cols>
    <col min="1" max="1" width="17.125" style="255" customWidth="1"/>
    <col min="2" max="2" width="17.5" style="255" customWidth="1"/>
    <col min="3" max="3" width="15.125" style="255" customWidth="1"/>
    <col min="4" max="4" width="14.125" style="255" customWidth="1"/>
    <col min="5" max="5" width="15.625" style="255" customWidth="1"/>
    <col min="6" max="6" width="15" style="255" customWidth="1"/>
    <col min="7" max="7" width="15.375" style="255" customWidth="1"/>
    <col min="8" max="16384" width="8.875" style="255"/>
  </cols>
  <sheetData>
    <row r="1" spans="1:7">
      <c r="A1" s="256" t="s">
        <v>111</v>
      </c>
      <c r="B1" s="257" t="s">
        <v>112</v>
      </c>
      <c r="C1" s="258" t="s">
        <v>113</v>
      </c>
    </row>
    <row r="2" spans="1:7" ht="17.25" thickBot="1">
      <c r="A2" s="259">
        <v>3000000</v>
      </c>
      <c r="B2" s="260">
        <v>3000000</v>
      </c>
      <c r="C2" s="261">
        <f>(A2+B2*0.15)*0.07</f>
        <v>241500.00000000003</v>
      </c>
    </row>
    <row r="4" spans="1:7" ht="17.25" thickBot="1">
      <c r="C4" s="305" t="s">
        <v>126</v>
      </c>
      <c r="D4" s="305"/>
      <c r="E4" s="305"/>
      <c r="F4" s="305"/>
      <c r="G4" s="305"/>
    </row>
    <row r="5" spans="1:7">
      <c r="B5" s="286"/>
      <c r="C5" s="287">
        <v>2000000</v>
      </c>
      <c r="D5" s="287">
        <v>4000000</v>
      </c>
      <c r="E5" s="287">
        <v>6000000</v>
      </c>
      <c r="F5" s="287">
        <v>8000000</v>
      </c>
      <c r="G5" s="287">
        <v>10000000</v>
      </c>
    </row>
    <row r="6" spans="1:7">
      <c r="A6" s="305" t="s">
        <v>111</v>
      </c>
      <c r="B6" s="288">
        <v>1000000</v>
      </c>
      <c r="C6" s="289"/>
      <c r="D6" s="289"/>
      <c r="E6" s="289"/>
      <c r="F6" s="289"/>
      <c r="G6" s="290"/>
    </row>
    <row r="7" spans="1:7">
      <c r="A7" s="305"/>
      <c r="B7" s="288">
        <v>2000000</v>
      </c>
      <c r="C7" s="289"/>
      <c r="D7" s="289"/>
      <c r="E7" s="289"/>
      <c r="F7" s="289"/>
      <c r="G7" s="290"/>
    </row>
    <row r="8" spans="1:7">
      <c r="A8" s="305"/>
      <c r="B8" s="288">
        <v>3000000</v>
      </c>
      <c r="C8" s="289"/>
      <c r="D8" s="289"/>
      <c r="E8" s="289"/>
      <c r="F8" s="289"/>
      <c r="G8" s="290"/>
    </row>
    <row r="9" spans="1:7">
      <c r="A9" s="305"/>
      <c r="B9" s="288">
        <v>4000000</v>
      </c>
      <c r="C9" s="289"/>
      <c r="D9" s="289"/>
      <c r="E9" s="289"/>
      <c r="F9" s="289"/>
      <c r="G9" s="290"/>
    </row>
    <row r="10" spans="1:7">
      <c r="A10" s="305"/>
      <c r="B10" s="288">
        <v>5000000</v>
      </c>
      <c r="C10" s="289"/>
      <c r="D10" s="289"/>
      <c r="E10" s="289"/>
      <c r="F10" s="289"/>
      <c r="G10" s="290"/>
    </row>
    <row r="11" spans="1:7">
      <c r="A11" s="305"/>
      <c r="B11" s="288">
        <v>6000000</v>
      </c>
      <c r="C11" s="289"/>
      <c r="D11" s="289"/>
      <c r="E11" s="289"/>
      <c r="F11" s="289"/>
      <c r="G11" s="290"/>
    </row>
    <row r="12" spans="1:7">
      <c r="A12" s="305"/>
      <c r="B12" s="288">
        <v>7000000</v>
      </c>
      <c r="C12" s="289"/>
      <c r="D12" s="289"/>
      <c r="E12" s="289"/>
      <c r="F12" s="289"/>
      <c r="G12" s="290"/>
    </row>
    <row r="13" spans="1:7">
      <c r="A13" s="305"/>
      <c r="B13" s="288">
        <v>8000000</v>
      </c>
      <c r="C13" s="289"/>
      <c r="D13" s="289"/>
      <c r="E13" s="289"/>
      <c r="F13" s="289"/>
      <c r="G13" s="290"/>
    </row>
    <row r="14" spans="1:7">
      <c r="A14" s="305"/>
      <c r="B14" s="288">
        <v>9000000</v>
      </c>
      <c r="C14" s="289"/>
      <c r="D14" s="289"/>
      <c r="E14" s="289"/>
      <c r="F14" s="289"/>
      <c r="G14" s="290"/>
    </row>
    <row r="15" spans="1:7" ht="17.25" thickBot="1">
      <c r="A15" s="305"/>
      <c r="B15" s="288">
        <v>10000000</v>
      </c>
      <c r="C15" s="291"/>
      <c r="D15" s="291"/>
      <c r="E15" s="291"/>
      <c r="F15" s="291"/>
      <c r="G15" s="292"/>
    </row>
  </sheetData>
  <mergeCells count="2">
    <mergeCell ref="A6:A15"/>
    <mergeCell ref="C4:G4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已命名的範圍</vt:lpstr>
      </vt:variant>
      <vt:variant>
        <vt:i4>22</vt:i4>
      </vt:variant>
    </vt:vector>
  </HeadingPairs>
  <TitlesOfParts>
    <vt:vector size="38" baseType="lpstr">
      <vt:lpstr>目標搜尋</vt:lpstr>
      <vt:lpstr>損益兩平</vt:lpstr>
      <vt:lpstr>綜合練習一</vt:lpstr>
      <vt:lpstr>線性規劃模式</vt:lpstr>
      <vt:lpstr>綜合練習二</vt:lpstr>
      <vt:lpstr>單變數What-If</vt:lpstr>
      <vt:lpstr>綜合練習三</vt:lpstr>
      <vt:lpstr>雙變數What-If 分析</vt:lpstr>
      <vt:lpstr>綜合練習四</vt:lpstr>
      <vt:lpstr>分析藍本</vt:lpstr>
      <vt:lpstr>綜合練習五</vt:lpstr>
      <vt:lpstr>職棒分析模式</vt:lpstr>
      <vt:lpstr>資本預算</vt:lpstr>
      <vt:lpstr>最適廣告預算分配</vt:lpstr>
      <vt:lpstr>運輸問題</vt:lpstr>
      <vt:lpstr>轉運問題</vt:lpstr>
      <vt:lpstr>投資支出額</vt:lpstr>
      <vt:lpstr>投資方案</vt:lpstr>
      <vt:lpstr>決策</vt:lpstr>
      <vt:lpstr>計劃Ａ</vt:lpstr>
      <vt:lpstr>計劃Ｂ</vt:lpstr>
      <vt:lpstr>計劃Ｃ</vt:lpstr>
      <vt:lpstr>計劃Ｄ</vt:lpstr>
      <vt:lpstr>座位限額</vt:lpstr>
      <vt:lpstr>淨現值</vt:lpstr>
      <vt:lpstr>票買出百分比</vt:lpstr>
      <vt:lpstr>票價</vt:lpstr>
      <vt:lpstr>第一期</vt:lpstr>
      <vt:lpstr>第二期</vt:lpstr>
      <vt:lpstr>第三期</vt:lpstr>
      <vt:lpstr>景氣係數</vt:lpstr>
      <vt:lpstr>晴天機率因子</vt:lpstr>
      <vt:lpstr>買出票數</vt:lpstr>
      <vt:lpstr>資本限額</vt:lpstr>
      <vt:lpstr>資金成本</vt:lpstr>
      <vt:lpstr>廣告量</vt:lpstr>
      <vt:lpstr>總收入</vt:lpstr>
      <vt:lpstr>總淨現值</vt:lpstr>
    </vt:vector>
  </TitlesOfParts>
  <Company>淡江管科博士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量化管理</dc:title>
  <dc:creator>林宏諭</dc:creator>
  <cp:lastModifiedBy>Windows 使用者</cp:lastModifiedBy>
  <dcterms:created xsi:type="dcterms:W3CDTF">1999-06-22T15:24:29Z</dcterms:created>
  <dcterms:modified xsi:type="dcterms:W3CDTF">2013-10-28T06:33:31Z</dcterms:modified>
</cp:coreProperties>
</file>