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0" windowWidth="6945" windowHeight="4380" activeTab="2"/>
  </bookViews>
  <sheets>
    <sheet name="博碩文化" sheetId="1" r:id="rId1"/>
    <sheet name="基本模式" sheetId="2" r:id="rId2"/>
    <sheet name="公式與函數練習" sheetId="3" r:id="rId3"/>
    <sheet name="銷售業績" sheetId="4" r:id="rId4"/>
  </sheets>
  <definedNames>
    <definedName name="一月">銷售業績!$D$3:$D$13</definedName>
    <definedName name="二月">銷售業績!$E$3:$E$13</definedName>
    <definedName name="平均">銷售業績!$F$3:$F$13</definedName>
    <definedName name="合計">#REF!</definedName>
    <definedName name="系統顧問">博碩文化!$B$9:$E$9</definedName>
    <definedName name="姓名">銷售業績!$B$3:$B$13</definedName>
    <definedName name="性別">銷售業績!$C$3:$C$13</definedName>
    <definedName name="版權">博碩文化!$B$6:$E$6</definedName>
    <definedName name="書籍出版">博碩文化!$B$5:$E$5</definedName>
    <definedName name="第一季">博碩文化!$B$5:$B$9</definedName>
    <definedName name="第二季">博碩文化!$C$5:$C$9</definedName>
    <definedName name="第三季">博碩文化!$D$5:$D$9</definedName>
    <definedName name="第四季">博碩文化!$E$5:$E$9</definedName>
    <definedName name="軟體">博碩文化!$B$8:$E$8</definedName>
    <definedName name="部門">銷售業績!$A$3:$A$13</definedName>
    <definedName name="總和">銷售業績!$G$3:$G$13</definedName>
    <definedName name="總計">#REF!</definedName>
    <definedName name="雜誌">博碩文化!$B$7:$E$7</definedName>
  </definedNames>
  <calcPr calcId="145621"/>
</workbook>
</file>

<file path=xl/calcChain.xml><?xml version="1.0" encoding="utf-8"?>
<calcChain xmlns="http://schemas.openxmlformats.org/spreadsheetml/2006/main">
  <c r="A15" i="4" l="1"/>
  <c r="F6" i="4"/>
  <c r="G6" i="4"/>
  <c r="F3" i="4"/>
  <c r="A18" i="4" s="1" a="1"/>
  <c r="A18" i="4" s="1"/>
  <c r="G3" i="4"/>
  <c r="A17" i="4" s="1" a="1"/>
  <c r="A17" i="4" s="1"/>
  <c r="F7" i="4"/>
  <c r="G7" i="4"/>
  <c r="F12" i="4"/>
  <c r="G12" i="4"/>
  <c r="F8" i="4"/>
  <c r="G8" i="4"/>
  <c r="F4" i="4"/>
  <c r="G4" i="4"/>
  <c r="F9" i="4"/>
  <c r="G9" i="4"/>
  <c r="F5" i="4"/>
  <c r="G5" i="4"/>
  <c r="F10" i="4"/>
  <c r="G10" i="4"/>
  <c r="F13" i="4"/>
  <c r="G13" i="4"/>
  <c r="F11" i="4"/>
  <c r="G11" i="4"/>
  <c r="I5" i="3"/>
  <c r="B15" i="3"/>
  <c r="J5" i="3"/>
  <c r="K5" i="3" s="1"/>
  <c r="I6" i="3"/>
  <c r="J6" i="3"/>
  <c r="K6" i="3"/>
  <c r="I7" i="3"/>
  <c r="J7" i="3"/>
  <c r="K7" i="3" s="1"/>
  <c r="I8" i="3"/>
  <c r="J8" i="3"/>
  <c r="K8" i="3"/>
  <c r="I9" i="3"/>
  <c r="J9" i="3"/>
  <c r="K9" i="3" s="1"/>
  <c r="I10" i="3"/>
  <c r="J10" i="3"/>
  <c r="K10" i="3"/>
  <c r="H6" i="3"/>
  <c r="G8" i="3"/>
  <c r="H8" i="3" s="1"/>
  <c r="G9" i="3"/>
  <c r="H9" i="3" s="1"/>
  <c r="H10" i="3"/>
  <c r="G10" i="3"/>
  <c r="G5" i="3"/>
  <c r="H5" i="3" s="1"/>
  <c r="G6" i="3"/>
  <c r="G7" i="3"/>
  <c r="H7" i="3" s="1"/>
  <c r="F5" i="3"/>
  <c r="F6" i="3"/>
  <c r="F7" i="3"/>
  <c r="F8" i="3"/>
  <c r="F9" i="3"/>
  <c r="F10" i="3"/>
  <c r="J4" i="3"/>
  <c r="K4" i="3"/>
  <c r="I4" i="3"/>
  <c r="G4" i="3"/>
  <c r="H4" i="3" s="1"/>
  <c r="F4" i="3"/>
  <c r="F11" i="3" s="1"/>
  <c r="F12" i="3"/>
  <c r="F14" i="3"/>
  <c r="C12" i="3"/>
  <c r="D12" i="3"/>
  <c r="E12" i="3"/>
  <c r="C13" i="3"/>
  <c r="D13" i="3"/>
  <c r="E13" i="3"/>
  <c r="C14" i="3"/>
  <c r="D14" i="3"/>
  <c r="E14" i="3"/>
  <c r="B14" i="3"/>
  <c r="B13" i="3"/>
  <c r="B12" i="3"/>
  <c r="B11" i="3"/>
  <c r="C11" i="3"/>
  <c r="D11" i="3"/>
  <c r="E11" i="3"/>
  <c r="A2" i="3"/>
  <c r="A3" i="2"/>
  <c r="I6" i="2"/>
  <c r="I7" i="2"/>
  <c r="I8" i="2"/>
  <c r="I9" i="2"/>
  <c r="I5" i="2"/>
  <c r="C12" i="2"/>
  <c r="D12" i="2"/>
  <c r="E12" i="2"/>
  <c r="C13" i="2"/>
  <c r="D13" i="2"/>
  <c r="E13" i="2"/>
  <c r="C11" i="2"/>
  <c r="D11" i="2"/>
  <c r="E11" i="2"/>
  <c r="B11" i="2"/>
  <c r="B13" i="2"/>
  <c r="B12" i="2"/>
  <c r="F7" i="2"/>
  <c r="G7" i="2" s="1"/>
  <c r="F8" i="2"/>
  <c r="G8" i="2" s="1"/>
  <c r="F9" i="2"/>
  <c r="G9" i="2" s="1"/>
  <c r="C10" i="2"/>
  <c r="D10" i="2"/>
  <c r="E10" i="2"/>
  <c r="B10" i="2"/>
  <c r="F10" i="2" s="1"/>
  <c r="A14" i="2" s="1"/>
  <c r="F6" i="2"/>
  <c r="G6" i="2" s="1"/>
  <c r="F5" i="2"/>
  <c r="G5" i="2" s="1"/>
  <c r="A2" i="2"/>
  <c r="E10" i="1"/>
  <c r="D10" i="1"/>
  <c r="C10" i="1"/>
  <c r="B10" i="1"/>
  <c r="F9" i="1"/>
  <c r="F8" i="1"/>
  <c r="F7" i="1"/>
  <c r="F6" i="1"/>
  <c r="F5" i="1"/>
  <c r="F10" i="1"/>
  <c r="A11" i="1"/>
  <c r="B16" i="1"/>
  <c r="F13" i="2" l="1"/>
  <c r="F12" i="2"/>
  <c r="H6" i="2"/>
  <c r="H9" i="2"/>
  <c r="H7" i="2"/>
  <c r="F11" i="2"/>
  <c r="H5" i="2"/>
  <c r="H8" i="2"/>
  <c r="F13" i="3"/>
  <c r="G14" i="4"/>
  <c r="A16" i="4"/>
</calcChain>
</file>

<file path=xl/sharedStrings.xml><?xml version="1.0" encoding="utf-8"?>
<sst xmlns="http://schemas.openxmlformats.org/spreadsheetml/2006/main" count="122" uniqueCount="90">
  <si>
    <t>製表日期</t>
  </si>
  <si>
    <t>第一季</t>
  </si>
  <si>
    <t>博碩文化股份有限公司</t>
    <phoneticPr fontId="3" type="noConversion"/>
  </si>
  <si>
    <r>
      <t>民國八十九年預估營業額</t>
    </r>
    <r>
      <rPr>
        <sz val="12"/>
        <color indexed="20"/>
        <rFont val="Times New Roman"/>
        <family val="1"/>
      </rPr>
      <t>(</t>
    </r>
    <r>
      <rPr>
        <sz val="12"/>
        <color indexed="20"/>
        <rFont val="標楷體"/>
        <family val="4"/>
        <charset val="136"/>
      </rPr>
      <t>單位</t>
    </r>
    <r>
      <rPr>
        <sz val="12"/>
        <color indexed="20"/>
        <rFont val="Times New Roman"/>
        <family val="1"/>
      </rPr>
      <t>:</t>
    </r>
    <r>
      <rPr>
        <sz val="12"/>
        <color indexed="20"/>
        <rFont val="標楷體"/>
        <family val="4"/>
        <charset val="136"/>
      </rPr>
      <t>萬</t>
    </r>
    <r>
      <rPr>
        <sz val="12"/>
        <color indexed="20"/>
        <rFont val="Times New Roman"/>
        <family val="1"/>
      </rPr>
      <t>)</t>
    </r>
    <phoneticPr fontId="3" type="noConversion"/>
  </si>
  <si>
    <t>書籍出版</t>
    <phoneticPr fontId="3" type="noConversion"/>
  </si>
  <si>
    <t>版權</t>
    <phoneticPr fontId="3" type="noConversion"/>
  </si>
  <si>
    <t>雜誌</t>
    <phoneticPr fontId="3" type="noConversion"/>
  </si>
  <si>
    <t>軟體</t>
    <phoneticPr fontId="3" type="noConversion"/>
  </si>
  <si>
    <t>系統顧問</t>
    <phoneticPr fontId="3" type="noConversion"/>
  </si>
  <si>
    <t>成本結構</t>
    <phoneticPr fontId="3" type="noConversion"/>
  </si>
  <si>
    <t>九十年成長比例</t>
    <phoneticPr fontId="3" type="noConversion"/>
  </si>
  <si>
    <t>陳玉玲</t>
  </si>
  <si>
    <t>李婉茹</t>
  </si>
  <si>
    <t>張絮菁</t>
  </si>
  <si>
    <t>總編輯</t>
    <phoneticPr fontId="3" type="noConversion"/>
  </si>
  <si>
    <t>楊雅雯</t>
    <phoneticPr fontId="3" type="noConversion"/>
  </si>
  <si>
    <t>曾慧惠</t>
    <phoneticPr fontId="3" type="noConversion"/>
  </si>
  <si>
    <t>出刊日期</t>
    <phoneticPr fontId="3" type="noConversion"/>
  </si>
  <si>
    <r>
      <t>廣告</t>
    </r>
    <r>
      <rPr>
        <sz val="12"/>
        <color indexed="9"/>
        <rFont val="Times New Roman"/>
        <family val="1"/>
      </rPr>
      <t>AE</t>
    </r>
    <phoneticPr fontId="3" type="noConversion"/>
  </si>
  <si>
    <t>前半年雜誌主要負責人</t>
    <phoneticPr fontId="3" type="noConversion"/>
  </si>
  <si>
    <t>合計</t>
    <phoneticPr fontId="3" type="noConversion"/>
  </si>
  <si>
    <t>總和</t>
    <phoneticPr fontId="3" type="noConversion"/>
  </si>
  <si>
    <t>第二季</t>
  </si>
  <si>
    <t>第三季</t>
  </si>
  <si>
    <t>第四季</t>
  </si>
  <si>
    <t>今天日期</t>
    <phoneticPr fontId="3" type="noConversion"/>
  </si>
  <si>
    <t>與製表日相差</t>
    <phoneticPr fontId="3" type="noConversion"/>
  </si>
  <si>
    <t>八九年總營業額</t>
    <phoneticPr fontId="3" type="noConversion"/>
  </si>
  <si>
    <t>四月</t>
  </si>
  <si>
    <t>五月</t>
  </si>
  <si>
    <t>六月</t>
  </si>
  <si>
    <t>陳致遠</t>
  </si>
  <si>
    <t>黃忠義</t>
  </si>
  <si>
    <t>謝佳賢</t>
  </si>
  <si>
    <t>彭政閔</t>
  </si>
  <si>
    <t>陳金鋒</t>
  </si>
  <si>
    <t>張泰山</t>
  </si>
  <si>
    <t>平均數</t>
  </si>
  <si>
    <t>標準差</t>
  </si>
  <si>
    <t>最大值</t>
  </si>
  <si>
    <t>最小值</t>
  </si>
  <si>
    <t>總平均</t>
  </si>
  <si>
    <t>姓名</t>
  </si>
  <si>
    <t>林建宏</t>
  </si>
  <si>
    <t>陳建志</t>
  </si>
  <si>
    <t>黃士哲</t>
  </si>
  <si>
    <t>王秀惠</t>
  </si>
  <si>
    <t>萬衛華</t>
  </si>
  <si>
    <t>陳國清</t>
  </si>
  <si>
    <t>黃冠儒</t>
  </si>
  <si>
    <t>謝月嫥</t>
  </si>
  <si>
    <t>林毓修</t>
  </si>
  <si>
    <t>博碩文化股份有限公司</t>
    <phoneticPr fontId="3" type="noConversion"/>
  </si>
  <si>
    <t>業務員</t>
    <phoneticPr fontId="3" type="noConversion"/>
  </si>
  <si>
    <t>第一季</t>
    <phoneticPr fontId="3" type="noConversion"/>
  </si>
  <si>
    <t>總和</t>
    <phoneticPr fontId="3" type="noConversion"/>
  </si>
  <si>
    <t>加權</t>
    <phoneticPr fontId="3" type="noConversion"/>
  </si>
  <si>
    <t>獎金</t>
    <phoneticPr fontId="3" type="noConversion"/>
  </si>
  <si>
    <t>&gt;500季節數</t>
    <phoneticPr fontId="3" type="noConversion"/>
  </si>
  <si>
    <t>陳友敬</t>
    <phoneticPr fontId="3" type="noConversion"/>
  </si>
  <si>
    <t>陳偉忠</t>
    <phoneticPr fontId="3" type="noConversion"/>
  </si>
  <si>
    <t>蔡福源</t>
    <phoneticPr fontId="3" type="noConversion"/>
  </si>
  <si>
    <t>莊慧玲</t>
    <phoneticPr fontId="3" type="noConversion"/>
  </si>
  <si>
    <t>陳儀庭</t>
    <phoneticPr fontId="3" type="noConversion"/>
  </si>
  <si>
    <t>總計</t>
    <phoneticPr fontId="3" type="noConversion"/>
  </si>
  <si>
    <t>平均</t>
    <phoneticPr fontId="3" type="noConversion"/>
  </si>
  <si>
    <t>最大值</t>
    <phoneticPr fontId="3" type="noConversion"/>
  </si>
  <si>
    <t>最小值</t>
    <phoneticPr fontId="3" type="noConversion"/>
  </si>
  <si>
    <t>亞錦賽明星球員票選 每月得票統計</t>
    <phoneticPr fontId="3" type="noConversion"/>
  </si>
  <si>
    <t>三月</t>
    <phoneticPr fontId="3" type="noConversion"/>
  </si>
  <si>
    <t>總分</t>
    <phoneticPr fontId="3" type="noConversion"/>
  </si>
  <si>
    <t>狀況</t>
    <phoneticPr fontId="3" type="noConversion"/>
  </si>
  <si>
    <t>低於54個數</t>
    <phoneticPr fontId="3" type="noConversion"/>
  </si>
  <si>
    <t>不及格☆</t>
    <phoneticPr fontId="3" type="noConversion"/>
  </si>
  <si>
    <t>特優</t>
    <phoneticPr fontId="3" type="noConversion"/>
  </si>
  <si>
    <t>高志綱</t>
    <phoneticPr fontId="3" type="noConversion"/>
  </si>
  <si>
    <t>博碩文化銷售業績資料庫</t>
    <phoneticPr fontId="3" type="noConversion"/>
  </si>
  <si>
    <t>部門</t>
    <phoneticPr fontId="3" type="noConversion"/>
  </si>
  <si>
    <t>性別</t>
    <phoneticPr fontId="3" type="noConversion"/>
  </si>
  <si>
    <t>一月</t>
    <phoneticPr fontId="3" type="noConversion"/>
  </si>
  <si>
    <t>二月</t>
    <phoneticPr fontId="3" type="noConversion"/>
  </si>
  <si>
    <t>直銷</t>
    <phoneticPr fontId="3" type="noConversion"/>
  </si>
  <si>
    <t>女</t>
    <phoneticPr fontId="3" type="noConversion"/>
  </si>
  <si>
    <t>經銷</t>
    <phoneticPr fontId="3" type="noConversion"/>
  </si>
  <si>
    <t>男</t>
    <phoneticPr fontId="3" type="noConversion"/>
  </si>
  <si>
    <t>外銷</t>
    <phoneticPr fontId="3" type="noConversion"/>
  </si>
  <si>
    <r>
      <t>計算銷售總和大於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之銷售總和的和</t>
    </r>
    <phoneticPr fontId="3" type="noConversion"/>
  </si>
  <si>
    <r>
      <t>計算銷售總和大於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之一月份銷售的和</t>
    </r>
    <phoneticPr fontId="3" type="noConversion"/>
  </si>
  <si>
    <t>直銷部門且為女生的銷售總和</t>
    <phoneticPr fontId="3" type="noConversion"/>
  </si>
  <si>
    <t>男生且平均銷售量大於900的銷售總和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</si>
</sst>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7" formatCode="&quot;$&quot;#,##0_);[Red]\(&quot;$&quot;#,##0\)"/>
    <numFmt numFmtId="179" formatCode="&quot;$&quot;#,##0.00_);[Red]\(&quot;$&quot;#,##0.00\)"/>
    <numFmt numFmtId="184" formatCode="m&quot;月&quot;d&quot;日&quot;"/>
    <numFmt numFmtId="188" formatCode="#,##0_);[Red]\(#,##0\)"/>
    <numFmt numFmtId="189" formatCode="#,##0_ "/>
    <numFmt numFmtId="191" formatCode="m&quot;月&quot;d&quot;日&quot;;@"/>
    <numFmt numFmtId="192" formatCode="0_ "/>
    <numFmt numFmtId="201" formatCode="0.0%"/>
    <numFmt numFmtId="202" formatCode="_-* #,##0.0_-;\-* #,##0.0_-;_-* &quot;-&quot;??_-;_-@_-"/>
    <numFmt numFmtId="203" formatCode="_-* #,##0_-;\-* #,##0_-;_-* &quot;-&quot;??_-;_-@_-"/>
    <numFmt numFmtId="213" formatCode="#,##0.00_);[Red]\(#,##0.00\)"/>
  </numFmts>
  <fonts count="39">
    <font>
      <sz val="12"/>
      <name val="Arial Rounded MT Bold"/>
      <family val="2"/>
    </font>
    <font>
      <sz val="12"/>
      <name val="Arial Rounded MT Bold"/>
      <family val="2"/>
    </font>
    <font>
      <b/>
      <sz val="12"/>
      <color indexed="10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48"/>
      <name val="Times New Roman"/>
      <family val="1"/>
    </font>
    <font>
      <sz val="12"/>
      <color indexed="56"/>
      <name val="標楷體"/>
      <family val="4"/>
      <charset val="136"/>
    </font>
    <font>
      <sz val="12"/>
      <color indexed="12"/>
      <name val="標楷體"/>
      <family val="4"/>
      <charset val="136"/>
    </font>
    <font>
      <sz val="12"/>
      <color indexed="20"/>
      <name val="標楷體"/>
      <family val="4"/>
      <charset val="136"/>
    </font>
    <font>
      <sz val="12"/>
      <color indexed="2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17"/>
      <name val="標楷體"/>
      <family val="4"/>
      <charset val="136"/>
    </font>
    <font>
      <sz val="12"/>
      <color indexed="18"/>
      <name val="標楷體"/>
      <family val="4"/>
      <charset val="136"/>
    </font>
    <font>
      <sz val="12"/>
      <color indexed="18"/>
      <name val="Times New Roman"/>
      <family val="1"/>
    </font>
    <font>
      <sz val="12"/>
      <color indexed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b/>
      <sz val="12"/>
      <color indexed="56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37"/>
      <name val="Times New Roman"/>
      <family val="1"/>
    </font>
    <font>
      <i/>
      <sz val="12"/>
      <color indexed="26"/>
      <name val="Times New Roman"/>
      <family val="1"/>
    </font>
    <font>
      <u val="doubleAccounting"/>
      <sz val="12"/>
      <name val="Times New Roman"/>
      <family val="1"/>
    </font>
    <font>
      <sz val="14"/>
      <color indexed="12"/>
      <name val="標楷體"/>
      <family val="4"/>
      <charset val="136"/>
    </font>
    <font>
      <sz val="14"/>
      <color indexed="2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0"/>
      <name val="Times New Roman"/>
      <family val="1"/>
    </font>
    <font>
      <sz val="12"/>
      <name val="華康中明體"/>
      <family val="3"/>
      <charset val="136"/>
    </font>
    <font>
      <b/>
      <sz val="12"/>
      <name val="Times New Roman"/>
      <family val="1"/>
    </font>
    <font>
      <sz val="14"/>
      <color indexed="9"/>
      <name val="標楷體"/>
      <family val="4"/>
      <charset val="136"/>
    </font>
    <font>
      <b/>
      <sz val="12"/>
      <color indexed="9"/>
      <name val="Times New Roman"/>
      <family val="1"/>
    </font>
    <font>
      <sz val="14"/>
      <name val="Times New Roman"/>
      <family val="1"/>
    </font>
    <font>
      <sz val="11"/>
      <color indexed="9"/>
      <name val="標楷體"/>
      <family val="4"/>
      <charset val="136"/>
    </font>
    <font>
      <sz val="12"/>
      <color indexed="8"/>
      <name val="Times New Roman"/>
      <family val="1"/>
    </font>
    <font>
      <sz val="14"/>
      <color indexed="9"/>
      <name val="Times New Roman"/>
      <family val="1"/>
    </font>
    <font>
      <sz val="11"/>
      <color indexed="18"/>
      <name val="Times New Roman"/>
      <family val="1"/>
    </font>
    <font>
      <sz val="12"/>
      <color indexed="26"/>
      <name val="Times New Roman"/>
      <family val="1"/>
    </font>
    <font>
      <b/>
      <sz val="12"/>
      <color indexed="16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8"/>
        <bgColor indexed="24"/>
      </patternFill>
    </fill>
    <fill>
      <patternFill patternType="darkGray">
        <fgColor indexed="9"/>
        <bgColor indexed="42"/>
      </patternFill>
    </fill>
    <fill>
      <patternFill patternType="darkGray">
        <fgColor indexed="9"/>
        <bgColor indexed="41"/>
      </patternFill>
    </fill>
    <fill>
      <patternFill patternType="darkGray">
        <fgColor indexed="9"/>
        <bgColor indexed="11"/>
      </patternFill>
    </fill>
    <fill>
      <patternFill patternType="solid">
        <fgColor indexed="28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18" fillId="0" borderId="0"/>
    <xf numFmtId="0" fontId="1" fillId="0" borderId="0"/>
    <xf numFmtId="0" fontId="18" fillId="0" borderId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2" borderId="0">
      <alignment horizontal="center" vertical="center"/>
    </xf>
    <xf numFmtId="177" fontId="21" fillId="3" borderId="1">
      <alignment vertical="center"/>
    </xf>
    <xf numFmtId="213" fontId="22" fillId="4" borderId="0"/>
  </cellStyleXfs>
  <cellXfs count="78">
    <xf numFmtId="0" fontId="0" fillId="0" borderId="0" xfId="0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vertical="center"/>
    </xf>
    <xf numFmtId="2" fontId="14" fillId="5" borderId="2" xfId="0" applyNumberFormat="1" applyFont="1" applyFill="1" applyBorder="1" applyAlignment="1">
      <alignment horizontal="left"/>
    </xf>
    <xf numFmtId="1" fontId="15" fillId="6" borderId="0" xfId="0" applyNumberFormat="1" applyFont="1" applyFill="1" applyBorder="1" applyAlignment="1">
      <alignment horizontal="left"/>
    </xf>
    <xf numFmtId="2" fontId="15" fillId="6" borderId="0" xfId="0" applyNumberFormat="1" applyFont="1" applyFill="1" applyBorder="1" applyAlignment="1">
      <alignment horizontal="left"/>
    </xf>
    <xf numFmtId="1" fontId="8" fillId="6" borderId="0" xfId="0" applyNumberFormat="1" applyFont="1" applyFill="1" applyBorder="1" applyAlignment="1">
      <alignment horizontal="left"/>
    </xf>
    <xf numFmtId="2" fontId="8" fillId="6" borderId="0" xfId="0" applyNumberFormat="1" applyFont="1" applyFill="1" applyBorder="1" applyAlignment="1">
      <alignment horizontal="left"/>
    </xf>
    <xf numFmtId="12" fontId="5" fillId="0" borderId="0" xfId="0" applyNumberFormat="1" applyFont="1" applyFill="1" applyBorder="1" applyAlignment="1"/>
    <xf numFmtId="184" fontId="15" fillId="6" borderId="0" xfId="0" applyNumberFormat="1" applyFont="1" applyFill="1" applyBorder="1" applyAlignment="1">
      <alignment horizontal="left"/>
    </xf>
    <xf numFmtId="188" fontId="17" fillId="0" borderId="0" xfId="0" applyNumberFormat="1" applyFont="1" applyFill="1" applyBorder="1" applyAlignment="1"/>
    <xf numFmtId="189" fontId="5" fillId="0" borderId="0" xfId="0" applyNumberFormat="1" applyFont="1" applyFill="1" applyBorder="1" applyAlignment="1"/>
    <xf numFmtId="14" fontId="4" fillId="0" borderId="0" xfId="0" applyNumberFormat="1" applyFont="1" applyFill="1" applyBorder="1" applyAlignment="1"/>
    <xf numFmtId="191" fontId="8" fillId="0" borderId="0" xfId="0" applyNumberFormat="1" applyFont="1" applyFill="1" applyBorder="1" applyAlignment="1"/>
    <xf numFmtId="189" fontId="5" fillId="7" borderId="0" xfId="0" applyNumberFormat="1" applyFont="1" applyFill="1" applyBorder="1" applyAlignment="1"/>
    <xf numFmtId="0" fontId="23" fillId="0" borderId="0" xfId="4" applyNumberFormat="1" applyFont="1" applyFill="1" applyBorder="1" applyAlignment="1"/>
    <xf numFmtId="0" fontId="4" fillId="0" borderId="0" xfId="4" applyFont="1"/>
    <xf numFmtId="0" fontId="24" fillId="0" borderId="0" xfId="4" applyNumberFormat="1" applyFont="1" applyFill="1" applyBorder="1" applyAlignment="1"/>
    <xf numFmtId="0" fontId="25" fillId="7" borderId="0" xfId="4" applyFont="1" applyFill="1"/>
    <xf numFmtId="0" fontId="26" fillId="7" borderId="0" xfId="4" applyFont="1" applyFill="1" applyAlignment="1">
      <alignment horizontal="center" vertical="center" wrapText="1"/>
    </xf>
    <xf numFmtId="0" fontId="14" fillId="8" borderId="0" xfId="4" applyFont="1" applyFill="1"/>
    <xf numFmtId="0" fontId="14" fillId="9" borderId="0" xfId="3" applyFont="1" applyFill="1"/>
    <xf numFmtId="203" fontId="4" fillId="0" borderId="0" xfId="5" applyNumberFormat="1" applyFont="1"/>
    <xf numFmtId="203" fontId="9" fillId="10" borderId="0" xfId="4" applyNumberFormat="1" applyFont="1" applyFill="1"/>
    <xf numFmtId="9" fontId="9" fillId="10" borderId="0" xfId="6" applyFont="1" applyFill="1"/>
    <xf numFmtId="179" fontId="9" fillId="10" borderId="0" xfId="1" applyNumberFormat="1" applyFont="1" applyFill="1"/>
    <xf numFmtId="0" fontId="9" fillId="10" borderId="0" xfId="1" applyFont="1" applyFill="1"/>
    <xf numFmtId="0" fontId="14" fillId="11" borderId="0" xfId="4" applyFont="1" applyFill="1"/>
    <xf numFmtId="201" fontId="27" fillId="0" borderId="0" xfId="6" applyNumberFormat="1" applyFont="1"/>
    <xf numFmtId="202" fontId="9" fillId="10" borderId="0" xfId="4" applyNumberFormat="1" applyFont="1" applyFill="1"/>
    <xf numFmtId="0" fontId="25" fillId="7" borderId="0" xfId="4" applyFont="1" applyFill="1" applyAlignment="1">
      <alignment vertical="top" wrapText="1"/>
    </xf>
    <xf numFmtId="0" fontId="28" fillId="0" borderId="0" xfId="1" applyFont="1"/>
    <xf numFmtId="0" fontId="29" fillId="0" borderId="0" xfId="4" applyFont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30" fillId="12" borderId="0" xfId="1" applyFont="1" applyFill="1" applyBorder="1" applyAlignment="1">
      <alignment horizontal="centerContinuous"/>
    </xf>
    <xf numFmtId="0" fontId="31" fillId="12" borderId="0" xfId="1" applyFont="1" applyFill="1" applyBorder="1" applyAlignment="1">
      <alignment horizontal="centerContinuous"/>
    </xf>
    <xf numFmtId="0" fontId="32" fillId="0" borderId="0" xfId="1" applyFont="1"/>
    <xf numFmtId="0" fontId="33" fillId="12" borderId="0" xfId="1" applyFont="1" applyFill="1" applyBorder="1" applyAlignment="1">
      <alignment horizontal="left"/>
    </xf>
    <xf numFmtId="0" fontId="14" fillId="12" borderId="0" xfId="1" applyFont="1" applyFill="1" applyBorder="1" applyAlignment="1">
      <alignment horizontal="left"/>
    </xf>
    <xf numFmtId="0" fontId="14" fillId="12" borderId="0" xfId="1" applyFont="1" applyFill="1" applyBorder="1" applyAlignment="1">
      <alignment horizontal="center"/>
    </xf>
    <xf numFmtId="0" fontId="15" fillId="6" borderId="0" xfId="1" applyFont="1" applyFill="1" applyBorder="1" applyAlignment="1"/>
    <xf numFmtId="0" fontId="34" fillId="6" borderId="0" xfId="1" applyFont="1" applyFill="1" applyBorder="1" applyAlignment="1"/>
    <xf numFmtId="192" fontId="34" fillId="13" borderId="0" xfId="1" applyNumberFormat="1" applyFont="1" applyFill="1" applyBorder="1" applyAlignment="1"/>
    <xf numFmtId="192" fontId="15" fillId="14" borderId="0" xfId="1" applyNumberFormat="1" applyFont="1" applyFill="1" applyBorder="1" applyAlignment="1"/>
    <xf numFmtId="192" fontId="34" fillId="14" borderId="0" xfId="1" applyNumberFormat="1" applyFont="1" applyFill="1" applyBorder="1" applyAlignment="1"/>
    <xf numFmtId="192" fontId="15" fillId="15" borderId="0" xfId="1" applyNumberFormat="1" applyFont="1" applyFill="1" applyBorder="1" applyAlignment="1"/>
    <xf numFmtId="0" fontId="34" fillId="13" borderId="0" xfId="1" applyFont="1" applyFill="1" applyBorder="1" applyAlignment="1"/>
    <xf numFmtId="0" fontId="4" fillId="0" borderId="0" xfId="1" applyFont="1"/>
    <xf numFmtId="0" fontId="4" fillId="0" borderId="0" xfId="2" applyFont="1"/>
    <xf numFmtId="0" fontId="30" fillId="16" borderId="6" xfId="2" applyFont="1" applyFill="1" applyBorder="1" applyAlignment="1">
      <alignment horizontal="center"/>
    </xf>
    <xf numFmtId="0" fontId="30" fillId="16" borderId="7" xfId="2" applyFont="1" applyFill="1" applyBorder="1" applyAlignment="1">
      <alignment horizontal="center"/>
    </xf>
    <xf numFmtId="0" fontId="30" fillId="16" borderId="8" xfId="2" applyFont="1" applyFill="1" applyBorder="1" applyAlignment="1">
      <alignment horizontal="center"/>
    </xf>
    <xf numFmtId="0" fontId="12" fillId="17" borderId="9" xfId="2" applyFont="1" applyFill="1" applyBorder="1" applyAlignment="1">
      <alignment horizontal="center"/>
    </xf>
    <xf numFmtId="0" fontId="12" fillId="17" borderId="0" xfId="2" applyFont="1" applyFill="1" applyBorder="1" applyAlignment="1">
      <alignment horizontal="center"/>
    </xf>
    <xf numFmtId="203" fontId="36" fillId="18" borderId="0" xfId="5" applyNumberFormat="1" applyFont="1" applyFill="1" applyBorder="1" applyAlignment="1">
      <alignment horizontal="right"/>
    </xf>
    <xf numFmtId="203" fontId="5" fillId="19" borderId="0" xfId="5" applyNumberFormat="1" applyFont="1" applyFill="1" applyBorder="1" applyAlignment="1">
      <alignment horizontal="right"/>
    </xf>
    <xf numFmtId="203" fontId="37" fillId="20" borderId="0" xfId="5" applyNumberFormat="1" applyFont="1" applyFill="1" applyBorder="1" applyAlignment="1">
      <alignment horizontal="right"/>
    </xf>
    <xf numFmtId="203" fontId="38" fillId="21" borderId="10" xfId="5" applyNumberFormat="1" applyFont="1" applyFill="1" applyBorder="1" applyAlignment="1">
      <alignment horizontal="right"/>
    </xf>
    <xf numFmtId="0" fontId="12" fillId="17" borderId="2" xfId="2" applyFont="1" applyFill="1" applyBorder="1" applyAlignment="1">
      <alignment horizontal="center"/>
    </xf>
    <xf numFmtId="203" fontId="36" fillId="18" borderId="2" xfId="5" applyNumberFormat="1" applyFont="1" applyFill="1" applyBorder="1" applyAlignment="1">
      <alignment horizontal="right"/>
    </xf>
    <xf numFmtId="203" fontId="5" fillId="19" borderId="2" xfId="5" applyNumberFormat="1" applyFont="1" applyFill="1" applyBorder="1" applyAlignment="1">
      <alignment horizontal="right"/>
    </xf>
    <xf numFmtId="203" fontId="37" fillId="20" borderId="2" xfId="5" applyNumberFormat="1" applyFont="1" applyFill="1" applyBorder="1" applyAlignment="1">
      <alignment horizontal="right"/>
    </xf>
    <xf numFmtId="203" fontId="38" fillId="21" borderId="11" xfId="5" applyNumberFormat="1" applyFont="1" applyFill="1" applyBorder="1" applyAlignment="1">
      <alignment horizontal="right"/>
    </xf>
    <xf numFmtId="203" fontId="16" fillId="22" borderId="0" xfId="5" applyNumberFormat="1" applyFont="1" applyFill="1"/>
    <xf numFmtId="203" fontId="4" fillId="10" borderId="0" xfId="2" applyNumberFormat="1" applyFont="1" applyFill="1"/>
    <xf numFmtId="0" fontId="25" fillId="7" borderId="0" xfId="2" applyFont="1" applyFill="1"/>
    <xf numFmtId="0" fontId="4" fillId="7" borderId="0" xfId="2" applyFont="1" applyFill="1"/>
    <xf numFmtId="0" fontId="30" fillId="16" borderId="3" xfId="2" applyFont="1" applyFill="1" applyBorder="1" applyAlignment="1">
      <alignment horizontal="center"/>
    </xf>
    <xf numFmtId="0" fontId="35" fillId="16" borderId="4" xfId="2" applyFont="1" applyFill="1" applyBorder="1" applyAlignment="1">
      <alignment horizontal="center"/>
    </xf>
    <xf numFmtId="0" fontId="35" fillId="16" borderId="5" xfId="2" applyFont="1" applyFill="1" applyBorder="1" applyAlignment="1">
      <alignment horizontal="center"/>
    </xf>
  </cellXfs>
  <cellStyles count="10">
    <cellStyle name="一般" xfId="0" builtinId="0"/>
    <cellStyle name="一般_CH04習題解答" xfId="1"/>
    <cellStyle name="一般_作業05" xfId="2"/>
    <cellStyle name="一般_數字格式化" xfId="3"/>
    <cellStyle name="一般_簡單工作表模式" xfId="4"/>
    <cellStyle name="千分位_CH04習題解答" xfId="5"/>
    <cellStyle name="百分比" xfId="6" builtinId="5"/>
    <cellStyle name="產品名稱" xfId="7"/>
    <cellStyle name="博碩專用" xfId="8"/>
    <cellStyle name="練習專用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3"/>
  <sheetViews>
    <sheetView workbookViewId="0">
      <selection activeCell="C17" sqref="C17"/>
    </sheetView>
  </sheetViews>
  <sheetFormatPr defaultColWidth="7.296875" defaultRowHeight="15.75"/>
  <cols>
    <col min="1" max="1" width="12.3984375" style="1" customWidth="1"/>
    <col min="2" max="5" width="7.3984375" style="1" customWidth="1"/>
    <col min="6" max="6" width="7.296875" style="1" customWidth="1"/>
    <col min="7" max="7" width="1" style="1" customWidth="1"/>
    <col min="8" max="8" width="7.296875" style="1" customWidth="1"/>
    <col min="9" max="9" width="6.19921875" style="1" bestFit="1" customWidth="1"/>
    <col min="10" max="10" width="6.69921875" style="1" bestFit="1" customWidth="1"/>
    <col min="11" max="11" width="7.296875" style="1" customWidth="1"/>
    <col min="12" max="12" width="8.796875" style="1" bestFit="1" customWidth="1"/>
    <col min="13" max="16384" width="7.296875" style="1"/>
  </cols>
  <sheetData>
    <row r="1" spans="1:13" ht="16.5">
      <c r="A1" s="4" t="s">
        <v>2</v>
      </c>
      <c r="K1" s="22">
        <v>108001</v>
      </c>
      <c r="L1" s="20">
        <v>37622</v>
      </c>
      <c r="M1" s="1">
        <v>10</v>
      </c>
    </row>
    <row r="2" spans="1:13" ht="16.5">
      <c r="A2" s="5" t="s">
        <v>3</v>
      </c>
      <c r="K2" s="22">
        <v>108002</v>
      </c>
      <c r="L2" s="20">
        <v>37623</v>
      </c>
      <c r="M2" s="1">
        <v>40</v>
      </c>
    </row>
    <row r="3" spans="1:13" ht="16.5">
      <c r="A3" s="3" t="s">
        <v>0</v>
      </c>
      <c r="B3" s="21">
        <v>37624</v>
      </c>
      <c r="H3" s="4" t="s">
        <v>19</v>
      </c>
      <c r="K3" s="22">
        <v>108003</v>
      </c>
      <c r="L3" s="20">
        <v>37624</v>
      </c>
      <c r="M3" s="1">
        <v>160</v>
      </c>
    </row>
    <row r="4" spans="1:13" s="2" customFormat="1" ht="17.25" thickBot="1">
      <c r="B4" s="8" t="s">
        <v>1</v>
      </c>
      <c r="C4" s="8" t="s">
        <v>22</v>
      </c>
      <c r="D4" s="8" t="s">
        <v>23</v>
      </c>
      <c r="E4" s="8" t="s">
        <v>24</v>
      </c>
      <c r="F4" s="9" t="s">
        <v>20</v>
      </c>
      <c r="G4" s="10"/>
      <c r="H4" s="11" t="s">
        <v>17</v>
      </c>
      <c r="I4" s="11" t="s">
        <v>14</v>
      </c>
      <c r="J4" s="11" t="s">
        <v>18</v>
      </c>
      <c r="K4" s="22">
        <v>108004</v>
      </c>
      <c r="L4" s="20">
        <v>37627</v>
      </c>
      <c r="M4" s="1">
        <v>640</v>
      </c>
    </row>
    <row r="5" spans="1:13" ht="16.5">
      <c r="A5" s="7" t="s">
        <v>4</v>
      </c>
      <c r="B5" s="19">
        <v>1350</v>
      </c>
      <c r="C5" s="19">
        <v>1500</v>
      </c>
      <c r="D5" s="19">
        <v>1650</v>
      </c>
      <c r="E5" s="19">
        <v>1800</v>
      </c>
      <c r="F5" s="18">
        <f>SUM(書籍出版)</f>
        <v>6300</v>
      </c>
      <c r="H5" s="17">
        <v>37641</v>
      </c>
      <c r="I5" s="14" t="s">
        <v>11</v>
      </c>
      <c r="J5" s="15" t="s">
        <v>16</v>
      </c>
      <c r="K5" s="22">
        <v>108005</v>
      </c>
      <c r="L5" s="20">
        <v>37628</v>
      </c>
      <c r="M5" s="1">
        <v>2560</v>
      </c>
    </row>
    <row r="6" spans="1:13" ht="16.5">
      <c r="A6" s="7" t="s">
        <v>5</v>
      </c>
      <c r="B6" s="19">
        <v>200</v>
      </c>
      <c r="C6" s="19">
        <v>245</v>
      </c>
      <c r="D6" s="19">
        <v>290</v>
      </c>
      <c r="E6" s="19">
        <v>335</v>
      </c>
      <c r="F6" s="18">
        <f>SUM(版權)</f>
        <v>1070</v>
      </c>
      <c r="H6" s="17">
        <v>37672</v>
      </c>
      <c r="I6" s="12" t="s">
        <v>12</v>
      </c>
      <c r="J6" s="13" t="s">
        <v>15</v>
      </c>
      <c r="K6" s="22">
        <v>108006</v>
      </c>
      <c r="L6" s="20">
        <v>37629</v>
      </c>
      <c r="M6" s="1">
        <v>10240</v>
      </c>
    </row>
    <row r="7" spans="1:13" ht="16.5">
      <c r="A7" s="7" t="s">
        <v>6</v>
      </c>
      <c r="B7" s="19">
        <v>1150</v>
      </c>
      <c r="C7" s="19">
        <v>200</v>
      </c>
      <c r="D7" s="19">
        <v>-750</v>
      </c>
      <c r="E7" s="19">
        <v>-1700</v>
      </c>
      <c r="F7" s="18">
        <f>SUM(雜誌)</f>
        <v>-1100</v>
      </c>
      <c r="H7" s="17">
        <v>37700</v>
      </c>
      <c r="I7" s="12" t="s">
        <v>13</v>
      </c>
      <c r="J7" s="13" t="s">
        <v>15</v>
      </c>
      <c r="K7" s="22">
        <v>108007</v>
      </c>
      <c r="L7" s="20">
        <v>37630</v>
      </c>
      <c r="M7" s="1">
        <v>40960</v>
      </c>
    </row>
    <row r="8" spans="1:13" ht="16.5">
      <c r="A8" s="7" t="s">
        <v>7</v>
      </c>
      <c r="B8" s="19">
        <v>750</v>
      </c>
      <c r="C8" s="19">
        <v>720</v>
      </c>
      <c r="D8" s="19">
        <v>690</v>
      </c>
      <c r="E8" s="19">
        <v>660</v>
      </c>
      <c r="F8" s="18">
        <f>SUM(軟體)</f>
        <v>2820</v>
      </c>
      <c r="H8" s="17">
        <v>37731</v>
      </c>
      <c r="I8" s="12" t="s">
        <v>12</v>
      </c>
      <c r="J8" s="13" t="s">
        <v>15</v>
      </c>
      <c r="K8" s="22">
        <v>108008</v>
      </c>
      <c r="L8" s="20">
        <v>37631</v>
      </c>
    </row>
    <row r="9" spans="1:13" ht="16.5">
      <c r="A9" s="7" t="s">
        <v>8</v>
      </c>
      <c r="B9" s="19">
        <v>120</v>
      </c>
      <c r="C9" s="19">
        <v>110</v>
      </c>
      <c r="D9" s="19">
        <v>100</v>
      </c>
      <c r="E9" s="19">
        <v>90</v>
      </c>
      <c r="F9" s="18">
        <f>SUM(系統顧問)</f>
        <v>420</v>
      </c>
      <c r="H9" s="17">
        <v>37761</v>
      </c>
      <c r="I9" s="12" t="s">
        <v>13</v>
      </c>
      <c r="J9" s="12" t="s">
        <v>16</v>
      </c>
      <c r="K9" s="22">
        <v>108009</v>
      </c>
      <c r="L9" s="20">
        <v>37634</v>
      </c>
    </row>
    <row r="10" spans="1:13" ht="16.5">
      <c r="A10" s="9" t="s">
        <v>21</v>
      </c>
      <c r="B10" s="18">
        <f>SUM(第一季)</f>
        <v>3570</v>
      </c>
      <c r="C10" s="18">
        <f>SUM(第二季)</f>
        <v>2775</v>
      </c>
      <c r="D10" s="18">
        <f>SUM(第三季)</f>
        <v>1980</v>
      </c>
      <c r="E10" s="18">
        <f>SUM(第四季)</f>
        <v>1185</v>
      </c>
      <c r="F10" s="18">
        <f>SUM(B10:E10)</f>
        <v>9510</v>
      </c>
      <c r="G10" s="6"/>
      <c r="H10" s="17">
        <v>37792</v>
      </c>
      <c r="I10" s="14" t="s">
        <v>11</v>
      </c>
      <c r="J10" s="15" t="s">
        <v>16</v>
      </c>
      <c r="K10" s="22">
        <v>108010</v>
      </c>
      <c r="L10" s="20">
        <v>37635</v>
      </c>
    </row>
    <row r="11" spans="1:13">
      <c r="A11" s="18">
        <f>B8</f>
        <v>750</v>
      </c>
      <c r="C11" s="6"/>
      <c r="D11" s="6"/>
      <c r="E11" s="6"/>
      <c r="F11" s="6"/>
      <c r="G11" s="6"/>
      <c r="L11" s="20">
        <v>37636</v>
      </c>
    </row>
    <row r="12" spans="1:13" ht="16.5">
      <c r="A12" s="7" t="s">
        <v>27</v>
      </c>
      <c r="B12" s="18">
        <v>7650</v>
      </c>
      <c r="L12" s="20">
        <v>37637</v>
      </c>
    </row>
    <row r="13" spans="1:13" ht="16.5">
      <c r="A13" s="7" t="s">
        <v>9</v>
      </c>
      <c r="B13" s="16">
        <v>0.33333333333333331</v>
      </c>
      <c r="L13" s="20">
        <v>37638</v>
      </c>
    </row>
    <row r="14" spans="1:13" ht="16.5">
      <c r="A14" s="7" t="s">
        <v>10</v>
      </c>
      <c r="B14" s="16">
        <v>1.25</v>
      </c>
      <c r="L14" s="20">
        <v>37641</v>
      </c>
    </row>
    <row r="15" spans="1:13" ht="16.5">
      <c r="A15" s="3" t="s">
        <v>25</v>
      </c>
      <c r="B15" s="21">
        <v>37931</v>
      </c>
      <c r="L15" s="20">
        <v>37642</v>
      </c>
    </row>
    <row r="16" spans="1:13" ht="16.5">
      <c r="A16" s="7" t="s">
        <v>26</v>
      </c>
      <c r="B16" s="18">
        <f>B15-B3</f>
        <v>307</v>
      </c>
      <c r="L16" s="20">
        <v>37643</v>
      </c>
    </row>
    <row r="17" spans="12:12">
      <c r="L17" s="20">
        <v>37644</v>
      </c>
    </row>
    <row r="18" spans="12:12">
      <c r="L18" s="20">
        <v>37645</v>
      </c>
    </row>
    <row r="19" spans="12:12">
      <c r="L19" s="20">
        <v>37648</v>
      </c>
    </row>
    <row r="20" spans="12:12">
      <c r="L20" s="20">
        <v>37649</v>
      </c>
    </row>
    <row r="21" spans="12:12">
      <c r="L21" s="20">
        <v>37650</v>
      </c>
    </row>
    <row r="22" spans="12:12">
      <c r="L22" s="20">
        <v>37651</v>
      </c>
    </row>
    <row r="23" spans="12:12">
      <c r="L23" s="20">
        <v>37652</v>
      </c>
    </row>
    <row r="24" spans="12:12">
      <c r="L24" s="20">
        <v>37655</v>
      </c>
    </row>
    <row r="25" spans="12:12">
      <c r="L25" s="20">
        <v>37656</v>
      </c>
    </row>
    <row r="26" spans="12:12">
      <c r="L26" s="20">
        <v>37657</v>
      </c>
    </row>
    <row r="27" spans="12:12">
      <c r="L27" s="20">
        <v>37658</v>
      </c>
    </row>
    <row r="28" spans="12:12">
      <c r="L28" s="20">
        <v>37659</v>
      </c>
    </row>
    <row r="29" spans="12:12">
      <c r="L29" s="20">
        <v>37662</v>
      </c>
    </row>
    <row r="30" spans="12:12">
      <c r="L30" s="20">
        <v>37663</v>
      </c>
    </row>
    <row r="31" spans="12:12">
      <c r="L31" s="20">
        <v>37664</v>
      </c>
    </row>
    <row r="32" spans="12:12">
      <c r="L32" s="20">
        <v>37665</v>
      </c>
    </row>
    <row r="33" spans="12:12">
      <c r="L33" s="20">
        <v>37666</v>
      </c>
    </row>
    <row r="34" spans="12:12">
      <c r="L34" s="20">
        <v>37669</v>
      </c>
    </row>
    <row r="35" spans="12:12">
      <c r="L35" s="20">
        <v>37670</v>
      </c>
    </row>
    <row r="36" spans="12:12">
      <c r="L36" s="20">
        <v>37671</v>
      </c>
    </row>
    <row r="37" spans="12:12">
      <c r="L37" s="20">
        <v>37672</v>
      </c>
    </row>
    <row r="38" spans="12:12">
      <c r="L38" s="20">
        <v>37673</v>
      </c>
    </row>
    <row r="39" spans="12:12">
      <c r="L39" s="20">
        <v>37676</v>
      </c>
    </row>
    <row r="40" spans="12:12">
      <c r="L40" s="20">
        <v>37677</v>
      </c>
    </row>
    <row r="41" spans="12:12">
      <c r="L41" s="20">
        <v>37678</v>
      </c>
    </row>
    <row r="42" spans="12:12">
      <c r="L42" s="20">
        <v>37679</v>
      </c>
    </row>
    <row r="43" spans="12:12">
      <c r="L43" s="20">
        <v>37680</v>
      </c>
    </row>
    <row r="44" spans="12:12">
      <c r="L44" s="20">
        <v>37683</v>
      </c>
    </row>
    <row r="45" spans="12:12">
      <c r="L45" s="20">
        <v>37684</v>
      </c>
    </row>
    <row r="46" spans="12:12">
      <c r="L46" s="20">
        <v>37685</v>
      </c>
    </row>
    <row r="47" spans="12:12">
      <c r="L47" s="20">
        <v>37686</v>
      </c>
    </row>
    <row r="48" spans="12:12">
      <c r="L48" s="20">
        <v>37687</v>
      </c>
    </row>
    <row r="49" spans="12:12">
      <c r="L49" s="20">
        <v>37690</v>
      </c>
    </row>
    <row r="50" spans="12:12">
      <c r="L50" s="20">
        <v>37691</v>
      </c>
    </row>
    <row r="51" spans="12:12">
      <c r="L51" s="20">
        <v>37692</v>
      </c>
    </row>
    <row r="52" spans="12:12">
      <c r="L52" s="20">
        <v>37693</v>
      </c>
    </row>
    <row r="53" spans="12:12">
      <c r="L53" s="20">
        <v>37694</v>
      </c>
    </row>
    <row r="54" spans="12:12">
      <c r="L54" s="20">
        <v>37697</v>
      </c>
    </row>
    <row r="55" spans="12:12">
      <c r="L55" s="20">
        <v>37698</v>
      </c>
    </row>
    <row r="56" spans="12:12">
      <c r="L56" s="20">
        <v>37699</v>
      </c>
    </row>
    <row r="57" spans="12:12">
      <c r="L57" s="20">
        <v>37700</v>
      </c>
    </row>
    <row r="58" spans="12:12">
      <c r="L58" s="20">
        <v>37701</v>
      </c>
    </row>
    <row r="59" spans="12:12">
      <c r="L59" s="20">
        <v>37704</v>
      </c>
    </row>
    <row r="60" spans="12:12">
      <c r="L60" s="20">
        <v>37705</v>
      </c>
    </row>
    <row r="61" spans="12:12">
      <c r="L61" s="20">
        <v>37706</v>
      </c>
    </row>
    <row r="62" spans="12:12">
      <c r="L62" s="20">
        <v>37707</v>
      </c>
    </row>
    <row r="63" spans="12:12">
      <c r="L63" s="20">
        <v>37708</v>
      </c>
    </row>
    <row r="64" spans="12:12">
      <c r="L64" s="20">
        <v>37711</v>
      </c>
    </row>
    <row r="65" spans="12:12">
      <c r="L65" s="20">
        <v>37712</v>
      </c>
    </row>
    <row r="66" spans="12:12">
      <c r="L66" s="20">
        <v>37713</v>
      </c>
    </row>
    <row r="67" spans="12:12">
      <c r="L67" s="20">
        <v>37714</v>
      </c>
    </row>
    <row r="68" spans="12:12">
      <c r="L68" s="20">
        <v>37715</v>
      </c>
    </row>
    <row r="69" spans="12:12">
      <c r="L69" s="20">
        <v>37718</v>
      </c>
    </row>
    <row r="70" spans="12:12">
      <c r="L70" s="20">
        <v>37719</v>
      </c>
    </row>
    <row r="71" spans="12:12">
      <c r="L71" s="20">
        <v>37720</v>
      </c>
    </row>
    <row r="72" spans="12:12">
      <c r="L72" s="20">
        <v>37721</v>
      </c>
    </row>
    <row r="73" spans="12:12">
      <c r="L73" s="20">
        <v>37722</v>
      </c>
    </row>
    <row r="74" spans="12:12">
      <c r="L74" s="20">
        <v>37725</v>
      </c>
    </row>
    <row r="75" spans="12:12">
      <c r="L75" s="20">
        <v>37726</v>
      </c>
    </row>
    <row r="76" spans="12:12">
      <c r="L76" s="20">
        <v>37727</v>
      </c>
    </row>
    <row r="77" spans="12:12">
      <c r="L77" s="20">
        <v>37728</v>
      </c>
    </row>
    <row r="78" spans="12:12">
      <c r="L78" s="20">
        <v>37729</v>
      </c>
    </row>
    <row r="79" spans="12:12">
      <c r="L79" s="20">
        <v>37732</v>
      </c>
    </row>
    <row r="80" spans="12:12">
      <c r="L80" s="20">
        <v>37733</v>
      </c>
    </row>
    <row r="81" spans="12:12">
      <c r="L81" s="20">
        <v>37734</v>
      </c>
    </row>
    <row r="82" spans="12:12">
      <c r="L82" s="20">
        <v>37735</v>
      </c>
    </row>
    <row r="83" spans="12:12">
      <c r="L83" s="20">
        <v>37736</v>
      </c>
    </row>
    <row r="84" spans="12:12">
      <c r="L84" s="20">
        <v>37739</v>
      </c>
    </row>
    <row r="85" spans="12:12">
      <c r="L85" s="20">
        <v>37740</v>
      </c>
    </row>
    <row r="86" spans="12:12">
      <c r="L86" s="20">
        <v>37741</v>
      </c>
    </row>
    <row r="87" spans="12:12">
      <c r="L87" s="20">
        <v>37742</v>
      </c>
    </row>
    <row r="88" spans="12:12">
      <c r="L88" s="20">
        <v>37743</v>
      </c>
    </row>
    <row r="89" spans="12:12">
      <c r="L89" s="20">
        <v>37746</v>
      </c>
    </row>
    <row r="90" spans="12:12">
      <c r="L90" s="20">
        <v>37747</v>
      </c>
    </row>
    <row r="91" spans="12:12">
      <c r="L91" s="20">
        <v>37748</v>
      </c>
    </row>
    <row r="92" spans="12:12">
      <c r="L92" s="20">
        <v>37749</v>
      </c>
    </row>
    <row r="93" spans="12:12">
      <c r="L93" s="20">
        <v>37750</v>
      </c>
    </row>
    <row r="94" spans="12:12">
      <c r="L94" s="20">
        <v>37753</v>
      </c>
    </row>
    <row r="95" spans="12:12">
      <c r="L95" s="20">
        <v>37754</v>
      </c>
    </row>
    <row r="96" spans="12:12">
      <c r="L96" s="20">
        <v>37755</v>
      </c>
    </row>
    <row r="97" spans="12:12">
      <c r="L97" s="20">
        <v>37756</v>
      </c>
    </row>
    <row r="98" spans="12:12">
      <c r="L98" s="20">
        <v>37757</v>
      </c>
    </row>
    <row r="99" spans="12:12">
      <c r="L99" s="20">
        <v>37760</v>
      </c>
    </row>
    <row r="100" spans="12:12">
      <c r="L100" s="20">
        <v>37761</v>
      </c>
    </row>
    <row r="101" spans="12:12">
      <c r="L101" s="20">
        <v>37762</v>
      </c>
    </row>
    <row r="102" spans="12:12">
      <c r="L102" s="20">
        <v>37763</v>
      </c>
    </row>
    <row r="103" spans="12:12">
      <c r="L103" s="20">
        <v>37764</v>
      </c>
    </row>
    <row r="104" spans="12:12">
      <c r="L104" s="20">
        <v>37767</v>
      </c>
    </row>
    <row r="105" spans="12:12">
      <c r="L105" s="20">
        <v>37768</v>
      </c>
    </row>
    <row r="106" spans="12:12">
      <c r="L106" s="20">
        <v>37769</v>
      </c>
    </row>
    <row r="107" spans="12:12">
      <c r="L107" s="20">
        <v>37770</v>
      </c>
    </row>
    <row r="108" spans="12:12">
      <c r="L108" s="20">
        <v>37771</v>
      </c>
    </row>
    <row r="109" spans="12:12">
      <c r="L109" s="20">
        <v>37774</v>
      </c>
    </row>
    <row r="110" spans="12:12">
      <c r="L110" s="20">
        <v>37775</v>
      </c>
    </row>
    <row r="111" spans="12:12">
      <c r="L111" s="20">
        <v>37776</v>
      </c>
    </row>
    <row r="112" spans="12:12">
      <c r="L112" s="20">
        <v>37777</v>
      </c>
    </row>
    <row r="113" spans="12:12">
      <c r="L113" s="20">
        <v>37778</v>
      </c>
    </row>
    <row r="114" spans="12:12">
      <c r="L114" s="20">
        <v>37781</v>
      </c>
    </row>
    <row r="115" spans="12:12">
      <c r="L115" s="20">
        <v>37782</v>
      </c>
    </row>
    <row r="116" spans="12:12">
      <c r="L116" s="20">
        <v>37783</v>
      </c>
    </row>
    <row r="117" spans="12:12">
      <c r="L117" s="20">
        <v>37784</v>
      </c>
    </row>
    <row r="118" spans="12:12">
      <c r="L118" s="20">
        <v>37785</v>
      </c>
    </row>
    <row r="119" spans="12:12">
      <c r="L119" s="20">
        <v>37788</v>
      </c>
    </row>
    <row r="120" spans="12:12">
      <c r="L120" s="20">
        <v>37789</v>
      </c>
    </row>
    <row r="121" spans="12:12">
      <c r="L121" s="20">
        <v>37790</v>
      </c>
    </row>
    <row r="122" spans="12:12">
      <c r="L122" s="20">
        <v>37791</v>
      </c>
    </row>
    <row r="123" spans="12:12">
      <c r="L123" s="20">
        <v>37792</v>
      </c>
    </row>
    <row r="124" spans="12:12">
      <c r="L124" s="20">
        <v>37795</v>
      </c>
    </row>
    <row r="125" spans="12:12">
      <c r="L125" s="20">
        <v>37796</v>
      </c>
    </row>
    <row r="126" spans="12:12">
      <c r="L126" s="20">
        <v>37797</v>
      </c>
    </row>
    <row r="127" spans="12:12">
      <c r="L127" s="20">
        <v>37798</v>
      </c>
    </row>
    <row r="128" spans="12:12">
      <c r="L128" s="20">
        <v>37799</v>
      </c>
    </row>
    <row r="129" spans="12:12">
      <c r="L129" s="20">
        <v>37802</v>
      </c>
    </row>
    <row r="130" spans="12:12">
      <c r="L130" s="20">
        <v>37803</v>
      </c>
    </row>
    <row r="131" spans="12:12">
      <c r="L131" s="20">
        <v>37804</v>
      </c>
    </row>
    <row r="132" spans="12:12">
      <c r="L132" s="20">
        <v>37805</v>
      </c>
    </row>
    <row r="133" spans="12:12">
      <c r="L133" s="20">
        <v>37806</v>
      </c>
    </row>
    <row r="134" spans="12:12">
      <c r="L134" s="20">
        <v>37809</v>
      </c>
    </row>
    <row r="135" spans="12:12">
      <c r="L135" s="20">
        <v>37810</v>
      </c>
    </row>
    <row r="136" spans="12:12">
      <c r="L136" s="20">
        <v>37811</v>
      </c>
    </row>
    <row r="137" spans="12:12">
      <c r="L137" s="20">
        <v>37812</v>
      </c>
    </row>
    <row r="138" spans="12:12">
      <c r="L138" s="20">
        <v>37813</v>
      </c>
    </row>
    <row r="139" spans="12:12">
      <c r="L139" s="20">
        <v>37816</v>
      </c>
    </row>
    <row r="140" spans="12:12">
      <c r="L140" s="20">
        <v>37817</v>
      </c>
    </row>
    <row r="141" spans="12:12">
      <c r="L141" s="20">
        <v>37818</v>
      </c>
    </row>
    <row r="142" spans="12:12">
      <c r="L142" s="20">
        <v>37819</v>
      </c>
    </row>
    <row r="143" spans="12:12">
      <c r="L143" s="20">
        <v>37820</v>
      </c>
    </row>
    <row r="144" spans="12:12">
      <c r="L144" s="20">
        <v>37823</v>
      </c>
    </row>
    <row r="145" spans="12:12">
      <c r="L145" s="20">
        <v>37824</v>
      </c>
    </row>
    <row r="146" spans="12:12">
      <c r="L146" s="20">
        <v>37825</v>
      </c>
    </row>
    <row r="147" spans="12:12">
      <c r="L147" s="20">
        <v>37826</v>
      </c>
    </row>
    <row r="148" spans="12:12">
      <c r="L148" s="20">
        <v>37827</v>
      </c>
    </row>
    <row r="149" spans="12:12">
      <c r="L149" s="20">
        <v>37830</v>
      </c>
    </row>
    <row r="150" spans="12:12">
      <c r="L150" s="20">
        <v>37831</v>
      </c>
    </row>
    <row r="151" spans="12:12">
      <c r="L151" s="20">
        <v>37832</v>
      </c>
    </row>
    <row r="152" spans="12:12">
      <c r="L152" s="20">
        <v>37833</v>
      </c>
    </row>
    <row r="153" spans="12:12">
      <c r="L153" s="20">
        <v>37834</v>
      </c>
    </row>
    <row r="154" spans="12:12">
      <c r="L154" s="20">
        <v>37837</v>
      </c>
    </row>
    <row r="155" spans="12:12">
      <c r="L155" s="20">
        <v>37838</v>
      </c>
    </row>
    <row r="156" spans="12:12">
      <c r="L156" s="20">
        <v>37839</v>
      </c>
    </row>
    <row r="157" spans="12:12">
      <c r="L157" s="20">
        <v>37840</v>
      </c>
    </row>
    <row r="158" spans="12:12">
      <c r="L158" s="20">
        <v>37841</v>
      </c>
    </row>
    <row r="159" spans="12:12">
      <c r="L159" s="20">
        <v>37844</v>
      </c>
    </row>
    <row r="160" spans="12:12">
      <c r="L160" s="20">
        <v>37845</v>
      </c>
    </row>
    <row r="161" spans="12:12">
      <c r="L161" s="20">
        <v>37846</v>
      </c>
    </row>
    <row r="162" spans="12:12">
      <c r="L162" s="20">
        <v>37847</v>
      </c>
    </row>
    <row r="163" spans="12:12">
      <c r="L163" s="20">
        <v>37848</v>
      </c>
    </row>
    <row r="164" spans="12:12">
      <c r="L164" s="20">
        <v>37851</v>
      </c>
    </row>
    <row r="165" spans="12:12">
      <c r="L165" s="20">
        <v>37852</v>
      </c>
    </row>
    <row r="166" spans="12:12">
      <c r="L166" s="20">
        <v>37853</v>
      </c>
    </row>
    <row r="167" spans="12:12">
      <c r="L167" s="20">
        <v>37854</v>
      </c>
    </row>
    <row r="168" spans="12:12">
      <c r="L168" s="20">
        <v>37855</v>
      </c>
    </row>
    <row r="169" spans="12:12">
      <c r="L169" s="20">
        <v>37858</v>
      </c>
    </row>
    <row r="170" spans="12:12">
      <c r="L170" s="20">
        <v>37859</v>
      </c>
    </row>
    <row r="171" spans="12:12">
      <c r="L171" s="20">
        <v>37860</v>
      </c>
    </row>
    <row r="172" spans="12:12">
      <c r="L172" s="20">
        <v>37861</v>
      </c>
    </row>
    <row r="173" spans="12:12">
      <c r="L173" s="20">
        <v>37862</v>
      </c>
    </row>
    <row r="174" spans="12:12">
      <c r="L174" s="20">
        <v>37865</v>
      </c>
    </row>
    <row r="175" spans="12:12">
      <c r="L175" s="20">
        <v>37866</v>
      </c>
    </row>
    <row r="176" spans="12:12">
      <c r="L176" s="20">
        <v>37867</v>
      </c>
    </row>
    <row r="177" spans="12:12">
      <c r="L177" s="20">
        <v>37868</v>
      </c>
    </row>
    <row r="178" spans="12:12">
      <c r="L178" s="20">
        <v>37869</v>
      </c>
    </row>
    <row r="179" spans="12:12">
      <c r="L179" s="20">
        <v>37872</v>
      </c>
    </row>
    <row r="180" spans="12:12">
      <c r="L180" s="20">
        <v>37873</v>
      </c>
    </row>
    <row r="181" spans="12:12">
      <c r="L181" s="20">
        <v>37874</v>
      </c>
    </row>
    <row r="182" spans="12:12">
      <c r="L182" s="20">
        <v>37875</v>
      </c>
    </row>
    <row r="183" spans="12:12">
      <c r="L183" s="20">
        <v>37876</v>
      </c>
    </row>
    <row r="184" spans="12:12">
      <c r="L184" s="20">
        <v>37879</v>
      </c>
    </row>
    <row r="185" spans="12:12">
      <c r="L185" s="20">
        <v>37880</v>
      </c>
    </row>
    <row r="186" spans="12:12">
      <c r="L186" s="20">
        <v>37881</v>
      </c>
    </row>
    <row r="187" spans="12:12">
      <c r="L187" s="20">
        <v>37882</v>
      </c>
    </row>
    <row r="188" spans="12:12">
      <c r="L188" s="20">
        <v>37883</v>
      </c>
    </row>
    <row r="189" spans="12:12">
      <c r="L189" s="20">
        <v>37886</v>
      </c>
    </row>
    <row r="190" spans="12:12">
      <c r="L190" s="20">
        <v>37887</v>
      </c>
    </row>
    <row r="191" spans="12:12">
      <c r="L191" s="20">
        <v>37888</v>
      </c>
    </row>
    <row r="192" spans="12:12">
      <c r="L192" s="20">
        <v>37889</v>
      </c>
    </row>
    <row r="193" spans="12:12">
      <c r="L193" s="20">
        <v>37890</v>
      </c>
    </row>
    <row r="194" spans="12:12">
      <c r="L194" s="20">
        <v>37893</v>
      </c>
    </row>
    <row r="195" spans="12:12">
      <c r="L195" s="20">
        <v>37894</v>
      </c>
    </row>
    <row r="196" spans="12:12">
      <c r="L196" s="20">
        <v>37895</v>
      </c>
    </row>
    <row r="197" spans="12:12">
      <c r="L197" s="20">
        <v>37896</v>
      </c>
    </row>
    <row r="198" spans="12:12">
      <c r="L198" s="20">
        <v>37897</v>
      </c>
    </row>
    <row r="199" spans="12:12">
      <c r="L199" s="20">
        <v>37900</v>
      </c>
    </row>
    <row r="200" spans="12:12">
      <c r="L200" s="20">
        <v>37901</v>
      </c>
    </row>
    <row r="201" spans="12:12">
      <c r="L201" s="20">
        <v>37902</v>
      </c>
    </row>
    <row r="202" spans="12:12">
      <c r="L202" s="20">
        <v>37903</v>
      </c>
    </row>
    <row r="203" spans="12:12">
      <c r="L203" s="20">
        <v>37904</v>
      </c>
    </row>
    <row r="204" spans="12:12">
      <c r="L204" s="20">
        <v>37907</v>
      </c>
    </row>
    <row r="205" spans="12:12">
      <c r="L205" s="20">
        <v>37908</v>
      </c>
    </row>
    <row r="206" spans="12:12">
      <c r="L206" s="20">
        <v>37909</v>
      </c>
    </row>
    <row r="207" spans="12:12">
      <c r="L207" s="20">
        <v>37910</v>
      </c>
    </row>
    <row r="208" spans="12:12">
      <c r="L208" s="20">
        <v>37911</v>
      </c>
    </row>
    <row r="209" spans="12:12">
      <c r="L209" s="20">
        <v>37914</v>
      </c>
    </row>
    <row r="210" spans="12:12">
      <c r="L210" s="20">
        <v>37915</v>
      </c>
    </row>
    <row r="211" spans="12:12">
      <c r="L211" s="20">
        <v>37916</v>
      </c>
    </row>
    <row r="212" spans="12:12">
      <c r="L212" s="20">
        <v>37917</v>
      </c>
    </row>
    <row r="213" spans="12:12">
      <c r="L213" s="20">
        <v>37918</v>
      </c>
    </row>
    <row r="214" spans="12:12">
      <c r="L214" s="20">
        <v>37921</v>
      </c>
    </row>
    <row r="215" spans="12:12">
      <c r="L215" s="20">
        <v>37922</v>
      </c>
    </row>
    <row r="216" spans="12:12">
      <c r="L216" s="20">
        <v>37923</v>
      </c>
    </row>
    <row r="217" spans="12:12">
      <c r="L217" s="20">
        <v>37924</v>
      </c>
    </row>
    <row r="218" spans="12:12">
      <c r="L218" s="20">
        <v>37925</v>
      </c>
    </row>
    <row r="219" spans="12:12">
      <c r="L219" s="20">
        <v>37928</v>
      </c>
    </row>
    <row r="220" spans="12:12">
      <c r="L220" s="20">
        <v>37929</v>
      </c>
    </row>
    <row r="221" spans="12:12">
      <c r="L221" s="20">
        <v>37930</v>
      </c>
    </row>
    <row r="222" spans="12:12">
      <c r="L222" s="20">
        <v>37931</v>
      </c>
    </row>
    <row r="223" spans="12:12">
      <c r="L223" s="20">
        <v>37932</v>
      </c>
    </row>
    <row r="224" spans="12:12">
      <c r="L224" s="20">
        <v>37935</v>
      </c>
    </row>
    <row r="225" spans="12:12">
      <c r="L225" s="20">
        <v>37936</v>
      </c>
    </row>
    <row r="226" spans="12:12">
      <c r="L226" s="20">
        <v>37937</v>
      </c>
    </row>
    <row r="227" spans="12:12">
      <c r="L227" s="20">
        <v>37938</v>
      </c>
    </row>
    <row r="228" spans="12:12">
      <c r="L228" s="20">
        <v>37939</v>
      </c>
    </row>
    <row r="229" spans="12:12">
      <c r="L229" s="20">
        <v>37942</v>
      </c>
    </row>
    <row r="230" spans="12:12">
      <c r="L230" s="20">
        <v>37943</v>
      </c>
    </row>
    <row r="231" spans="12:12">
      <c r="L231" s="20">
        <v>37944</v>
      </c>
    </row>
    <row r="232" spans="12:12">
      <c r="L232" s="20">
        <v>37945</v>
      </c>
    </row>
    <row r="233" spans="12:12">
      <c r="L233" s="20">
        <v>37946</v>
      </c>
    </row>
    <row r="234" spans="12:12">
      <c r="L234" s="20">
        <v>37949</v>
      </c>
    </row>
    <row r="235" spans="12:12">
      <c r="L235" s="20">
        <v>37950</v>
      </c>
    </row>
    <row r="236" spans="12:12">
      <c r="L236" s="20">
        <v>37951</v>
      </c>
    </row>
    <row r="237" spans="12:12">
      <c r="L237" s="20">
        <v>37952</v>
      </c>
    </row>
    <row r="238" spans="12:12">
      <c r="L238" s="20">
        <v>37953</v>
      </c>
    </row>
    <row r="239" spans="12:12">
      <c r="L239" s="20">
        <v>37956</v>
      </c>
    </row>
    <row r="240" spans="12:12">
      <c r="L240" s="20">
        <v>37957</v>
      </c>
    </row>
    <row r="241" spans="12:12">
      <c r="L241" s="20">
        <v>37958</v>
      </c>
    </row>
    <row r="242" spans="12:12">
      <c r="L242" s="20">
        <v>37959</v>
      </c>
    </row>
    <row r="243" spans="12:12">
      <c r="L243" s="20">
        <v>37960</v>
      </c>
    </row>
    <row r="244" spans="12:12">
      <c r="L244" s="20">
        <v>37963</v>
      </c>
    </row>
    <row r="245" spans="12:12">
      <c r="L245" s="20">
        <v>37964</v>
      </c>
    </row>
    <row r="246" spans="12:12">
      <c r="L246" s="20">
        <v>37965</v>
      </c>
    </row>
    <row r="247" spans="12:12">
      <c r="L247" s="20">
        <v>37966</v>
      </c>
    </row>
    <row r="248" spans="12:12">
      <c r="L248" s="20">
        <v>37967</v>
      </c>
    </row>
    <row r="249" spans="12:12">
      <c r="L249" s="20">
        <v>37970</v>
      </c>
    </row>
    <row r="250" spans="12:12">
      <c r="L250" s="20">
        <v>37971</v>
      </c>
    </row>
    <row r="251" spans="12:12">
      <c r="L251" s="20">
        <v>37972</v>
      </c>
    </row>
    <row r="252" spans="12:12">
      <c r="L252" s="20">
        <v>37973</v>
      </c>
    </row>
    <row r="253" spans="12:12">
      <c r="L253" s="20">
        <v>37974</v>
      </c>
    </row>
    <row r="254" spans="12:12">
      <c r="L254" s="20">
        <v>37977</v>
      </c>
    </row>
    <row r="255" spans="12:12">
      <c r="L255" s="20">
        <v>37978</v>
      </c>
    </row>
    <row r="256" spans="12:12">
      <c r="L256" s="20">
        <v>37979</v>
      </c>
    </row>
    <row r="257" spans="12:12">
      <c r="L257" s="20">
        <v>37980</v>
      </c>
    </row>
    <row r="258" spans="12:12">
      <c r="L258" s="20">
        <v>37981</v>
      </c>
    </row>
    <row r="259" spans="12:12">
      <c r="L259" s="20">
        <v>37984</v>
      </c>
    </row>
    <row r="260" spans="12:12">
      <c r="L260" s="20">
        <v>37985</v>
      </c>
    </row>
    <row r="261" spans="12:12">
      <c r="L261" s="20">
        <v>37986</v>
      </c>
    </row>
    <row r="262" spans="12:12">
      <c r="L262" s="20">
        <v>37987</v>
      </c>
    </row>
    <row r="263" spans="12:12">
      <c r="L263" s="20">
        <v>37988</v>
      </c>
    </row>
    <row r="264" spans="12:12">
      <c r="L264" s="20">
        <v>37991</v>
      </c>
    </row>
    <row r="265" spans="12:12">
      <c r="L265" s="20">
        <v>37992</v>
      </c>
    </row>
    <row r="266" spans="12:12">
      <c r="L266" s="20">
        <v>37993</v>
      </c>
    </row>
    <row r="267" spans="12:12">
      <c r="L267" s="20">
        <v>37994</v>
      </c>
    </row>
    <row r="268" spans="12:12">
      <c r="L268" s="20">
        <v>37995</v>
      </c>
    </row>
    <row r="269" spans="12:12">
      <c r="L269" s="20">
        <v>37998</v>
      </c>
    </row>
    <row r="270" spans="12:12">
      <c r="L270" s="20">
        <v>37999</v>
      </c>
    </row>
    <row r="271" spans="12:12">
      <c r="L271" s="20">
        <v>38000</v>
      </c>
    </row>
    <row r="272" spans="12:12">
      <c r="L272" s="20">
        <v>38001</v>
      </c>
    </row>
    <row r="273" spans="12:12">
      <c r="L273" s="20">
        <v>38002</v>
      </c>
    </row>
    <row r="274" spans="12:12">
      <c r="L274" s="20">
        <v>38005</v>
      </c>
    </row>
    <row r="275" spans="12:12">
      <c r="L275" s="20">
        <v>38006</v>
      </c>
    </row>
    <row r="276" spans="12:12">
      <c r="L276" s="20">
        <v>38007</v>
      </c>
    </row>
    <row r="277" spans="12:12">
      <c r="L277" s="20">
        <v>38008</v>
      </c>
    </row>
    <row r="278" spans="12:12">
      <c r="L278" s="20">
        <v>38009</v>
      </c>
    </row>
    <row r="279" spans="12:12">
      <c r="L279" s="20">
        <v>38012</v>
      </c>
    </row>
    <row r="280" spans="12:12">
      <c r="L280" s="20">
        <v>38013</v>
      </c>
    </row>
    <row r="281" spans="12:12">
      <c r="L281" s="20">
        <v>38014</v>
      </c>
    </row>
    <row r="282" spans="12:12">
      <c r="L282" s="20">
        <v>38015</v>
      </c>
    </row>
    <row r="283" spans="12:12">
      <c r="L283" s="20">
        <v>38016</v>
      </c>
    </row>
    <row r="284" spans="12:12">
      <c r="L284" s="20">
        <v>38019</v>
      </c>
    </row>
    <row r="285" spans="12:12">
      <c r="L285" s="20">
        <v>38020</v>
      </c>
    </row>
    <row r="286" spans="12:12">
      <c r="L286" s="20">
        <v>38021</v>
      </c>
    </row>
    <row r="287" spans="12:12">
      <c r="L287" s="20">
        <v>38022</v>
      </c>
    </row>
    <row r="288" spans="12:12">
      <c r="L288" s="20">
        <v>38023</v>
      </c>
    </row>
    <row r="289" spans="12:12">
      <c r="L289" s="20">
        <v>38026</v>
      </c>
    </row>
    <row r="290" spans="12:12">
      <c r="L290" s="20">
        <v>38027</v>
      </c>
    </row>
    <row r="291" spans="12:12">
      <c r="L291" s="20">
        <v>38028</v>
      </c>
    </row>
    <row r="292" spans="12:12">
      <c r="L292" s="20">
        <v>38029</v>
      </c>
    </row>
    <row r="293" spans="12:12">
      <c r="L293" s="20">
        <v>38030</v>
      </c>
    </row>
    <row r="294" spans="12:12">
      <c r="L294" s="20">
        <v>38033</v>
      </c>
    </row>
    <row r="295" spans="12:12">
      <c r="L295" s="20">
        <v>38034</v>
      </c>
    </row>
    <row r="296" spans="12:12">
      <c r="L296" s="20">
        <v>38035</v>
      </c>
    </row>
    <row r="297" spans="12:12">
      <c r="L297" s="20">
        <v>38036</v>
      </c>
    </row>
    <row r="298" spans="12:12">
      <c r="L298" s="20">
        <v>38037</v>
      </c>
    </row>
    <row r="299" spans="12:12">
      <c r="L299" s="20">
        <v>38040</v>
      </c>
    </row>
    <row r="300" spans="12:12">
      <c r="L300" s="20">
        <v>38041</v>
      </c>
    </row>
    <row r="301" spans="12:12">
      <c r="L301" s="20">
        <v>38042</v>
      </c>
    </row>
    <row r="302" spans="12:12">
      <c r="L302" s="20">
        <v>38043</v>
      </c>
    </row>
    <row r="303" spans="12:12">
      <c r="L303" s="20">
        <v>38044</v>
      </c>
    </row>
    <row r="304" spans="12:12">
      <c r="L304" s="20">
        <v>38047</v>
      </c>
    </row>
    <row r="305" spans="12:12">
      <c r="L305" s="20">
        <v>38048</v>
      </c>
    </row>
    <row r="306" spans="12:12">
      <c r="L306" s="20">
        <v>38049</v>
      </c>
    </row>
    <row r="307" spans="12:12">
      <c r="L307" s="20">
        <v>38050</v>
      </c>
    </row>
    <row r="308" spans="12:12">
      <c r="L308" s="20">
        <v>38051</v>
      </c>
    </row>
    <row r="309" spans="12:12">
      <c r="L309" s="20">
        <v>38054</v>
      </c>
    </row>
    <row r="310" spans="12:12">
      <c r="L310" s="20">
        <v>38055</v>
      </c>
    </row>
    <row r="311" spans="12:12">
      <c r="L311" s="20">
        <v>38056</v>
      </c>
    </row>
    <row r="312" spans="12:12">
      <c r="L312" s="20">
        <v>38057</v>
      </c>
    </row>
    <row r="313" spans="12:12">
      <c r="L313" s="20">
        <v>38058</v>
      </c>
    </row>
    <row r="314" spans="12:12">
      <c r="L314" s="20">
        <v>38061</v>
      </c>
    </row>
    <row r="315" spans="12:12">
      <c r="L315" s="20">
        <v>38062</v>
      </c>
    </row>
    <row r="316" spans="12:12">
      <c r="L316" s="20">
        <v>38063</v>
      </c>
    </row>
    <row r="317" spans="12:12">
      <c r="L317" s="20">
        <v>38064</v>
      </c>
    </row>
    <row r="318" spans="12:12">
      <c r="L318" s="20">
        <v>38065</v>
      </c>
    </row>
    <row r="319" spans="12:12">
      <c r="L319" s="20">
        <v>38068</v>
      </c>
    </row>
    <row r="320" spans="12:12">
      <c r="L320" s="20">
        <v>38069</v>
      </c>
    </row>
    <row r="321" spans="12:12">
      <c r="L321" s="20">
        <v>38070</v>
      </c>
    </row>
    <row r="322" spans="12:12">
      <c r="L322" s="20">
        <v>38071</v>
      </c>
    </row>
    <row r="323" spans="12:12">
      <c r="L323" s="20">
        <v>38072</v>
      </c>
    </row>
    <row r="324" spans="12:12">
      <c r="L324" s="20">
        <v>38075</v>
      </c>
    </row>
    <row r="325" spans="12:12">
      <c r="L325" s="20">
        <v>38076</v>
      </c>
    </row>
    <row r="326" spans="12:12">
      <c r="L326" s="20">
        <v>38077</v>
      </c>
    </row>
    <row r="327" spans="12:12">
      <c r="L327" s="20">
        <v>38078</v>
      </c>
    </row>
    <row r="328" spans="12:12">
      <c r="L328" s="20">
        <v>38079</v>
      </c>
    </row>
    <row r="329" spans="12:12">
      <c r="L329" s="20">
        <v>38082</v>
      </c>
    </row>
    <row r="330" spans="12:12">
      <c r="L330" s="20">
        <v>38083</v>
      </c>
    </row>
    <row r="331" spans="12:12">
      <c r="L331" s="20">
        <v>38084</v>
      </c>
    </row>
    <row r="332" spans="12:12">
      <c r="L332" s="20">
        <v>38085</v>
      </c>
    </row>
    <row r="333" spans="12:12">
      <c r="L333" s="20">
        <v>38086</v>
      </c>
    </row>
    <row r="334" spans="12:12">
      <c r="L334" s="20">
        <v>38089</v>
      </c>
    </row>
    <row r="335" spans="12:12">
      <c r="L335" s="20">
        <v>38090</v>
      </c>
    </row>
    <row r="336" spans="12:12">
      <c r="L336" s="20">
        <v>38091</v>
      </c>
    </row>
    <row r="337" spans="12:12">
      <c r="L337" s="20">
        <v>38092</v>
      </c>
    </row>
    <row r="338" spans="12:12">
      <c r="L338" s="20">
        <v>38093</v>
      </c>
    </row>
    <row r="339" spans="12:12">
      <c r="L339" s="20">
        <v>38096</v>
      </c>
    </row>
    <row r="340" spans="12:12">
      <c r="L340" s="20">
        <v>38097</v>
      </c>
    </row>
    <row r="341" spans="12:12">
      <c r="L341" s="20">
        <v>38098</v>
      </c>
    </row>
    <row r="342" spans="12:12">
      <c r="L342" s="20">
        <v>38099</v>
      </c>
    </row>
    <row r="343" spans="12:12">
      <c r="L343" s="20">
        <v>38100</v>
      </c>
    </row>
    <row r="344" spans="12:12">
      <c r="L344" s="20">
        <v>38103</v>
      </c>
    </row>
    <row r="345" spans="12:12">
      <c r="L345" s="20">
        <v>38104</v>
      </c>
    </row>
    <row r="346" spans="12:12">
      <c r="L346" s="20">
        <v>38105</v>
      </c>
    </row>
    <row r="347" spans="12:12">
      <c r="L347" s="20">
        <v>38106</v>
      </c>
    </row>
    <row r="348" spans="12:12">
      <c r="L348" s="20">
        <v>38107</v>
      </c>
    </row>
    <row r="349" spans="12:12">
      <c r="L349" s="20">
        <v>38110</v>
      </c>
    </row>
    <row r="350" spans="12:12">
      <c r="L350" s="20">
        <v>38111</v>
      </c>
    </row>
    <row r="351" spans="12:12">
      <c r="L351" s="20">
        <v>38112</v>
      </c>
    </row>
    <row r="352" spans="12:12">
      <c r="L352" s="20">
        <v>38113</v>
      </c>
    </row>
    <row r="353" spans="12:12">
      <c r="L353" s="20">
        <v>38114</v>
      </c>
    </row>
    <row r="354" spans="12:12">
      <c r="L354" s="20">
        <v>38117</v>
      </c>
    </row>
    <row r="355" spans="12:12">
      <c r="L355" s="20">
        <v>38118</v>
      </c>
    </row>
    <row r="356" spans="12:12">
      <c r="L356" s="20">
        <v>38119</v>
      </c>
    </row>
    <row r="357" spans="12:12">
      <c r="L357" s="20">
        <v>38120</v>
      </c>
    </row>
    <row r="358" spans="12:12">
      <c r="L358" s="20">
        <v>38121</v>
      </c>
    </row>
    <row r="359" spans="12:12">
      <c r="L359" s="20">
        <v>38124</v>
      </c>
    </row>
    <row r="360" spans="12:12">
      <c r="L360" s="20">
        <v>38125</v>
      </c>
    </row>
    <row r="361" spans="12:12">
      <c r="L361" s="20">
        <v>38126</v>
      </c>
    </row>
    <row r="362" spans="12:12">
      <c r="L362" s="20">
        <v>38127</v>
      </c>
    </row>
    <row r="363" spans="12:12">
      <c r="L363" s="20">
        <v>38128</v>
      </c>
    </row>
    <row r="364" spans="12:12">
      <c r="L364" s="20">
        <v>38131</v>
      </c>
    </row>
    <row r="365" spans="12:12">
      <c r="L365" s="20">
        <v>38132</v>
      </c>
    </row>
    <row r="366" spans="12:12">
      <c r="L366" s="20">
        <v>38133</v>
      </c>
    </row>
    <row r="367" spans="12:12">
      <c r="L367" s="20">
        <v>38134</v>
      </c>
    </row>
    <row r="368" spans="12:12">
      <c r="L368" s="20">
        <v>38135</v>
      </c>
    </row>
    <row r="369" spans="12:12">
      <c r="L369" s="20">
        <v>38138</v>
      </c>
    </row>
    <row r="370" spans="12:12">
      <c r="L370" s="20">
        <v>38139</v>
      </c>
    </row>
    <row r="371" spans="12:12">
      <c r="L371" s="20">
        <v>38140</v>
      </c>
    </row>
    <row r="372" spans="12:12">
      <c r="L372" s="20">
        <v>38141</v>
      </c>
    </row>
    <row r="373" spans="12:12">
      <c r="L373" s="20">
        <v>38142</v>
      </c>
    </row>
    <row r="374" spans="12:12">
      <c r="L374" s="20">
        <v>38145</v>
      </c>
    </row>
    <row r="375" spans="12:12">
      <c r="L375" s="20">
        <v>38146</v>
      </c>
    </row>
    <row r="376" spans="12:12">
      <c r="L376" s="20">
        <v>38147</v>
      </c>
    </row>
    <row r="377" spans="12:12">
      <c r="L377" s="20">
        <v>38148</v>
      </c>
    </row>
    <row r="378" spans="12:12">
      <c r="L378" s="20">
        <v>38149</v>
      </c>
    </row>
    <row r="379" spans="12:12">
      <c r="L379" s="20">
        <v>38152</v>
      </c>
    </row>
    <row r="380" spans="12:12">
      <c r="L380" s="20">
        <v>38153</v>
      </c>
    </row>
    <row r="381" spans="12:12">
      <c r="L381" s="20">
        <v>38154</v>
      </c>
    </row>
    <row r="382" spans="12:12">
      <c r="L382" s="20">
        <v>38155</v>
      </c>
    </row>
    <row r="383" spans="12:12">
      <c r="L383" s="20">
        <v>38156</v>
      </c>
    </row>
    <row r="384" spans="12:12">
      <c r="L384" s="20">
        <v>38159</v>
      </c>
    </row>
    <row r="385" spans="12:12">
      <c r="L385" s="20">
        <v>38160</v>
      </c>
    </row>
    <row r="386" spans="12:12">
      <c r="L386" s="20">
        <v>38161</v>
      </c>
    </row>
    <row r="387" spans="12:12">
      <c r="L387" s="20">
        <v>38162</v>
      </c>
    </row>
    <row r="388" spans="12:12">
      <c r="L388" s="20">
        <v>38163</v>
      </c>
    </row>
    <row r="389" spans="12:12">
      <c r="L389" s="20">
        <v>38166</v>
      </c>
    </row>
    <row r="390" spans="12:12">
      <c r="L390" s="20">
        <v>38167</v>
      </c>
    </row>
    <row r="391" spans="12:12">
      <c r="L391" s="20">
        <v>38168</v>
      </c>
    </row>
    <row r="392" spans="12:12">
      <c r="L392" s="20">
        <v>38169</v>
      </c>
    </row>
    <row r="393" spans="12:12">
      <c r="L393" s="20">
        <v>38170</v>
      </c>
    </row>
    <row r="394" spans="12:12">
      <c r="L394" s="20">
        <v>38173</v>
      </c>
    </row>
    <row r="395" spans="12:12">
      <c r="L395" s="20">
        <v>38174</v>
      </c>
    </row>
    <row r="396" spans="12:12">
      <c r="L396" s="20">
        <v>38175</v>
      </c>
    </row>
    <row r="397" spans="12:12">
      <c r="L397" s="20">
        <v>38176</v>
      </c>
    </row>
    <row r="398" spans="12:12">
      <c r="L398" s="20">
        <v>38177</v>
      </c>
    </row>
    <row r="399" spans="12:12">
      <c r="L399" s="20">
        <v>38180</v>
      </c>
    </row>
    <row r="400" spans="12:12">
      <c r="L400" s="20">
        <v>38181</v>
      </c>
    </row>
    <row r="401" spans="12:12">
      <c r="L401" s="20">
        <v>38182</v>
      </c>
    </row>
    <row r="402" spans="12:12">
      <c r="L402" s="20">
        <v>38183</v>
      </c>
    </row>
    <row r="403" spans="12:12">
      <c r="L403" s="20">
        <v>38184</v>
      </c>
    </row>
    <row r="404" spans="12:12">
      <c r="L404" s="20">
        <v>38187</v>
      </c>
    </row>
    <row r="405" spans="12:12">
      <c r="L405" s="20">
        <v>38188</v>
      </c>
    </row>
    <row r="406" spans="12:12">
      <c r="L406" s="20">
        <v>38189</v>
      </c>
    </row>
    <row r="407" spans="12:12">
      <c r="L407" s="20">
        <v>38190</v>
      </c>
    </row>
    <row r="408" spans="12:12">
      <c r="L408" s="20">
        <v>38191</v>
      </c>
    </row>
    <row r="409" spans="12:12">
      <c r="L409" s="20">
        <v>38194</v>
      </c>
    </row>
    <row r="410" spans="12:12">
      <c r="L410" s="20">
        <v>38195</v>
      </c>
    </row>
    <row r="411" spans="12:12">
      <c r="L411" s="20">
        <v>38196</v>
      </c>
    </row>
    <row r="412" spans="12:12">
      <c r="L412" s="20">
        <v>38197</v>
      </c>
    </row>
    <row r="413" spans="12:12">
      <c r="L413" s="20">
        <v>38198</v>
      </c>
    </row>
    <row r="414" spans="12:12">
      <c r="L414" s="20">
        <v>38201</v>
      </c>
    </row>
    <row r="415" spans="12:12">
      <c r="L415" s="20">
        <v>38202</v>
      </c>
    </row>
    <row r="416" spans="12:12">
      <c r="L416" s="20">
        <v>38203</v>
      </c>
    </row>
    <row r="417" spans="12:12">
      <c r="L417" s="20">
        <v>38204</v>
      </c>
    </row>
    <row r="418" spans="12:12">
      <c r="L418" s="20">
        <v>38205</v>
      </c>
    </row>
    <row r="419" spans="12:12">
      <c r="L419" s="20">
        <v>38208</v>
      </c>
    </row>
    <row r="420" spans="12:12">
      <c r="L420" s="20">
        <v>38209</v>
      </c>
    </row>
    <row r="421" spans="12:12">
      <c r="L421" s="20">
        <v>38210</v>
      </c>
    </row>
    <row r="422" spans="12:12">
      <c r="L422" s="20">
        <v>38211</v>
      </c>
    </row>
    <row r="423" spans="12:12">
      <c r="L423" s="20">
        <v>38212</v>
      </c>
    </row>
    <row r="424" spans="12:12">
      <c r="L424" s="20">
        <v>38215</v>
      </c>
    </row>
    <row r="425" spans="12:12">
      <c r="L425" s="20">
        <v>38216</v>
      </c>
    </row>
    <row r="426" spans="12:12">
      <c r="L426" s="20">
        <v>38217</v>
      </c>
    </row>
    <row r="427" spans="12:12">
      <c r="L427" s="20">
        <v>38218</v>
      </c>
    </row>
    <row r="428" spans="12:12">
      <c r="L428" s="20">
        <v>38219</v>
      </c>
    </row>
    <row r="429" spans="12:12">
      <c r="L429" s="20">
        <v>38222</v>
      </c>
    </row>
    <row r="430" spans="12:12">
      <c r="L430" s="20">
        <v>38223</v>
      </c>
    </row>
    <row r="431" spans="12:12">
      <c r="L431" s="20">
        <v>38224</v>
      </c>
    </row>
    <row r="432" spans="12:12">
      <c r="L432" s="20">
        <v>38225</v>
      </c>
    </row>
    <row r="433" spans="12:12">
      <c r="L433" s="20">
        <v>38226</v>
      </c>
    </row>
    <row r="434" spans="12:12">
      <c r="L434" s="20">
        <v>38229</v>
      </c>
    </row>
    <row r="435" spans="12:12">
      <c r="L435" s="20">
        <v>38230</v>
      </c>
    </row>
    <row r="436" spans="12:12">
      <c r="L436" s="20">
        <v>38231</v>
      </c>
    </row>
    <row r="437" spans="12:12">
      <c r="L437" s="20">
        <v>38232</v>
      </c>
    </row>
    <row r="438" spans="12:12">
      <c r="L438" s="20">
        <v>38233</v>
      </c>
    </row>
    <row r="439" spans="12:12">
      <c r="L439" s="20">
        <v>38236</v>
      </c>
    </row>
    <row r="440" spans="12:12">
      <c r="L440" s="20">
        <v>38237</v>
      </c>
    </row>
    <row r="441" spans="12:12">
      <c r="L441" s="20">
        <v>38238</v>
      </c>
    </row>
    <row r="442" spans="12:12">
      <c r="L442" s="20">
        <v>38239</v>
      </c>
    </row>
    <row r="443" spans="12:12">
      <c r="L443" s="20">
        <v>38240</v>
      </c>
    </row>
    <row r="444" spans="12:12">
      <c r="L444" s="20">
        <v>38243</v>
      </c>
    </row>
    <row r="445" spans="12:12">
      <c r="L445" s="20">
        <v>38244</v>
      </c>
    </row>
    <row r="446" spans="12:12">
      <c r="L446" s="20">
        <v>38245</v>
      </c>
    </row>
    <row r="447" spans="12:12">
      <c r="L447" s="20">
        <v>38246</v>
      </c>
    </row>
    <row r="448" spans="12:12">
      <c r="L448" s="20">
        <v>38247</v>
      </c>
    </row>
    <row r="449" spans="12:12">
      <c r="L449" s="20">
        <v>38250</v>
      </c>
    </row>
    <row r="450" spans="12:12">
      <c r="L450" s="20">
        <v>38251</v>
      </c>
    </row>
    <row r="451" spans="12:12">
      <c r="L451" s="20">
        <v>38252</v>
      </c>
    </row>
    <row r="452" spans="12:12">
      <c r="L452" s="20">
        <v>38253</v>
      </c>
    </row>
    <row r="453" spans="12:12">
      <c r="L453" s="20">
        <v>38254</v>
      </c>
    </row>
    <row r="454" spans="12:12">
      <c r="L454" s="20">
        <v>38257</v>
      </c>
    </row>
    <row r="455" spans="12:12">
      <c r="L455" s="20">
        <v>38258</v>
      </c>
    </row>
    <row r="456" spans="12:12">
      <c r="L456" s="20">
        <v>38259</v>
      </c>
    </row>
    <row r="457" spans="12:12">
      <c r="L457" s="20">
        <v>38260</v>
      </c>
    </row>
    <row r="458" spans="12:12">
      <c r="L458" s="20">
        <v>38261</v>
      </c>
    </row>
    <row r="459" spans="12:12">
      <c r="L459" s="20">
        <v>38264</v>
      </c>
    </row>
    <row r="460" spans="12:12">
      <c r="L460" s="20">
        <v>38265</v>
      </c>
    </row>
    <row r="461" spans="12:12">
      <c r="L461" s="20">
        <v>38266</v>
      </c>
    </row>
    <row r="462" spans="12:12">
      <c r="L462" s="20">
        <v>38267</v>
      </c>
    </row>
    <row r="463" spans="12:12">
      <c r="L463" s="20">
        <v>38268</v>
      </c>
    </row>
    <row r="464" spans="12:12">
      <c r="L464" s="20">
        <v>38271</v>
      </c>
    </row>
    <row r="465" spans="12:12">
      <c r="L465" s="20">
        <v>38272</v>
      </c>
    </row>
    <row r="466" spans="12:12">
      <c r="L466" s="20">
        <v>38273</v>
      </c>
    </row>
    <row r="467" spans="12:12">
      <c r="L467" s="20">
        <v>38274</v>
      </c>
    </row>
    <row r="468" spans="12:12">
      <c r="L468" s="20">
        <v>38275</v>
      </c>
    </row>
    <row r="469" spans="12:12">
      <c r="L469" s="20">
        <v>38278</v>
      </c>
    </row>
    <row r="470" spans="12:12">
      <c r="L470" s="20">
        <v>38279</v>
      </c>
    </row>
    <row r="471" spans="12:12">
      <c r="L471" s="20">
        <v>38280</v>
      </c>
    </row>
    <row r="472" spans="12:12">
      <c r="L472" s="20">
        <v>38281</v>
      </c>
    </row>
    <row r="473" spans="12:12">
      <c r="L473" s="20">
        <v>38282</v>
      </c>
    </row>
    <row r="474" spans="12:12">
      <c r="L474" s="20">
        <v>38285</v>
      </c>
    </row>
    <row r="475" spans="12:12">
      <c r="L475" s="20">
        <v>38286</v>
      </c>
    </row>
    <row r="476" spans="12:12">
      <c r="L476" s="20">
        <v>38287</v>
      </c>
    </row>
    <row r="477" spans="12:12">
      <c r="L477" s="20">
        <v>38288</v>
      </c>
    </row>
    <row r="478" spans="12:12">
      <c r="L478" s="20">
        <v>38289</v>
      </c>
    </row>
    <row r="479" spans="12:12">
      <c r="L479" s="20">
        <v>38292</v>
      </c>
    </row>
    <row r="480" spans="12:12">
      <c r="L480" s="20">
        <v>38293</v>
      </c>
    </row>
    <row r="481" spans="12:12">
      <c r="L481" s="20">
        <v>38294</v>
      </c>
    </row>
    <row r="482" spans="12:12">
      <c r="L482" s="20">
        <v>38295</v>
      </c>
    </row>
    <row r="483" spans="12:12">
      <c r="L483" s="20">
        <v>38296</v>
      </c>
    </row>
    <row r="484" spans="12:12">
      <c r="L484" s="20">
        <v>38299</v>
      </c>
    </row>
    <row r="485" spans="12:12">
      <c r="L485" s="20">
        <v>38300</v>
      </c>
    </row>
    <row r="486" spans="12:12">
      <c r="L486" s="20">
        <v>38301</v>
      </c>
    </row>
    <row r="487" spans="12:12">
      <c r="L487" s="20">
        <v>38302</v>
      </c>
    </row>
    <row r="488" spans="12:12">
      <c r="L488" s="20">
        <v>38303</v>
      </c>
    </row>
    <row r="489" spans="12:12">
      <c r="L489" s="20">
        <v>38306</v>
      </c>
    </row>
    <row r="490" spans="12:12">
      <c r="L490" s="20">
        <v>38307</v>
      </c>
    </row>
    <row r="491" spans="12:12">
      <c r="L491" s="20">
        <v>38308</v>
      </c>
    </row>
    <row r="492" spans="12:12">
      <c r="L492" s="20">
        <v>38309</v>
      </c>
    </row>
    <row r="493" spans="12:12">
      <c r="L493" s="20">
        <v>38310</v>
      </c>
    </row>
    <row r="494" spans="12:12">
      <c r="L494" s="20">
        <v>38313</v>
      </c>
    </row>
    <row r="495" spans="12:12">
      <c r="L495" s="20">
        <v>38314</v>
      </c>
    </row>
    <row r="496" spans="12:12">
      <c r="L496" s="20">
        <v>38315</v>
      </c>
    </row>
    <row r="497" spans="12:12">
      <c r="L497" s="20">
        <v>38316</v>
      </c>
    </row>
    <row r="498" spans="12:12">
      <c r="L498" s="20">
        <v>38317</v>
      </c>
    </row>
    <row r="499" spans="12:12">
      <c r="L499" s="20">
        <v>38320</v>
      </c>
    </row>
    <row r="500" spans="12:12">
      <c r="L500" s="20">
        <v>38321</v>
      </c>
    </row>
    <row r="501" spans="12:12">
      <c r="L501" s="20">
        <v>38322</v>
      </c>
    </row>
    <row r="502" spans="12:12">
      <c r="L502" s="20">
        <v>38323</v>
      </c>
    </row>
    <row r="503" spans="12:12">
      <c r="L503" s="20">
        <v>38324</v>
      </c>
    </row>
    <row r="504" spans="12:12">
      <c r="L504" s="20">
        <v>38327</v>
      </c>
    </row>
    <row r="505" spans="12:12">
      <c r="L505" s="20">
        <v>38328</v>
      </c>
    </row>
    <row r="506" spans="12:12">
      <c r="L506" s="20">
        <v>38329</v>
      </c>
    </row>
    <row r="507" spans="12:12">
      <c r="L507" s="20">
        <v>38330</v>
      </c>
    </row>
    <row r="508" spans="12:12">
      <c r="L508" s="20">
        <v>38331</v>
      </c>
    </row>
    <row r="509" spans="12:12">
      <c r="L509" s="20">
        <v>38334</v>
      </c>
    </row>
    <row r="510" spans="12:12">
      <c r="L510" s="20">
        <v>38335</v>
      </c>
    </row>
    <row r="511" spans="12:12">
      <c r="L511" s="20">
        <v>38336</v>
      </c>
    </row>
    <row r="512" spans="12:12">
      <c r="L512" s="20">
        <v>38337</v>
      </c>
    </row>
    <row r="513" spans="12:12">
      <c r="L513" s="20">
        <v>38338</v>
      </c>
    </row>
    <row r="514" spans="12:12">
      <c r="L514" s="20">
        <v>38341</v>
      </c>
    </row>
    <row r="515" spans="12:12">
      <c r="L515" s="20">
        <v>38342</v>
      </c>
    </row>
    <row r="516" spans="12:12">
      <c r="L516" s="20">
        <v>38343</v>
      </c>
    </row>
    <row r="517" spans="12:12">
      <c r="L517" s="20">
        <v>38344</v>
      </c>
    </row>
    <row r="518" spans="12:12">
      <c r="L518" s="20">
        <v>38345</v>
      </c>
    </row>
    <row r="519" spans="12:12">
      <c r="L519" s="20">
        <v>38348</v>
      </c>
    </row>
    <row r="520" spans="12:12">
      <c r="L520" s="20">
        <v>38349</v>
      </c>
    </row>
    <row r="521" spans="12:12">
      <c r="L521" s="20">
        <v>38350</v>
      </c>
    </row>
    <row r="522" spans="12:12">
      <c r="L522" s="20">
        <v>38351</v>
      </c>
    </row>
    <row r="523" spans="12:12">
      <c r="L523" s="20">
        <v>38352</v>
      </c>
    </row>
  </sheetData>
  <phoneticPr fontId="3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1" sqref="H11"/>
    </sheetView>
  </sheetViews>
  <sheetFormatPr defaultColWidth="5.796875" defaultRowHeight="15.75"/>
  <cols>
    <col min="1" max="1" width="6.8984375" style="24" customWidth="1"/>
    <col min="2" max="5" width="7" style="24" bestFit="1" customWidth="1"/>
    <col min="6" max="6" width="7.296875" style="24" bestFit="1" customWidth="1"/>
    <col min="7" max="7" width="5" style="24" bestFit="1" customWidth="1"/>
    <col min="8" max="8" width="7.19921875" style="24" bestFit="1" customWidth="1"/>
    <col min="9" max="9" width="9.59765625" style="24" bestFit="1" customWidth="1"/>
    <col min="10" max="16384" width="5.796875" style="24"/>
  </cols>
  <sheetData>
    <row r="1" spans="1:9" ht="19.5">
      <c r="A1" s="23" t="s">
        <v>52</v>
      </c>
    </row>
    <row r="2" spans="1:9" ht="19.5">
      <c r="A2" s="25" t="str">
        <f ca="1">"民國"&amp;TEXT(TODAY(),"[DBNum1][$-404]e")&amp;"年業務員業績獎金分析"&amp;"(單位萬)"</f>
        <v>民國一○三年業務員業績獎金分析(單位萬)</v>
      </c>
    </row>
    <row r="3" spans="1:9" ht="16.149999999999999" customHeight="1">
      <c r="A3" s="26" t="str">
        <f ca="1">"現在日期是:"&amp;TEXT(TODAY(),"GEE年m月d日 aaaa")</f>
        <v>現在日期是:民國103年1月5日 星期日</v>
      </c>
      <c r="B3" s="26"/>
      <c r="C3" s="26"/>
      <c r="D3" s="27"/>
    </row>
    <row r="4" spans="1:9" ht="16.5">
      <c r="A4" s="28" t="s">
        <v>53</v>
      </c>
      <c r="B4" s="28" t="s">
        <v>54</v>
      </c>
      <c r="C4" s="28" t="s">
        <v>22</v>
      </c>
      <c r="D4" s="28" t="s">
        <v>23</v>
      </c>
      <c r="E4" s="28" t="s">
        <v>24</v>
      </c>
      <c r="F4" s="28" t="s">
        <v>55</v>
      </c>
      <c r="G4" s="28" t="s">
        <v>56</v>
      </c>
      <c r="H4" s="28" t="s">
        <v>57</v>
      </c>
      <c r="I4" s="28" t="s">
        <v>58</v>
      </c>
    </row>
    <row r="5" spans="1:9" ht="16.5">
      <c r="A5" s="29" t="s">
        <v>59</v>
      </c>
      <c r="B5" s="30">
        <v>120</v>
      </c>
      <c r="C5" s="30">
        <v>645</v>
      </c>
      <c r="D5" s="30">
        <v>645</v>
      </c>
      <c r="E5" s="30">
        <v>520</v>
      </c>
      <c r="F5" s="31">
        <f t="shared" ref="F5:F10" si="0">SUM(B5:E5)</f>
        <v>1930</v>
      </c>
      <c r="G5" s="32">
        <f>IF(F5&lt;1850,0,IF(F5&gt;2200,0.06,0.04))</f>
        <v>0.04</v>
      </c>
      <c r="H5" s="33">
        <f>ROUND(F5*G5,2)</f>
        <v>77.2</v>
      </c>
      <c r="I5" s="34">
        <f>COUNTIF(B5:E5,"&gt;500")</f>
        <v>3</v>
      </c>
    </row>
    <row r="6" spans="1:9" ht="16.5">
      <c r="A6" s="29" t="s">
        <v>60</v>
      </c>
      <c r="B6" s="30">
        <v>520</v>
      </c>
      <c r="C6" s="30">
        <v>415</v>
      </c>
      <c r="D6" s="30">
        <v>175</v>
      </c>
      <c r="E6" s="30">
        <v>735</v>
      </c>
      <c r="F6" s="31">
        <f t="shared" si="0"/>
        <v>1845</v>
      </c>
      <c r="G6" s="32">
        <f>IF(F6&lt;1850,0,IF(F6&gt;2200,0.06,0.04))</f>
        <v>0</v>
      </c>
      <c r="H6" s="33">
        <f>ROUND(F6*G6,2)</f>
        <v>0</v>
      </c>
      <c r="I6" s="34">
        <f>COUNTIF(B6:E6,"&gt;500")</f>
        <v>2</v>
      </c>
    </row>
    <row r="7" spans="1:9" ht="16.5">
      <c r="A7" s="29" t="s">
        <v>61</v>
      </c>
      <c r="B7" s="30">
        <v>819</v>
      </c>
      <c r="C7" s="30">
        <v>295</v>
      </c>
      <c r="D7" s="30">
        <v>920</v>
      </c>
      <c r="E7" s="30">
        <v>340</v>
      </c>
      <c r="F7" s="31">
        <f t="shared" si="0"/>
        <v>2374</v>
      </c>
      <c r="G7" s="32">
        <f>IF(F7&lt;1850,0,IF(F7&gt;2200,0.06,0.04))</f>
        <v>0.06</v>
      </c>
      <c r="H7" s="33">
        <f>ROUND(F7*G7,2)</f>
        <v>142.44</v>
      </c>
      <c r="I7" s="34">
        <f>COUNTIF(B7:E7,"&gt;500")</f>
        <v>2</v>
      </c>
    </row>
    <row r="8" spans="1:9" ht="16.5">
      <c r="A8" s="29" t="s">
        <v>62</v>
      </c>
      <c r="B8" s="30">
        <v>223</v>
      </c>
      <c r="C8" s="30">
        <v>340</v>
      </c>
      <c r="D8" s="30">
        <v>735</v>
      </c>
      <c r="E8" s="30">
        <v>950</v>
      </c>
      <c r="F8" s="31">
        <f t="shared" si="0"/>
        <v>2248</v>
      </c>
      <c r="G8" s="32">
        <f>IF(F8&lt;1850,0,IF(F8&gt;2200,0.06,0.04))</f>
        <v>0.06</v>
      </c>
      <c r="H8" s="33">
        <f>ROUND(F8*G8,2)</f>
        <v>134.88</v>
      </c>
      <c r="I8" s="34">
        <f>COUNTIF(B8:E8,"&gt;500")</f>
        <v>2</v>
      </c>
    </row>
    <row r="9" spans="1:9" ht="16.5">
      <c r="A9" s="29" t="s">
        <v>63</v>
      </c>
      <c r="B9" s="30">
        <v>325</v>
      </c>
      <c r="C9" s="30">
        <v>326</v>
      </c>
      <c r="D9" s="30">
        <v>809</v>
      </c>
      <c r="E9" s="30">
        <v>434</v>
      </c>
      <c r="F9" s="31">
        <f t="shared" si="0"/>
        <v>1894</v>
      </c>
      <c r="G9" s="32">
        <f>IF(F9&lt;1850,0,IF(F9&gt;2200,0.06,0.04))</f>
        <v>0.04</v>
      </c>
      <c r="H9" s="33">
        <f>ROUND(F9*G9,2)</f>
        <v>75.760000000000005</v>
      </c>
      <c r="I9" s="34">
        <f>COUNTIF(B9:E9,"&gt;500")</f>
        <v>1</v>
      </c>
    </row>
    <row r="10" spans="1:9" ht="16.5">
      <c r="A10" s="35" t="s">
        <v>64</v>
      </c>
      <c r="B10" s="31">
        <f>SUM(B5:B9)</f>
        <v>2007</v>
      </c>
      <c r="C10" s="31">
        <f>SUM(C5:C9)</f>
        <v>2021</v>
      </c>
      <c r="D10" s="31">
        <f>SUM(D5:D9)</f>
        <v>3284</v>
      </c>
      <c r="E10" s="31">
        <f>SUM(E5:E9)</f>
        <v>2979</v>
      </c>
      <c r="F10" s="31">
        <f t="shared" si="0"/>
        <v>10291</v>
      </c>
      <c r="G10" s="36"/>
    </row>
    <row r="11" spans="1:9" ht="16.5">
      <c r="A11" s="35" t="s">
        <v>65</v>
      </c>
      <c r="B11" s="37">
        <f>ROUND(AVERAGE(B5:B9),1)</f>
        <v>401.4</v>
      </c>
      <c r="C11" s="37">
        <f>ROUND(AVERAGE(C5:C9),1)</f>
        <v>404.2</v>
      </c>
      <c r="D11" s="37">
        <f>ROUND(AVERAGE(D5:D9),1)</f>
        <v>656.8</v>
      </c>
      <c r="E11" s="37">
        <f>ROUND(AVERAGE(E5:E9),1)</f>
        <v>595.79999999999995</v>
      </c>
      <c r="F11" s="37">
        <f>ROUND(AVERAGE(F5:F9),1)</f>
        <v>2058.1999999999998</v>
      </c>
      <c r="G11" s="36"/>
    </row>
    <row r="12" spans="1:9" ht="16.5">
      <c r="A12" s="35" t="s">
        <v>66</v>
      </c>
      <c r="B12" s="31">
        <f>MAX(B5:B9)</f>
        <v>819</v>
      </c>
      <c r="C12" s="31">
        <f>MAX(C5:C9)</f>
        <v>645</v>
      </c>
      <c r="D12" s="31">
        <f>MAX(D5:D9)</f>
        <v>920</v>
      </c>
      <c r="E12" s="31">
        <f>MAX(E5:E9)</f>
        <v>950</v>
      </c>
      <c r="F12" s="31">
        <f>MAX(F5:F9)</f>
        <v>2374</v>
      </c>
      <c r="G12" s="36"/>
    </row>
    <row r="13" spans="1:9" ht="16.5">
      <c r="A13" s="35" t="s">
        <v>67</v>
      </c>
      <c r="B13" s="31">
        <f>MIN(B5:B9)</f>
        <v>120</v>
      </c>
      <c r="C13" s="31">
        <f>MIN(C5:C9)</f>
        <v>295</v>
      </c>
      <c r="D13" s="31">
        <f>MIN(D5:D9)</f>
        <v>175</v>
      </c>
      <c r="E13" s="31">
        <f>MIN(E5:E9)</f>
        <v>340</v>
      </c>
      <c r="F13" s="31">
        <f>MIN(F5:F9)</f>
        <v>1845</v>
      </c>
      <c r="G13" s="36"/>
    </row>
    <row r="14" spans="1:9" ht="16.5">
      <c r="A14" s="26" t="str">
        <f>A1&amp;"全年度業務業績總和為新台幣"&amp;F10&amp;"元整"</f>
        <v>博碩文化股份有限公司全年度業務業績總和為新台幣10291元整</v>
      </c>
      <c r="B14" s="26"/>
      <c r="C14" s="26"/>
      <c r="D14" s="27"/>
      <c r="E14" s="38"/>
      <c r="F14" s="26"/>
      <c r="G14" s="26"/>
    </row>
    <row r="15" spans="1:9">
      <c r="A15" s="39"/>
      <c r="D15" s="40"/>
      <c r="E15" s="41"/>
    </row>
    <row r="16" spans="1:9">
      <c r="D16" s="40"/>
      <c r="E16" s="41"/>
    </row>
    <row r="17" spans="4:5">
      <c r="D17" s="40"/>
      <c r="E17" s="41"/>
    </row>
    <row r="18" spans="4:5">
      <c r="D18" s="40"/>
      <c r="E18" s="4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4" sqref="E4"/>
    </sheetView>
  </sheetViews>
  <sheetFormatPr defaultColWidth="5.796875" defaultRowHeight="18.75"/>
  <cols>
    <col min="1" max="1" width="5.8984375" style="44" customWidth="1"/>
    <col min="2" max="5" width="4.5" style="44" customWidth="1"/>
    <col min="6" max="6" width="4.69921875" style="44" customWidth="1"/>
    <col min="7" max="8" width="4.5" style="44" bestFit="1" customWidth="1"/>
    <col min="9" max="9" width="9.59765625" style="44" bestFit="1" customWidth="1"/>
    <col min="10" max="10" width="7.796875" style="44" bestFit="1" customWidth="1"/>
    <col min="11" max="11" width="4.5" style="44" bestFit="1" customWidth="1"/>
    <col min="12" max="16384" width="5.796875" style="44"/>
  </cols>
  <sheetData>
    <row r="1" spans="1:11" ht="24" customHeight="1">
      <c r="A1" s="42" t="s">
        <v>68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24" customHeight="1">
      <c r="A2" s="45" t="str">
        <f ca="1">"現在的時間是："&amp;TEXT(NOW(),"mm年mm日 aaa 上午/下午 hh時:mm分:ss秒")</f>
        <v>現在的時間是：01年01日 週日 上午 11時:33分:44秒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9.5" customHeight="1">
      <c r="A3" s="46"/>
      <c r="B3" s="47" t="s">
        <v>69</v>
      </c>
      <c r="C3" s="47" t="s">
        <v>28</v>
      </c>
      <c r="D3" s="47" t="s">
        <v>29</v>
      </c>
      <c r="E3" s="47" t="s">
        <v>30</v>
      </c>
      <c r="F3" s="46" t="s">
        <v>70</v>
      </c>
      <c r="G3" s="46" t="s">
        <v>65</v>
      </c>
      <c r="H3" s="46" t="s">
        <v>71</v>
      </c>
      <c r="I3" s="46" t="s">
        <v>72</v>
      </c>
      <c r="J3" s="46" t="s">
        <v>73</v>
      </c>
      <c r="K3" s="46" t="s">
        <v>74</v>
      </c>
    </row>
    <row r="4" spans="1:11">
      <c r="A4" s="48" t="s">
        <v>31</v>
      </c>
      <c r="B4" s="49">
        <v>55</v>
      </c>
      <c r="C4" s="49">
        <v>30</v>
      </c>
      <c r="D4" s="49">
        <v>61</v>
      </c>
      <c r="E4" s="49">
        <v>24</v>
      </c>
      <c r="F4" s="50">
        <f>SUM(B4:E4)</f>
        <v>170</v>
      </c>
      <c r="G4" s="50">
        <f>AVERAGE(B4:E4)</f>
        <v>42.5</v>
      </c>
      <c r="H4" s="51" t="str">
        <f>IF(G4&gt;$B$15,"優良","不佳")</f>
        <v>不佳</v>
      </c>
      <c r="I4" s="52">
        <f>COUNTIF(B4:E4,"&lt;54")</f>
        <v>2</v>
      </c>
      <c r="J4" s="53" t="str">
        <f>REPT("☆",COUNTIF(B4:E4,"&lt;"&amp;$B$15))</f>
        <v>☆☆</v>
      </c>
      <c r="K4" s="53" t="str">
        <f>IF(J4="","特優","")</f>
        <v/>
      </c>
    </row>
    <row r="5" spans="1:11">
      <c r="A5" s="48" t="s">
        <v>32</v>
      </c>
      <c r="B5" s="49">
        <v>30</v>
      </c>
      <c r="C5" s="49">
        <v>36</v>
      </c>
      <c r="D5" s="49">
        <v>64</v>
      </c>
      <c r="E5" s="49">
        <v>33</v>
      </c>
      <c r="F5" s="50">
        <f t="shared" ref="F5:F10" si="0">SUM(B5:E5)</f>
        <v>163</v>
      </c>
      <c r="G5" s="50">
        <f t="shared" ref="G5:G10" si="1">AVERAGE(B5:E5)</f>
        <v>40.75</v>
      </c>
      <c r="H5" s="51" t="str">
        <f t="shared" ref="H5:H10" si="2">IF(G5&gt;$B$15,"優良","不佳")</f>
        <v>不佳</v>
      </c>
      <c r="I5" s="52">
        <f t="shared" ref="I5:I10" si="3">COUNTIF(B5:E5,"&lt;54")</f>
        <v>3</v>
      </c>
      <c r="J5" s="53" t="str">
        <f t="shared" ref="J5:J10" si="4">REPT("☆",COUNTIF(B5:E5,"&lt;"&amp;$B$15))</f>
        <v>☆☆☆</v>
      </c>
      <c r="K5" s="53" t="str">
        <f t="shared" ref="K5:K10" si="5">IF(J5="","特優","")</f>
        <v/>
      </c>
    </row>
    <row r="6" spans="1:11">
      <c r="A6" s="48" t="s">
        <v>33</v>
      </c>
      <c r="B6" s="49">
        <v>55</v>
      </c>
      <c r="C6" s="49">
        <v>64</v>
      </c>
      <c r="D6" s="49">
        <v>77</v>
      </c>
      <c r="E6" s="49">
        <v>66</v>
      </c>
      <c r="F6" s="50">
        <f t="shared" si="0"/>
        <v>262</v>
      </c>
      <c r="G6" s="50">
        <f t="shared" si="1"/>
        <v>65.5</v>
      </c>
      <c r="H6" s="51" t="str">
        <f t="shared" si="2"/>
        <v>優良</v>
      </c>
      <c r="I6" s="52">
        <f t="shared" si="3"/>
        <v>0</v>
      </c>
      <c r="J6" s="53" t="str">
        <f t="shared" si="4"/>
        <v/>
      </c>
      <c r="K6" s="53" t="str">
        <f t="shared" si="5"/>
        <v>特優</v>
      </c>
    </row>
    <row r="7" spans="1:11">
      <c r="A7" s="48" t="s">
        <v>34</v>
      </c>
      <c r="B7" s="49">
        <v>76</v>
      </c>
      <c r="C7" s="49">
        <v>62</v>
      </c>
      <c r="D7" s="49">
        <v>56</v>
      </c>
      <c r="E7" s="49">
        <v>65</v>
      </c>
      <c r="F7" s="50">
        <f t="shared" si="0"/>
        <v>259</v>
      </c>
      <c r="G7" s="50">
        <f t="shared" si="1"/>
        <v>64.75</v>
      </c>
      <c r="H7" s="51" t="str">
        <f t="shared" si="2"/>
        <v>優良</v>
      </c>
      <c r="I7" s="52">
        <f t="shared" si="3"/>
        <v>0</v>
      </c>
      <c r="J7" s="53" t="str">
        <f t="shared" si="4"/>
        <v/>
      </c>
      <c r="K7" s="53" t="str">
        <f t="shared" si="5"/>
        <v>特優</v>
      </c>
    </row>
    <row r="8" spans="1:11">
      <c r="A8" s="48" t="s">
        <v>35</v>
      </c>
      <c r="B8" s="49">
        <v>30</v>
      </c>
      <c r="C8" s="49">
        <v>55</v>
      </c>
      <c r="D8" s="49">
        <v>55</v>
      </c>
      <c r="E8" s="49">
        <v>36</v>
      </c>
      <c r="F8" s="50">
        <f t="shared" si="0"/>
        <v>176</v>
      </c>
      <c r="G8" s="50">
        <f t="shared" si="1"/>
        <v>44</v>
      </c>
      <c r="H8" s="51" t="str">
        <f t="shared" si="2"/>
        <v>不佳</v>
      </c>
      <c r="I8" s="52">
        <f t="shared" si="3"/>
        <v>2</v>
      </c>
      <c r="J8" s="53" t="str">
        <f t="shared" si="4"/>
        <v>☆☆</v>
      </c>
      <c r="K8" s="53" t="str">
        <f t="shared" si="5"/>
        <v/>
      </c>
    </row>
    <row r="9" spans="1:11">
      <c r="A9" s="48" t="s">
        <v>36</v>
      </c>
      <c r="B9" s="49">
        <v>56</v>
      </c>
      <c r="C9" s="49">
        <v>43</v>
      </c>
      <c r="D9" s="49">
        <v>67</v>
      </c>
      <c r="E9" s="49">
        <v>88</v>
      </c>
      <c r="F9" s="50">
        <f t="shared" si="0"/>
        <v>254</v>
      </c>
      <c r="G9" s="50">
        <f t="shared" si="1"/>
        <v>63.5</v>
      </c>
      <c r="H9" s="51" t="str">
        <f t="shared" si="2"/>
        <v>優良</v>
      </c>
      <c r="I9" s="52">
        <f t="shared" si="3"/>
        <v>1</v>
      </c>
      <c r="J9" s="53" t="str">
        <f t="shared" si="4"/>
        <v>☆</v>
      </c>
      <c r="K9" s="53" t="str">
        <f t="shared" si="5"/>
        <v/>
      </c>
    </row>
    <row r="10" spans="1:11">
      <c r="A10" s="48" t="s">
        <v>75</v>
      </c>
      <c r="B10" s="49">
        <v>70</v>
      </c>
      <c r="C10" s="49">
        <v>38</v>
      </c>
      <c r="D10" s="49">
        <v>40</v>
      </c>
      <c r="E10" s="49">
        <v>80</v>
      </c>
      <c r="F10" s="50">
        <f t="shared" si="0"/>
        <v>228</v>
      </c>
      <c r="G10" s="50">
        <f t="shared" si="1"/>
        <v>57</v>
      </c>
      <c r="H10" s="51" t="str">
        <f t="shared" si="2"/>
        <v>優良</v>
      </c>
      <c r="I10" s="52">
        <f t="shared" si="3"/>
        <v>2</v>
      </c>
      <c r="J10" s="53" t="str">
        <f t="shared" si="4"/>
        <v>☆☆</v>
      </c>
      <c r="K10" s="53" t="str">
        <f t="shared" si="5"/>
        <v/>
      </c>
    </row>
    <row r="11" spans="1:11">
      <c r="A11" s="48" t="s">
        <v>37</v>
      </c>
      <c r="B11" s="54">
        <f>AVERAGE(B4:B10)</f>
        <v>53.142857142857146</v>
      </c>
      <c r="C11" s="54">
        <f>AVERAGE(C4:C10)</f>
        <v>46.857142857142854</v>
      </c>
      <c r="D11" s="54">
        <f>AVERAGE(D4:D10)</f>
        <v>60</v>
      </c>
      <c r="E11" s="54">
        <f>AVERAGE(E4:E10)</f>
        <v>56</v>
      </c>
      <c r="F11" s="54">
        <f>AVERAGE(F4:F10)</f>
        <v>216</v>
      </c>
      <c r="G11" s="55"/>
      <c r="H11" s="55"/>
      <c r="I11" s="55"/>
      <c r="J11" s="55"/>
      <c r="K11" s="55"/>
    </row>
    <row r="12" spans="1:11">
      <c r="A12" s="48" t="s">
        <v>38</v>
      </c>
      <c r="B12" s="54">
        <f>STDEV(B4:B10)</f>
        <v>17.761649430055481</v>
      </c>
      <c r="C12" s="54">
        <f>STDEV(C4:C10)</f>
        <v>13.446543191821601</v>
      </c>
      <c r="D12" s="54">
        <f>STDEV(D4:D10)</f>
        <v>11.51810169544733</v>
      </c>
      <c r="E12" s="54">
        <f>STDEV(E4:E10)</f>
        <v>24.94660965609021</v>
      </c>
      <c r="F12" s="54">
        <f>STDEV(F4:F10)</f>
        <v>44.866468548349111</v>
      </c>
      <c r="G12" s="55"/>
      <c r="H12" s="55"/>
      <c r="I12" s="55"/>
      <c r="J12" s="55"/>
      <c r="K12" s="55"/>
    </row>
    <row r="13" spans="1:11">
      <c r="A13" s="48" t="s">
        <v>39</v>
      </c>
      <c r="B13" s="54">
        <f>MAX(B4:B10)</f>
        <v>76</v>
      </c>
      <c r="C13" s="54">
        <f>MAX(C4:C10)</f>
        <v>64</v>
      </c>
      <c r="D13" s="54">
        <f>MAX(D4:D10)</f>
        <v>77</v>
      </c>
      <c r="E13" s="54">
        <f>MAX(E4:E10)</f>
        <v>88</v>
      </c>
      <c r="F13" s="54">
        <f>MAX(F4:F10)</f>
        <v>262</v>
      </c>
      <c r="K13" s="55"/>
    </row>
    <row r="14" spans="1:11">
      <c r="A14" s="48" t="s">
        <v>40</v>
      </c>
      <c r="B14" s="54">
        <f>MIN(B4:B10)</f>
        <v>30</v>
      </c>
      <c r="C14" s="54">
        <f>MIN(C4:C10)</f>
        <v>30</v>
      </c>
      <c r="D14" s="54">
        <f>MIN(D4:D10)</f>
        <v>40</v>
      </c>
      <c r="E14" s="54">
        <f>MIN(E4:E10)</f>
        <v>24</v>
      </c>
      <c r="F14" s="54">
        <f>MIN(F4:F10)</f>
        <v>163</v>
      </c>
      <c r="G14" s="55"/>
      <c r="H14" s="55"/>
      <c r="I14" s="55"/>
      <c r="J14" s="55"/>
      <c r="K14" s="55"/>
    </row>
    <row r="15" spans="1:11">
      <c r="A15" s="48" t="s">
        <v>41</v>
      </c>
      <c r="B15" s="50">
        <f>AVERAGE(B4:E10)</f>
        <v>54</v>
      </c>
      <c r="C15" s="54"/>
      <c r="D15" s="54"/>
      <c r="E15" s="54"/>
      <c r="F15" s="54"/>
      <c r="G15" s="55"/>
      <c r="H15" s="55"/>
      <c r="I15" s="55"/>
      <c r="J15" s="55"/>
      <c r="K15" s="55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5" sqref="B5"/>
    </sheetView>
  </sheetViews>
  <sheetFormatPr defaultColWidth="6.69921875" defaultRowHeight="15.75"/>
  <cols>
    <col min="1" max="2" width="6.69921875" style="56"/>
    <col min="3" max="3" width="6.8984375" style="56" customWidth="1"/>
    <col min="4" max="6" width="8.69921875" style="56" customWidth="1"/>
    <col min="7" max="7" width="7.69921875" style="56" customWidth="1"/>
    <col min="8" max="16384" width="6.69921875" style="56"/>
  </cols>
  <sheetData>
    <row r="1" spans="1:8" ht="19.5">
      <c r="A1" s="75" t="s">
        <v>76</v>
      </c>
      <c r="B1" s="76"/>
      <c r="C1" s="76"/>
      <c r="D1" s="76"/>
      <c r="E1" s="76"/>
      <c r="F1" s="76"/>
      <c r="G1" s="77"/>
    </row>
    <row r="2" spans="1:8" ht="19.5">
      <c r="A2" s="57" t="s">
        <v>77</v>
      </c>
      <c r="B2" s="58" t="s">
        <v>42</v>
      </c>
      <c r="C2" s="58" t="s">
        <v>78</v>
      </c>
      <c r="D2" s="58" t="s">
        <v>79</v>
      </c>
      <c r="E2" s="58" t="s">
        <v>80</v>
      </c>
      <c r="F2" s="58" t="s">
        <v>65</v>
      </c>
      <c r="G2" s="59" t="s">
        <v>55</v>
      </c>
    </row>
    <row r="3" spans="1:8" ht="16.5">
      <c r="A3" s="60" t="s">
        <v>81</v>
      </c>
      <c r="B3" s="61" t="s">
        <v>43</v>
      </c>
      <c r="C3" s="61" t="s">
        <v>82</v>
      </c>
      <c r="D3" s="62">
        <v>1500</v>
      </c>
      <c r="E3" s="63">
        <v>1900</v>
      </c>
      <c r="F3" s="64">
        <f t="shared" ref="F3:F13" si="0">AVERAGE(D3:E3)</f>
        <v>1700</v>
      </c>
      <c r="G3" s="65">
        <f t="shared" ref="G3:G13" si="1">SUM(D3:E3)</f>
        <v>3400</v>
      </c>
    </row>
    <row r="4" spans="1:8" ht="16.5">
      <c r="A4" s="60" t="s">
        <v>81</v>
      </c>
      <c r="B4" s="61" t="s">
        <v>44</v>
      </c>
      <c r="C4" s="61" t="s">
        <v>82</v>
      </c>
      <c r="D4" s="62">
        <v>2000</v>
      </c>
      <c r="E4" s="63">
        <v>800</v>
      </c>
      <c r="F4" s="64">
        <f t="shared" si="0"/>
        <v>1400</v>
      </c>
      <c r="G4" s="65">
        <f t="shared" si="1"/>
        <v>2800</v>
      </c>
    </row>
    <row r="5" spans="1:8" ht="16.5">
      <c r="A5" s="60" t="s">
        <v>81</v>
      </c>
      <c r="B5" s="61" t="s">
        <v>45</v>
      </c>
      <c r="C5" s="61" t="s">
        <v>82</v>
      </c>
      <c r="D5" s="62">
        <v>500</v>
      </c>
      <c r="E5" s="63">
        <v>700</v>
      </c>
      <c r="F5" s="64">
        <f t="shared" si="0"/>
        <v>600</v>
      </c>
      <c r="G5" s="65">
        <f t="shared" si="1"/>
        <v>1200</v>
      </c>
    </row>
    <row r="6" spans="1:8" ht="16.5">
      <c r="A6" s="60" t="s">
        <v>83</v>
      </c>
      <c r="B6" s="61" t="s">
        <v>46</v>
      </c>
      <c r="C6" s="61" t="s">
        <v>84</v>
      </c>
      <c r="D6" s="62">
        <v>800</v>
      </c>
      <c r="E6" s="63">
        <v>1000</v>
      </c>
      <c r="F6" s="64">
        <f t="shared" si="0"/>
        <v>900</v>
      </c>
      <c r="G6" s="65">
        <f t="shared" si="1"/>
        <v>1800</v>
      </c>
    </row>
    <row r="7" spans="1:8" ht="16.5">
      <c r="A7" s="60" t="s">
        <v>83</v>
      </c>
      <c r="B7" s="61" t="s">
        <v>60</v>
      </c>
      <c r="C7" s="61" t="s">
        <v>84</v>
      </c>
      <c r="D7" s="62">
        <v>2000</v>
      </c>
      <c r="E7" s="63">
        <v>600</v>
      </c>
      <c r="F7" s="64">
        <f t="shared" si="0"/>
        <v>1300</v>
      </c>
      <c r="G7" s="65">
        <f t="shared" si="1"/>
        <v>2600</v>
      </c>
    </row>
    <row r="8" spans="1:8" ht="16.5">
      <c r="A8" s="60" t="s">
        <v>83</v>
      </c>
      <c r="B8" s="61" t="s">
        <v>47</v>
      </c>
      <c r="C8" s="61" t="s">
        <v>82</v>
      </c>
      <c r="D8" s="62">
        <v>800</v>
      </c>
      <c r="E8" s="63">
        <v>2100</v>
      </c>
      <c r="F8" s="64">
        <f t="shared" si="0"/>
        <v>1450</v>
      </c>
      <c r="G8" s="65">
        <f t="shared" si="1"/>
        <v>2900</v>
      </c>
    </row>
    <row r="9" spans="1:8" ht="16.5">
      <c r="A9" s="60" t="s">
        <v>83</v>
      </c>
      <c r="B9" s="61" t="s">
        <v>48</v>
      </c>
      <c r="C9" s="61" t="s">
        <v>82</v>
      </c>
      <c r="D9" s="62">
        <v>2100</v>
      </c>
      <c r="E9" s="63">
        <v>1500</v>
      </c>
      <c r="F9" s="64">
        <f t="shared" si="0"/>
        <v>1800</v>
      </c>
      <c r="G9" s="65">
        <f t="shared" si="1"/>
        <v>3600</v>
      </c>
    </row>
    <row r="10" spans="1:8" ht="16.5">
      <c r="A10" s="60" t="s">
        <v>83</v>
      </c>
      <c r="B10" s="61" t="s">
        <v>49</v>
      </c>
      <c r="C10" s="61" t="s">
        <v>82</v>
      </c>
      <c r="D10" s="62">
        <v>2200</v>
      </c>
      <c r="E10" s="63">
        <v>1700</v>
      </c>
      <c r="F10" s="64">
        <f t="shared" si="0"/>
        <v>1950</v>
      </c>
      <c r="G10" s="65">
        <f t="shared" si="1"/>
        <v>3900</v>
      </c>
    </row>
    <row r="11" spans="1:8" ht="16.5">
      <c r="A11" s="60" t="s">
        <v>83</v>
      </c>
      <c r="B11" s="61" t="s">
        <v>50</v>
      </c>
      <c r="C11" s="61" t="s">
        <v>84</v>
      </c>
      <c r="D11" s="62">
        <v>1300</v>
      </c>
      <c r="E11" s="63">
        <v>500</v>
      </c>
      <c r="F11" s="64">
        <f t="shared" si="0"/>
        <v>900</v>
      </c>
      <c r="G11" s="65">
        <f t="shared" si="1"/>
        <v>1800</v>
      </c>
    </row>
    <row r="12" spans="1:8" ht="16.5">
      <c r="A12" s="60" t="s">
        <v>85</v>
      </c>
      <c r="B12" s="61" t="s">
        <v>11</v>
      </c>
      <c r="C12" s="61" t="s">
        <v>84</v>
      </c>
      <c r="D12" s="62">
        <v>1800</v>
      </c>
      <c r="E12" s="63">
        <v>1000</v>
      </c>
      <c r="F12" s="64">
        <f t="shared" si="0"/>
        <v>1400</v>
      </c>
      <c r="G12" s="65">
        <f t="shared" si="1"/>
        <v>2800</v>
      </c>
    </row>
    <row r="13" spans="1:8" ht="17.25" thickBot="1">
      <c r="A13" s="66" t="s">
        <v>85</v>
      </c>
      <c r="B13" s="66" t="s">
        <v>51</v>
      </c>
      <c r="C13" s="66" t="s">
        <v>84</v>
      </c>
      <c r="D13" s="67">
        <v>1800</v>
      </c>
      <c r="E13" s="68">
        <v>1700</v>
      </c>
      <c r="F13" s="69">
        <f t="shared" si="0"/>
        <v>1750</v>
      </c>
      <c r="G13" s="70">
        <f t="shared" si="1"/>
        <v>3500</v>
      </c>
    </row>
    <row r="14" spans="1:8">
      <c r="G14" s="71">
        <f>SUM(總和)</f>
        <v>30300</v>
      </c>
    </row>
    <row r="15" spans="1:8" ht="16.5">
      <c r="A15" s="72">
        <f>SUMIF(總和,"&gt;3000")</f>
        <v>14400</v>
      </c>
      <c r="B15" s="73" t="s">
        <v>86</v>
      </c>
      <c r="C15" s="74"/>
      <c r="D15" s="74"/>
      <c r="E15" s="74"/>
      <c r="F15" s="55"/>
      <c r="G15" s="55"/>
      <c r="H15" s="55"/>
    </row>
    <row r="16" spans="1:8" ht="16.5">
      <c r="A16" s="72">
        <f>SUMIF(總和,"&gt;3000",一月)</f>
        <v>7600</v>
      </c>
      <c r="B16" s="73" t="s">
        <v>87</v>
      </c>
      <c r="C16" s="74"/>
      <c r="D16" s="74"/>
      <c r="E16" s="74"/>
      <c r="F16" s="55"/>
      <c r="G16" s="55"/>
      <c r="H16" s="55"/>
    </row>
    <row r="17" spans="1:9" ht="16.5">
      <c r="A17" s="72">
        <f t="array" ref="A17">SUM(IF(性別="女",IF(部門="直銷",總和,0),0))</f>
        <v>7400</v>
      </c>
      <c r="B17" s="73" t="s">
        <v>88</v>
      </c>
      <c r="C17" s="73"/>
      <c r="D17" s="73"/>
      <c r="E17" s="73"/>
      <c r="F17" s="55"/>
      <c r="G17" s="55"/>
      <c r="H17" s="55"/>
      <c r="I17" s="55"/>
    </row>
    <row r="18" spans="1:9" ht="16.5">
      <c r="A18" s="72">
        <f t="array" ref="A18">SUM(IF(性別="男",IF(平均&gt;=900,總和,0),0))</f>
        <v>12500</v>
      </c>
      <c r="B18" s="73" t="s">
        <v>89</v>
      </c>
      <c r="C18" s="73"/>
      <c r="D18" s="73"/>
      <c r="E18" s="73"/>
      <c r="F18" s="55"/>
      <c r="G18" s="55"/>
      <c r="H18" s="55"/>
      <c r="I18" s="55"/>
    </row>
    <row r="19" spans="1:9">
      <c r="B19" s="55"/>
      <c r="C19" s="55"/>
      <c r="D19" s="55"/>
      <c r="E19" s="55"/>
      <c r="F19" s="55"/>
      <c r="G19" s="55"/>
      <c r="H19" s="55"/>
      <c r="I19" s="55"/>
    </row>
    <row r="20" spans="1:9">
      <c r="B20" s="55"/>
      <c r="C20" s="55"/>
      <c r="D20" s="55"/>
      <c r="E20" s="55"/>
      <c r="F20" s="55"/>
      <c r="G20" s="55"/>
      <c r="H20" s="55"/>
      <c r="I20" s="55"/>
    </row>
    <row r="21" spans="1:9">
      <c r="B21" s="55"/>
      <c r="C21" s="55"/>
      <c r="D21" s="55"/>
      <c r="E21" s="55"/>
      <c r="F21" s="55"/>
      <c r="G21" s="55"/>
      <c r="H21" s="55"/>
      <c r="I21" s="55"/>
    </row>
    <row r="22" spans="1:9">
      <c r="B22" s="55"/>
      <c r="C22" s="55"/>
      <c r="D22" s="55"/>
      <c r="E22" s="55"/>
      <c r="F22" s="55"/>
      <c r="G22" s="55"/>
      <c r="H22" s="55"/>
      <c r="I22" s="55"/>
    </row>
    <row r="23" spans="1:9">
      <c r="B23" s="55"/>
      <c r="C23" s="55"/>
      <c r="D23" s="55"/>
      <c r="E23" s="55"/>
      <c r="F23" s="55"/>
      <c r="G23" s="55"/>
      <c r="H23" s="55"/>
      <c r="I23" s="55"/>
    </row>
  </sheetData>
  <mergeCells count="1">
    <mergeCell ref="A1:G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16</vt:i4>
      </vt:variant>
    </vt:vector>
  </HeadingPairs>
  <TitlesOfParts>
    <vt:vector size="20" baseType="lpstr">
      <vt:lpstr>博碩文化</vt:lpstr>
      <vt:lpstr>基本模式</vt:lpstr>
      <vt:lpstr>公式與函數練習</vt:lpstr>
      <vt:lpstr>銷售業績</vt:lpstr>
      <vt:lpstr>一月</vt:lpstr>
      <vt:lpstr>二月</vt:lpstr>
      <vt:lpstr>平均</vt:lpstr>
      <vt:lpstr>系統顧問</vt:lpstr>
      <vt:lpstr>姓名</vt:lpstr>
      <vt:lpstr>性別</vt:lpstr>
      <vt:lpstr>版權</vt:lpstr>
      <vt:lpstr>書籍出版</vt:lpstr>
      <vt:lpstr>第一季</vt:lpstr>
      <vt:lpstr>第二季</vt:lpstr>
      <vt:lpstr>第三季</vt:lpstr>
      <vt:lpstr>第四季</vt:lpstr>
      <vt:lpstr>軟體</vt:lpstr>
      <vt:lpstr>部門</vt:lpstr>
      <vt:lpstr>總和</vt:lpstr>
      <vt:lpstr>雜誌</vt:lpstr>
    </vt:vector>
  </TitlesOfParts>
  <Manager>Vincent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第二課 建立第一個工作表模式</dc:title>
  <dc:subject>Excel2000 標準教材第二課</dc:subject>
  <dc:creator>林宏諭</dc:creator>
  <cp:lastModifiedBy>ivenss</cp:lastModifiedBy>
  <dcterms:created xsi:type="dcterms:W3CDTF">1996-01-28T03:44:27Z</dcterms:created>
  <dcterms:modified xsi:type="dcterms:W3CDTF">2014-01-05T03:34:15Z</dcterms:modified>
</cp:coreProperties>
</file>