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課後習題\習題參考解答\"/>
    </mc:Choice>
  </mc:AlternateContent>
  <bookViews>
    <workbookView xWindow="1905" yWindow="15" windowWidth="5010" windowHeight="3750" tabRatio="688" activeTab="1"/>
  </bookViews>
  <sheets>
    <sheet name="分析藍本摘要 2" sheetId="17" r:id="rId1"/>
    <sheet name="損益兩平" sheetId="4" r:id="rId2"/>
    <sheet name="貸款分析-What-If" sheetId="2" r:id="rId3"/>
    <sheet name="簡單模式" sheetId="5" r:id="rId4"/>
    <sheet name="最適廣告預算分配" sheetId="11" r:id="rId5"/>
    <sheet name="投資決策" sheetId="13" r:id="rId6"/>
    <sheet name="飲食問題" sheetId="14" r:id="rId7"/>
  </sheets>
  <externalReferences>
    <externalReference r:id="rId8"/>
  </externalReferences>
  <definedNames>
    <definedName name="_ATPDescstat_Dlg_Results" hidden="1">{2;#N/A;"R3C2:R17C3";#N/A;"R3C5";#N/A;1;#N/A;#N/A;TRUE;TRUE;FALSE;4;FALSE;4;FALSE;90;#N/A;#N/A;#N/A;#N/A}</definedName>
    <definedName name="_ATPDescstat_Dlg_Types" hidden="1">{"EXCELHLP.HLP!1786";5;10;5;10;5;11;112;112;13;13;13;7;13;7;13;8;5;1;2;24}</definedName>
    <definedName name="_ATPHist_Dlg_Results" hidden="1">{2;#N/A;"R4C3:R17C3";#N/A;"R4C4:R10C4";#N/A;"R20C1";TRUE;TRUE;TRUE;#N/A;#N/A;#N/A}</definedName>
    <definedName name="_ATPHist_Dlg_Types" hidden="1">{"EXCELHLP.HLP!1790";5;10;5;10;5;10;13;13;13;1;2;24}</definedName>
    <definedName name="_ATPHist_Range2" hidden="1">[1]資料庫原始資料!#REF!</definedName>
    <definedName name="_Scenario_new_change" localSheetId="1" hidden="1">損益兩平!$B$2:$B$5</definedName>
    <definedName name="_scenchg_count" localSheetId="1" hidden="1">3</definedName>
    <definedName name="_scenchg1" localSheetId="1" hidden="1">損益兩平!$B$2</definedName>
    <definedName name="_scenchg2" localSheetId="1" hidden="1">損益兩平!$A$2</definedName>
    <definedName name="_scenchg3" localSheetId="1" hidden="1">損益兩平!$C$2</definedName>
    <definedName name="scen_change" localSheetId="1" hidden="1">損益兩平!$B$2:$B$5</definedName>
    <definedName name="scen_date1" localSheetId="1" hidden="1">33933.8419097222</definedName>
    <definedName name="scen_date2" localSheetId="1" hidden="1">33933.8428356481</definedName>
    <definedName name="scen_date3" localSheetId="1" hidden="1">33933.8452314815</definedName>
    <definedName name="scen_name1" localSheetId="1" hidden="1">"普通"</definedName>
    <definedName name="scen_name2" localSheetId="1" hidden="1">"悲觀"</definedName>
    <definedName name="scen_name3" localSheetId="1" hidden="1">"樂觀"</definedName>
    <definedName name="scen_num" localSheetId="1" hidden="1">3</definedName>
    <definedName name="scen_result" localSheetId="1" hidden="1">損益兩平!$D$2</definedName>
    <definedName name="scen_user1" localSheetId="1" hidden="1">"林宏諭"</definedName>
    <definedName name="scen_user2" localSheetId="1" hidden="1">"林宏諭"</definedName>
    <definedName name="scen_user3" localSheetId="1" hidden="1">"林宏諭"</definedName>
    <definedName name="scen_value0" localSheetId="1" hidden="1">{"1.2";"2000";"1.2"}</definedName>
    <definedName name="scen_value1" localSheetId="1" hidden="1">{1.1;1600;0.8}</definedName>
    <definedName name="scen_value2" localSheetId="1" hidden="1">{0.75;1400;0.8}</definedName>
    <definedName name="scen_value3" localSheetId="1" hidden="1">{1.2;2000;1.2}</definedName>
    <definedName name="solver_adj" localSheetId="5" hidden="1">投資決策!$B$3:$B$6</definedName>
    <definedName name="solver_adj" localSheetId="4" hidden="1">最適廣告預算分配!$B$11:$E$11</definedName>
    <definedName name="solver_adj" localSheetId="1" hidden="1">損益兩平!$B$2</definedName>
    <definedName name="solver_adj" localSheetId="3" hidden="1">簡單模式!$C$1:$C$2</definedName>
    <definedName name="solver_cvg" localSheetId="5" hidden="1">0.0001</definedName>
    <definedName name="solver_cvg" localSheetId="4" hidden="1">0.0001</definedName>
    <definedName name="solver_cvg" localSheetId="1" hidden="1">0.0001</definedName>
    <definedName name="solver_cvg" localSheetId="3" hidden="1">0.0001</definedName>
    <definedName name="solver_drv" localSheetId="5" hidden="1">1</definedName>
    <definedName name="solver_drv" localSheetId="4" hidden="1">1</definedName>
    <definedName name="solver_drv" localSheetId="1" hidden="1">1</definedName>
    <definedName name="solver_drv" localSheetId="3" hidden="1">1</definedName>
    <definedName name="solver_est" localSheetId="5" hidden="1">1</definedName>
    <definedName name="solver_est" localSheetId="4" hidden="1">1</definedName>
    <definedName name="solver_est" localSheetId="1" hidden="1">1</definedName>
    <definedName name="solver_est" localSheetId="3" hidden="1">1</definedName>
    <definedName name="solver_itr" localSheetId="5" hidden="1">100</definedName>
    <definedName name="solver_itr" localSheetId="4" hidden="1">100</definedName>
    <definedName name="solver_itr" localSheetId="1" hidden="1">100</definedName>
    <definedName name="solver_itr" localSheetId="3" hidden="1">100</definedName>
    <definedName name="solver_lhs1" localSheetId="5" hidden="1">投資決策!$B$3:$B$6</definedName>
    <definedName name="solver_lhs1" localSheetId="4" hidden="1">最適廣告預算分配!$B$11:$E$11</definedName>
    <definedName name="solver_lhs1" localSheetId="1" hidden="1">損益兩平!$B$2</definedName>
    <definedName name="solver_lhs1" localSheetId="3" hidden="1">簡單模式!$C$4</definedName>
    <definedName name="solver_lhs2" localSheetId="5" hidden="1">投資決策!$B$3:$B$6</definedName>
    <definedName name="solver_lhs2" localSheetId="4" hidden="1">最適廣告預算分配!$F$11</definedName>
    <definedName name="solver_lhs2" localSheetId="3" hidden="1">簡單模式!$C$5</definedName>
    <definedName name="solver_lhs3" localSheetId="5" hidden="1">投資決策!$B$3:$B$6</definedName>
    <definedName name="solver_lhs4" localSheetId="5" hidden="1">投資決策!$C$8:$H$8</definedName>
    <definedName name="solver_lin" localSheetId="5" hidden="1">2</definedName>
    <definedName name="solver_lin" localSheetId="4" hidden="1">2</definedName>
    <definedName name="solver_lin" localSheetId="1" hidden="1">2</definedName>
    <definedName name="solver_lin" localSheetId="3" hidden="1">2</definedName>
    <definedName name="solver_neg" localSheetId="5" hidden="1">2</definedName>
    <definedName name="solver_neg" localSheetId="4" hidden="1">2</definedName>
    <definedName name="solver_neg" localSheetId="1" hidden="1">2</definedName>
    <definedName name="solver_neg" localSheetId="3" hidden="1">2</definedName>
    <definedName name="solver_num" localSheetId="5" hidden="1">4</definedName>
    <definedName name="solver_num" localSheetId="4" hidden="1">2</definedName>
    <definedName name="solver_num" localSheetId="1" hidden="1">1</definedName>
    <definedName name="solver_num" localSheetId="3" hidden="1">2</definedName>
    <definedName name="solver_nwt" localSheetId="5" hidden="1">1</definedName>
    <definedName name="solver_nwt" localSheetId="4" hidden="1">1</definedName>
    <definedName name="solver_nwt" localSheetId="1" hidden="1">1</definedName>
    <definedName name="solver_nwt" localSheetId="3" hidden="1">1</definedName>
    <definedName name="solver_opt" localSheetId="5" hidden="1">投資決策!$B$9</definedName>
    <definedName name="solver_opt" localSheetId="4" hidden="1">最適廣告預算分配!$F$14</definedName>
    <definedName name="solver_opt" localSheetId="1" hidden="1">損益兩平!$B$8</definedName>
    <definedName name="solver_opt" localSheetId="3" hidden="1">簡單模式!$C$3</definedName>
    <definedName name="solver_pre" localSheetId="5" hidden="1">0.000001</definedName>
    <definedName name="solver_pre" localSheetId="4" hidden="1">0.000001</definedName>
    <definedName name="solver_pre" localSheetId="1" hidden="1">0.000001</definedName>
    <definedName name="solver_pre" localSheetId="3" hidden="1">0.000001</definedName>
    <definedName name="solver_rel1" localSheetId="5" hidden="1">3</definedName>
    <definedName name="solver_rel1" localSheetId="4" hidden="1">3</definedName>
    <definedName name="solver_rel1" localSheetId="1" hidden="1">3</definedName>
    <definedName name="solver_rel1" localSheetId="3" hidden="1">1</definedName>
    <definedName name="solver_rel2" localSheetId="5" hidden="1">1</definedName>
    <definedName name="solver_rel2" localSheetId="4" hidden="1">1</definedName>
    <definedName name="solver_rel2" localSheetId="3" hidden="1">1</definedName>
    <definedName name="solver_rel3" localSheetId="5" hidden="1">4</definedName>
    <definedName name="solver_rel4" localSheetId="5" hidden="1">3</definedName>
    <definedName name="solver_rhs1" localSheetId="5" hidden="1">0</definedName>
    <definedName name="solver_rhs1" localSheetId="4" hidden="1">0</definedName>
    <definedName name="solver_rhs1" localSheetId="1" hidden="1">0</definedName>
    <definedName name="solver_rhs1" localSheetId="3" hidden="1">600</definedName>
    <definedName name="solver_rhs2" localSheetId="5" hidden="1">1</definedName>
    <definedName name="solver_rhs2" localSheetId="4" hidden="1">100</definedName>
    <definedName name="solver_rhs2" localSheetId="3" hidden="1">480</definedName>
    <definedName name="solver_rhs3" localSheetId="5" hidden="1">integer</definedName>
    <definedName name="solver_rhs4" localSheetId="5" hidden="1">投資決策!$C$7:$H$7</definedName>
    <definedName name="solver_scl" localSheetId="5" hidden="1">2</definedName>
    <definedName name="solver_scl" localSheetId="4" hidden="1">2</definedName>
    <definedName name="solver_scl" localSheetId="1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1" hidden="1">2</definedName>
    <definedName name="solver_sho" localSheetId="3" hidden="1">2</definedName>
    <definedName name="solver_tim" localSheetId="5" hidden="1">100</definedName>
    <definedName name="solver_tim" localSheetId="4" hidden="1">100</definedName>
    <definedName name="solver_tim" localSheetId="1" hidden="1">100</definedName>
    <definedName name="solver_tim" localSheetId="3" hidden="1">100</definedName>
    <definedName name="solver_tmp" localSheetId="4" hidden="1">40</definedName>
    <definedName name="solver_tmp" localSheetId="1" hidden="1">2</definedName>
    <definedName name="solver_tol" localSheetId="5" hidden="1">0.05</definedName>
    <definedName name="solver_tol" localSheetId="4" hidden="1">0.05</definedName>
    <definedName name="solver_tol" localSheetId="1" hidden="1">0.05</definedName>
    <definedName name="solver_tol" localSheetId="3" hidden="1">0.05</definedName>
    <definedName name="solver_typ" localSheetId="5" hidden="1">1</definedName>
    <definedName name="solver_typ" localSheetId="4" hidden="1">1</definedName>
    <definedName name="solver_typ" localSheetId="1" hidden="1">3</definedName>
    <definedName name="solver_typ" localSheetId="3" hidden="1">1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al" localSheetId="3" hidden="1">0</definedName>
    <definedName name="年限">'貸款分析-What-If'!$E$4</definedName>
    <definedName name="利潤">損益兩平!$B$8</definedName>
    <definedName name="每年期數">'貸款分析-What-If'!$E$5</definedName>
    <definedName name="每期繳款">'貸款分析-What-If'!#REF!</definedName>
    <definedName name="固定成本">損益兩平!$B$4</definedName>
    <definedName name="售價">損益兩平!$B$1</definedName>
    <definedName name="單位變動成本">損益兩平!$B$5</definedName>
    <definedName name="貸款額度">'貸款分析-What-If'!$E$2</definedName>
    <definedName name="當期年利率">'貸款分析-What-If'!$E$3</definedName>
    <definedName name="銷售量">損益兩平!$B$2</definedName>
    <definedName name="銷售額">損益兩平!$B$3</definedName>
    <definedName name="總付款期數">'貸款分析-What-If'!$E$7</definedName>
    <definedName name="總成本">損益兩平!$B$7</definedName>
    <definedName name="變動成本">損益兩平!$B$6</definedName>
  </definedNames>
  <calcPr calcId="152511"/>
  <customWorkbookViews>
    <customWorkbookView name="Harry (資本預算)" guid="{EEC19D04-5EC5-11D2-8AD3-AF60DE0F973F}" maximized="1" xWindow="2" yWindow="2" windowWidth="636" windowHeight="373" tabRatio="688" activeSheetId="10"/>
    <customWorkbookView name="Vincent (資本預算)" guid="{EEC19D05-5EC5-11D2-8AD3-AF60DE0F973F}" maximized="1" xWindow="2" yWindow="2" windowWidth="636" windowHeight="373" tabRatio="688" activeSheetId="10"/>
  </customWorkbookViews>
</workbook>
</file>

<file path=xl/calcChain.xml><?xml version="1.0" encoding="utf-8"?>
<calcChain xmlns="http://schemas.openxmlformats.org/spreadsheetml/2006/main">
  <c r="J3" i="13" l="1"/>
  <c r="J4" i="13"/>
  <c r="J5" i="13"/>
  <c r="J6" i="13"/>
  <c r="B9" i="13"/>
  <c r="D8" i="13"/>
  <c r="E8" i="13"/>
  <c r="F8" i="13"/>
  <c r="G8" i="13"/>
  <c r="H8" i="13"/>
  <c r="C8" i="13"/>
  <c r="C5" i="5"/>
  <c r="C4" i="5"/>
  <c r="C3" i="5"/>
  <c r="E7" i="2"/>
  <c r="A10" i="2"/>
  <c r="E6" i="2"/>
  <c r="B3" i="4"/>
  <c r="B6" i="4"/>
  <c r="B7" i="4"/>
  <c r="B8" i="4"/>
  <c r="D2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F10" i="11"/>
  <c r="F11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</calcChain>
</file>

<file path=xl/sharedStrings.xml><?xml version="1.0" encoding="utf-8"?>
<sst xmlns="http://schemas.openxmlformats.org/spreadsheetml/2006/main" count="88" uniqueCount="82">
  <si>
    <t>抵押貸款分析</t>
  </si>
  <si>
    <t>貸款額度</t>
  </si>
  <si>
    <t>當期年利率</t>
  </si>
  <si>
    <t>年限</t>
  </si>
  <si>
    <t>每年期數</t>
  </si>
  <si>
    <t>總付款期數</t>
  </si>
  <si>
    <t>每期繳款</t>
  </si>
  <si>
    <t>貸款分析表</t>
  </si>
  <si>
    <t>X</t>
  </si>
  <si>
    <t>Y</t>
  </si>
  <si>
    <t>MAX Z=8X+6Y</t>
  </si>
  <si>
    <t>4X+2Y&lt;=600</t>
  </si>
  <si>
    <t>2X+4Y&lt;=480</t>
  </si>
  <si>
    <t>廣告研究模式</t>
  </si>
  <si>
    <t>產品售價</t>
  </si>
  <si>
    <t>產品成本</t>
  </si>
  <si>
    <t>五月</t>
  </si>
  <si>
    <t>六月</t>
  </si>
  <si>
    <t>七月</t>
  </si>
  <si>
    <t>八月</t>
  </si>
  <si>
    <t>總和</t>
  </si>
  <si>
    <t>季節銷售係數</t>
  </si>
  <si>
    <t>銷售單位</t>
  </si>
  <si>
    <t>銷售額</t>
  </si>
  <si>
    <t>銷售成本</t>
  </si>
  <si>
    <t>邊際毛利</t>
  </si>
  <si>
    <t>人事費用</t>
  </si>
  <si>
    <t>廣告</t>
  </si>
  <si>
    <t>管銷費用</t>
  </si>
  <si>
    <t>總成本</t>
  </si>
  <si>
    <t>稅前淨利</t>
  </si>
  <si>
    <t>邊際利潤率</t>
  </si>
  <si>
    <t>售價</t>
    <phoneticPr fontId="11" type="noConversion"/>
  </si>
  <si>
    <t>銷售額</t>
    <phoneticPr fontId="11" type="noConversion"/>
  </si>
  <si>
    <t>固定成本</t>
    <phoneticPr fontId="11" type="noConversion"/>
  </si>
  <si>
    <t>單位變動成本</t>
    <phoneticPr fontId="11" type="noConversion"/>
  </si>
  <si>
    <t>變動成本</t>
    <phoneticPr fontId="11" type="noConversion"/>
  </si>
  <si>
    <t>總成本</t>
    <phoneticPr fontId="11" type="noConversion"/>
  </si>
  <si>
    <t>利潤</t>
    <phoneticPr fontId="11" type="noConversion"/>
  </si>
  <si>
    <t>變數</t>
    <phoneticPr fontId="6" type="noConversion"/>
  </si>
  <si>
    <t>目標</t>
    <phoneticPr fontId="6" type="noConversion"/>
  </si>
  <si>
    <t>限制</t>
    <phoneticPr fontId="6" type="noConversion"/>
  </si>
  <si>
    <t>第一年</t>
  </si>
  <si>
    <t>第二年</t>
  </si>
  <si>
    <t>第三年</t>
  </si>
  <si>
    <t>第四年</t>
  </si>
  <si>
    <t>第五年</t>
  </si>
  <si>
    <t>第六年</t>
  </si>
  <si>
    <t>資金成本</t>
  </si>
  <si>
    <t>融資限額</t>
  </si>
  <si>
    <t>方案A</t>
  </si>
  <si>
    <t>方案B</t>
  </si>
  <si>
    <t>方案C</t>
  </si>
  <si>
    <t>方案D</t>
  </si>
  <si>
    <t>投資決策分析表</t>
    <phoneticPr fontId="6" type="noConversion"/>
  </si>
  <si>
    <t>蛋白質</t>
  </si>
  <si>
    <t>鈣</t>
  </si>
  <si>
    <t>脂肪</t>
  </si>
  <si>
    <t>成本</t>
  </si>
  <si>
    <t>卡路里</t>
  </si>
  <si>
    <r>
      <t>(</t>
    </r>
    <r>
      <rPr>
        <sz val="9.5"/>
        <rFont val="華康細圓體"/>
        <family val="3"/>
        <charset val="136"/>
      </rPr>
      <t>公克</t>
    </r>
    <r>
      <rPr>
        <sz val="9.5"/>
        <rFont val="華康仿宋體W6(P)"/>
        <family val="1"/>
        <charset val="136"/>
      </rPr>
      <t>)</t>
    </r>
  </si>
  <si>
    <r>
      <t>(</t>
    </r>
    <r>
      <rPr>
        <sz val="9.5"/>
        <rFont val="華康細圓體"/>
        <family val="3"/>
        <charset val="136"/>
      </rPr>
      <t>元</t>
    </r>
    <r>
      <rPr>
        <sz val="9.5"/>
        <rFont val="華康仿宋體W6(P)"/>
        <family val="1"/>
        <charset val="136"/>
      </rPr>
      <t>/</t>
    </r>
    <r>
      <rPr>
        <sz val="9.5"/>
        <rFont val="華康細圓體"/>
        <family val="3"/>
        <charset val="136"/>
      </rPr>
      <t>每磅</t>
    </r>
    <r>
      <rPr>
        <sz val="9.5"/>
        <rFont val="華康仿宋體W6(P)"/>
        <family val="1"/>
        <charset val="136"/>
      </rPr>
      <t>)</t>
    </r>
  </si>
  <si>
    <t>大豆</t>
  </si>
  <si>
    <t>玉蜀黍</t>
  </si>
  <si>
    <t>燕麥</t>
  </si>
  <si>
    <t>每日最低量</t>
  </si>
  <si>
    <t>銷售量</t>
  </si>
  <si>
    <t>建立者 Vincent(林宏諭) 於 10/16/2001</t>
  </si>
  <si>
    <t>分析藍本摘要</t>
  </si>
  <si>
    <t>變數儲存格:</t>
  </si>
  <si>
    <t>現用值:</t>
  </si>
  <si>
    <t>目標儲存格:</t>
  </si>
  <si>
    <t>備註: 現用值欄位是在建立分析藍本</t>
  </si>
  <si>
    <t>摘要時所使用變數儲存格的值。</t>
  </si>
  <si>
    <t>每組變數儲存格均以灰網顯示。</t>
  </si>
  <si>
    <t>(15,30,9)</t>
  </si>
  <si>
    <t>(20,80,4)</t>
  </si>
  <si>
    <t>(16,50,6)</t>
  </si>
  <si>
    <t>決策</t>
    <phoneticPr fontId="6" type="noConversion"/>
  </si>
  <si>
    <t>NPV</t>
    <phoneticPr fontId="6" type="noConversion"/>
  </si>
  <si>
    <t>現金流量</t>
    <phoneticPr fontId="6" type="noConversion"/>
  </si>
  <si>
    <t>總淨現值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</si>
</sst>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#,##0.00;[Red]\-&quot;$&quot;#,##0.00"/>
    <numFmt numFmtId="176" formatCode="&quot;$&quot;#,##0_);\(&quot;$&quot;#,##0\)"/>
    <numFmt numFmtId="177" formatCode="&quot;$&quot;#,##0_);[Red]\(&quot;$&quot;#,##0\)"/>
    <numFmt numFmtId="217" formatCode="0.0"/>
    <numFmt numFmtId="218" formatCode="#,##0\ "/>
    <numFmt numFmtId="219" formatCode="&quot;NT$&quot;#,##0_);\(&quot;US$&quot;#,##0\)"/>
    <numFmt numFmtId="220" formatCode="&quot;NT$&quot;#,##0.0_);\(&quot;US$&quot;#,##0\)"/>
    <numFmt numFmtId="221" formatCode="\N\T&quot;$&quot;#,##0;[Red]\N\T&quot;$&quot;\-#,##0"/>
    <numFmt numFmtId="222" formatCode="\N\T&quot;$&quot;#,##0.0;[Red]\N\T&quot;$&quot;\-#,##0.0"/>
    <numFmt numFmtId="233" formatCode="0.00_);[Red]\(0.00\)"/>
  </numFmts>
  <fonts count="24">
    <font>
      <sz val="12"/>
      <name val="Arial"/>
      <family val="2"/>
    </font>
    <font>
      <sz val="12"/>
      <name val="細明體"/>
      <family val="3"/>
      <charset val="136"/>
    </font>
    <font>
      <sz val="12"/>
      <name val="Courier"/>
      <family val="3"/>
    </font>
    <font>
      <sz val="12"/>
      <name val="Helv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indexed="16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Times New Roman"/>
      <family val="1"/>
    </font>
    <font>
      <sz val="12"/>
      <color indexed="9"/>
      <name val="Times New Roman"/>
      <family val="1"/>
    </font>
    <font>
      <sz val="9.5"/>
      <name val="華康仿宋體W6(P)"/>
      <family val="1"/>
      <charset val="136"/>
    </font>
    <font>
      <sz val="9.5"/>
      <name val="華康細圓體"/>
      <family val="3"/>
      <charset val="136"/>
    </font>
    <font>
      <sz val="9.5"/>
      <name val="新細明體"/>
      <family val="1"/>
      <charset val="136"/>
    </font>
    <font>
      <sz val="9.5"/>
      <color indexed="9"/>
      <name val="新細明體"/>
      <family val="1"/>
      <charset val="136"/>
    </font>
    <font>
      <sz val="12"/>
      <color indexed="9"/>
      <name val="細明體"/>
      <family val="3"/>
      <charset val="136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2"/>
      <color indexed="18"/>
      <name val="Arial"/>
      <family val="2"/>
    </font>
    <font>
      <sz val="12"/>
      <color indexed="9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6"/>
        <bgColor indexed="13"/>
      </patternFill>
    </fill>
    <fill>
      <patternFill patternType="solid">
        <fgColor indexed="21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gray0625">
        <fgColor indexed="13"/>
      </patternFill>
    </fill>
  </fills>
  <borders count="37">
    <border>
      <left/>
      <right/>
      <top/>
      <bottom/>
      <diagonal/>
    </border>
    <border>
      <left style="thin">
        <color indexed="18"/>
      </left>
      <right style="thick">
        <color indexed="18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8"/>
      </left>
      <right style="double">
        <color indexed="18"/>
      </right>
      <top style="thick">
        <color indexed="18"/>
      </top>
      <bottom style="double">
        <color indexed="18"/>
      </bottom>
      <diagonal/>
    </border>
    <border>
      <left/>
      <right/>
      <top style="thick">
        <color indexed="18"/>
      </top>
      <bottom style="double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double">
        <color indexed="1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ck">
        <color indexed="1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double">
        <color indexed="18"/>
      </right>
      <top/>
      <bottom/>
      <diagonal/>
    </border>
    <border>
      <left style="thick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double">
        <color indexed="18"/>
      </right>
      <top/>
      <bottom style="thick">
        <color indexed="18"/>
      </bottom>
      <diagonal/>
    </border>
    <border>
      <left/>
      <right/>
      <top/>
      <bottom style="thick">
        <color indexed="18"/>
      </bottom>
      <diagonal/>
    </border>
    <border>
      <left style="thin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 applyBorder="0"/>
    <xf numFmtId="0" fontId="3" fillId="0" borderId="0"/>
    <xf numFmtId="217" fontId="3" fillId="0" borderId="0"/>
    <xf numFmtId="0" fontId="1" fillId="0" borderId="0"/>
    <xf numFmtId="40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222" fontId="2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3" applyFont="1"/>
    <xf numFmtId="0" fontId="5" fillId="0" borderId="0" xfId="3" applyFont="1" applyAlignment="1">
      <alignment horizontal="centerContinuous"/>
    </xf>
    <xf numFmtId="217" fontId="5" fillId="0" borderId="0" xfId="2" applyFont="1"/>
    <xf numFmtId="217" fontId="5" fillId="2" borderId="0" xfId="2" applyFont="1" applyFill="1"/>
    <xf numFmtId="220" fontId="5" fillId="2" borderId="0" xfId="2" applyNumberFormat="1" applyFont="1" applyFill="1" applyBorder="1" applyAlignment="1"/>
    <xf numFmtId="219" fontId="5" fillId="0" borderId="1" xfId="2" applyNumberFormat="1" applyFont="1" applyFill="1" applyBorder="1" applyAlignment="1"/>
    <xf numFmtId="220" fontId="5" fillId="0" borderId="0" xfId="2" applyNumberFormat="1" applyFont="1" applyFill="1" applyBorder="1" applyAlignment="1"/>
    <xf numFmtId="219" fontId="5" fillId="0" borderId="0" xfId="2" applyNumberFormat="1" applyFont="1" applyFill="1" applyBorder="1" applyAlignment="1"/>
    <xf numFmtId="0" fontId="8" fillId="3" borderId="0" xfId="0" applyFont="1" applyFill="1"/>
    <xf numFmtId="0" fontId="5" fillId="0" borderId="0" xfId="0" applyFont="1"/>
    <xf numFmtId="0" fontId="8" fillId="4" borderId="0" xfId="0" applyFont="1" applyFill="1"/>
    <xf numFmtId="0" fontId="9" fillId="5" borderId="0" xfId="0" applyFont="1" applyFill="1"/>
    <xf numFmtId="0" fontId="5" fillId="0" borderId="0" xfId="1" applyFont="1"/>
    <xf numFmtId="0" fontId="5" fillId="0" borderId="2" xfId="3" applyFont="1" applyBorder="1"/>
    <xf numFmtId="0" fontId="5" fillId="0" borderId="3" xfId="3" applyFont="1" applyBorder="1"/>
    <xf numFmtId="176" fontId="5" fillId="0" borderId="4" xfId="3" applyNumberFormat="1" applyFont="1" applyBorder="1"/>
    <xf numFmtId="0" fontId="5" fillId="0" borderId="5" xfId="3" applyFont="1" applyBorder="1"/>
    <xf numFmtId="0" fontId="5" fillId="0" borderId="0" xfId="3" applyFont="1" applyBorder="1"/>
    <xf numFmtId="9" fontId="5" fillId="0" borderId="6" xfId="3" applyNumberFormat="1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177" fontId="5" fillId="0" borderId="9" xfId="3" applyNumberFormat="1" applyFont="1" applyBorder="1"/>
    <xf numFmtId="217" fontId="5" fillId="0" borderId="0" xfId="2" applyFont="1" applyAlignment="1"/>
    <xf numFmtId="217" fontId="5" fillId="2" borderId="0" xfId="2" applyFont="1" applyFill="1" applyAlignment="1"/>
    <xf numFmtId="217" fontId="5" fillId="0" borderId="9" xfId="2" applyFont="1" applyBorder="1" applyAlignment="1">
      <alignment horizontal="center"/>
    </xf>
    <xf numFmtId="2" fontId="5" fillId="2" borderId="9" xfId="2" applyNumberFormat="1" applyFont="1" applyFill="1" applyBorder="1"/>
    <xf numFmtId="217" fontId="5" fillId="2" borderId="9" xfId="2" applyFont="1" applyFill="1" applyBorder="1" applyAlignment="1">
      <alignment horizontal="center"/>
    </xf>
    <xf numFmtId="217" fontId="5" fillId="0" borderId="10" xfId="2" applyFont="1" applyBorder="1"/>
    <xf numFmtId="1" fontId="5" fillId="2" borderId="11" xfId="2" applyNumberFormat="1" applyFont="1" applyFill="1" applyBorder="1" applyAlignment="1">
      <alignment horizontal="center"/>
    </xf>
    <xf numFmtId="1" fontId="5" fillId="0" borderId="12" xfId="2" applyNumberFormat="1" applyFont="1" applyFill="1" applyBorder="1" applyAlignment="1">
      <alignment horizontal="center"/>
    </xf>
    <xf numFmtId="1" fontId="5" fillId="0" borderId="1" xfId="2" applyNumberFormat="1" applyFont="1" applyFill="1" applyBorder="1" applyAlignment="1"/>
    <xf numFmtId="0" fontId="5" fillId="2" borderId="0" xfId="2" applyNumberFormat="1" applyFont="1" applyFill="1" applyBorder="1"/>
    <xf numFmtId="0" fontId="5" fillId="2" borderId="0" xfId="2" applyNumberFormat="1" applyFont="1" applyFill="1" applyBorder="1" applyAlignment="1"/>
    <xf numFmtId="218" fontId="5" fillId="2" borderId="13" xfId="2" applyNumberFormat="1" applyFont="1" applyFill="1" applyBorder="1" applyAlignment="1">
      <alignment horizontal="right"/>
    </xf>
    <xf numFmtId="37" fontId="5" fillId="0" borderId="14" xfId="2" applyNumberFormat="1" applyFont="1" applyFill="1" applyBorder="1" applyAlignment="1"/>
    <xf numFmtId="219" fontId="5" fillId="0" borderId="15" xfId="2" applyNumberFormat="1" applyFont="1" applyFill="1" applyBorder="1" applyAlignment="1"/>
    <xf numFmtId="219" fontId="5" fillId="0" borderId="16" xfId="2" applyNumberFormat="1" applyFont="1" applyFill="1" applyBorder="1" applyAlignment="1"/>
    <xf numFmtId="1" fontId="5" fillId="0" borderId="0" xfId="2" applyNumberFormat="1" applyFont="1" applyAlignment="1"/>
    <xf numFmtId="10" fontId="5" fillId="0" borderId="9" xfId="3" applyNumberFormat="1" applyFont="1" applyBorder="1"/>
    <xf numFmtId="1" fontId="5" fillId="0" borderId="17" xfId="2" applyNumberFormat="1" applyFont="1" applyFill="1" applyBorder="1" applyAlignment="1">
      <alignment horizontal="left"/>
    </xf>
    <xf numFmtId="1" fontId="5" fillId="0" borderId="17" xfId="2" applyNumberFormat="1" applyFont="1" applyFill="1" applyBorder="1" applyAlignment="1">
      <alignment horizontal="right"/>
    </xf>
    <xf numFmtId="1" fontId="5" fillId="0" borderId="18" xfId="2" applyNumberFormat="1" applyFont="1" applyFill="1" applyBorder="1" applyAlignment="1">
      <alignment horizontal="left"/>
    </xf>
    <xf numFmtId="1" fontId="5" fillId="0" borderId="19" xfId="2" applyNumberFormat="1" applyFont="1" applyFill="1" applyBorder="1" applyAlignment="1">
      <alignment horizontal="left"/>
    </xf>
    <xf numFmtId="9" fontId="5" fillId="0" borderId="20" xfId="2" applyNumberFormat="1" applyFont="1" applyFill="1" applyBorder="1" applyAlignment="1"/>
    <xf numFmtId="9" fontId="5" fillId="0" borderId="21" xfId="2" applyNumberFormat="1" applyFont="1" applyFill="1" applyBorder="1" applyAlignment="1"/>
    <xf numFmtId="0" fontId="0" fillId="6" borderId="0" xfId="0" applyFill="1"/>
    <xf numFmtId="0" fontId="4" fillId="6" borderId="0" xfId="0" applyNumberFormat="1" applyFont="1" applyFill="1"/>
    <xf numFmtId="0" fontId="0" fillId="7" borderId="0" xfId="0" applyFill="1"/>
    <xf numFmtId="0" fontId="12" fillId="7" borderId="0" xfId="0" applyNumberFormat="1" applyFont="1" applyFill="1"/>
    <xf numFmtId="0" fontId="8" fillId="8" borderId="0" xfId="0" applyFont="1" applyFill="1"/>
    <xf numFmtId="0" fontId="13" fillId="8" borderId="0" xfId="0" applyNumberFormat="1" applyFont="1" applyFill="1"/>
    <xf numFmtId="0" fontId="8" fillId="9" borderId="0" xfId="0" applyFont="1" applyFill="1"/>
    <xf numFmtId="0" fontId="13" fillId="9" borderId="0" xfId="0" applyNumberFormat="1" applyFont="1" applyFill="1"/>
    <xf numFmtId="0" fontId="13" fillId="4" borderId="0" xfId="0" applyNumberFormat="1" applyFont="1" applyFill="1"/>
    <xf numFmtId="38" fontId="5" fillId="0" borderId="9" xfId="4" applyNumberFormat="1" applyFont="1" applyBorder="1"/>
    <xf numFmtId="0" fontId="8" fillId="4" borderId="0" xfId="0" applyFont="1" applyFill="1" applyAlignment="1">
      <alignment horizontal="center" vertical="center"/>
    </xf>
    <xf numFmtId="0" fontId="7" fillId="6" borderId="0" xfId="0" applyFont="1" applyFill="1"/>
    <xf numFmtId="0" fontId="5" fillId="6" borderId="0" xfId="0" applyFont="1" applyFill="1"/>
    <xf numFmtId="219" fontId="8" fillId="10" borderId="22" xfId="2" applyNumberFormat="1" applyFont="1" applyFill="1" applyBorder="1" applyAlignment="1"/>
    <xf numFmtId="219" fontId="8" fillId="10" borderId="23" xfId="2" applyNumberFormat="1" applyFont="1" applyFill="1" applyBorder="1" applyAlignment="1"/>
    <xf numFmtId="0" fontId="14" fillId="0" borderId="24" xfId="0" applyFont="1" applyBorder="1" applyAlignment="1">
      <alignment horizontal="justify" vertical="top" wrapText="1"/>
    </xf>
    <xf numFmtId="0" fontId="17" fillId="11" borderId="25" xfId="0" applyFont="1" applyFill="1" applyBorder="1" applyAlignment="1">
      <alignment horizontal="justify" vertical="top" wrapText="1"/>
    </xf>
    <xf numFmtId="0" fontId="17" fillId="11" borderId="26" xfId="0" applyFont="1" applyFill="1" applyBorder="1" applyAlignment="1">
      <alignment horizontal="justify" vertical="top" wrapText="1"/>
    </xf>
    <xf numFmtId="0" fontId="17" fillId="11" borderId="27" xfId="0" applyFont="1" applyFill="1" applyBorder="1" applyAlignment="1">
      <alignment horizontal="justify" vertical="top" wrapText="1"/>
    </xf>
    <xf numFmtId="0" fontId="17" fillId="11" borderId="28" xfId="0" applyFont="1" applyFill="1" applyBorder="1" applyAlignment="1">
      <alignment horizontal="justify" vertical="top" wrapText="1"/>
    </xf>
    <xf numFmtId="0" fontId="17" fillId="11" borderId="29" xfId="0" applyFont="1" applyFill="1" applyBorder="1" applyAlignment="1">
      <alignment horizontal="justify" vertical="top" wrapText="1"/>
    </xf>
    <xf numFmtId="0" fontId="16" fillId="6" borderId="24" xfId="0" applyFont="1" applyFill="1" applyBorder="1" applyAlignment="1">
      <alignment horizontal="right" vertical="top" wrapText="1"/>
    </xf>
    <xf numFmtId="9" fontId="17" fillId="9" borderId="30" xfId="0" applyNumberFormat="1" applyFont="1" applyFill="1" applyBorder="1" applyAlignment="1">
      <alignment horizontal="right" vertical="top" wrapText="1"/>
    </xf>
    <xf numFmtId="0" fontId="17" fillId="4" borderId="31" xfId="0" applyFont="1" applyFill="1" applyBorder="1" applyAlignment="1">
      <alignment horizontal="right" vertical="top" wrapText="1"/>
    </xf>
    <xf numFmtId="0" fontId="16" fillId="6" borderId="32" xfId="0" applyFont="1" applyFill="1" applyBorder="1" applyAlignment="1">
      <alignment horizontal="right" vertical="top" wrapText="1"/>
    </xf>
    <xf numFmtId="0" fontId="14" fillId="0" borderId="25" xfId="0" applyFont="1" applyBorder="1" applyAlignment="1">
      <alignment horizontal="center" vertical="top" wrapText="1"/>
    </xf>
    <xf numFmtId="0" fontId="14" fillId="0" borderId="26" xfId="0" applyFont="1" applyBorder="1" applyAlignment="1">
      <alignment horizontal="center" vertical="top" wrapText="1"/>
    </xf>
    <xf numFmtId="0" fontId="15" fillId="12" borderId="26" xfId="0" applyFont="1" applyFill="1" applyBorder="1" applyAlignment="1">
      <alignment horizontal="center" vertical="top" wrapText="1"/>
    </xf>
    <xf numFmtId="0" fontId="15" fillId="12" borderId="27" xfId="0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justify" vertical="top" wrapText="1"/>
    </xf>
    <xf numFmtId="0" fontId="15" fillId="0" borderId="24" xfId="0" applyFont="1" applyBorder="1" applyAlignment="1">
      <alignment horizontal="justify" vertical="top" wrapText="1"/>
    </xf>
    <xf numFmtId="0" fontId="14" fillId="0" borderId="30" xfId="0" applyFont="1" applyBorder="1" applyAlignment="1">
      <alignment horizontal="justify" vertical="top" wrapText="1"/>
    </xf>
    <xf numFmtId="0" fontId="15" fillId="12" borderId="28" xfId="0" applyFont="1" applyFill="1" applyBorder="1" applyAlignment="1">
      <alignment horizontal="justify" vertical="top" wrapText="1"/>
    </xf>
    <xf numFmtId="0" fontId="14" fillId="0" borderId="24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5" fillId="12" borderId="29" xfId="0" applyFont="1" applyFill="1" applyBorder="1" applyAlignment="1">
      <alignment horizontal="justify" vertical="top" wrapText="1"/>
    </xf>
    <xf numFmtId="0" fontId="14" fillId="0" borderId="31" xfId="0" applyFont="1" applyBorder="1" applyAlignment="1">
      <alignment horizontal="center" vertical="top" wrapText="1"/>
    </xf>
    <xf numFmtId="0" fontId="14" fillId="0" borderId="32" xfId="0" applyFont="1" applyBorder="1" applyAlignment="1">
      <alignment horizontal="center" vertical="top" wrapText="1"/>
    </xf>
    <xf numFmtId="0" fontId="0" fillId="0" borderId="0" xfId="0" applyFill="1" applyBorder="1" applyAlignment="1"/>
    <xf numFmtId="0" fontId="0" fillId="0" borderId="33" xfId="0" applyFill="1" applyBorder="1" applyAlignment="1"/>
    <xf numFmtId="0" fontId="19" fillId="13" borderId="34" xfId="0" applyFont="1" applyFill="1" applyBorder="1" applyAlignment="1">
      <alignment horizontal="left"/>
    </xf>
    <xf numFmtId="0" fontId="19" fillId="13" borderId="35" xfId="0" applyFont="1" applyFill="1" applyBorder="1" applyAlignment="1">
      <alignment horizontal="left"/>
    </xf>
    <xf numFmtId="0" fontId="0" fillId="0" borderId="13" xfId="0" applyFill="1" applyBorder="1" applyAlignment="1"/>
    <xf numFmtId="0" fontId="20" fillId="14" borderId="0" xfId="0" applyFont="1" applyFill="1" applyBorder="1" applyAlignment="1">
      <alignment horizontal="left"/>
    </xf>
    <xf numFmtId="0" fontId="21" fillId="14" borderId="13" xfId="0" applyFont="1" applyFill="1" applyBorder="1" applyAlignment="1">
      <alignment horizontal="left"/>
    </xf>
    <xf numFmtId="0" fontId="20" fillId="14" borderId="33" xfId="0" applyFont="1" applyFill="1" applyBorder="1" applyAlignment="1">
      <alignment horizontal="left"/>
    </xf>
    <xf numFmtId="0" fontId="22" fillId="13" borderId="35" xfId="0" applyFont="1" applyFill="1" applyBorder="1" applyAlignment="1">
      <alignment horizontal="right"/>
    </xf>
    <xf numFmtId="0" fontId="22" fillId="13" borderId="34" xfId="0" applyFont="1" applyFill="1" applyBorder="1" applyAlignment="1">
      <alignment horizontal="right"/>
    </xf>
    <xf numFmtId="0" fontId="0" fillId="15" borderId="0" xfId="0" applyFill="1" applyBorder="1" applyAlignment="1"/>
    <xf numFmtId="0" fontId="23" fillId="0" borderId="0" xfId="0" applyFont="1" applyFill="1" applyBorder="1" applyAlignment="1">
      <alignment vertical="top" wrapText="1"/>
    </xf>
    <xf numFmtId="8" fontId="5" fillId="0" borderId="32" xfId="3" applyNumberFormat="1" applyFont="1" applyBorder="1"/>
    <xf numFmtId="233" fontId="5" fillId="6" borderId="0" xfId="3" applyNumberFormat="1" applyFont="1" applyFill="1"/>
    <xf numFmtId="0" fontId="17" fillId="11" borderId="31" xfId="0" applyFont="1" applyFill="1" applyBorder="1" applyAlignment="1">
      <alignment horizontal="justify" vertical="top" wrapText="1"/>
    </xf>
    <xf numFmtId="0" fontId="17" fillId="11" borderId="0" xfId="0" applyFont="1" applyFill="1" applyBorder="1" applyAlignment="1">
      <alignment horizontal="justify" vertical="top" wrapText="1"/>
    </xf>
    <xf numFmtId="0" fontId="17" fillId="11" borderId="24" xfId="0" applyFont="1" applyFill="1" applyBorder="1" applyAlignment="1">
      <alignment horizontal="right" vertical="top" wrapText="1"/>
    </xf>
    <xf numFmtId="0" fontId="5" fillId="0" borderId="33" xfId="3" applyFont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217" fontId="10" fillId="16" borderId="36" xfId="2" applyFont="1" applyFill="1" applyBorder="1" applyAlignment="1">
      <alignment horizontal="center"/>
    </xf>
    <xf numFmtId="217" fontId="10" fillId="16" borderId="0" xfId="2" applyFont="1" applyFill="1" applyBorder="1" applyAlignment="1">
      <alignment horizontal="center"/>
    </xf>
    <xf numFmtId="0" fontId="18" fillId="11" borderId="8" xfId="0" applyFont="1" applyFill="1" applyBorder="1" applyAlignment="1">
      <alignment horizontal="center"/>
    </xf>
  </cellXfs>
  <cellStyles count="9">
    <cellStyle name="一般" xfId="0" builtinId="0"/>
    <cellStyle name="一般_目標搜尋" xfId="1"/>
    <cellStyle name="一般_最適廣告預算分配" xfId="2"/>
    <cellStyle name="一般_貸款分析-What-If" xfId="3"/>
    <cellStyle name="千分位" xfId="4" builtinId="3"/>
    <cellStyle name="中國貨幣" xfId="5"/>
    <cellStyle name="中國貨幣1" xfId="6"/>
    <cellStyle name="中國貨幣2" xfId="7"/>
    <cellStyle name="貨幣[0]_目標搜尋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MINA/EXCEL50A/DATA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叉分析資料"/>
      <sheetName val="自定資料表"/>
      <sheetName val="資料庫原始資料"/>
    </sheetNames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1"/>
  <sheetViews>
    <sheetView showGridLines="0" topLeftCell="B1" workbookViewId="0">
      <selection activeCell="E8" sqref="E8"/>
    </sheetView>
  </sheetViews>
  <sheetFormatPr defaultRowHeight="15" outlineLevelRow="1" outlineLevelCol="1"/>
  <cols>
    <col min="3" max="3" width="7" customWidth="1"/>
    <col min="4" max="7" width="12.44140625" bestFit="1" customWidth="1" outlineLevel="1"/>
  </cols>
  <sheetData>
    <row r="1" spans="2:7" ht="15.75" thickBot="1"/>
    <row r="2" spans="2:7" ht="15.75">
      <c r="B2" s="88" t="s">
        <v>68</v>
      </c>
      <c r="C2" s="88"/>
      <c r="D2" s="93"/>
      <c r="E2" s="93"/>
      <c r="F2" s="93"/>
      <c r="G2" s="93"/>
    </row>
    <row r="3" spans="2:7" ht="15.75" collapsed="1">
      <c r="B3" s="87"/>
      <c r="C3" s="87"/>
      <c r="D3" s="94" t="s">
        <v>70</v>
      </c>
      <c r="E3" s="94" t="s">
        <v>75</v>
      </c>
      <c r="F3" s="94" t="s">
        <v>76</v>
      </c>
      <c r="G3" s="94" t="s">
        <v>77</v>
      </c>
    </row>
    <row r="4" spans="2:7" ht="38.25" hidden="1" outlineLevel="1">
      <c r="B4" s="90"/>
      <c r="C4" s="90"/>
      <c r="D4" s="85"/>
      <c r="E4" s="96" t="s">
        <v>67</v>
      </c>
      <c r="F4" s="96" t="s">
        <v>67</v>
      </c>
      <c r="G4" s="96" t="s">
        <v>67</v>
      </c>
    </row>
    <row r="5" spans="2:7" ht="15.75">
      <c r="B5" s="91" t="s">
        <v>69</v>
      </c>
      <c r="C5" s="91"/>
      <c r="D5" s="89"/>
      <c r="E5" s="89"/>
      <c r="F5" s="89"/>
      <c r="G5" s="89"/>
    </row>
    <row r="6" spans="2:7" ht="15.75" outlineLevel="1">
      <c r="B6" s="90"/>
      <c r="C6" s="90" t="s">
        <v>66</v>
      </c>
      <c r="D6" s="85">
        <v>4.9999999375000002</v>
      </c>
      <c r="E6" s="95">
        <v>5.0000001666666698</v>
      </c>
      <c r="F6" s="95">
        <v>4.9999999375000002</v>
      </c>
      <c r="G6" s="95">
        <v>4.9999999375000002</v>
      </c>
    </row>
    <row r="7" spans="2:7" ht="15.75">
      <c r="B7" s="91" t="s">
        <v>71</v>
      </c>
      <c r="C7" s="91"/>
      <c r="D7" s="89"/>
      <c r="E7" s="89"/>
      <c r="F7" s="89"/>
      <c r="G7" s="89"/>
    </row>
    <row r="8" spans="2:7" ht="16.5" outlineLevel="1" thickBot="1">
      <c r="B8" s="92"/>
      <c r="C8" s="92" t="s">
        <v>66</v>
      </c>
      <c r="D8" s="86">
        <v>4.9999999375000002</v>
      </c>
      <c r="E8" s="86">
        <v>5.0000001666666698</v>
      </c>
      <c r="F8" s="86">
        <v>4.9999999375000002</v>
      </c>
      <c r="G8" s="86">
        <v>4.9999999375000002</v>
      </c>
    </row>
    <row r="9" spans="2:7">
      <c r="B9" t="s">
        <v>72</v>
      </c>
    </row>
    <row r="10" spans="2:7">
      <c r="B10" t="s">
        <v>73</v>
      </c>
    </row>
    <row r="11" spans="2:7">
      <c r="B11" t="s">
        <v>74</v>
      </c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4" sqref="B14"/>
    </sheetView>
  </sheetViews>
  <sheetFormatPr defaultRowHeight="16.5"/>
  <cols>
    <col min="1" max="1" width="9.33203125" style="13" customWidth="1"/>
    <col min="2" max="3" width="8.5546875" style="13" bestFit="1" customWidth="1"/>
    <col min="4" max="4" width="7.109375" style="13" bestFit="1" customWidth="1"/>
    <col min="5" max="6" width="8.88671875" style="13" customWidth="1"/>
    <col min="7" max="7" width="5.88671875" style="13" customWidth="1"/>
    <col min="8" max="16384" width="8.88671875" style="13"/>
  </cols>
  <sheetData>
    <row r="1" spans="1:5">
      <c r="A1" s="47" t="s">
        <v>32</v>
      </c>
      <c r="B1" s="48">
        <v>16</v>
      </c>
      <c r="C1"/>
      <c r="D1"/>
      <c r="E1"/>
    </row>
    <row r="2" spans="1:5">
      <c r="A2" s="49" t="s">
        <v>66</v>
      </c>
      <c r="B2" s="50">
        <v>4.9999999375000002</v>
      </c>
      <c r="C2"/>
      <c r="D2"/>
      <c r="E2"/>
    </row>
    <row r="3" spans="1:5">
      <c r="A3" s="51" t="s">
        <v>33</v>
      </c>
      <c r="B3" s="52">
        <f>銷售量*售價</f>
        <v>79.999999000000003</v>
      </c>
      <c r="C3"/>
      <c r="D3"/>
      <c r="E3"/>
    </row>
    <row r="4" spans="1:5">
      <c r="A4" s="47" t="s">
        <v>34</v>
      </c>
      <c r="B4" s="48">
        <v>50</v>
      </c>
      <c r="C4"/>
      <c r="D4"/>
      <c r="E4"/>
    </row>
    <row r="5" spans="1:5">
      <c r="A5" s="47" t="s">
        <v>35</v>
      </c>
      <c r="B5" s="48">
        <v>6</v>
      </c>
      <c r="C5"/>
      <c r="D5"/>
      <c r="E5"/>
    </row>
    <row r="6" spans="1:5">
      <c r="A6" s="53" t="s">
        <v>36</v>
      </c>
      <c r="B6" s="54">
        <f>B5*B2</f>
        <v>29.999999625000001</v>
      </c>
      <c r="C6"/>
      <c r="D6"/>
      <c r="E6"/>
    </row>
    <row r="7" spans="1:5">
      <c r="A7" s="51" t="s">
        <v>37</v>
      </c>
      <c r="B7" s="52">
        <f>B6+B4</f>
        <v>79.999999625000001</v>
      </c>
      <c r="C7"/>
      <c r="D7"/>
      <c r="E7"/>
    </row>
    <row r="8" spans="1:5">
      <c r="A8" s="11" t="s">
        <v>38</v>
      </c>
      <c r="B8" s="55">
        <f>B3-B7</f>
        <v>-6.2499999842202669E-7</v>
      </c>
      <c r="C8"/>
      <c r="D8"/>
      <c r="E8"/>
    </row>
  </sheetData>
  <scenarios current="2" sqref="B2">
    <scenario name="(15,30,9)" count="1" user="Vincent(林宏諭)" comment="建立者 Vincent(林宏諭) 於 10/16/2001">
      <inputCells r="B2" val="5.00000016666667"/>
    </scenario>
    <scenario name="(20,80,4)" count="1" user="Vincent(林宏諭)" comment="建立者 Vincent(林宏諭) 於 10/16/2001">
      <inputCells r="B2" val="4.9999999375"/>
    </scenario>
    <scenario name="(16,50,6)" count="1" user="Vincent(林宏諭)" comment="建立者 Vincent(林宏諭) 於 10/16/2001">
      <inputCells r="B2" val="4.9999999375"/>
    </scenario>
  </scenarios>
  <phoneticPr fontId="6" type="noConversion"/>
  <printOptions headings="1"/>
  <pageMargins left="0.74803149606299213" right="0.74803149606299213" top="0.98425196850393704" bottom="0.98425196850393704" header="0.5" footer="0.5"/>
  <pageSetup paperSize="9" orientation="portrait" horizontalDpi="4294967292" verticalDpi="4294967292" copies="0"/>
  <headerFooter alignWithMargins="0">
    <oddFooter>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D16" sqref="D16"/>
    </sheetView>
  </sheetViews>
  <sheetFormatPr defaultRowHeight="16.5"/>
  <cols>
    <col min="1" max="4" width="7.6640625" style="1" customWidth="1"/>
    <col min="5" max="5" width="8.44140625" style="1" customWidth="1"/>
    <col min="6" max="7" width="7.6640625" style="1" customWidth="1"/>
    <col min="8" max="16384" width="8.88671875" style="1"/>
  </cols>
  <sheetData>
    <row r="1" spans="1:7" ht="17.25" thickBot="1">
      <c r="C1" s="2" t="s">
        <v>0</v>
      </c>
      <c r="D1" s="2"/>
      <c r="E1" s="2"/>
    </row>
    <row r="2" spans="1:7" ht="17.25" thickTop="1">
      <c r="C2" s="14" t="s">
        <v>1</v>
      </c>
      <c r="D2" s="15"/>
      <c r="E2" s="16">
        <v>100000</v>
      </c>
    </row>
    <row r="3" spans="1:7">
      <c r="C3" s="17" t="s">
        <v>2</v>
      </c>
      <c r="D3" s="18"/>
      <c r="E3" s="19">
        <v>0.1</v>
      </c>
    </row>
    <row r="4" spans="1:7">
      <c r="C4" s="17" t="s">
        <v>3</v>
      </c>
      <c r="D4" s="18"/>
      <c r="E4" s="20">
        <v>10</v>
      </c>
    </row>
    <row r="5" spans="1:7">
      <c r="C5" s="17" t="s">
        <v>4</v>
      </c>
      <c r="D5" s="18"/>
      <c r="E5" s="20">
        <v>12</v>
      </c>
    </row>
    <row r="6" spans="1:7">
      <c r="C6" s="17" t="s">
        <v>5</v>
      </c>
      <c r="D6" s="18"/>
      <c r="E6" s="20">
        <f>每年期數*年限</f>
        <v>120</v>
      </c>
    </row>
    <row r="7" spans="1:7" ht="17.25" thickBot="1">
      <c r="C7" s="21" t="s">
        <v>6</v>
      </c>
      <c r="D7" s="22"/>
      <c r="E7" s="97">
        <f>PMT(當期年利率/12,每年期數*12,貸款額度)</f>
        <v>-1195.0782628273339</v>
      </c>
    </row>
    <row r="8" spans="1:7" ht="17.25" thickTop="1"/>
    <row r="9" spans="1:7" ht="17.25" thickBot="1">
      <c r="A9" s="102" t="s">
        <v>7</v>
      </c>
      <c r="B9" s="102"/>
      <c r="C9" s="102"/>
      <c r="D9" s="102"/>
      <c r="E9" s="102"/>
      <c r="F9" s="102"/>
      <c r="G9" s="102"/>
    </row>
    <row r="10" spans="1:7" ht="17.25" thickBot="1">
      <c r="A10" s="23">
        <f>總付款期數</f>
        <v>-1195.0782628273339</v>
      </c>
      <c r="B10" s="56">
        <v>100000</v>
      </c>
      <c r="C10" s="56">
        <v>200000</v>
      </c>
      <c r="D10" s="56">
        <v>300000</v>
      </c>
      <c r="E10" s="56">
        <v>400000</v>
      </c>
      <c r="F10" s="56">
        <v>500000</v>
      </c>
      <c r="G10" s="56">
        <v>600000</v>
      </c>
    </row>
    <row r="11" spans="1:7" ht="17.25" thickBot="1">
      <c r="A11" s="40">
        <v>4.2500000000000003E-2</v>
      </c>
      <c r="B11" s="98">
        <f t="dataTable" ref="B11:G19" dt2D="1" dtr="0" r1="E2" r2="E3"/>
        <v>-887.71778230000109</v>
      </c>
      <c r="C11" s="98">
        <v>-1775.4355646000022</v>
      </c>
      <c r="D11" s="98">
        <v>-2663.1533469000033</v>
      </c>
      <c r="E11" s="98">
        <v>-3550.8711292000044</v>
      </c>
      <c r="F11" s="98">
        <v>-4438.5889115000055</v>
      </c>
      <c r="G11" s="98">
        <v>-5326.3066938000065</v>
      </c>
    </row>
    <row r="12" spans="1:7" ht="17.25" thickBot="1">
      <c r="A12" s="40">
        <v>0.05</v>
      </c>
      <c r="B12" s="98">
        <v>-924.89041356985229</v>
      </c>
      <c r="C12" s="98">
        <v>-1849.7808271397046</v>
      </c>
      <c r="D12" s="98">
        <v>-2774.671240709557</v>
      </c>
      <c r="E12" s="98">
        <v>-3699.5616542794091</v>
      </c>
      <c r="F12" s="98">
        <v>-4624.4520678492609</v>
      </c>
      <c r="G12" s="98">
        <v>-5549.3424814191139</v>
      </c>
    </row>
    <row r="13" spans="1:7" ht="17.25" thickBot="1">
      <c r="A13" s="40">
        <v>5.7500000000000002E-2</v>
      </c>
      <c r="B13" s="98">
        <v>-962.96186565069206</v>
      </c>
      <c r="C13" s="98">
        <v>-1925.9237313013841</v>
      </c>
      <c r="D13" s="98">
        <v>-2888.8855969520769</v>
      </c>
      <c r="E13" s="98">
        <v>-3851.8474626027682</v>
      </c>
      <c r="F13" s="98">
        <v>-4814.809328253461</v>
      </c>
      <c r="G13" s="98">
        <v>-5777.7711939041537</v>
      </c>
    </row>
    <row r="14" spans="1:7" ht="17.25" thickBot="1">
      <c r="A14" s="40">
        <v>6.5000000000000002E-2</v>
      </c>
      <c r="B14" s="98">
        <v>-1001.9210879973242</v>
      </c>
      <c r="C14" s="98">
        <v>-2003.8421759946484</v>
      </c>
      <c r="D14" s="98">
        <v>-3005.763263991973</v>
      </c>
      <c r="E14" s="98">
        <v>-4007.6843519892968</v>
      </c>
      <c r="F14" s="98">
        <v>-5009.6054399866216</v>
      </c>
      <c r="G14" s="98">
        <v>-6011.5265279839459</v>
      </c>
    </row>
    <row r="15" spans="1:7" ht="17.25" thickBot="1">
      <c r="A15" s="40">
        <v>7.2499999999999995E-2</v>
      </c>
      <c r="B15" s="98">
        <v>-1041.7558050499786</v>
      </c>
      <c r="C15" s="98">
        <v>-2083.5116100999571</v>
      </c>
      <c r="D15" s="98">
        <v>-3125.2674151499355</v>
      </c>
      <c r="E15" s="98">
        <v>-4167.0232201999142</v>
      </c>
      <c r="F15" s="98">
        <v>-5208.7790252498926</v>
      </c>
      <c r="G15" s="98">
        <v>-6250.5348302998709</v>
      </c>
    </row>
    <row r="16" spans="1:7" ht="17.25" thickBot="1">
      <c r="A16" s="40">
        <v>0.08</v>
      </c>
      <c r="B16" s="98">
        <v>-1082.4525834034814</v>
      </c>
      <c r="C16" s="98">
        <v>-2164.9051668069628</v>
      </c>
      <c r="D16" s="98">
        <v>-3247.3577502104449</v>
      </c>
      <c r="E16" s="98">
        <v>-4329.8103336139256</v>
      </c>
      <c r="F16" s="98">
        <v>-5412.2629170174077</v>
      </c>
      <c r="G16" s="98">
        <v>-6494.7155004208898</v>
      </c>
    </row>
    <row r="17" spans="1:7" ht="17.25" thickBot="1">
      <c r="A17" s="40">
        <v>8.7499999999999994E-2</v>
      </c>
      <c r="B17" s="98">
        <v>-1123.9969037695221</v>
      </c>
      <c r="C17" s="98">
        <v>-2247.9938075390442</v>
      </c>
      <c r="D17" s="98">
        <v>-3371.990711308566</v>
      </c>
      <c r="E17" s="98">
        <v>-4495.9876150780883</v>
      </c>
      <c r="F17" s="98">
        <v>-5619.9845188476102</v>
      </c>
      <c r="G17" s="98">
        <v>-6743.981422617132</v>
      </c>
    </row>
    <row r="18" spans="1:7" ht="17.25" thickBot="1">
      <c r="A18" s="40">
        <v>9.5000000000000001E-2</v>
      </c>
      <c r="B18" s="98">
        <v>-1166.3732370082694</v>
      </c>
      <c r="C18" s="98">
        <v>-2332.7464740165387</v>
      </c>
      <c r="D18" s="98">
        <v>-3499.1197110248081</v>
      </c>
      <c r="E18" s="98">
        <v>-4665.4929480330775</v>
      </c>
      <c r="F18" s="98">
        <v>-5831.8661850413464</v>
      </c>
      <c r="G18" s="98">
        <v>-6998.2394220496162</v>
      </c>
    </row>
    <row r="19" spans="1:7" ht="17.25" thickBot="1">
      <c r="A19" s="40">
        <v>0.10249999999999999</v>
      </c>
      <c r="B19" s="98">
        <v>-1209.5651234871707</v>
      </c>
      <c r="C19" s="98">
        <v>-2419.1302469743414</v>
      </c>
      <c r="D19" s="98">
        <v>-3628.6953704615121</v>
      </c>
      <c r="E19" s="98">
        <v>-4838.2604939486828</v>
      </c>
      <c r="F19" s="98">
        <v>-6047.8256174358539</v>
      </c>
      <c r="G19" s="98">
        <v>-7257.3907409230242</v>
      </c>
    </row>
  </sheetData>
  <mergeCells count="1">
    <mergeCell ref="A9:G9"/>
  </mergeCells>
  <phoneticPr fontId="6" type="noConversion"/>
  <printOptions gridLinesSet="0"/>
  <pageMargins left="0.75" right="0.75" top="1" bottom="1" header="0.5" footer="0.5"/>
  <pageSetup paperSize="9" orientation="portrait" horizontalDpi="300" verticalDpi="4294967292" copies="0"/>
  <headerFooter alignWithMargins="0">
    <oddHeader>&amp;F</oddHeader>
    <oddFooter>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ColWidth="8.77734375" defaultRowHeight="16.5"/>
  <cols>
    <col min="1" max="1" width="8.77734375" style="10"/>
    <col min="2" max="2" width="13" style="10" customWidth="1"/>
    <col min="3" max="3" width="9.6640625" style="10" customWidth="1"/>
    <col min="4" max="16384" width="8.77734375" style="10"/>
  </cols>
  <sheetData>
    <row r="1" spans="1:3">
      <c r="A1" s="103" t="s">
        <v>39</v>
      </c>
      <c r="B1" s="58" t="s">
        <v>8</v>
      </c>
      <c r="C1" s="9">
        <v>120</v>
      </c>
    </row>
    <row r="2" spans="1:3">
      <c r="A2" s="103"/>
      <c r="B2" s="58" t="s">
        <v>9</v>
      </c>
      <c r="C2" s="9">
        <v>60</v>
      </c>
    </row>
    <row r="3" spans="1:3">
      <c r="A3" s="57" t="s">
        <v>40</v>
      </c>
      <c r="B3" s="59" t="s">
        <v>10</v>
      </c>
      <c r="C3" s="11">
        <f>8*C1+6*C2</f>
        <v>1320</v>
      </c>
    </row>
    <row r="4" spans="1:3">
      <c r="A4" s="104" t="s">
        <v>41</v>
      </c>
      <c r="B4" s="59" t="s">
        <v>11</v>
      </c>
      <c r="C4" s="12">
        <f>4*C1+2*C2</f>
        <v>600</v>
      </c>
    </row>
    <row r="5" spans="1:3">
      <c r="A5" s="104"/>
      <c r="B5" s="59" t="s">
        <v>12</v>
      </c>
      <c r="C5" s="12">
        <f>C1*2+C2*4</f>
        <v>480</v>
      </c>
    </row>
  </sheetData>
  <mergeCells count="2">
    <mergeCell ref="A1:A2"/>
    <mergeCell ref="A4:A5"/>
  </mergeCells>
  <phoneticPr fontId="6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showGridLines="0" topLeftCell="B1" workbookViewId="0">
      <selection activeCell="D7" sqref="D7"/>
    </sheetView>
  </sheetViews>
  <sheetFormatPr defaultColWidth="11.77734375" defaultRowHeight="16.5"/>
  <cols>
    <col min="1" max="6" width="11.77734375" style="24" customWidth="1"/>
    <col min="7" max="16384" width="11.77734375" style="3"/>
  </cols>
  <sheetData>
    <row r="1" spans="1:6" ht="17.25" thickBot="1">
      <c r="A1" s="105" t="s">
        <v>13</v>
      </c>
      <c r="B1" s="106"/>
      <c r="C1" s="106"/>
      <c r="D1" s="106"/>
      <c r="E1" s="106"/>
      <c r="F1" s="106"/>
    </row>
    <row r="2" spans="1:6" ht="17.25" thickBot="1">
      <c r="A2" s="26" t="s">
        <v>14</v>
      </c>
      <c r="B2" s="27">
        <v>0.34</v>
      </c>
      <c r="C2" s="28" t="s">
        <v>15</v>
      </c>
      <c r="D2" s="27">
        <f>B2*0.55</f>
        <v>0.18700000000000003</v>
      </c>
      <c r="E2" s="25"/>
    </row>
    <row r="3" spans="1:6" ht="6" customHeight="1" thickBot="1">
      <c r="A3" s="3"/>
      <c r="B3" s="4"/>
      <c r="C3" s="25"/>
      <c r="D3" s="25"/>
      <c r="E3" s="25"/>
    </row>
    <row r="4" spans="1:6" ht="18" thickTop="1" thickBot="1">
      <c r="A4" s="29"/>
      <c r="B4" s="30" t="s">
        <v>16</v>
      </c>
      <c r="C4" s="30" t="s">
        <v>17</v>
      </c>
      <c r="D4" s="30" t="s">
        <v>18</v>
      </c>
      <c r="E4" s="30" t="s">
        <v>19</v>
      </c>
      <c r="F4" s="31" t="s">
        <v>20</v>
      </c>
    </row>
    <row r="5" spans="1:6" ht="17.25" thickTop="1">
      <c r="A5" s="41" t="s">
        <v>21</v>
      </c>
      <c r="B5" s="33">
        <v>0.9</v>
      </c>
      <c r="C5" s="34">
        <v>1.2</v>
      </c>
      <c r="D5" s="34">
        <v>1.1000000000000001</v>
      </c>
      <c r="E5" s="34">
        <v>0.95</v>
      </c>
      <c r="F5" s="32"/>
    </row>
    <row r="6" spans="1:6">
      <c r="A6" s="41" t="s">
        <v>22</v>
      </c>
      <c r="B6" s="35">
        <f>52*B5*(B11*10+5.2)^0.5</f>
        <v>644.30423876165776</v>
      </c>
      <c r="C6" s="35">
        <f>52*C5*(C11*10+5.2)^0.5</f>
        <v>1145.4299850858752</v>
      </c>
      <c r="D6" s="35">
        <f>52*D5*(D11*10+5.2)^0.5</f>
        <v>962.47871611933022</v>
      </c>
      <c r="E6" s="35">
        <f>52*E5*(E11*10+5.2)^0.5</f>
        <v>717.88229791913159</v>
      </c>
      <c r="F6" s="36">
        <f t="shared" ref="F6:F13" si="0">SUM(B6:E6)</f>
        <v>3470.0952378859947</v>
      </c>
    </row>
    <row r="7" spans="1:6">
      <c r="A7" s="41" t="s">
        <v>23</v>
      </c>
      <c r="B7" s="5">
        <f>B6*$B$2</f>
        <v>219.06344117896364</v>
      </c>
      <c r="C7" s="5">
        <f>C6*$B$2</f>
        <v>389.44619492919759</v>
      </c>
      <c r="D7" s="5">
        <f>D6*$B$2</f>
        <v>327.24276348057231</v>
      </c>
      <c r="E7" s="5">
        <f>E6*$B$2</f>
        <v>244.07998129250475</v>
      </c>
      <c r="F7" s="6">
        <f t="shared" si="0"/>
        <v>1179.8323808812384</v>
      </c>
    </row>
    <row r="8" spans="1:6">
      <c r="A8" s="41" t="s">
        <v>24</v>
      </c>
      <c r="B8" s="5">
        <f>B6*$D$2</f>
        <v>120.48489264843002</v>
      </c>
      <c r="C8" s="5">
        <f>C6*$D$2</f>
        <v>214.19540721105869</v>
      </c>
      <c r="D8" s="5">
        <f>D6*$D$2</f>
        <v>179.98351991431477</v>
      </c>
      <c r="E8" s="5">
        <f>E6*$D$2</f>
        <v>134.24398971087763</v>
      </c>
      <c r="F8" s="6">
        <f t="shared" si="0"/>
        <v>648.90780948468114</v>
      </c>
    </row>
    <row r="9" spans="1:6">
      <c r="A9" s="41" t="s">
        <v>25</v>
      </c>
      <c r="B9" s="5">
        <f>B7-B8</f>
        <v>98.578548530533624</v>
      </c>
      <c r="C9" s="5">
        <f>C7-C8</f>
        <v>175.25078771813889</v>
      </c>
      <c r="D9" s="5">
        <f>D7-D8</f>
        <v>147.25924356625754</v>
      </c>
      <c r="E9" s="5">
        <f>E7-E8</f>
        <v>109.83599158162713</v>
      </c>
      <c r="F9" s="6">
        <f t="shared" si="0"/>
        <v>530.92457139655721</v>
      </c>
    </row>
    <row r="10" spans="1:6">
      <c r="A10" s="41" t="s">
        <v>26</v>
      </c>
      <c r="B10" s="5">
        <v>25</v>
      </c>
      <c r="C10" s="5">
        <v>24.5</v>
      </c>
      <c r="D10" s="5">
        <v>22</v>
      </c>
      <c r="E10" s="5">
        <v>26.5</v>
      </c>
      <c r="F10" s="6">
        <f t="shared" si="0"/>
        <v>98</v>
      </c>
    </row>
    <row r="11" spans="1:6">
      <c r="A11" s="41" t="s">
        <v>27</v>
      </c>
      <c r="B11" s="60">
        <v>18.433537150551501</v>
      </c>
      <c r="C11" s="60">
        <v>33.175190528790374</v>
      </c>
      <c r="D11" s="60">
        <v>27.793281791979876</v>
      </c>
      <c r="E11" s="60">
        <v>20.59799052867826</v>
      </c>
      <c r="F11" s="61">
        <f t="shared" si="0"/>
        <v>100</v>
      </c>
    </row>
    <row r="12" spans="1:6">
      <c r="A12" s="41" t="s">
        <v>28</v>
      </c>
      <c r="B12" s="7">
        <v>15.6</v>
      </c>
      <c r="C12" s="7">
        <v>16.5</v>
      </c>
      <c r="D12" s="7">
        <v>15.4</v>
      </c>
      <c r="E12" s="7">
        <v>17.8</v>
      </c>
      <c r="F12" s="6">
        <f t="shared" si="0"/>
        <v>65.3</v>
      </c>
    </row>
    <row r="13" spans="1:6">
      <c r="A13" s="42" t="s">
        <v>29</v>
      </c>
      <c r="B13" s="8">
        <f>SUM(B10:B12)</f>
        <v>59.033537150551503</v>
      </c>
      <c r="C13" s="8">
        <f>SUM(C10:C12)</f>
        <v>74.175190528790381</v>
      </c>
      <c r="D13" s="8">
        <f>SUM(D10:D12)</f>
        <v>65.193281791979885</v>
      </c>
      <c r="E13" s="8">
        <f>SUM(E10:E12)</f>
        <v>64.897990528678264</v>
      </c>
      <c r="F13" s="6">
        <f t="shared" si="0"/>
        <v>263.30000000000007</v>
      </c>
    </row>
    <row r="14" spans="1:6">
      <c r="A14" s="43" t="s">
        <v>30</v>
      </c>
      <c r="B14" s="37">
        <f>B9-B13</f>
        <v>39.545011379982121</v>
      </c>
      <c r="C14" s="37">
        <f>C9-C13</f>
        <v>101.07559718934851</v>
      </c>
      <c r="D14" s="37">
        <f>D9-D13</f>
        <v>82.065961774277653</v>
      </c>
      <c r="E14" s="37">
        <f>E9-E13</f>
        <v>44.938001052948863</v>
      </c>
      <c r="F14" s="38">
        <f>SUM(B14:E14)</f>
        <v>267.62457139655714</v>
      </c>
    </row>
    <row r="15" spans="1:6" ht="17.25" thickBot="1">
      <c r="A15" s="44" t="s">
        <v>31</v>
      </c>
      <c r="B15" s="45">
        <f>B14/B7</f>
        <v>0.18051853457225603</v>
      </c>
      <c r="C15" s="45">
        <f>C14/C7</f>
        <v>0.25953674347164785</v>
      </c>
      <c r="D15" s="45">
        <f>D14/D7</f>
        <v>0.25078006584903362</v>
      </c>
      <c r="E15" s="45">
        <f>E14/E7</f>
        <v>0.18411178505907574</v>
      </c>
      <c r="F15" s="46">
        <f>F14/F7</f>
        <v>0.22683270584306514</v>
      </c>
    </row>
    <row r="16" spans="1:6" ht="17.25" thickTop="1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9"/>
      <c r="B18" s="39"/>
      <c r="C18" s="39"/>
      <c r="D18" s="39"/>
      <c r="E18" s="39"/>
      <c r="F18" s="39"/>
    </row>
    <row r="19" spans="1:6">
      <c r="A19" s="3"/>
      <c r="B19" s="3"/>
    </row>
    <row r="20" spans="1:6">
      <c r="A20" s="3"/>
      <c r="B20" s="3"/>
    </row>
    <row r="21" spans="1:6">
      <c r="A21" s="3"/>
      <c r="B21" s="3"/>
    </row>
    <row r="22" spans="1:6">
      <c r="A22" s="3"/>
      <c r="B22" s="3"/>
      <c r="C22" s="39"/>
      <c r="D22" s="39"/>
      <c r="E22" s="39"/>
      <c r="F22" s="39"/>
    </row>
    <row r="23" spans="1:6">
      <c r="A23" s="3"/>
      <c r="B23" s="3"/>
      <c r="C23" s="39"/>
      <c r="D23" s="39"/>
      <c r="E23" s="39"/>
      <c r="F23" s="39"/>
    </row>
    <row r="24" spans="1:6">
      <c r="A24" s="3"/>
      <c r="B24" s="3"/>
    </row>
    <row r="25" spans="1:6">
      <c r="A25" s="3"/>
      <c r="B25" s="3"/>
    </row>
    <row r="28" spans="1:6">
      <c r="A28" s="3"/>
      <c r="B28" s="3"/>
    </row>
    <row r="29" spans="1:6">
      <c r="A29" s="3"/>
      <c r="B29" s="3"/>
    </row>
    <row r="30" spans="1:6">
      <c r="A30" s="3"/>
      <c r="B30" s="3"/>
    </row>
    <row r="31" spans="1:6">
      <c r="A31" s="3"/>
      <c r="B31" s="3"/>
    </row>
    <row r="32" spans="1:6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7">
      <c r="A145" s="3"/>
      <c r="B145" s="3"/>
    </row>
    <row r="146" spans="1:7">
      <c r="A146" s="3"/>
      <c r="B146" s="3"/>
    </row>
    <row r="147" spans="1:7">
      <c r="A147" s="3"/>
      <c r="B147" s="3"/>
    </row>
    <row r="148" spans="1:7">
      <c r="A148" s="3"/>
      <c r="B148" s="3"/>
    </row>
    <row r="149" spans="1:7">
      <c r="A149" s="3"/>
      <c r="B149" s="3"/>
    </row>
    <row r="150" spans="1:7">
      <c r="A150" s="3"/>
      <c r="B150" s="3"/>
    </row>
    <row r="151" spans="1:7">
      <c r="A151" s="3"/>
      <c r="B151" s="3"/>
    </row>
    <row r="152" spans="1:7">
      <c r="A152" s="3"/>
      <c r="B152" s="3"/>
    </row>
    <row r="153" spans="1:7">
      <c r="A153" s="3"/>
      <c r="B153" s="3"/>
    </row>
    <row r="154" spans="1:7" s="24" customFormat="1">
      <c r="A154" s="3"/>
      <c r="B154" s="3"/>
      <c r="G154" s="3"/>
    </row>
    <row r="155" spans="1:7" s="24" customFormat="1">
      <c r="A155" s="3"/>
      <c r="B155" s="3"/>
      <c r="G155" s="3"/>
    </row>
    <row r="156" spans="1:7" s="24" customFormat="1">
      <c r="A156" s="3"/>
      <c r="B156" s="3"/>
      <c r="G156" s="3"/>
    </row>
    <row r="157" spans="1:7">
      <c r="A157" s="3"/>
      <c r="B157" s="3"/>
    </row>
    <row r="158" spans="1:7">
      <c r="A158" s="3"/>
      <c r="B158" s="3"/>
    </row>
    <row r="159" spans="1:7">
      <c r="A159" s="3"/>
      <c r="B159" s="3"/>
    </row>
    <row r="160" spans="1:7">
      <c r="A160" s="3"/>
      <c r="B160" s="3"/>
    </row>
    <row r="161" spans="1:7">
      <c r="A161" s="3"/>
      <c r="B161" s="3"/>
    </row>
    <row r="162" spans="1:7" s="24" customFormat="1">
      <c r="A162" s="3"/>
      <c r="B162" s="3"/>
      <c r="G162" s="3"/>
    </row>
    <row r="163" spans="1:7" s="24" customFormat="1">
      <c r="A163" s="3"/>
      <c r="B163" s="3"/>
      <c r="G163" s="3"/>
    </row>
    <row r="164" spans="1:7" s="24" customFormat="1">
      <c r="A164" s="3"/>
      <c r="B164" s="3"/>
      <c r="G164" s="3"/>
    </row>
    <row r="165" spans="1:7" s="24" customFormat="1">
      <c r="A165" s="3"/>
      <c r="B165" s="3"/>
      <c r="G165" s="3"/>
    </row>
    <row r="166" spans="1:7" s="24" customFormat="1">
      <c r="A166" s="3"/>
      <c r="B166" s="3"/>
      <c r="G166" s="3"/>
    </row>
    <row r="167" spans="1:7" s="24" customFormat="1">
      <c r="A167" s="3"/>
      <c r="B167" s="3"/>
      <c r="G167" s="3"/>
    </row>
    <row r="168" spans="1:7" s="24" customFormat="1">
      <c r="A168" s="3"/>
      <c r="B168" s="3"/>
      <c r="G168" s="3"/>
    </row>
    <row r="169" spans="1:7" s="24" customFormat="1">
      <c r="A169" s="3"/>
      <c r="B169" s="3"/>
      <c r="G169" s="3"/>
    </row>
    <row r="170" spans="1:7" s="24" customFormat="1">
      <c r="A170" s="3"/>
      <c r="B170" s="3"/>
      <c r="G170" s="3"/>
    </row>
    <row r="171" spans="1:7" s="24" customFormat="1">
      <c r="A171" s="3"/>
      <c r="B171" s="3"/>
      <c r="G171" s="3"/>
    </row>
    <row r="172" spans="1:7" s="24" customFormat="1">
      <c r="A172" s="3"/>
      <c r="B172" s="3"/>
      <c r="G172" s="3"/>
    </row>
    <row r="173" spans="1:7">
      <c r="A173" s="3"/>
      <c r="B173" s="3"/>
    </row>
    <row r="174" spans="1:7">
      <c r="A174" s="3"/>
      <c r="B174" s="3"/>
    </row>
    <row r="175" spans="1:7">
      <c r="A175" s="3"/>
      <c r="B175" s="3"/>
    </row>
    <row r="176" spans="1:7">
      <c r="A176" s="3"/>
      <c r="B176" s="3"/>
    </row>
    <row r="177" spans="1:7">
      <c r="A177" s="3"/>
      <c r="B177" s="3"/>
    </row>
    <row r="178" spans="1:7" s="24" customFormat="1">
      <c r="A178" s="3"/>
      <c r="B178" s="3"/>
      <c r="G178" s="3"/>
    </row>
    <row r="179" spans="1:7" s="24" customFormat="1">
      <c r="A179" s="3"/>
      <c r="B179" s="3"/>
      <c r="G179" s="3"/>
    </row>
    <row r="180" spans="1:7" s="24" customFormat="1">
      <c r="A180" s="3"/>
      <c r="B180" s="3"/>
      <c r="G180" s="3"/>
    </row>
    <row r="181" spans="1:7" s="24" customFormat="1">
      <c r="A181" s="3"/>
      <c r="B181" s="3"/>
      <c r="G181" s="3"/>
    </row>
    <row r="182" spans="1:7" s="24" customFormat="1">
      <c r="A182" s="3"/>
      <c r="B182" s="3"/>
      <c r="G182" s="3"/>
    </row>
    <row r="183" spans="1:7" s="24" customFormat="1">
      <c r="A183" s="3"/>
      <c r="B183" s="3"/>
      <c r="G183" s="3"/>
    </row>
    <row r="184" spans="1:7" s="24" customFormat="1">
      <c r="A184" s="3"/>
      <c r="B184" s="3"/>
      <c r="G184" s="3"/>
    </row>
    <row r="185" spans="1:7" s="24" customFormat="1">
      <c r="A185" s="3"/>
      <c r="B185" s="3"/>
      <c r="G185" s="3"/>
    </row>
    <row r="186" spans="1:7" s="24" customFormat="1">
      <c r="A186" s="3"/>
      <c r="B186" s="3"/>
      <c r="G186" s="3"/>
    </row>
    <row r="187" spans="1:7" s="24" customFormat="1">
      <c r="A187" s="3"/>
      <c r="B187" s="3"/>
      <c r="G187" s="3"/>
    </row>
    <row r="188" spans="1:7" s="24" customFormat="1">
      <c r="A188" s="3"/>
      <c r="B188" s="3"/>
      <c r="G188" s="3"/>
    </row>
    <row r="189" spans="1:7">
      <c r="A189" s="3"/>
      <c r="B189" s="3"/>
    </row>
    <row r="190" spans="1:7">
      <c r="A190" s="3"/>
      <c r="B190" s="3"/>
    </row>
    <row r="191" spans="1:7">
      <c r="A191" s="3"/>
      <c r="B191" s="3"/>
    </row>
    <row r="192" spans="1:7">
      <c r="A192" s="3"/>
      <c r="B192" s="3"/>
    </row>
    <row r="193" spans="1:7">
      <c r="A193" s="3"/>
      <c r="B193" s="3"/>
    </row>
    <row r="194" spans="1:7" s="24" customFormat="1">
      <c r="A194" s="3"/>
      <c r="B194" s="3"/>
      <c r="G194" s="3"/>
    </row>
    <row r="195" spans="1:7" s="24" customFormat="1">
      <c r="A195" s="3"/>
      <c r="B195" s="3"/>
      <c r="G195" s="3"/>
    </row>
    <row r="196" spans="1:7" s="24" customFormat="1">
      <c r="A196" s="3"/>
      <c r="B196" s="3"/>
      <c r="G196" s="3"/>
    </row>
    <row r="197" spans="1:7" s="24" customFormat="1">
      <c r="A197" s="3"/>
      <c r="B197" s="3"/>
      <c r="G197" s="3"/>
    </row>
    <row r="198" spans="1:7" s="24" customFormat="1">
      <c r="A198" s="3"/>
      <c r="B198" s="3"/>
      <c r="G198" s="3"/>
    </row>
    <row r="199" spans="1:7" s="24" customFormat="1">
      <c r="A199" s="3"/>
      <c r="B199" s="3"/>
      <c r="G199" s="3"/>
    </row>
    <row r="200" spans="1:7" s="24" customFormat="1">
      <c r="A200" s="3"/>
      <c r="B200" s="3"/>
      <c r="G200" s="3"/>
    </row>
    <row r="201" spans="1:7" s="24" customFormat="1">
      <c r="A201" s="3"/>
      <c r="B201" s="3"/>
      <c r="G201" s="3"/>
    </row>
    <row r="202" spans="1:7" s="24" customFormat="1">
      <c r="A202" s="3"/>
      <c r="B202" s="3"/>
      <c r="G202" s="3"/>
    </row>
    <row r="203" spans="1:7" s="24" customFormat="1">
      <c r="A203" s="3"/>
      <c r="B203" s="3"/>
      <c r="G203" s="3"/>
    </row>
    <row r="204" spans="1:7" s="24" customFormat="1">
      <c r="A204" s="3"/>
      <c r="B204" s="3"/>
      <c r="G204" s="3"/>
    </row>
    <row r="205" spans="1:7">
      <c r="A205" s="3"/>
      <c r="B205" s="3"/>
    </row>
    <row r="206" spans="1:7">
      <c r="A206" s="3"/>
      <c r="B206" s="3"/>
    </row>
    <row r="207" spans="1:7">
      <c r="A207" s="3"/>
      <c r="B207" s="3"/>
    </row>
    <row r="208" spans="1:7" s="24" customFormat="1">
      <c r="A208" s="3"/>
      <c r="B208" s="3"/>
      <c r="G208" s="3"/>
    </row>
    <row r="209" spans="1:7" s="24" customFormat="1">
      <c r="A209" s="3"/>
      <c r="B209" s="3"/>
      <c r="G209" s="3"/>
    </row>
    <row r="210" spans="1:7" s="24" customFormat="1">
      <c r="A210" s="3"/>
      <c r="B210" s="3"/>
      <c r="G210" s="3"/>
    </row>
    <row r="211" spans="1:7" s="24" customFormat="1">
      <c r="A211" s="3"/>
      <c r="B211" s="3"/>
      <c r="G211" s="3"/>
    </row>
    <row r="212" spans="1:7" s="24" customFormat="1">
      <c r="A212" s="3"/>
      <c r="B212" s="3"/>
      <c r="G212" s="3"/>
    </row>
    <row r="213" spans="1:7" s="24" customFormat="1">
      <c r="A213" s="3"/>
      <c r="B213" s="3"/>
      <c r="G213" s="3"/>
    </row>
    <row r="214" spans="1:7" s="24" customFormat="1">
      <c r="A214" s="3"/>
      <c r="B214" s="3"/>
      <c r="G214" s="3"/>
    </row>
  </sheetData>
  <mergeCells count="1">
    <mergeCell ref="A1:F1"/>
  </mergeCells>
  <phoneticPr fontId="6" type="noConversion"/>
  <printOptions horizontalCentered="1" verticalCentered="1"/>
  <pageMargins left="0.74803149606299213" right="0.74803149606299213" top="0.98425196850393704" bottom="0.98425196850393704" header="0.5" footer="0.5"/>
  <pageSetup paperSize="9" orientation="portrait" horizontalDpi="4294967292" verticalDpi="4294967292" copies="0"/>
  <headerFooter alignWithMargins="0">
    <oddHeader xml:space="preserve"> </oddHeader>
    <oddFooter>fig 7-12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1" sqref="E11"/>
    </sheetView>
  </sheetViews>
  <sheetFormatPr defaultRowHeight="15"/>
  <cols>
    <col min="1" max="1" width="6.88671875" bestFit="1" customWidth="1"/>
    <col min="2" max="2" width="5.5546875" customWidth="1"/>
    <col min="3" max="8" width="5.44140625" bestFit="1" customWidth="1"/>
    <col min="9" max="9" width="6.88671875" bestFit="1" customWidth="1"/>
  </cols>
  <sheetData>
    <row r="1" spans="1:10" ht="17.25" thickBot="1">
      <c r="A1" s="107" t="s">
        <v>54</v>
      </c>
      <c r="B1" s="107"/>
      <c r="C1" s="107"/>
      <c r="D1" s="107"/>
      <c r="E1" s="107"/>
      <c r="F1" s="107"/>
      <c r="G1" s="107"/>
      <c r="H1" s="107"/>
      <c r="I1" s="107"/>
    </row>
    <row r="2" spans="1:10" ht="16.5" thickTop="1" thickBot="1">
      <c r="A2" s="63"/>
      <c r="B2" s="64" t="s">
        <v>78</v>
      </c>
      <c r="C2" s="64" t="s">
        <v>42</v>
      </c>
      <c r="D2" s="64" t="s">
        <v>43</v>
      </c>
      <c r="E2" s="64" t="s">
        <v>44</v>
      </c>
      <c r="F2" s="64" t="s">
        <v>45</v>
      </c>
      <c r="G2" s="64" t="s">
        <v>46</v>
      </c>
      <c r="H2" s="64" t="s">
        <v>47</v>
      </c>
      <c r="I2" s="65" t="s">
        <v>48</v>
      </c>
      <c r="J2" s="100" t="s">
        <v>79</v>
      </c>
    </row>
    <row r="3" spans="1:10" ht="15.75" thickBot="1">
      <c r="A3" s="66" t="s">
        <v>50</v>
      </c>
      <c r="B3" s="101">
        <v>1</v>
      </c>
      <c r="C3" s="68">
        <v>-40</v>
      </c>
      <c r="D3" s="68">
        <v>-10</v>
      </c>
      <c r="E3" s="68">
        <v>100</v>
      </c>
      <c r="F3" s="68">
        <v>50</v>
      </c>
      <c r="G3" s="68">
        <v>-10</v>
      </c>
      <c r="H3" s="68">
        <v>50</v>
      </c>
      <c r="I3" s="69">
        <v>0.12</v>
      </c>
      <c r="J3" s="68">
        <f>B3*(C3+NPV(I3,D3:H3))</f>
        <v>88.395990719082789</v>
      </c>
    </row>
    <row r="4" spans="1:10" ht="15.75" thickBot="1">
      <c r="A4" s="66" t="s">
        <v>51</v>
      </c>
      <c r="B4" s="101">
        <v>1</v>
      </c>
      <c r="C4" s="68"/>
      <c r="D4" s="68">
        <v>-20</v>
      </c>
      <c r="E4" s="68">
        <v>-45</v>
      </c>
      <c r="F4" s="68">
        <v>40</v>
      </c>
      <c r="G4" s="68">
        <v>25</v>
      </c>
      <c r="H4" s="68">
        <v>40</v>
      </c>
      <c r="I4" s="69">
        <v>0.1</v>
      </c>
      <c r="J4" s="68">
        <f>B4*(C4+NPV(I4,D4:H4))</f>
        <v>16.592880516109787</v>
      </c>
    </row>
    <row r="5" spans="1:10" ht="15.75" thickBot="1">
      <c r="A5" s="66" t="s">
        <v>52</v>
      </c>
      <c r="B5" s="101">
        <v>0</v>
      </c>
      <c r="C5" s="68">
        <v>-10</v>
      </c>
      <c r="D5" s="68">
        <v>-50</v>
      </c>
      <c r="E5" s="68">
        <v>50</v>
      </c>
      <c r="F5" s="68">
        <v>10</v>
      </c>
      <c r="G5" s="68">
        <v>40</v>
      </c>
      <c r="H5" s="68">
        <v>50</v>
      </c>
      <c r="I5" s="69">
        <v>0.08</v>
      </c>
      <c r="J5" s="68">
        <f>B5*(C5+NPV(I5,D5:H5))</f>
        <v>0</v>
      </c>
    </row>
    <row r="6" spans="1:10" ht="15.75" thickBot="1">
      <c r="A6" s="66" t="s">
        <v>53</v>
      </c>
      <c r="B6" s="101">
        <v>0</v>
      </c>
      <c r="C6" s="68">
        <v>-30</v>
      </c>
      <c r="D6" s="68">
        <v>20</v>
      </c>
      <c r="E6" s="68">
        <v>-10</v>
      </c>
      <c r="F6" s="68">
        <v>40</v>
      </c>
      <c r="G6" s="68">
        <v>30</v>
      </c>
      <c r="H6" s="68">
        <v>-10</v>
      </c>
      <c r="I6" s="69">
        <v>0.12</v>
      </c>
      <c r="J6" s="68">
        <f>B6*(C6+NPV(I6,D6:H6))</f>
        <v>0</v>
      </c>
    </row>
    <row r="7" spans="1:10" ht="15.75" thickBot="1">
      <c r="A7" s="67" t="s">
        <v>49</v>
      </c>
      <c r="B7" s="99"/>
      <c r="C7" s="70">
        <v>-50</v>
      </c>
      <c r="D7" s="70">
        <v>-50</v>
      </c>
      <c r="E7" s="70">
        <v>-20</v>
      </c>
      <c r="F7" s="70">
        <v>-20</v>
      </c>
      <c r="G7" s="70">
        <v>-20</v>
      </c>
      <c r="H7" s="70">
        <v>0</v>
      </c>
      <c r="I7" s="71"/>
    </row>
    <row r="8" spans="1:10" ht="16.5" thickTop="1" thickBot="1">
      <c r="A8" s="67" t="s">
        <v>80</v>
      </c>
      <c r="B8" s="99"/>
      <c r="C8" s="70">
        <f t="shared" ref="C8:H8" si="0">C3*$B$3+C4*$B$4+C5*$B$5+C6*$B$6</f>
        <v>-40</v>
      </c>
      <c r="D8" s="70">
        <f t="shared" si="0"/>
        <v>-30</v>
      </c>
      <c r="E8" s="70">
        <f t="shared" si="0"/>
        <v>55</v>
      </c>
      <c r="F8" s="70">
        <f t="shared" si="0"/>
        <v>90</v>
      </c>
      <c r="G8" s="70">
        <f t="shared" si="0"/>
        <v>15</v>
      </c>
      <c r="H8" s="70">
        <f t="shared" si="0"/>
        <v>90</v>
      </c>
      <c r="I8" s="71"/>
    </row>
    <row r="9" spans="1:10" ht="16.5" thickTop="1" thickBot="1">
      <c r="A9" s="67" t="s">
        <v>81</v>
      </c>
      <c r="B9" s="68">
        <f>SUM(J3:J6)</f>
        <v>104.98887123519258</v>
      </c>
    </row>
    <row r="10" spans="1:10" ht="15.75" thickTop="1"/>
  </sheetData>
  <mergeCells count="1">
    <mergeCell ref="A1:I1"/>
  </mergeCells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2" sqref="D12"/>
    </sheetView>
  </sheetViews>
  <sheetFormatPr defaultRowHeight="15"/>
  <sheetData>
    <row r="1" spans="1:6" ht="16.5" thickTop="1" thickBot="1">
      <c r="A1" s="72"/>
      <c r="B1" s="73"/>
      <c r="C1" s="74" t="s">
        <v>55</v>
      </c>
      <c r="D1" s="74" t="s">
        <v>56</v>
      </c>
      <c r="E1" s="74" t="s">
        <v>57</v>
      </c>
      <c r="F1" s="75" t="s">
        <v>58</v>
      </c>
    </row>
    <row r="2" spans="1:6" ht="15.75" thickBot="1">
      <c r="A2" s="76"/>
      <c r="B2" s="77" t="s">
        <v>59</v>
      </c>
      <c r="C2" s="62" t="s">
        <v>60</v>
      </c>
      <c r="D2" s="62" t="s">
        <v>60</v>
      </c>
      <c r="E2" s="62" t="s">
        <v>60</v>
      </c>
      <c r="F2" s="78" t="s">
        <v>61</v>
      </c>
    </row>
    <row r="3" spans="1:6" ht="15.75" thickBot="1">
      <c r="A3" s="79" t="s">
        <v>62</v>
      </c>
      <c r="B3" s="80">
        <v>1100</v>
      </c>
      <c r="C3" s="80">
        <v>8</v>
      </c>
      <c r="D3" s="80">
        <v>48</v>
      </c>
      <c r="E3" s="80">
        <v>90</v>
      </c>
      <c r="F3" s="81">
        <v>7</v>
      </c>
    </row>
    <row r="4" spans="1:6" ht="15.75" thickBot="1">
      <c r="A4" s="79" t="s">
        <v>63</v>
      </c>
      <c r="B4" s="80">
        <v>850</v>
      </c>
      <c r="C4" s="80">
        <v>9</v>
      </c>
      <c r="D4" s="80">
        <v>52</v>
      </c>
      <c r="E4" s="80">
        <v>35</v>
      </c>
      <c r="F4" s="81">
        <v>13</v>
      </c>
    </row>
    <row r="5" spans="1:6" ht="15.75" thickBot="1">
      <c r="A5" s="79" t="s">
        <v>64</v>
      </c>
      <c r="B5" s="80">
        <v>1000</v>
      </c>
      <c r="C5" s="80">
        <v>10</v>
      </c>
      <c r="D5" s="80">
        <v>60</v>
      </c>
      <c r="E5" s="80">
        <v>12</v>
      </c>
      <c r="F5" s="81">
        <v>10</v>
      </c>
    </row>
    <row r="6" spans="1:6" ht="15.75" thickBot="1">
      <c r="A6" s="82" t="s">
        <v>65</v>
      </c>
      <c r="B6" s="83">
        <v>4200</v>
      </c>
      <c r="C6" s="83">
        <v>40</v>
      </c>
      <c r="D6" s="83">
        <v>110</v>
      </c>
      <c r="E6" s="83">
        <v>50</v>
      </c>
      <c r="F6" s="84"/>
    </row>
    <row r="7" spans="1:6" ht="15.75" thickTop="1"/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13</vt:i4>
      </vt:variant>
    </vt:vector>
  </HeadingPairs>
  <TitlesOfParts>
    <vt:vector size="20" baseType="lpstr">
      <vt:lpstr>分析藍本摘要 2</vt:lpstr>
      <vt:lpstr>損益兩平</vt:lpstr>
      <vt:lpstr>貸款分析-What-If</vt:lpstr>
      <vt:lpstr>簡單模式</vt:lpstr>
      <vt:lpstr>最適廣告預算分配</vt:lpstr>
      <vt:lpstr>投資決策</vt:lpstr>
      <vt:lpstr>飲食問題</vt:lpstr>
      <vt:lpstr>年限</vt:lpstr>
      <vt:lpstr>利潤</vt:lpstr>
      <vt:lpstr>每年期數</vt:lpstr>
      <vt:lpstr>固定成本</vt:lpstr>
      <vt:lpstr>售價</vt:lpstr>
      <vt:lpstr>單位變動成本</vt:lpstr>
      <vt:lpstr>貸款額度</vt:lpstr>
      <vt:lpstr>當期年利率</vt:lpstr>
      <vt:lpstr>銷售量</vt:lpstr>
      <vt:lpstr>銷售額</vt:lpstr>
      <vt:lpstr>總付款期數</vt:lpstr>
      <vt:lpstr>總成本</vt:lpstr>
      <vt:lpstr>變動成本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林宏諭</dc:creator>
  <cp:lastModifiedBy>Windows 使用者</cp:lastModifiedBy>
  <dcterms:created xsi:type="dcterms:W3CDTF">1995-10-27T12:23:34Z</dcterms:created>
  <dcterms:modified xsi:type="dcterms:W3CDTF">2013-10-28T13:02:09Z</dcterms:modified>
</cp:coreProperties>
</file>