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yosie-pc\e\譯宅居\出版社\博碩文化\023_靠數字思考力 X EXCEL提升市場營銷效果\第五章P175-222\"/>
    </mc:Choice>
  </mc:AlternateContent>
  <bookViews>
    <workbookView xWindow="0" yWindow="465" windowWidth="33600" windowHeight="19440" tabRatio="955"/>
  </bookViews>
  <sheets>
    <sheet name="5-5_模擬_練習" sheetId="10" r:id="rId1"/>
    <sheet name="5-5_模擬_解答" sheetId="2" r:id="rId2"/>
    <sheet name="5-7_迴歸分析_練習" sheetId="11" r:id="rId3"/>
    <sheet name="5-7_迴歸分析_解答" sheetId="3" r:id="rId4"/>
    <sheet name="5-7_分析工具迴歸分析" sheetId="4" r:id="rId5"/>
    <sheet name="5-8_趨勢分析_練習" sheetId="12" r:id="rId6"/>
    <sheet name="5-8_趨勢分析_解答" sheetId="5" r:id="rId7"/>
    <sheet name="5-10_敏感度分析" sheetId="6" r:id="rId8"/>
    <sheet name="5-10_敏感度分析02_練習" sheetId="13" r:id="rId9"/>
    <sheet name="5-10_敏感度分析02_解答" sheetId="7" r:id="rId10"/>
    <sheet name="【右工作表】附錄=&gt;" sheetId="1" r:id="rId11"/>
    <sheet name="趨勢分析-3案例" sheetId="9" r:id="rId12"/>
    <sheet name="媒體網站模擬 -3案例" sheetId="8" r:id="rId13"/>
  </sheets>
  <definedNames>
    <definedName name="_xlnm.Print_Area" localSheetId="1">'5-5_模擬_解答'!$A$1:$O$71</definedName>
    <definedName name="_xlnm.Print_Area" localSheetId="0">'5-5_模擬_練習'!$A$1:$O$71</definedName>
    <definedName name="_xlnm.Print_Area" localSheetId="12">'媒體網站模擬 -3案例'!$A$11:$O$102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9" l="1"/>
  <c r="D8" i="3" l="1"/>
  <c r="D43" i="10" l="1"/>
  <c r="D26" i="13" l="1"/>
  <c r="B26" i="13"/>
  <c r="D25" i="13"/>
  <c r="B25" i="13"/>
  <c r="D7" i="13"/>
  <c r="E7" i="13" s="1"/>
  <c r="C7" i="13"/>
  <c r="B19" i="13"/>
  <c r="B17" i="13"/>
  <c r="E16" i="13"/>
  <c r="D16" i="13"/>
  <c r="C16" i="13"/>
  <c r="H112" i="12"/>
  <c r="F112" i="12"/>
  <c r="L112" i="12"/>
  <c r="K112" i="12"/>
  <c r="D112" i="12"/>
  <c r="J112" i="12"/>
  <c r="I112" i="12"/>
  <c r="H111" i="12"/>
  <c r="L111" i="12" s="1"/>
  <c r="F111" i="12"/>
  <c r="K111" i="12"/>
  <c r="D111" i="12"/>
  <c r="J111" i="12" s="1"/>
  <c r="I111" i="12"/>
  <c r="H110" i="12"/>
  <c r="L110" i="12" s="1"/>
  <c r="F110" i="12"/>
  <c r="K110" i="12"/>
  <c r="D110" i="12"/>
  <c r="J110" i="12" s="1"/>
  <c r="I110" i="12"/>
  <c r="H109" i="12"/>
  <c r="F109" i="12"/>
  <c r="L109" i="12" s="1"/>
  <c r="K109" i="12"/>
  <c r="D109" i="12"/>
  <c r="J109" i="12"/>
  <c r="I109" i="12"/>
  <c r="H108" i="12"/>
  <c r="F108" i="12"/>
  <c r="L108" i="12"/>
  <c r="K108" i="12"/>
  <c r="D108" i="12"/>
  <c r="J108" i="12"/>
  <c r="I108" i="12"/>
  <c r="H107" i="12"/>
  <c r="L107" i="12" s="1"/>
  <c r="F107" i="12"/>
  <c r="K107" i="12"/>
  <c r="D107" i="12"/>
  <c r="J107" i="12" s="1"/>
  <c r="I107" i="12"/>
  <c r="H106" i="12"/>
  <c r="L106" i="12" s="1"/>
  <c r="F106" i="12"/>
  <c r="K106" i="12"/>
  <c r="D106" i="12"/>
  <c r="J106" i="12" s="1"/>
  <c r="I106" i="12"/>
  <c r="H105" i="12"/>
  <c r="F105" i="12"/>
  <c r="L105" i="12" s="1"/>
  <c r="K105" i="12"/>
  <c r="D105" i="12"/>
  <c r="J105" i="12"/>
  <c r="I105" i="12"/>
  <c r="H104" i="12"/>
  <c r="F104" i="12"/>
  <c r="L104" i="12"/>
  <c r="K104" i="12"/>
  <c r="D104" i="12"/>
  <c r="J104" i="12"/>
  <c r="I104" i="12"/>
  <c r="H103" i="12"/>
  <c r="L103" i="12" s="1"/>
  <c r="F103" i="12"/>
  <c r="K103" i="12"/>
  <c r="D103" i="12"/>
  <c r="J103" i="12" s="1"/>
  <c r="I103" i="12"/>
  <c r="H102" i="12"/>
  <c r="L102" i="12" s="1"/>
  <c r="F102" i="12"/>
  <c r="K102" i="12"/>
  <c r="D102" i="12"/>
  <c r="J102" i="12" s="1"/>
  <c r="I102" i="12"/>
  <c r="H101" i="12"/>
  <c r="F101" i="12"/>
  <c r="L101" i="12" s="1"/>
  <c r="K101" i="12"/>
  <c r="D101" i="12"/>
  <c r="J101" i="12"/>
  <c r="I101" i="12"/>
  <c r="H100" i="12"/>
  <c r="F100" i="12"/>
  <c r="L100" i="12"/>
  <c r="K100" i="12"/>
  <c r="D100" i="12"/>
  <c r="J100" i="12"/>
  <c r="I100" i="12"/>
  <c r="H99" i="12"/>
  <c r="L99" i="12" s="1"/>
  <c r="F99" i="12"/>
  <c r="K99" i="12"/>
  <c r="D99" i="12"/>
  <c r="J99" i="12" s="1"/>
  <c r="I99" i="12"/>
  <c r="H98" i="12"/>
  <c r="L98" i="12" s="1"/>
  <c r="F98" i="12"/>
  <c r="K98" i="12"/>
  <c r="D98" i="12"/>
  <c r="J98" i="12" s="1"/>
  <c r="I98" i="12"/>
  <c r="H97" i="12"/>
  <c r="F97" i="12"/>
  <c r="L97" i="12" s="1"/>
  <c r="K97" i="12"/>
  <c r="D97" i="12"/>
  <c r="J97" i="12"/>
  <c r="I97" i="12"/>
  <c r="H96" i="12"/>
  <c r="F96" i="12"/>
  <c r="L96" i="12"/>
  <c r="K96" i="12"/>
  <c r="D96" i="12"/>
  <c r="J96" i="12"/>
  <c r="I96" i="12"/>
  <c r="H95" i="12"/>
  <c r="L95" i="12" s="1"/>
  <c r="F95" i="12"/>
  <c r="K95" i="12"/>
  <c r="D95" i="12"/>
  <c r="J95" i="12" s="1"/>
  <c r="I95" i="12"/>
  <c r="H94" i="12"/>
  <c r="L94" i="12" s="1"/>
  <c r="F94" i="12"/>
  <c r="K94" i="12"/>
  <c r="D94" i="12"/>
  <c r="J94" i="12" s="1"/>
  <c r="I94" i="12"/>
  <c r="H93" i="12"/>
  <c r="F93" i="12"/>
  <c r="L93" i="12" s="1"/>
  <c r="K93" i="12"/>
  <c r="D93" i="12"/>
  <c r="J93" i="12"/>
  <c r="I93" i="12"/>
  <c r="H92" i="12"/>
  <c r="F92" i="12"/>
  <c r="L92" i="12"/>
  <c r="K92" i="12"/>
  <c r="D92" i="12"/>
  <c r="J92" i="12"/>
  <c r="I92" i="12"/>
  <c r="H91" i="12"/>
  <c r="L91" i="12" s="1"/>
  <c r="F91" i="12"/>
  <c r="K91" i="12"/>
  <c r="D91" i="12"/>
  <c r="J91" i="12" s="1"/>
  <c r="I91" i="12"/>
  <c r="H90" i="12"/>
  <c r="L90" i="12" s="1"/>
  <c r="F90" i="12"/>
  <c r="K90" i="12"/>
  <c r="D90" i="12"/>
  <c r="J90" i="12" s="1"/>
  <c r="I90" i="12"/>
  <c r="H89" i="12"/>
  <c r="F89" i="12"/>
  <c r="L89" i="12" s="1"/>
  <c r="K89" i="12"/>
  <c r="D89" i="12"/>
  <c r="J89" i="12"/>
  <c r="I89" i="12"/>
  <c r="H88" i="12"/>
  <c r="F88" i="12"/>
  <c r="L88" i="12"/>
  <c r="K88" i="12"/>
  <c r="D88" i="12"/>
  <c r="J88" i="12"/>
  <c r="I88" i="12"/>
  <c r="H87" i="12"/>
  <c r="L87" i="12" s="1"/>
  <c r="F87" i="12"/>
  <c r="K87" i="12"/>
  <c r="D87" i="12"/>
  <c r="J87" i="12" s="1"/>
  <c r="I87" i="12"/>
  <c r="H86" i="12"/>
  <c r="L86" i="12" s="1"/>
  <c r="F86" i="12"/>
  <c r="K86" i="12"/>
  <c r="D86" i="12"/>
  <c r="J86" i="12" s="1"/>
  <c r="I86" i="12"/>
  <c r="H85" i="12"/>
  <c r="F85" i="12"/>
  <c r="L85" i="12" s="1"/>
  <c r="K85" i="12"/>
  <c r="D85" i="12"/>
  <c r="J85" i="12"/>
  <c r="I85" i="12"/>
  <c r="H84" i="12"/>
  <c r="F84" i="12"/>
  <c r="L84" i="12"/>
  <c r="K84" i="12"/>
  <c r="D84" i="12"/>
  <c r="J84" i="12"/>
  <c r="I84" i="12"/>
  <c r="H83" i="12"/>
  <c r="L83" i="12" s="1"/>
  <c r="F83" i="12"/>
  <c r="K83" i="12"/>
  <c r="D83" i="12"/>
  <c r="J83" i="12" s="1"/>
  <c r="I83" i="12"/>
  <c r="H82" i="12"/>
  <c r="L82" i="12" s="1"/>
  <c r="F82" i="12"/>
  <c r="K82" i="12"/>
  <c r="D82" i="12"/>
  <c r="J82" i="12" s="1"/>
  <c r="I82" i="12"/>
  <c r="H81" i="12"/>
  <c r="F81" i="12"/>
  <c r="L81" i="12" s="1"/>
  <c r="K81" i="12"/>
  <c r="D81" i="12"/>
  <c r="J81" i="12"/>
  <c r="I81" i="12"/>
  <c r="H80" i="12"/>
  <c r="F80" i="12"/>
  <c r="L80" i="12"/>
  <c r="K80" i="12"/>
  <c r="D80" i="12"/>
  <c r="J80" i="12"/>
  <c r="I80" i="12"/>
  <c r="H79" i="12"/>
  <c r="L79" i="12" s="1"/>
  <c r="F79" i="12"/>
  <c r="K79" i="12"/>
  <c r="D79" i="12"/>
  <c r="J79" i="12" s="1"/>
  <c r="I79" i="12"/>
  <c r="H78" i="12"/>
  <c r="L78" i="12" s="1"/>
  <c r="F78" i="12"/>
  <c r="K78" i="12"/>
  <c r="D78" i="12"/>
  <c r="J78" i="12" s="1"/>
  <c r="I78" i="12"/>
  <c r="H77" i="12"/>
  <c r="F77" i="12"/>
  <c r="L77" i="12" s="1"/>
  <c r="K77" i="12"/>
  <c r="D77" i="12"/>
  <c r="J77" i="12"/>
  <c r="I77" i="12"/>
  <c r="H76" i="12"/>
  <c r="F76" i="12"/>
  <c r="L76" i="12"/>
  <c r="K76" i="12"/>
  <c r="D76" i="12"/>
  <c r="J76" i="12"/>
  <c r="I76" i="12"/>
  <c r="H75" i="12"/>
  <c r="L75" i="12" s="1"/>
  <c r="F75" i="12"/>
  <c r="K75" i="12"/>
  <c r="D75" i="12"/>
  <c r="J75" i="12" s="1"/>
  <c r="I75" i="12"/>
  <c r="H74" i="12"/>
  <c r="L74" i="12" s="1"/>
  <c r="F74" i="12"/>
  <c r="K74" i="12"/>
  <c r="D74" i="12"/>
  <c r="J74" i="12" s="1"/>
  <c r="I74" i="12"/>
  <c r="H73" i="12"/>
  <c r="F73" i="12"/>
  <c r="L73" i="12" s="1"/>
  <c r="K73" i="12"/>
  <c r="D73" i="12"/>
  <c r="J73" i="12"/>
  <c r="I73" i="12"/>
  <c r="H72" i="12"/>
  <c r="F72" i="12"/>
  <c r="L72" i="12"/>
  <c r="K72" i="12"/>
  <c r="D72" i="12"/>
  <c r="J72" i="12"/>
  <c r="I72" i="12"/>
  <c r="H71" i="12"/>
  <c r="L71" i="12" s="1"/>
  <c r="F71" i="12"/>
  <c r="K71" i="12"/>
  <c r="D71" i="12"/>
  <c r="J71" i="12" s="1"/>
  <c r="I71" i="12"/>
  <c r="H70" i="12"/>
  <c r="L70" i="12" s="1"/>
  <c r="F70" i="12"/>
  <c r="K70" i="12"/>
  <c r="D70" i="12"/>
  <c r="J70" i="12" s="1"/>
  <c r="I70" i="12"/>
  <c r="K69" i="12"/>
  <c r="I69" i="12"/>
  <c r="K68" i="12"/>
  <c r="I68" i="12"/>
  <c r="K67" i="12"/>
  <c r="I67" i="12"/>
  <c r="K66" i="12"/>
  <c r="I66" i="12"/>
  <c r="K65" i="12"/>
  <c r="I65" i="12"/>
  <c r="K64" i="12"/>
  <c r="I64" i="12"/>
  <c r="K63" i="12"/>
  <c r="I63" i="12"/>
  <c r="K62" i="12"/>
  <c r="I62" i="12"/>
  <c r="K61" i="12"/>
  <c r="I61" i="12"/>
  <c r="I35" i="12"/>
  <c r="O48" i="12" s="1"/>
  <c r="P48" i="12" s="1"/>
  <c r="O35" i="12"/>
  <c r="C34" i="12"/>
  <c r="D35" i="12" s="1"/>
  <c r="I34" i="12"/>
  <c r="O47" i="12" s="1"/>
  <c r="C35" i="12"/>
  <c r="D36" i="12" s="1"/>
  <c r="I48" i="12"/>
  <c r="O34" i="12"/>
  <c r="P34" i="12" s="1"/>
  <c r="I33" i="12"/>
  <c r="J33" i="12" s="1"/>
  <c r="O33" i="12"/>
  <c r="C33" i="12"/>
  <c r="I46" i="12" s="1"/>
  <c r="I32" i="12"/>
  <c r="O45" i="12" s="1"/>
  <c r="O32" i="12"/>
  <c r="C32" i="12"/>
  <c r="I45" i="12" s="1"/>
  <c r="J39" i="12"/>
  <c r="D39" i="12"/>
  <c r="J38" i="12"/>
  <c r="D38" i="12"/>
  <c r="J37" i="12"/>
  <c r="D37" i="12"/>
  <c r="J36" i="12"/>
  <c r="J35" i="12"/>
  <c r="D34" i="12"/>
  <c r="P33" i="12"/>
  <c r="F21" i="11"/>
  <c r="G21" i="11"/>
  <c r="M60" i="11"/>
  <c r="L60" i="11"/>
  <c r="J9" i="11"/>
  <c r="J10" i="11" s="1"/>
  <c r="J11" i="11" s="1"/>
  <c r="J12" i="11" s="1"/>
  <c r="J13" i="11" s="1"/>
  <c r="J14" i="11" s="1"/>
  <c r="J15" i="11"/>
  <c r="J16" i="1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E21" i="11"/>
  <c r="D21" i="11"/>
  <c r="C21" i="11"/>
  <c r="Q20" i="10"/>
  <c r="P20" i="10"/>
  <c r="O20" i="10"/>
  <c r="N20" i="10"/>
  <c r="M20" i="10"/>
  <c r="L20" i="10"/>
  <c r="K20" i="10"/>
  <c r="J20" i="10"/>
  <c r="I20" i="10"/>
  <c r="H20" i="10"/>
  <c r="G20" i="10"/>
  <c r="F19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F19" i="2"/>
  <c r="G20" i="2"/>
  <c r="H20" i="2"/>
  <c r="I20" i="2"/>
  <c r="J20" i="2"/>
  <c r="K20" i="2"/>
  <c r="L20" i="2"/>
  <c r="M20" i="2"/>
  <c r="N20" i="2"/>
  <c r="O20" i="2"/>
  <c r="P20" i="2"/>
  <c r="Q20" i="2"/>
  <c r="F21" i="2"/>
  <c r="F22" i="2" s="1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H133" i="9"/>
  <c r="F133" i="9"/>
  <c r="L133" i="9"/>
  <c r="K133" i="9"/>
  <c r="D133" i="9"/>
  <c r="J133" i="9" s="1"/>
  <c r="I133" i="9"/>
  <c r="H132" i="9"/>
  <c r="F132" i="9"/>
  <c r="J132" i="9" s="1"/>
  <c r="K132" i="9"/>
  <c r="D132" i="9"/>
  <c r="I132" i="9"/>
  <c r="H131" i="9"/>
  <c r="F131" i="9"/>
  <c r="L131" i="9"/>
  <c r="K131" i="9"/>
  <c r="D131" i="9"/>
  <c r="J131" i="9" s="1"/>
  <c r="I131" i="9"/>
  <c r="H130" i="9"/>
  <c r="L130" i="9" s="1"/>
  <c r="F130" i="9"/>
  <c r="K130" i="9"/>
  <c r="D130" i="9"/>
  <c r="J130" i="9" s="1"/>
  <c r="I130" i="9"/>
  <c r="H129" i="9"/>
  <c r="L129" i="9" s="1"/>
  <c r="F129" i="9"/>
  <c r="K129" i="9"/>
  <c r="D129" i="9"/>
  <c r="J129" i="9"/>
  <c r="I129" i="9"/>
  <c r="H128" i="9"/>
  <c r="F128" i="9"/>
  <c r="L128" i="9"/>
  <c r="K128" i="9"/>
  <c r="D128" i="9"/>
  <c r="J128" i="9"/>
  <c r="I128" i="9"/>
  <c r="H127" i="9"/>
  <c r="F127" i="9"/>
  <c r="L127" i="9"/>
  <c r="K127" i="9"/>
  <c r="D127" i="9"/>
  <c r="J127" i="9" s="1"/>
  <c r="I127" i="9"/>
  <c r="H126" i="9"/>
  <c r="L126" i="9" s="1"/>
  <c r="F126" i="9"/>
  <c r="K126" i="9"/>
  <c r="D126" i="9"/>
  <c r="J126" i="9" s="1"/>
  <c r="I126" i="9"/>
  <c r="H125" i="9"/>
  <c r="L125" i="9" s="1"/>
  <c r="F125" i="9"/>
  <c r="K125" i="9"/>
  <c r="D125" i="9"/>
  <c r="J125" i="9"/>
  <c r="I125" i="9"/>
  <c r="H124" i="9"/>
  <c r="F124" i="9"/>
  <c r="L124" i="9"/>
  <c r="K124" i="9"/>
  <c r="D124" i="9"/>
  <c r="J124" i="9"/>
  <c r="I124" i="9"/>
  <c r="H123" i="9"/>
  <c r="F123" i="9"/>
  <c r="L123" i="9"/>
  <c r="K123" i="9"/>
  <c r="D123" i="9"/>
  <c r="J123" i="9" s="1"/>
  <c r="I123" i="9"/>
  <c r="H122" i="9"/>
  <c r="L122" i="9" s="1"/>
  <c r="F122" i="9"/>
  <c r="K122" i="9"/>
  <c r="D122" i="9"/>
  <c r="J122" i="9" s="1"/>
  <c r="I122" i="9"/>
  <c r="H121" i="9"/>
  <c r="L121" i="9" s="1"/>
  <c r="F121" i="9"/>
  <c r="K121" i="9"/>
  <c r="D121" i="9"/>
  <c r="J121" i="9"/>
  <c r="I121" i="9"/>
  <c r="H120" i="9"/>
  <c r="F120" i="9"/>
  <c r="L120" i="9"/>
  <c r="K120" i="9"/>
  <c r="D120" i="9"/>
  <c r="J120" i="9"/>
  <c r="I120" i="9"/>
  <c r="H119" i="9"/>
  <c r="F119" i="9"/>
  <c r="L119" i="9"/>
  <c r="K119" i="9"/>
  <c r="D119" i="9"/>
  <c r="J119" i="9" s="1"/>
  <c r="I119" i="9"/>
  <c r="H118" i="9"/>
  <c r="L118" i="9" s="1"/>
  <c r="F118" i="9"/>
  <c r="K118" i="9"/>
  <c r="D118" i="9"/>
  <c r="J118" i="9" s="1"/>
  <c r="I118" i="9"/>
  <c r="H117" i="9"/>
  <c r="L117" i="9" s="1"/>
  <c r="F117" i="9"/>
  <c r="K117" i="9"/>
  <c r="D117" i="9"/>
  <c r="J117" i="9"/>
  <c r="I117" i="9"/>
  <c r="H116" i="9"/>
  <c r="F116" i="9"/>
  <c r="L116" i="9"/>
  <c r="K116" i="9"/>
  <c r="D116" i="9"/>
  <c r="J116" i="9"/>
  <c r="I116" i="9"/>
  <c r="H115" i="9"/>
  <c r="F115" i="9"/>
  <c r="L115" i="9"/>
  <c r="K115" i="9"/>
  <c r="D115" i="9"/>
  <c r="J115" i="9" s="1"/>
  <c r="I115" i="9"/>
  <c r="H114" i="9"/>
  <c r="L114" i="9" s="1"/>
  <c r="F114" i="9"/>
  <c r="K114" i="9"/>
  <c r="D114" i="9"/>
  <c r="J114" i="9" s="1"/>
  <c r="I114" i="9"/>
  <c r="H113" i="9"/>
  <c r="L113" i="9" s="1"/>
  <c r="F113" i="9"/>
  <c r="K113" i="9"/>
  <c r="D113" i="9"/>
  <c r="J113" i="9"/>
  <c r="I113" i="9"/>
  <c r="H112" i="9"/>
  <c r="F112" i="9"/>
  <c r="L112" i="9"/>
  <c r="K112" i="9"/>
  <c r="D112" i="9"/>
  <c r="J112" i="9"/>
  <c r="I112" i="9"/>
  <c r="H111" i="9"/>
  <c r="F111" i="9"/>
  <c r="L111" i="9"/>
  <c r="K111" i="9"/>
  <c r="D111" i="9"/>
  <c r="J111" i="9" s="1"/>
  <c r="I111" i="9"/>
  <c r="H110" i="9"/>
  <c r="L110" i="9" s="1"/>
  <c r="F110" i="9"/>
  <c r="K110" i="9"/>
  <c r="D110" i="9"/>
  <c r="J110" i="9" s="1"/>
  <c r="I110" i="9"/>
  <c r="H109" i="9"/>
  <c r="L109" i="9" s="1"/>
  <c r="F109" i="9"/>
  <c r="K109" i="9"/>
  <c r="D109" i="9"/>
  <c r="J109" i="9"/>
  <c r="I109" i="9"/>
  <c r="H108" i="9"/>
  <c r="F108" i="9"/>
  <c r="L108" i="9"/>
  <c r="K108" i="9"/>
  <c r="D108" i="9"/>
  <c r="J108" i="9"/>
  <c r="I108" i="9"/>
  <c r="H107" i="9"/>
  <c r="F107" i="9"/>
  <c r="L107" i="9"/>
  <c r="K107" i="9"/>
  <c r="D107" i="9"/>
  <c r="J107" i="9" s="1"/>
  <c r="I107" i="9"/>
  <c r="H106" i="9"/>
  <c r="L106" i="9" s="1"/>
  <c r="F106" i="9"/>
  <c r="K106" i="9"/>
  <c r="D106" i="9"/>
  <c r="J106" i="9" s="1"/>
  <c r="I106" i="9"/>
  <c r="H105" i="9"/>
  <c r="L105" i="9" s="1"/>
  <c r="F105" i="9"/>
  <c r="K105" i="9"/>
  <c r="D105" i="9"/>
  <c r="J105" i="9"/>
  <c r="I105" i="9"/>
  <c r="H104" i="9"/>
  <c r="F104" i="9"/>
  <c r="L104" i="9"/>
  <c r="K104" i="9"/>
  <c r="D104" i="9"/>
  <c r="J104" i="9"/>
  <c r="I104" i="9"/>
  <c r="H103" i="9"/>
  <c r="F103" i="9"/>
  <c r="L103" i="9"/>
  <c r="K103" i="9"/>
  <c r="D103" i="9"/>
  <c r="J103" i="9" s="1"/>
  <c r="I103" i="9"/>
  <c r="H102" i="9"/>
  <c r="L102" i="9" s="1"/>
  <c r="F102" i="9"/>
  <c r="K102" i="9"/>
  <c r="D102" i="9"/>
  <c r="J102" i="9" s="1"/>
  <c r="I102" i="9"/>
  <c r="H101" i="9"/>
  <c r="L101" i="9" s="1"/>
  <c r="F101" i="9"/>
  <c r="K101" i="9"/>
  <c r="D101" i="9"/>
  <c r="J101" i="9"/>
  <c r="I101" i="9"/>
  <c r="H100" i="9"/>
  <c r="F100" i="9"/>
  <c r="L100" i="9"/>
  <c r="K100" i="9"/>
  <c r="D100" i="9"/>
  <c r="J100" i="9"/>
  <c r="I100" i="9"/>
  <c r="H99" i="9"/>
  <c r="F99" i="9"/>
  <c r="L99" i="9"/>
  <c r="K99" i="9"/>
  <c r="D99" i="9"/>
  <c r="J99" i="9" s="1"/>
  <c r="I99" i="9"/>
  <c r="H98" i="9"/>
  <c r="L98" i="9" s="1"/>
  <c r="F98" i="9"/>
  <c r="K98" i="9"/>
  <c r="D98" i="9"/>
  <c r="J98" i="9" s="1"/>
  <c r="I98" i="9"/>
  <c r="H97" i="9"/>
  <c r="L97" i="9" s="1"/>
  <c r="F97" i="9"/>
  <c r="K97" i="9"/>
  <c r="D97" i="9"/>
  <c r="J97" i="9"/>
  <c r="I97" i="9"/>
  <c r="H96" i="9"/>
  <c r="F96" i="9"/>
  <c r="L96" i="9"/>
  <c r="K96" i="9"/>
  <c r="D96" i="9"/>
  <c r="J96" i="9"/>
  <c r="I96" i="9"/>
  <c r="H95" i="9"/>
  <c r="F95" i="9"/>
  <c r="L95" i="9"/>
  <c r="K95" i="9"/>
  <c r="D95" i="9"/>
  <c r="J95" i="9" s="1"/>
  <c r="I95" i="9"/>
  <c r="H94" i="9"/>
  <c r="L94" i="9" s="1"/>
  <c r="F94" i="9"/>
  <c r="K94" i="9"/>
  <c r="D94" i="9"/>
  <c r="J94" i="9" s="1"/>
  <c r="I94" i="9"/>
  <c r="H93" i="9"/>
  <c r="L93" i="9" s="1"/>
  <c r="F93" i="9"/>
  <c r="K93" i="9"/>
  <c r="D93" i="9"/>
  <c r="J93" i="9"/>
  <c r="I93" i="9"/>
  <c r="H92" i="9"/>
  <c r="F92" i="9"/>
  <c r="L92" i="9"/>
  <c r="K92" i="9"/>
  <c r="D92" i="9"/>
  <c r="J92" i="9"/>
  <c r="I92" i="9"/>
  <c r="H91" i="9"/>
  <c r="F91" i="9"/>
  <c r="L91" i="9"/>
  <c r="K91" i="9"/>
  <c r="D91" i="9"/>
  <c r="J91" i="9" s="1"/>
  <c r="I91" i="9"/>
  <c r="K90" i="9"/>
  <c r="I90" i="9"/>
  <c r="K89" i="9"/>
  <c r="I89" i="9"/>
  <c r="K88" i="9"/>
  <c r="I88" i="9"/>
  <c r="K87" i="9"/>
  <c r="I87" i="9"/>
  <c r="K86" i="9"/>
  <c r="I86" i="9"/>
  <c r="K85" i="9"/>
  <c r="I85" i="9"/>
  <c r="K84" i="9"/>
  <c r="I84" i="9"/>
  <c r="K83" i="9"/>
  <c r="I83" i="9"/>
  <c r="K82" i="9"/>
  <c r="I82" i="9"/>
  <c r="E75" i="9"/>
  <c r="K75" i="9"/>
  <c r="J75" i="9"/>
  <c r="C75" i="9"/>
  <c r="I75" i="9" s="1"/>
  <c r="B75" i="9"/>
  <c r="P53" i="9" s="1"/>
  <c r="E74" i="9"/>
  <c r="K74" i="9" s="1"/>
  <c r="J74" i="9"/>
  <c r="C74" i="9"/>
  <c r="B74" i="9" s="1"/>
  <c r="P52" i="9" s="1"/>
  <c r="E73" i="9"/>
  <c r="K73" i="9"/>
  <c r="J73" i="9"/>
  <c r="C73" i="9"/>
  <c r="I73" i="9" s="1"/>
  <c r="B73" i="9"/>
  <c r="E72" i="9"/>
  <c r="K72" i="9" s="1"/>
  <c r="J72" i="9"/>
  <c r="C72" i="9"/>
  <c r="B72" i="9" s="1"/>
  <c r="P50" i="9" s="1"/>
  <c r="E66" i="9"/>
  <c r="K66" i="9"/>
  <c r="J66" i="9"/>
  <c r="C66" i="9"/>
  <c r="I66" i="9" s="1"/>
  <c r="B66" i="9"/>
  <c r="E65" i="9"/>
  <c r="K65" i="9" s="1"/>
  <c r="J65" i="9"/>
  <c r="C65" i="9"/>
  <c r="B65" i="9" s="1"/>
  <c r="P39" i="9" s="1"/>
  <c r="E64" i="9"/>
  <c r="K64" i="9"/>
  <c r="J64" i="9"/>
  <c r="C64" i="9"/>
  <c r="I64" i="9" s="1"/>
  <c r="B64" i="9"/>
  <c r="P38" i="9" s="1"/>
  <c r="E63" i="9"/>
  <c r="K63" i="9" s="1"/>
  <c r="J63" i="9"/>
  <c r="C63" i="9"/>
  <c r="B63" i="9" s="1"/>
  <c r="P37" i="9" s="1"/>
  <c r="I63" i="9"/>
  <c r="I36" i="9"/>
  <c r="O36" i="9"/>
  <c r="O37" i="9" s="1"/>
  <c r="P51" i="9"/>
  <c r="C35" i="9"/>
  <c r="I35" i="9"/>
  <c r="I48" i="9"/>
  <c r="C36" i="9"/>
  <c r="O35" i="9"/>
  <c r="O48" i="9"/>
  <c r="I34" i="9"/>
  <c r="O34" i="9"/>
  <c r="P34" i="9" s="1"/>
  <c r="O47" i="9"/>
  <c r="C34" i="9"/>
  <c r="I47" i="9"/>
  <c r="J47" i="9" s="1"/>
  <c r="I33" i="9"/>
  <c r="O33" i="9"/>
  <c r="O46" i="9"/>
  <c r="C33" i="9"/>
  <c r="I46" i="9" s="1"/>
  <c r="P40" i="9"/>
  <c r="P36" i="9"/>
  <c r="P35" i="9"/>
  <c r="J35" i="9"/>
  <c r="D35" i="9"/>
  <c r="J34" i="9"/>
  <c r="D34" i="9"/>
  <c r="C98" i="8"/>
  <c r="C92" i="8"/>
  <c r="C86" i="8"/>
  <c r="D38" i="8" s="1"/>
  <c r="D74" i="8"/>
  <c r="G39" i="8"/>
  <c r="D41" i="8"/>
  <c r="D43" i="8"/>
  <c r="I39" i="8"/>
  <c r="J39" i="8"/>
  <c r="K39" i="8"/>
  <c r="M39" i="8"/>
  <c r="N39" i="8"/>
  <c r="O39" i="8"/>
  <c r="O42" i="8" s="1"/>
  <c r="O44" i="8" s="1"/>
  <c r="O47" i="8" s="1"/>
  <c r="Q39" i="8"/>
  <c r="R39" i="8"/>
  <c r="R42" i="8"/>
  <c r="R44" i="8" s="1"/>
  <c r="R47" i="8" s="1"/>
  <c r="S39" i="8"/>
  <c r="U39" i="8"/>
  <c r="U42" i="8" s="1"/>
  <c r="U44" i="8" s="1"/>
  <c r="U47" i="8" s="1"/>
  <c r="V39" i="8"/>
  <c r="W39" i="8"/>
  <c r="W42" i="8" s="1"/>
  <c r="W44" i="8" s="1"/>
  <c r="W47" i="8" s="1"/>
  <c r="X39" i="8"/>
  <c r="X42" i="8"/>
  <c r="X44" i="8" s="1"/>
  <c r="X47" i="8" s="1"/>
  <c r="Y39" i="8"/>
  <c r="Y42" i="8" s="1"/>
  <c r="Y44" i="8" s="1"/>
  <c r="Y47" i="8" s="1"/>
  <c r="Z39" i="8"/>
  <c r="AA39" i="8"/>
  <c r="AA42" i="8" s="1"/>
  <c r="AA44" i="8" s="1"/>
  <c r="AA47" i="8" s="1"/>
  <c r="AB39" i="8"/>
  <c r="AB42" i="8"/>
  <c r="AB44" i="8" s="1"/>
  <c r="AB47" i="8" s="1"/>
  <c r="AC39" i="8"/>
  <c r="AC42" i="8" s="1"/>
  <c r="AC44" i="8" s="1"/>
  <c r="AC47" i="8" s="1"/>
  <c r="F50" i="8"/>
  <c r="F52" i="8"/>
  <c r="G51" i="8"/>
  <c r="G52" i="8" s="1"/>
  <c r="H51" i="8"/>
  <c r="H52" i="8"/>
  <c r="I51" i="8"/>
  <c r="I52" i="8" s="1"/>
  <c r="J51" i="8"/>
  <c r="J52" i="8"/>
  <c r="K51" i="8"/>
  <c r="K52" i="8" s="1"/>
  <c r="L51" i="8"/>
  <c r="L52" i="8"/>
  <c r="M51" i="8"/>
  <c r="M52" i="8" s="1"/>
  <c r="N51" i="8"/>
  <c r="N52" i="8"/>
  <c r="O51" i="8"/>
  <c r="O52" i="8" s="1"/>
  <c r="P51" i="8"/>
  <c r="P52" i="8"/>
  <c r="Q51" i="8"/>
  <c r="Q52" i="8" s="1"/>
  <c r="R52" i="8"/>
  <c r="S52" i="8"/>
  <c r="T52" i="8"/>
  <c r="U52" i="8"/>
  <c r="V52" i="8"/>
  <c r="W52" i="8"/>
  <c r="X52" i="8"/>
  <c r="Y52" i="8"/>
  <c r="Z52" i="8"/>
  <c r="AA52" i="8"/>
  <c r="AB52" i="8"/>
  <c r="AC52" i="8"/>
  <c r="C26" i="8"/>
  <c r="B3" i="8"/>
  <c r="D26" i="7"/>
  <c r="B26" i="7"/>
  <c r="D25" i="7"/>
  <c r="B25" i="7"/>
  <c r="D7" i="7"/>
  <c r="C7" i="7"/>
  <c r="B19" i="7"/>
  <c r="B17" i="7"/>
  <c r="E16" i="7"/>
  <c r="C16" i="7"/>
  <c r="D9" i="6"/>
  <c r="E9" i="6" s="1"/>
  <c r="F9" i="6"/>
  <c r="G9" i="6"/>
  <c r="B11" i="6"/>
  <c r="B12" i="6"/>
  <c r="B13" i="6"/>
  <c r="C13" i="6" s="1"/>
  <c r="B14" i="6"/>
  <c r="B15" i="6" s="1"/>
  <c r="B16" i="6" s="1"/>
  <c r="D15" i="6"/>
  <c r="F14" i="6"/>
  <c r="E13" i="6"/>
  <c r="D13" i="6"/>
  <c r="F12" i="6"/>
  <c r="E12" i="6"/>
  <c r="D12" i="6"/>
  <c r="C12" i="6"/>
  <c r="E11" i="6"/>
  <c r="D11" i="6"/>
  <c r="C11" i="6"/>
  <c r="F10" i="6"/>
  <c r="E10" i="6"/>
  <c r="D10" i="6"/>
  <c r="C10" i="6"/>
  <c r="F5" i="6"/>
  <c r="E5" i="6"/>
  <c r="F4" i="6" s="1"/>
  <c r="E4" i="6"/>
  <c r="H112" i="5"/>
  <c r="L112" i="5" s="1"/>
  <c r="F112" i="5"/>
  <c r="K112" i="5"/>
  <c r="D112" i="5"/>
  <c r="J112" i="5" s="1"/>
  <c r="I112" i="5"/>
  <c r="H111" i="5"/>
  <c r="L111" i="5" s="1"/>
  <c r="F111" i="5"/>
  <c r="K111" i="5"/>
  <c r="D111" i="5"/>
  <c r="J111" i="5"/>
  <c r="I111" i="5"/>
  <c r="H110" i="5"/>
  <c r="F110" i="5"/>
  <c r="L110" i="5"/>
  <c r="K110" i="5"/>
  <c r="D110" i="5"/>
  <c r="J110" i="5"/>
  <c r="I110" i="5"/>
  <c r="H109" i="5"/>
  <c r="F109" i="5"/>
  <c r="L109" i="5"/>
  <c r="K109" i="5"/>
  <c r="D109" i="5"/>
  <c r="J109" i="5" s="1"/>
  <c r="I109" i="5"/>
  <c r="H108" i="5"/>
  <c r="L108" i="5" s="1"/>
  <c r="F108" i="5"/>
  <c r="K108" i="5"/>
  <c r="D108" i="5"/>
  <c r="J108" i="5" s="1"/>
  <c r="I108" i="5"/>
  <c r="H107" i="5"/>
  <c r="L107" i="5" s="1"/>
  <c r="F107" i="5"/>
  <c r="K107" i="5"/>
  <c r="D107" i="5"/>
  <c r="J107" i="5"/>
  <c r="I107" i="5"/>
  <c r="H106" i="5"/>
  <c r="F106" i="5"/>
  <c r="L106" i="5"/>
  <c r="K106" i="5"/>
  <c r="D106" i="5"/>
  <c r="J106" i="5"/>
  <c r="I106" i="5"/>
  <c r="H105" i="5"/>
  <c r="F105" i="5"/>
  <c r="L105" i="5"/>
  <c r="K105" i="5"/>
  <c r="D105" i="5"/>
  <c r="J105" i="5" s="1"/>
  <c r="I105" i="5"/>
  <c r="H104" i="5"/>
  <c r="L104" i="5" s="1"/>
  <c r="F104" i="5"/>
  <c r="K104" i="5"/>
  <c r="D104" i="5"/>
  <c r="J104" i="5" s="1"/>
  <c r="I104" i="5"/>
  <c r="H103" i="5"/>
  <c r="L103" i="5" s="1"/>
  <c r="F103" i="5"/>
  <c r="K103" i="5"/>
  <c r="D103" i="5"/>
  <c r="J103" i="5"/>
  <c r="I103" i="5"/>
  <c r="H102" i="5"/>
  <c r="F102" i="5"/>
  <c r="L102" i="5"/>
  <c r="K102" i="5"/>
  <c r="D102" i="5"/>
  <c r="J102" i="5"/>
  <c r="I102" i="5"/>
  <c r="H101" i="5"/>
  <c r="F101" i="5"/>
  <c r="L101" i="5"/>
  <c r="K101" i="5"/>
  <c r="D101" i="5"/>
  <c r="J101" i="5" s="1"/>
  <c r="I101" i="5"/>
  <c r="H100" i="5"/>
  <c r="L100" i="5" s="1"/>
  <c r="F100" i="5"/>
  <c r="K100" i="5"/>
  <c r="D100" i="5"/>
  <c r="J100" i="5" s="1"/>
  <c r="I100" i="5"/>
  <c r="H99" i="5"/>
  <c r="L99" i="5" s="1"/>
  <c r="F99" i="5"/>
  <c r="K99" i="5"/>
  <c r="D99" i="5"/>
  <c r="J99" i="5"/>
  <c r="I99" i="5"/>
  <c r="H98" i="5"/>
  <c r="F98" i="5"/>
  <c r="L98" i="5"/>
  <c r="K98" i="5"/>
  <c r="D98" i="5"/>
  <c r="J98" i="5"/>
  <c r="I98" i="5"/>
  <c r="H97" i="5"/>
  <c r="F97" i="5"/>
  <c r="L97" i="5"/>
  <c r="K97" i="5"/>
  <c r="D97" i="5"/>
  <c r="J97" i="5" s="1"/>
  <c r="I97" i="5"/>
  <c r="H96" i="5"/>
  <c r="L96" i="5" s="1"/>
  <c r="F96" i="5"/>
  <c r="K96" i="5"/>
  <c r="D96" i="5"/>
  <c r="J96" i="5" s="1"/>
  <c r="I96" i="5"/>
  <c r="H95" i="5"/>
  <c r="L95" i="5" s="1"/>
  <c r="F95" i="5"/>
  <c r="K95" i="5"/>
  <c r="D95" i="5"/>
  <c r="J95" i="5"/>
  <c r="I95" i="5"/>
  <c r="H94" i="5"/>
  <c r="F94" i="5"/>
  <c r="L94" i="5"/>
  <c r="K94" i="5"/>
  <c r="D94" i="5"/>
  <c r="J94" i="5"/>
  <c r="I94" i="5"/>
  <c r="H93" i="5"/>
  <c r="F93" i="5"/>
  <c r="L93" i="5"/>
  <c r="K93" i="5"/>
  <c r="D93" i="5"/>
  <c r="J93" i="5" s="1"/>
  <c r="I93" i="5"/>
  <c r="H92" i="5"/>
  <c r="L92" i="5" s="1"/>
  <c r="F92" i="5"/>
  <c r="K92" i="5"/>
  <c r="D92" i="5"/>
  <c r="J92" i="5" s="1"/>
  <c r="I92" i="5"/>
  <c r="H91" i="5"/>
  <c r="L91" i="5" s="1"/>
  <c r="F91" i="5"/>
  <c r="K91" i="5"/>
  <c r="D91" i="5"/>
  <c r="J91" i="5"/>
  <c r="I91" i="5"/>
  <c r="H90" i="5"/>
  <c r="F90" i="5"/>
  <c r="L90" i="5"/>
  <c r="K90" i="5"/>
  <c r="D90" i="5"/>
  <c r="J90" i="5"/>
  <c r="I90" i="5"/>
  <c r="H89" i="5"/>
  <c r="F89" i="5"/>
  <c r="L89" i="5"/>
  <c r="K89" i="5"/>
  <c r="D89" i="5"/>
  <c r="J89" i="5" s="1"/>
  <c r="I89" i="5"/>
  <c r="H88" i="5"/>
  <c r="L88" i="5" s="1"/>
  <c r="F88" i="5"/>
  <c r="K88" i="5"/>
  <c r="D88" i="5"/>
  <c r="J88" i="5" s="1"/>
  <c r="I88" i="5"/>
  <c r="H87" i="5"/>
  <c r="L87" i="5" s="1"/>
  <c r="F87" i="5"/>
  <c r="K87" i="5"/>
  <c r="D87" i="5"/>
  <c r="J87" i="5"/>
  <c r="I87" i="5"/>
  <c r="H86" i="5"/>
  <c r="F86" i="5"/>
  <c r="L86" i="5"/>
  <c r="K86" i="5"/>
  <c r="D86" i="5"/>
  <c r="J86" i="5"/>
  <c r="I86" i="5"/>
  <c r="H85" i="5"/>
  <c r="F85" i="5"/>
  <c r="L85" i="5"/>
  <c r="K85" i="5"/>
  <c r="D85" i="5"/>
  <c r="J85" i="5" s="1"/>
  <c r="I85" i="5"/>
  <c r="H84" i="5"/>
  <c r="L84" i="5" s="1"/>
  <c r="F84" i="5"/>
  <c r="K84" i="5"/>
  <c r="D84" i="5"/>
  <c r="J84" i="5" s="1"/>
  <c r="I84" i="5"/>
  <c r="H83" i="5"/>
  <c r="L83" i="5" s="1"/>
  <c r="F83" i="5"/>
  <c r="K83" i="5"/>
  <c r="D83" i="5"/>
  <c r="J83" i="5"/>
  <c r="I83" i="5"/>
  <c r="H82" i="5"/>
  <c r="F82" i="5"/>
  <c r="L82" i="5"/>
  <c r="K82" i="5"/>
  <c r="D82" i="5"/>
  <c r="J82" i="5"/>
  <c r="I82" i="5"/>
  <c r="H81" i="5"/>
  <c r="F81" i="5"/>
  <c r="L81" i="5"/>
  <c r="K81" i="5"/>
  <c r="D81" i="5"/>
  <c r="J81" i="5" s="1"/>
  <c r="I81" i="5"/>
  <c r="H80" i="5"/>
  <c r="L80" i="5" s="1"/>
  <c r="F80" i="5"/>
  <c r="K80" i="5"/>
  <c r="D80" i="5"/>
  <c r="J80" i="5" s="1"/>
  <c r="I80" i="5"/>
  <c r="H79" i="5"/>
  <c r="L79" i="5" s="1"/>
  <c r="F79" i="5"/>
  <c r="K79" i="5"/>
  <c r="D79" i="5"/>
  <c r="J79" i="5"/>
  <c r="I79" i="5"/>
  <c r="H78" i="5"/>
  <c r="F78" i="5"/>
  <c r="L78" i="5"/>
  <c r="K78" i="5"/>
  <c r="D78" i="5"/>
  <c r="J78" i="5"/>
  <c r="I78" i="5"/>
  <c r="H77" i="5"/>
  <c r="F77" i="5"/>
  <c r="L77" i="5"/>
  <c r="K77" i="5"/>
  <c r="D77" i="5"/>
  <c r="J77" i="5" s="1"/>
  <c r="I77" i="5"/>
  <c r="H76" i="5"/>
  <c r="L76" i="5" s="1"/>
  <c r="F76" i="5"/>
  <c r="K76" i="5"/>
  <c r="D76" i="5"/>
  <c r="J76" i="5" s="1"/>
  <c r="I76" i="5"/>
  <c r="H75" i="5"/>
  <c r="L75" i="5" s="1"/>
  <c r="F75" i="5"/>
  <c r="K75" i="5"/>
  <c r="D75" i="5"/>
  <c r="J75" i="5"/>
  <c r="I75" i="5"/>
  <c r="H74" i="5"/>
  <c r="F74" i="5"/>
  <c r="L74" i="5"/>
  <c r="K74" i="5"/>
  <c r="D74" i="5"/>
  <c r="J74" i="5"/>
  <c r="I74" i="5"/>
  <c r="H73" i="5"/>
  <c r="F73" i="5"/>
  <c r="L73" i="5"/>
  <c r="K73" i="5"/>
  <c r="D73" i="5"/>
  <c r="J73" i="5" s="1"/>
  <c r="I73" i="5"/>
  <c r="H72" i="5"/>
  <c r="L72" i="5" s="1"/>
  <c r="F72" i="5"/>
  <c r="K72" i="5"/>
  <c r="D72" i="5"/>
  <c r="J72" i="5" s="1"/>
  <c r="I72" i="5"/>
  <c r="H71" i="5"/>
  <c r="L71" i="5" s="1"/>
  <c r="F71" i="5"/>
  <c r="K71" i="5"/>
  <c r="D71" i="5"/>
  <c r="J71" i="5"/>
  <c r="I71" i="5"/>
  <c r="H70" i="5"/>
  <c r="F70" i="5"/>
  <c r="L70" i="5"/>
  <c r="K70" i="5"/>
  <c r="D70" i="5"/>
  <c r="J70" i="5"/>
  <c r="I70" i="5"/>
  <c r="K69" i="5"/>
  <c r="I69" i="5"/>
  <c r="K68" i="5"/>
  <c r="I68" i="5"/>
  <c r="K67" i="5"/>
  <c r="I67" i="5"/>
  <c r="K66" i="5"/>
  <c r="I66" i="5"/>
  <c r="K65" i="5"/>
  <c r="I65" i="5"/>
  <c r="K64" i="5"/>
  <c r="I64" i="5"/>
  <c r="K63" i="5"/>
  <c r="I63" i="5"/>
  <c r="K62" i="5"/>
  <c r="I62" i="5"/>
  <c r="K61" i="5"/>
  <c r="I61" i="5"/>
  <c r="I35" i="5"/>
  <c r="O48" i="5" s="1"/>
  <c r="O35" i="5"/>
  <c r="C34" i="5"/>
  <c r="I34" i="5"/>
  <c r="J34" i="5" s="1"/>
  <c r="I47" i="5"/>
  <c r="J47" i="5" s="1"/>
  <c r="C35" i="5"/>
  <c r="I48" i="5" s="1"/>
  <c r="O34" i="5"/>
  <c r="O47" i="5"/>
  <c r="I33" i="5"/>
  <c r="O46" i="5" s="1"/>
  <c r="P46" i="5" s="1"/>
  <c r="O33" i="5"/>
  <c r="P33" i="5" s="1"/>
  <c r="C33" i="5"/>
  <c r="D33" i="5" s="1"/>
  <c r="I46" i="5"/>
  <c r="I32" i="5"/>
  <c r="O32" i="5"/>
  <c r="O45" i="5"/>
  <c r="C32" i="5"/>
  <c r="I45" i="5"/>
  <c r="J46" i="5"/>
  <c r="D35" i="5"/>
  <c r="P34" i="5"/>
  <c r="J33" i="5"/>
  <c r="M60" i="3"/>
  <c r="L60" i="3"/>
  <c r="J9" i="3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F8" i="3"/>
  <c r="F9" i="3"/>
  <c r="F10" i="3"/>
  <c r="F21" i="3" s="1"/>
  <c r="F11" i="3"/>
  <c r="F12" i="3"/>
  <c r="F13" i="3"/>
  <c r="F14" i="3"/>
  <c r="F15" i="3"/>
  <c r="F16" i="3"/>
  <c r="F17" i="3"/>
  <c r="F18" i="3"/>
  <c r="F19" i="3"/>
  <c r="F20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D9" i="3"/>
  <c r="D10" i="3"/>
  <c r="D21" i="3" s="1"/>
  <c r="D11" i="3"/>
  <c r="D12" i="3"/>
  <c r="D13" i="3"/>
  <c r="D14" i="3"/>
  <c r="D15" i="3"/>
  <c r="D16" i="3"/>
  <c r="D17" i="3"/>
  <c r="D18" i="3"/>
  <c r="D19" i="3"/>
  <c r="D20" i="3"/>
  <c r="C21" i="3"/>
  <c r="D43" i="2"/>
  <c r="G8" i="2"/>
  <c r="G11" i="2" s="1"/>
  <c r="H8" i="2"/>
  <c r="H11" i="2" s="1"/>
  <c r="H13" i="2" s="1"/>
  <c r="H16" i="2" s="1"/>
  <c r="I8" i="2"/>
  <c r="I11" i="2" s="1"/>
  <c r="I13" i="2" s="1"/>
  <c r="I16" i="2" s="1"/>
  <c r="J8" i="2"/>
  <c r="J11" i="2" s="1"/>
  <c r="J13" i="2" s="1"/>
  <c r="J16" i="2" s="1"/>
  <c r="K8" i="2"/>
  <c r="K11" i="2" s="1"/>
  <c r="K13" i="2" s="1"/>
  <c r="K16" i="2" s="1"/>
  <c r="L8" i="2"/>
  <c r="L11" i="2" s="1"/>
  <c r="L13" i="2" s="1"/>
  <c r="L16" i="2" s="1"/>
  <c r="M8" i="2"/>
  <c r="M11" i="2" s="1"/>
  <c r="M13" i="2" s="1"/>
  <c r="M16" i="2" s="1"/>
  <c r="N8" i="2"/>
  <c r="N11" i="2" s="1"/>
  <c r="N13" i="2" s="1"/>
  <c r="N16" i="2" s="1"/>
  <c r="O8" i="2"/>
  <c r="O11" i="2" s="1"/>
  <c r="O13" i="2" s="1"/>
  <c r="O16" i="2" s="1"/>
  <c r="P8" i="2"/>
  <c r="P11" i="2" s="1"/>
  <c r="P13" i="2" s="1"/>
  <c r="P16" i="2" s="1"/>
  <c r="Q8" i="2"/>
  <c r="Q11" i="2" s="1"/>
  <c r="Q13" i="2" s="1"/>
  <c r="Q16" i="2" s="1"/>
  <c r="R8" i="2"/>
  <c r="R11" i="2" s="1"/>
  <c r="R13" i="2" s="1"/>
  <c r="R16" i="2" s="1"/>
  <c r="S8" i="2"/>
  <c r="S11" i="2" s="1"/>
  <c r="S13" i="2" s="1"/>
  <c r="S16" i="2" s="1"/>
  <c r="T8" i="2"/>
  <c r="T11" i="2" s="1"/>
  <c r="T13" i="2" s="1"/>
  <c r="T16" i="2" s="1"/>
  <c r="U8" i="2"/>
  <c r="U11" i="2" s="1"/>
  <c r="U13" i="2" s="1"/>
  <c r="U16" i="2" s="1"/>
  <c r="V8" i="2"/>
  <c r="V11" i="2" s="1"/>
  <c r="V13" i="2" s="1"/>
  <c r="V16" i="2" s="1"/>
  <c r="W8" i="2"/>
  <c r="W11" i="2" s="1"/>
  <c r="W13" i="2" s="1"/>
  <c r="W16" i="2" s="1"/>
  <c r="X8" i="2"/>
  <c r="X11" i="2" s="1"/>
  <c r="X13" i="2" s="1"/>
  <c r="X16" i="2" s="1"/>
  <c r="Y8" i="2"/>
  <c r="Y11" i="2" s="1"/>
  <c r="Y13" i="2" s="1"/>
  <c r="Y16" i="2" s="1"/>
  <c r="Z8" i="2"/>
  <c r="Z11" i="2" s="1"/>
  <c r="Z13" i="2" s="1"/>
  <c r="Z16" i="2" s="1"/>
  <c r="AA8" i="2"/>
  <c r="AA11" i="2" s="1"/>
  <c r="AA13" i="2" s="1"/>
  <c r="AA16" i="2" s="1"/>
  <c r="AB8" i="2"/>
  <c r="AB11" i="2" s="1"/>
  <c r="AB13" i="2" s="1"/>
  <c r="AB16" i="2" s="1"/>
  <c r="AC8" i="2"/>
  <c r="AC11" i="2" s="1"/>
  <c r="AC13" i="2" s="1"/>
  <c r="AC16" i="2" s="1"/>
  <c r="F24" i="2"/>
  <c r="AD8" i="10" l="1"/>
  <c r="P47" i="5"/>
  <c r="K26" i="13"/>
  <c r="K26" i="7"/>
  <c r="J48" i="5"/>
  <c r="E16" i="6"/>
  <c r="B17" i="6"/>
  <c r="D16" i="6"/>
  <c r="C16" i="6"/>
  <c r="F16" i="6"/>
  <c r="K25" i="13"/>
  <c r="J10" i="13" s="1"/>
  <c r="J11" i="13" s="1"/>
  <c r="J12" i="13" s="1"/>
  <c r="P48" i="5"/>
  <c r="K25" i="7"/>
  <c r="J10" i="7" s="1"/>
  <c r="J11" i="7" s="1"/>
  <c r="J12" i="7" s="1"/>
  <c r="O49" i="5"/>
  <c r="O50" i="5" s="1"/>
  <c r="O51" i="5" s="1"/>
  <c r="O52" i="5" s="1"/>
  <c r="K24" i="13"/>
  <c r="K9" i="13" s="1"/>
  <c r="L9" i="13" s="1"/>
  <c r="M9" i="13" s="1"/>
  <c r="K24" i="7"/>
  <c r="K9" i="7" s="1"/>
  <c r="L9" i="7" s="1"/>
  <c r="M9" i="7" s="1"/>
  <c r="E7" i="7"/>
  <c r="I49" i="5"/>
  <c r="G10" i="6"/>
  <c r="G12" i="6"/>
  <c r="C14" i="6"/>
  <c r="G14" i="6"/>
  <c r="E15" i="6"/>
  <c r="G16" i="6"/>
  <c r="G17" i="6"/>
  <c r="E26" i="7"/>
  <c r="AD52" i="8"/>
  <c r="I42" i="8"/>
  <c r="I44" i="8" s="1"/>
  <c r="I47" i="8" s="1"/>
  <c r="J42" i="8"/>
  <c r="J44" i="8" s="1"/>
  <c r="J47" i="8" s="1"/>
  <c r="Z42" i="8"/>
  <c r="Z44" i="8" s="1"/>
  <c r="Z47" i="8" s="1"/>
  <c r="I49" i="9"/>
  <c r="J49" i="9" s="1"/>
  <c r="D36" i="9"/>
  <c r="G13" i="2"/>
  <c r="AD11" i="2"/>
  <c r="D34" i="5"/>
  <c r="J35" i="5"/>
  <c r="F11" i="6"/>
  <c r="F13" i="6"/>
  <c r="D14" i="6"/>
  <c r="F15" i="6"/>
  <c r="E17" i="6"/>
  <c r="V42" i="8"/>
  <c r="V44" i="8" s="1"/>
  <c r="V47" i="8" s="1"/>
  <c r="Q42" i="8"/>
  <c r="Q44" i="8" s="1"/>
  <c r="Q47" i="8" s="1"/>
  <c r="N42" i="8"/>
  <c r="N44" i="8" s="1"/>
  <c r="N47" i="8" s="1"/>
  <c r="G42" i="8"/>
  <c r="AD8" i="2"/>
  <c r="P35" i="5"/>
  <c r="O36" i="5"/>
  <c r="G11" i="6"/>
  <c r="G13" i="6"/>
  <c r="E14" i="6"/>
  <c r="C15" i="6"/>
  <c r="G15" i="6"/>
  <c r="H9" i="6"/>
  <c r="D16" i="7"/>
  <c r="B9" i="7"/>
  <c r="M42" i="8"/>
  <c r="M44" i="8" s="1"/>
  <c r="M47" i="8" s="1"/>
  <c r="P47" i="9"/>
  <c r="I72" i="9"/>
  <c r="F53" i="8"/>
  <c r="S42" i="8"/>
  <c r="S44" i="8" s="1"/>
  <c r="S47" i="8" s="1"/>
  <c r="I50" i="9"/>
  <c r="O49" i="9"/>
  <c r="J36" i="9"/>
  <c r="I74" i="9"/>
  <c r="O38" i="9"/>
  <c r="P48" i="9"/>
  <c r="K42" i="8"/>
  <c r="K44" i="8" s="1"/>
  <c r="K47" i="8" s="1"/>
  <c r="H39" i="8"/>
  <c r="L39" i="8"/>
  <c r="L42" i="8" s="1"/>
  <c r="L44" i="8" s="1"/>
  <c r="L47" i="8" s="1"/>
  <c r="P39" i="8"/>
  <c r="P42" i="8" s="1"/>
  <c r="P44" i="8" s="1"/>
  <c r="P47" i="8" s="1"/>
  <c r="T39" i="8"/>
  <c r="T42" i="8" s="1"/>
  <c r="T44" i="8" s="1"/>
  <c r="T47" i="8" s="1"/>
  <c r="J48" i="9"/>
  <c r="I65" i="9"/>
  <c r="P47" i="12"/>
  <c r="E25" i="13"/>
  <c r="F23" i="2"/>
  <c r="G22" i="2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J46" i="12"/>
  <c r="L132" i="9"/>
  <c r="E26" i="13"/>
  <c r="D33" i="12"/>
  <c r="J34" i="12"/>
  <c r="P35" i="12"/>
  <c r="O46" i="12"/>
  <c r="P46" i="12" s="1"/>
  <c r="B9" i="13"/>
  <c r="I47" i="12"/>
  <c r="O50" i="9" l="1"/>
  <c r="P49" i="9"/>
  <c r="B18" i="7"/>
  <c r="B10" i="7"/>
  <c r="B8" i="7"/>
  <c r="G44" i="8"/>
  <c r="D9" i="7"/>
  <c r="D18" i="7" s="1"/>
  <c r="B10" i="13"/>
  <c r="D9" i="13"/>
  <c r="B18" i="13"/>
  <c r="B8" i="13"/>
  <c r="O39" i="9"/>
  <c r="J50" i="9"/>
  <c r="I51" i="9"/>
  <c r="J51" i="9" s="1"/>
  <c r="I53" i="9"/>
  <c r="I52" i="9"/>
  <c r="O37" i="5"/>
  <c r="I36" i="5"/>
  <c r="G16" i="2"/>
  <c r="AD13" i="2"/>
  <c r="I51" i="5"/>
  <c r="J51" i="5" s="1"/>
  <c r="J49" i="5"/>
  <c r="I50" i="5"/>
  <c r="J50" i="5" s="1"/>
  <c r="I52" i="5"/>
  <c r="J52" i="5" s="1"/>
  <c r="C9" i="7"/>
  <c r="K12" i="7"/>
  <c r="M10" i="7"/>
  <c r="M11" i="7"/>
  <c r="K10" i="7"/>
  <c r="E25" i="7"/>
  <c r="L11" i="7"/>
  <c r="M12" i="7"/>
  <c r="K11" i="7"/>
  <c r="L12" i="7"/>
  <c r="L10" i="7"/>
  <c r="AD39" i="8"/>
  <c r="H42" i="8"/>
  <c r="H44" i="8" s="1"/>
  <c r="H47" i="8" s="1"/>
  <c r="D17" i="6"/>
  <c r="C17" i="6"/>
  <c r="B18" i="6"/>
  <c r="F17" i="6"/>
  <c r="J48" i="12"/>
  <c r="I49" i="12"/>
  <c r="J47" i="12"/>
  <c r="C24" i="8"/>
  <c r="G53" i="8"/>
  <c r="F55" i="8"/>
  <c r="F54" i="8"/>
  <c r="I9" i="6"/>
  <c r="H17" i="6"/>
  <c r="H16" i="6"/>
  <c r="H14" i="6"/>
  <c r="H12" i="6"/>
  <c r="H10" i="6"/>
  <c r="H18" i="6"/>
  <c r="H15" i="6"/>
  <c r="H13" i="6"/>
  <c r="H11" i="6"/>
  <c r="E8" i="7"/>
  <c r="E9" i="7"/>
  <c r="E18" i="7" s="1"/>
  <c r="C36" i="5" l="1"/>
  <c r="D36" i="5" s="1"/>
  <c r="J36" i="5"/>
  <c r="C18" i="7"/>
  <c r="O38" i="5"/>
  <c r="I37" i="5"/>
  <c r="AD42" i="8"/>
  <c r="H53" i="8"/>
  <c r="D24" i="8"/>
  <c r="C10" i="7"/>
  <c r="C19" i="7" s="1"/>
  <c r="D10" i="7"/>
  <c r="D19" i="7" s="1"/>
  <c r="E17" i="7"/>
  <c r="J52" i="9"/>
  <c r="D18" i="13"/>
  <c r="E17" i="13"/>
  <c r="C19" i="13"/>
  <c r="C18" i="13"/>
  <c r="D17" i="13"/>
  <c r="E19" i="13"/>
  <c r="C17" i="13"/>
  <c r="D19" i="13"/>
  <c r="E18" i="13"/>
  <c r="AD44" i="8"/>
  <c r="G47" i="8"/>
  <c r="E10" i="7"/>
  <c r="E19" i="7" s="1"/>
  <c r="I17" i="6"/>
  <c r="I16" i="6"/>
  <c r="I14" i="6"/>
  <c r="I12" i="6"/>
  <c r="I10" i="6"/>
  <c r="J9" i="6"/>
  <c r="I18" i="6"/>
  <c r="I15" i="6"/>
  <c r="I13" i="6"/>
  <c r="I11" i="6"/>
  <c r="B19" i="6"/>
  <c r="C18" i="6"/>
  <c r="E18" i="6"/>
  <c r="D18" i="6"/>
  <c r="F18" i="6"/>
  <c r="G18" i="6"/>
  <c r="J49" i="12"/>
  <c r="I50" i="12"/>
  <c r="J50" i="12" s="1"/>
  <c r="I52" i="12"/>
  <c r="J52" i="12" s="1"/>
  <c r="I51" i="12"/>
  <c r="J51" i="12" s="1"/>
  <c r="G17" i="2"/>
  <c r="AD16" i="2"/>
  <c r="J53" i="9"/>
  <c r="O40" i="9"/>
  <c r="D8" i="7"/>
  <c r="D17" i="7" s="1"/>
  <c r="C8" i="7"/>
  <c r="C17" i="7" s="1"/>
  <c r="O51" i="9"/>
  <c r="I37" i="9"/>
  <c r="D19" i="6" l="1"/>
  <c r="C19" i="6"/>
  <c r="G19" i="6"/>
  <c r="F19" i="6"/>
  <c r="E19" i="6"/>
  <c r="H19" i="6"/>
  <c r="I38" i="5"/>
  <c r="O39" i="5"/>
  <c r="I39" i="5" s="1"/>
  <c r="J18" i="6"/>
  <c r="J17" i="6"/>
  <c r="J19" i="6"/>
  <c r="J15" i="6"/>
  <c r="J13" i="6"/>
  <c r="J11" i="6"/>
  <c r="K9" i="6"/>
  <c r="J16" i="6"/>
  <c r="J14" i="6"/>
  <c r="J12" i="6"/>
  <c r="J10" i="6"/>
  <c r="G48" i="8"/>
  <c r="AD47" i="8"/>
  <c r="E24" i="8"/>
  <c r="I53" i="8"/>
  <c r="H17" i="2"/>
  <c r="G23" i="2"/>
  <c r="G24" i="2"/>
  <c r="J37" i="9"/>
  <c r="C37" i="9"/>
  <c r="D37" i="9" s="1"/>
  <c r="O52" i="9"/>
  <c r="I38" i="9"/>
  <c r="I19" i="6"/>
  <c r="C37" i="5"/>
  <c r="D37" i="5" s="1"/>
  <c r="J37" i="5"/>
  <c r="J38" i="9" l="1"/>
  <c r="C38" i="9"/>
  <c r="D38" i="9" s="1"/>
  <c r="F24" i="8"/>
  <c r="J53" i="8"/>
  <c r="K18" i="6"/>
  <c r="K16" i="6"/>
  <c r="K19" i="6"/>
  <c r="K15" i="6"/>
  <c r="K13" i="6"/>
  <c r="K11" i="6"/>
  <c r="K14" i="6"/>
  <c r="K12" i="6"/>
  <c r="K10" i="6"/>
  <c r="L9" i="6"/>
  <c r="K17" i="6"/>
  <c r="C38" i="5"/>
  <c r="D38" i="5" s="1"/>
  <c r="J38" i="5"/>
  <c r="H48" i="8"/>
  <c r="G55" i="8"/>
  <c r="G54" i="8"/>
  <c r="D26" i="8"/>
  <c r="O53" i="9"/>
  <c r="I40" i="9" s="1"/>
  <c r="I39" i="9"/>
  <c r="J39" i="5"/>
  <c r="C39" i="5"/>
  <c r="I17" i="2"/>
  <c r="H23" i="2"/>
  <c r="H24" i="2"/>
  <c r="C39" i="9" l="1"/>
  <c r="D39" i="9" s="1"/>
  <c r="J39" i="9"/>
  <c r="J40" i="9"/>
  <c r="C40" i="9"/>
  <c r="D40" i="9" s="1"/>
  <c r="H55" i="8"/>
  <c r="H54" i="8"/>
  <c r="E26" i="8"/>
  <c r="I48" i="8"/>
  <c r="L14" i="6"/>
  <c r="L12" i="6"/>
  <c r="L10" i="6"/>
  <c r="L17" i="6"/>
  <c r="L16" i="6"/>
  <c r="L19" i="6"/>
  <c r="L18" i="6"/>
  <c r="L15" i="6"/>
  <c r="L13" i="6"/>
  <c r="L11" i="6"/>
  <c r="G24" i="8"/>
  <c r="K53" i="8"/>
  <c r="J17" i="2"/>
  <c r="I23" i="2"/>
  <c r="I24" i="2"/>
  <c r="D39" i="5"/>
  <c r="L53" i="8" l="1"/>
  <c r="H24" i="8"/>
  <c r="I55" i="8"/>
  <c r="I54" i="8"/>
  <c r="F26" i="8"/>
  <c r="J48" i="8"/>
  <c r="K17" i="2"/>
  <c r="J23" i="2"/>
  <c r="J24" i="2"/>
  <c r="L17" i="2" l="1"/>
  <c r="K23" i="2"/>
  <c r="K24" i="2"/>
  <c r="G26" i="8"/>
  <c r="J55" i="8"/>
  <c r="J54" i="8"/>
  <c r="K48" i="8"/>
  <c r="I24" i="8"/>
  <c r="M53" i="8"/>
  <c r="L48" i="8" l="1"/>
  <c r="K55" i="8"/>
  <c r="K54" i="8"/>
  <c r="H26" i="8"/>
  <c r="J24" i="8"/>
  <c r="N53" i="8"/>
  <c r="M17" i="2"/>
  <c r="L23" i="2"/>
  <c r="L24" i="2"/>
  <c r="N17" i="2" l="1"/>
  <c r="M23" i="2"/>
  <c r="M24" i="2"/>
  <c r="K24" i="8"/>
  <c r="O53" i="8"/>
  <c r="L55" i="8"/>
  <c r="L54" i="8"/>
  <c r="M48" i="8"/>
  <c r="I26" i="8"/>
  <c r="M55" i="8" l="1"/>
  <c r="M54" i="8"/>
  <c r="J26" i="8"/>
  <c r="N48" i="8"/>
  <c r="P53" i="8"/>
  <c r="L24" i="8"/>
  <c r="O17" i="2"/>
  <c r="N23" i="2"/>
  <c r="N24" i="2"/>
  <c r="P17" i="2" l="1"/>
  <c r="O23" i="2"/>
  <c r="O24" i="2"/>
  <c r="K26" i="8"/>
  <c r="O48" i="8"/>
  <c r="N54" i="8"/>
  <c r="N55" i="8"/>
  <c r="M24" i="8"/>
  <c r="Q53" i="8"/>
  <c r="C17" i="8" l="1"/>
  <c r="R53" i="8"/>
  <c r="N24" i="8"/>
  <c r="P48" i="8"/>
  <c r="O55" i="8"/>
  <c r="O54" i="8"/>
  <c r="L26" i="8"/>
  <c r="Q17" i="2"/>
  <c r="P23" i="2"/>
  <c r="P24" i="2"/>
  <c r="R17" i="2" l="1"/>
  <c r="Q23" i="2"/>
  <c r="Q24" i="2"/>
  <c r="O24" i="8"/>
  <c r="S53" i="8"/>
  <c r="Q48" i="8"/>
  <c r="P55" i="8"/>
  <c r="P54" i="8"/>
  <c r="M26" i="8"/>
  <c r="Q55" i="8" l="1"/>
  <c r="Q54" i="8"/>
  <c r="G17" i="8" s="1"/>
  <c r="R48" i="8"/>
  <c r="N26" i="8"/>
  <c r="E17" i="8"/>
  <c r="T53" i="8"/>
  <c r="P24" i="8"/>
  <c r="S17" i="2"/>
  <c r="R23" i="2"/>
  <c r="R24" i="2"/>
  <c r="O26" i="8" l="1"/>
  <c r="S48" i="8"/>
  <c r="R54" i="8"/>
  <c r="R55" i="8"/>
  <c r="Q24" i="8"/>
  <c r="U53" i="8"/>
  <c r="T17" i="2"/>
  <c r="S23" i="2"/>
  <c r="S24" i="2"/>
  <c r="U17" i="2" l="1"/>
  <c r="T23" i="2"/>
  <c r="T24" i="2"/>
  <c r="T48" i="8"/>
  <c r="S55" i="8"/>
  <c r="S54" i="8"/>
  <c r="P26" i="8"/>
  <c r="V53" i="8"/>
  <c r="R24" i="8"/>
  <c r="U48" i="8" l="1"/>
  <c r="T55" i="8"/>
  <c r="T54" i="8"/>
  <c r="Q26" i="8"/>
  <c r="S24" i="8"/>
  <c r="W53" i="8"/>
  <c r="V17" i="2"/>
  <c r="U23" i="2"/>
  <c r="U24" i="2"/>
  <c r="W17" i="2" l="1"/>
  <c r="V23" i="2"/>
  <c r="V24" i="2"/>
  <c r="X53" i="8"/>
  <c r="T24" i="8"/>
  <c r="V48" i="8"/>
  <c r="U55" i="8"/>
  <c r="U54" i="8"/>
  <c r="R26" i="8"/>
  <c r="U24" i="8" l="1"/>
  <c r="Y53" i="8"/>
  <c r="S26" i="8"/>
  <c r="W48" i="8"/>
  <c r="V55" i="8"/>
  <c r="V54" i="8"/>
  <c r="X17" i="2"/>
  <c r="W23" i="2"/>
  <c r="W24" i="2"/>
  <c r="Y17" i="2" l="1"/>
  <c r="X23" i="2"/>
  <c r="X24" i="2"/>
  <c r="Z53" i="8"/>
  <c r="V24" i="8"/>
  <c r="X48" i="8"/>
  <c r="W55" i="8"/>
  <c r="W54" i="8"/>
  <c r="T26" i="8"/>
  <c r="W24" i="8" l="1"/>
  <c r="AA53" i="8"/>
  <c r="X55" i="8"/>
  <c r="X54" i="8"/>
  <c r="U26" i="8"/>
  <c r="Y48" i="8"/>
  <c r="Z17" i="2"/>
  <c r="Y23" i="2"/>
  <c r="Y24" i="2"/>
  <c r="AA17" i="2" l="1"/>
  <c r="Z23" i="2"/>
  <c r="Z24" i="2"/>
  <c r="Z48" i="8"/>
  <c r="Y55" i="8"/>
  <c r="Y54" i="8"/>
  <c r="V26" i="8"/>
  <c r="AB53" i="8"/>
  <c r="X24" i="8"/>
  <c r="Y24" i="8" l="1"/>
  <c r="AC53" i="8"/>
  <c r="W26" i="8"/>
  <c r="AA48" i="8"/>
  <c r="Z55" i="8"/>
  <c r="Z54" i="8"/>
  <c r="AB17" i="2"/>
  <c r="AA23" i="2"/>
  <c r="AA24" i="2"/>
  <c r="AB48" i="8" l="1"/>
  <c r="AA55" i="8"/>
  <c r="AA54" i="8"/>
  <c r="X26" i="8"/>
  <c r="Z24" i="8"/>
  <c r="D17" i="8"/>
  <c r="AC17" i="2"/>
  <c r="AB23" i="2"/>
  <c r="AB24" i="2"/>
  <c r="AC23" i="2" l="1"/>
  <c r="AC24" i="2"/>
  <c r="AB55" i="8"/>
  <c r="AB54" i="8"/>
  <c r="Y26" i="8"/>
  <c r="AC48" i="8"/>
  <c r="AC55" i="8" l="1"/>
  <c r="J17" i="8" s="1"/>
  <c r="AC54" i="8"/>
  <c r="Z26" i="8"/>
  <c r="F17" i="8"/>
  <c r="I17" i="8" l="1"/>
  <c r="H17" i="8"/>
</calcChain>
</file>

<file path=xl/sharedStrings.xml><?xml version="1.0" encoding="utf-8"?>
<sst xmlns="http://schemas.openxmlformats.org/spreadsheetml/2006/main" count="816" uniqueCount="326">
  <si>
    <t>%</t>
    <phoneticPr fontId="3"/>
  </si>
  <si>
    <t>%</t>
    <phoneticPr fontId="3"/>
  </si>
  <si>
    <t>Blog A</t>
    <phoneticPr fontId="2"/>
  </si>
  <si>
    <t>Blog B</t>
    <phoneticPr fontId="2"/>
  </si>
  <si>
    <t>Blog C</t>
    <phoneticPr fontId="3"/>
  </si>
  <si>
    <t>Blog D</t>
    <phoneticPr fontId="3"/>
  </si>
  <si>
    <t>Blog E</t>
    <phoneticPr fontId="3"/>
  </si>
  <si>
    <t>Blog F</t>
    <phoneticPr fontId="3"/>
  </si>
  <si>
    <t>SEO</t>
  </si>
  <si>
    <t>SEM</t>
  </si>
  <si>
    <t>SEM</t>
    <phoneticPr fontId="3"/>
  </si>
  <si>
    <t>Q1</t>
  </si>
  <si>
    <t>Q2</t>
  </si>
  <si>
    <t>SEO</t>
    <phoneticPr fontId="3"/>
  </si>
  <si>
    <t>a</t>
    <phoneticPr fontId="3"/>
  </si>
  <si>
    <t>b</t>
    <phoneticPr fontId="3"/>
  </si>
  <si>
    <t>SEM</t>
    <phoneticPr fontId="3"/>
  </si>
  <si>
    <t>a</t>
    <phoneticPr fontId="3"/>
  </si>
  <si>
    <t>Q3</t>
  </si>
  <si>
    <t>Q4</t>
  </si>
  <si>
    <t>年</t>
    <rPh sb="0" eb="1">
      <t>ネン</t>
    </rPh>
    <phoneticPr fontId="3"/>
  </si>
  <si>
    <t>成長率</t>
    <rPh sb="0" eb="3">
      <t>セイチョ</t>
    </rPh>
    <phoneticPr fontId="3"/>
  </si>
  <si>
    <t>Q1</t>
    <phoneticPr fontId="3"/>
  </si>
  <si>
    <t>Q1</t>
    <phoneticPr fontId="3"/>
  </si>
  <si>
    <t>Q2</t>
    <phoneticPr fontId="3"/>
  </si>
  <si>
    <t>Q2</t>
    <phoneticPr fontId="3"/>
  </si>
  <si>
    <t>Q2</t>
    <phoneticPr fontId="3"/>
  </si>
  <si>
    <t>Q3</t>
    <phoneticPr fontId="3"/>
  </si>
  <si>
    <t>Q3</t>
    <phoneticPr fontId="3"/>
  </si>
  <si>
    <t>Q4</t>
    <phoneticPr fontId="3"/>
  </si>
  <si>
    <t>Q4</t>
    <phoneticPr fontId="3"/>
  </si>
  <si>
    <t>Q1</t>
    <phoneticPr fontId="3"/>
  </si>
  <si>
    <t>Q1</t>
    <phoneticPr fontId="3"/>
  </si>
  <si>
    <t>Q2</t>
    <phoneticPr fontId="3"/>
  </si>
  <si>
    <t>Q2</t>
    <phoneticPr fontId="3"/>
  </si>
  <si>
    <t>Q3</t>
    <phoneticPr fontId="3"/>
  </si>
  <si>
    <t>Q3</t>
    <phoneticPr fontId="3"/>
  </si>
  <si>
    <t>Q4</t>
    <phoneticPr fontId="3"/>
  </si>
  <si>
    <t>購買率</t>
    <rPh sb="0" eb="2">
      <t>コウb</t>
    </rPh>
    <rPh sb="2" eb="3">
      <t>リt</t>
    </rPh>
    <phoneticPr fontId="3"/>
  </si>
  <si>
    <t>購買率</t>
    <rPh sb="0" eb="2">
      <t>コウバイ</t>
    </rPh>
    <phoneticPr fontId="3"/>
  </si>
  <si>
    <t>Q1</t>
    <phoneticPr fontId="3"/>
  </si>
  <si>
    <t>Q2</t>
    <phoneticPr fontId="3"/>
  </si>
  <si>
    <t>Q3</t>
    <phoneticPr fontId="3"/>
  </si>
  <si>
    <t>Q3</t>
    <phoneticPr fontId="3"/>
  </si>
  <si>
    <t>Q4</t>
    <phoneticPr fontId="3"/>
  </si>
  <si>
    <t>Q1</t>
    <phoneticPr fontId="3"/>
  </si>
  <si>
    <t>Q2</t>
    <phoneticPr fontId="3"/>
  </si>
  <si>
    <t>Q2</t>
    <phoneticPr fontId="3"/>
  </si>
  <si>
    <t>Q4</t>
    <phoneticPr fontId="3"/>
  </si>
  <si>
    <t>Q4</t>
    <phoneticPr fontId="3"/>
  </si>
  <si>
    <t>購買率10週間平均</t>
    <rPh sb="0" eb="3">
      <t>コウバ</t>
    </rPh>
    <phoneticPr fontId="3"/>
  </si>
  <si>
    <t>%</t>
    <phoneticPr fontId="3"/>
  </si>
  <si>
    <t>Blog A</t>
    <phoneticPr fontId="2"/>
  </si>
  <si>
    <t>Blog B</t>
    <phoneticPr fontId="2"/>
  </si>
  <si>
    <t>Blog C</t>
    <phoneticPr fontId="3"/>
  </si>
  <si>
    <t>Blog D</t>
    <phoneticPr fontId="3"/>
  </si>
  <si>
    <t>Blog E</t>
    <phoneticPr fontId="3"/>
  </si>
  <si>
    <t>Blog F</t>
    <phoneticPr fontId="3"/>
  </si>
  <si>
    <t>Q1</t>
    <phoneticPr fontId="3"/>
  </si>
  <si>
    <t>Q2</t>
    <phoneticPr fontId="3"/>
  </si>
  <si>
    <t>Q2</t>
    <phoneticPr fontId="3"/>
  </si>
  <si>
    <t>Q3</t>
    <phoneticPr fontId="3"/>
  </si>
  <si>
    <t>Q3</t>
    <phoneticPr fontId="3"/>
  </si>
  <si>
    <t>Q4</t>
    <phoneticPr fontId="3"/>
  </si>
  <si>
    <t>Q4</t>
    <phoneticPr fontId="3"/>
  </si>
  <si>
    <t>Q3</t>
    <phoneticPr fontId="3"/>
  </si>
  <si>
    <t>Q1</t>
    <phoneticPr fontId="3"/>
  </si>
  <si>
    <t>Q3</t>
    <phoneticPr fontId="3"/>
  </si>
  <si>
    <t>Q4</t>
    <phoneticPr fontId="3"/>
  </si>
  <si>
    <t>Q2</t>
    <phoneticPr fontId="3"/>
  </si>
  <si>
    <t>Q3</t>
    <phoneticPr fontId="3"/>
  </si>
  <si>
    <t>Q4</t>
    <phoneticPr fontId="3"/>
  </si>
  <si>
    <r>
      <rPr>
        <b/>
        <sz val="14"/>
        <color theme="1"/>
        <rFont val="新細明體"/>
        <family val="1"/>
        <charset val="136"/>
      </rPr>
      <t>合作企業的媒體網站的實績訪客數</t>
    </r>
    <rPh sb="0" eb="7">
      <t>パーtジッセkホ</t>
    </rPh>
    <phoneticPr fontId="3"/>
  </si>
  <si>
    <r>
      <rPr>
        <sz val="11"/>
        <color theme="0"/>
        <rFont val="新細明體"/>
        <family val="1"/>
        <charset val="136"/>
      </rPr>
      <t>經過月數</t>
    </r>
    <rPh sb="0" eb="3">
      <t>ケイカツk</t>
    </rPh>
    <phoneticPr fontId="2"/>
  </si>
  <si>
    <r>
      <rPr>
        <sz val="11"/>
        <color theme="0"/>
        <rFont val="新細明體"/>
        <family val="1"/>
        <charset val="136"/>
      </rPr>
      <t>月訪客數</t>
    </r>
    <rPh sb="0" eb="4">
      <t>ゲッカン</t>
    </rPh>
    <phoneticPr fontId="2"/>
  </si>
  <si>
    <r>
      <rPr>
        <sz val="12"/>
        <color theme="1"/>
        <rFont val="新細明體"/>
        <family val="1"/>
        <charset val="136"/>
      </rPr>
      <t>經過月數和月訪客數的相關係數</t>
    </r>
    <rPh sb="0" eb="4">
      <t>ケ</t>
    </rPh>
    <rPh sb="4" eb="10">
      <t>ゲッkソウカンケイs</t>
    </rPh>
    <phoneticPr fontId="3"/>
  </si>
  <si>
    <r>
      <rPr>
        <b/>
        <sz val="18"/>
        <color theme="1"/>
        <rFont val="新細明體"/>
        <family val="1"/>
        <charset val="136"/>
      </rPr>
      <t>媒體網站的預估效果　模擬</t>
    </r>
    <rPh sb="8" eb="10">
      <t>ソウテ</t>
    </rPh>
    <rPh sb="10" eb="12">
      <t>コウk</t>
    </rPh>
    <phoneticPr fontId="2"/>
  </si>
  <si>
    <r>
      <rPr>
        <sz val="12"/>
        <color theme="0"/>
        <rFont val="新細明體"/>
        <family val="1"/>
        <charset val="136"/>
      </rPr>
      <t>年</t>
    </r>
    <rPh sb="0" eb="1">
      <t>ネn</t>
    </rPh>
    <phoneticPr fontId="3"/>
  </si>
  <si>
    <r>
      <rPr>
        <sz val="11"/>
        <color theme="0"/>
        <rFont val="新細明體"/>
        <family val="1"/>
        <charset val="136"/>
      </rPr>
      <t>合計</t>
    </r>
    <rPh sb="0" eb="2">
      <t>ゴ</t>
    </rPh>
    <phoneticPr fontId="3"/>
  </si>
  <si>
    <r>
      <rPr>
        <sz val="12"/>
        <color theme="0"/>
        <rFont val="新細明體"/>
        <family val="1"/>
        <charset val="136"/>
      </rPr>
      <t>月</t>
    </r>
    <rPh sb="0" eb="1">
      <t>ツk</t>
    </rPh>
    <phoneticPr fontId="3"/>
  </si>
  <si>
    <r>
      <t>1</t>
    </r>
    <r>
      <rPr>
        <sz val="12"/>
        <color theme="0"/>
        <rFont val="新細明體"/>
        <family val="1"/>
        <charset val="136"/>
      </rPr>
      <t>月</t>
    </r>
    <phoneticPr fontId="3"/>
  </si>
  <si>
    <r>
      <t>2</t>
    </r>
    <r>
      <rPr>
        <sz val="12"/>
        <color theme="0"/>
        <rFont val="新細明體"/>
        <family val="1"/>
        <charset val="136"/>
      </rPr>
      <t>月</t>
    </r>
    <phoneticPr fontId="3"/>
  </si>
  <si>
    <r>
      <t>3</t>
    </r>
    <r>
      <rPr>
        <sz val="12"/>
        <color theme="0"/>
        <rFont val="新細明體"/>
        <family val="1"/>
        <charset val="136"/>
      </rPr>
      <t>月</t>
    </r>
  </si>
  <si>
    <r>
      <t>4</t>
    </r>
    <r>
      <rPr>
        <sz val="12"/>
        <color theme="0"/>
        <rFont val="新細明體"/>
        <family val="1"/>
        <charset val="136"/>
      </rPr>
      <t>月</t>
    </r>
  </si>
  <si>
    <r>
      <t>5</t>
    </r>
    <r>
      <rPr>
        <sz val="12"/>
        <color theme="0"/>
        <rFont val="新細明體"/>
        <family val="1"/>
        <charset val="136"/>
      </rPr>
      <t>月</t>
    </r>
  </si>
  <si>
    <r>
      <t>6</t>
    </r>
    <r>
      <rPr>
        <sz val="12"/>
        <color theme="0"/>
        <rFont val="新細明體"/>
        <family val="1"/>
        <charset val="136"/>
      </rPr>
      <t>月</t>
    </r>
  </si>
  <si>
    <r>
      <t>7</t>
    </r>
    <r>
      <rPr>
        <sz val="12"/>
        <color theme="0"/>
        <rFont val="新細明體"/>
        <family val="1"/>
        <charset val="136"/>
      </rPr>
      <t>月</t>
    </r>
  </si>
  <si>
    <r>
      <t>8</t>
    </r>
    <r>
      <rPr>
        <sz val="12"/>
        <color theme="0"/>
        <rFont val="新細明體"/>
        <family val="1"/>
        <charset val="136"/>
      </rPr>
      <t>月</t>
    </r>
  </si>
  <si>
    <r>
      <t>9</t>
    </r>
    <r>
      <rPr>
        <sz val="12"/>
        <color theme="0"/>
        <rFont val="新細明體"/>
        <family val="1"/>
        <charset val="136"/>
      </rPr>
      <t>月</t>
    </r>
  </si>
  <si>
    <r>
      <t>10</t>
    </r>
    <r>
      <rPr>
        <sz val="12"/>
        <color theme="0"/>
        <rFont val="新細明體"/>
        <family val="1"/>
        <charset val="136"/>
      </rPr>
      <t>月</t>
    </r>
  </si>
  <si>
    <r>
      <t>11</t>
    </r>
    <r>
      <rPr>
        <sz val="12"/>
        <color theme="0"/>
        <rFont val="新細明體"/>
        <family val="1"/>
        <charset val="136"/>
      </rPr>
      <t>月</t>
    </r>
  </si>
  <si>
    <r>
      <t>12</t>
    </r>
    <r>
      <rPr>
        <sz val="12"/>
        <color theme="0"/>
        <rFont val="新細明體"/>
        <family val="1"/>
        <charset val="136"/>
      </rPr>
      <t>月</t>
    </r>
  </si>
  <si>
    <r>
      <t>1</t>
    </r>
    <r>
      <rPr>
        <sz val="12"/>
        <color theme="0"/>
        <rFont val="新細明體"/>
        <family val="1"/>
        <charset val="136"/>
      </rPr>
      <t>月</t>
    </r>
  </si>
  <si>
    <r>
      <t>2</t>
    </r>
    <r>
      <rPr>
        <sz val="12"/>
        <color theme="0"/>
        <rFont val="新細明體"/>
        <family val="1"/>
        <charset val="136"/>
      </rPr>
      <t>月</t>
    </r>
  </si>
  <si>
    <r>
      <rPr>
        <sz val="11"/>
        <color theme="0"/>
        <rFont val="新細明體"/>
        <family val="1"/>
        <charset val="136"/>
      </rPr>
      <t>單位</t>
    </r>
    <rPh sb="0" eb="2">
      <t>タン</t>
    </rPh>
    <phoneticPr fontId="3"/>
  </si>
  <si>
    <r>
      <rPr>
        <sz val="11"/>
        <color theme="0"/>
        <rFont val="新細明體"/>
        <family val="1"/>
        <charset val="136"/>
      </rPr>
      <t>經過月數</t>
    </r>
    <rPh sb="0" eb="3">
      <t>ケイカツk</t>
    </rPh>
    <phoneticPr fontId="3"/>
  </si>
  <si>
    <r>
      <rPr>
        <sz val="11"/>
        <color theme="1"/>
        <rFont val="新細明體"/>
        <family val="1"/>
        <charset val="136"/>
      </rPr>
      <t>媒體網站的預估訪客數</t>
    </r>
    <phoneticPr fontId="3"/>
  </si>
  <si>
    <r>
      <rPr>
        <sz val="11"/>
        <color theme="1"/>
        <rFont val="新細明體"/>
        <family val="1"/>
        <charset val="136"/>
      </rPr>
      <t>預估訪客的折扣率</t>
    </r>
    <rPh sb="0" eb="5">
      <t>ソウテワr</t>
    </rPh>
    <phoneticPr fontId="3"/>
  </si>
  <si>
    <r>
      <rPr>
        <sz val="12"/>
        <color theme="1"/>
        <rFont val="新細明體"/>
        <family val="1"/>
        <charset val="136"/>
      </rPr>
      <t>預估訪客數</t>
    </r>
    <rPh sb="0" eb="5">
      <t>ソウテ</t>
    </rPh>
    <phoneticPr fontId="3"/>
  </si>
  <si>
    <r>
      <rPr>
        <sz val="12"/>
        <color theme="1"/>
        <rFont val="新細明體"/>
        <family val="1"/>
        <charset val="136"/>
      </rPr>
      <t>訪客數</t>
    </r>
    <rPh sb="0" eb="3">
      <t>ホ</t>
    </rPh>
    <phoneticPr fontId="3"/>
  </si>
  <si>
    <r>
      <rPr>
        <sz val="11"/>
        <rFont val="新細明體"/>
        <family val="1"/>
        <charset val="136"/>
      </rPr>
      <t>免費註冊</t>
    </r>
    <rPh sb="0" eb="4">
      <t>ムリョ</t>
    </rPh>
    <phoneticPr fontId="3"/>
  </si>
  <si>
    <r>
      <rPr>
        <sz val="11"/>
        <rFont val="新細明體"/>
        <family val="1"/>
        <charset val="136"/>
      </rPr>
      <t>免費註冊頁面的點擊率</t>
    </r>
    <rPh sb="0" eb="4">
      <t>ムリョ</t>
    </rPh>
    <phoneticPr fontId="3"/>
  </si>
  <si>
    <r>
      <rPr>
        <sz val="11"/>
        <rFont val="新細明體"/>
        <family val="1"/>
        <charset val="136"/>
      </rPr>
      <t>免費註冊頁面的訪客數</t>
    </r>
    <rPh sb="0" eb="4">
      <t>ムリョウトウロkホ</t>
    </rPh>
    <phoneticPr fontId="3"/>
  </si>
  <si>
    <r>
      <rPr>
        <sz val="11"/>
        <rFont val="新細明體"/>
        <family val="1"/>
        <charset val="136"/>
      </rPr>
      <t>免費註冊率</t>
    </r>
    <rPh sb="0" eb="5">
      <t>ムリョ</t>
    </rPh>
    <phoneticPr fontId="3"/>
  </si>
  <si>
    <r>
      <rPr>
        <sz val="11"/>
        <rFont val="新細明體"/>
        <family val="1"/>
        <charset val="136"/>
      </rPr>
      <t>新的免費註冊者數</t>
    </r>
    <rPh sb="0" eb="4">
      <t>シn</t>
    </rPh>
    <rPh sb="4" eb="8">
      <t>トウロk</t>
    </rPh>
    <phoneticPr fontId="3"/>
  </si>
  <si>
    <r>
      <rPr>
        <sz val="11"/>
        <rFont val="新細明體"/>
        <family val="1"/>
        <charset val="136"/>
      </rPr>
      <t>過去的招募策略情況</t>
    </r>
    <rPh sb="0" eb="1">
      <t>イm</t>
    </rPh>
    <rPh sb="4" eb="8">
      <t>カクトkバア</t>
    </rPh>
    <phoneticPr fontId="3"/>
  </si>
  <si>
    <r>
      <rPr>
        <sz val="11"/>
        <rFont val="新細明體"/>
        <family val="1"/>
        <charset val="136"/>
      </rPr>
      <t>招募</t>
    </r>
    <r>
      <rPr>
        <sz val="11"/>
        <rFont val="Times New Roman"/>
        <family val="1"/>
      </rPr>
      <t>1</t>
    </r>
    <r>
      <rPr>
        <sz val="11"/>
        <rFont val="新細明體"/>
        <family val="1"/>
        <charset val="136"/>
      </rPr>
      <t>人的單價</t>
    </r>
    <rPh sb="3" eb="7">
      <t>カk</t>
    </rPh>
    <phoneticPr fontId="3"/>
  </si>
  <si>
    <r>
      <rPr>
        <sz val="11"/>
        <rFont val="新細明體"/>
        <family val="1"/>
        <charset val="136"/>
      </rPr>
      <t>日圓</t>
    </r>
    <rPh sb="0" eb="1">
      <t>エn</t>
    </rPh>
    <phoneticPr fontId="3"/>
  </si>
  <si>
    <r>
      <rPr>
        <sz val="11"/>
        <rFont val="新細明體"/>
        <family val="1"/>
        <charset val="136"/>
      </rPr>
      <t>招募費用</t>
    </r>
    <rPh sb="0" eb="2">
      <t>カk</t>
    </rPh>
    <rPh sb="2" eb="4">
      <t>ヒヨ</t>
    </rPh>
    <phoneticPr fontId="3"/>
  </si>
  <si>
    <r>
      <rPr>
        <sz val="11"/>
        <rFont val="新細明體"/>
        <family val="1"/>
        <charset val="136"/>
      </rPr>
      <t>累積　招募費用</t>
    </r>
    <rPh sb="0" eb="2">
      <t>ルイセk</t>
    </rPh>
    <rPh sb="3" eb="7">
      <t>カk</t>
    </rPh>
    <phoneticPr fontId="3"/>
  </si>
  <si>
    <r>
      <rPr>
        <sz val="11"/>
        <rFont val="新細明體"/>
        <family val="1"/>
        <charset val="136"/>
      </rPr>
      <t>媒體網站的製作費</t>
    </r>
    <rPh sb="0" eb="8">
      <t>セイサk</t>
    </rPh>
    <phoneticPr fontId="3"/>
  </si>
  <si>
    <r>
      <rPr>
        <sz val="11"/>
        <rFont val="新細明體"/>
        <family val="1"/>
        <charset val="136"/>
      </rPr>
      <t>初期網站製作費</t>
    </r>
    <rPh sb="0" eb="2">
      <t>ショキsセ</t>
    </rPh>
    <phoneticPr fontId="3"/>
  </si>
  <si>
    <r>
      <rPr>
        <sz val="11"/>
        <rFont val="新細明體"/>
        <family val="1"/>
        <charset val="136"/>
      </rPr>
      <t>內容製作費</t>
    </r>
    <phoneticPr fontId="3"/>
  </si>
  <si>
    <r>
      <rPr>
        <sz val="11"/>
        <color theme="1"/>
        <rFont val="新細明體"/>
        <family val="1"/>
        <charset val="136"/>
      </rPr>
      <t>總計費用</t>
    </r>
    <rPh sb="0" eb="2">
      <t>ゴウケ</t>
    </rPh>
    <rPh sb="2" eb="4">
      <t>ヒヨ</t>
    </rPh>
    <phoneticPr fontId="3"/>
  </si>
  <si>
    <r>
      <rPr>
        <sz val="11"/>
        <color theme="1"/>
        <rFont val="新細明體"/>
        <family val="1"/>
        <charset val="136"/>
      </rPr>
      <t>累積　製作費</t>
    </r>
    <rPh sb="0" eb="2">
      <t>ルイセk</t>
    </rPh>
    <rPh sb="3" eb="6">
      <t>セイサk</t>
    </rPh>
    <phoneticPr fontId="3"/>
  </si>
  <si>
    <r>
      <rPr>
        <sz val="12"/>
        <color theme="1"/>
        <rFont val="新細明體"/>
        <family val="1"/>
        <charset val="136"/>
      </rPr>
      <t>預估可節省的成本</t>
    </r>
    <rPh sb="0" eb="2">
      <t>ソウテ</t>
    </rPh>
    <phoneticPr fontId="3"/>
  </si>
  <si>
    <r>
      <rPr>
        <sz val="11"/>
        <color theme="1"/>
        <rFont val="新細明體"/>
        <family val="1"/>
        <charset val="136"/>
      </rPr>
      <t>日圓</t>
    </r>
    <phoneticPr fontId="3"/>
  </si>
  <si>
    <r>
      <rPr>
        <sz val="12"/>
        <color theme="1"/>
        <rFont val="新細明體"/>
        <family val="1"/>
        <charset val="136"/>
      </rPr>
      <t>成本效果</t>
    </r>
    <rPh sb="0" eb="4">
      <t>ヒヨ</t>
    </rPh>
    <phoneticPr fontId="3"/>
  </si>
  <si>
    <r>
      <rPr>
        <b/>
        <sz val="16"/>
        <color theme="1"/>
        <rFont val="新細明體"/>
        <family val="1"/>
        <charset val="136"/>
      </rPr>
      <t>前提</t>
    </r>
    <rPh sb="0" eb="2">
      <t>ゼン</t>
    </rPh>
    <phoneticPr fontId="2"/>
  </si>
  <si>
    <r>
      <rPr>
        <sz val="11"/>
        <color theme="0"/>
        <rFont val="新細明體"/>
        <family val="1"/>
        <charset val="136"/>
      </rPr>
      <t>媒體網站</t>
    </r>
    <phoneticPr fontId="2"/>
  </si>
  <si>
    <r>
      <rPr>
        <sz val="14"/>
        <color theme="1"/>
        <rFont val="新細明體"/>
        <family val="1"/>
        <charset val="136"/>
      </rPr>
      <t>製作費</t>
    </r>
    <rPh sb="0" eb="3">
      <t>セイサk</t>
    </rPh>
    <phoneticPr fontId="3"/>
  </si>
  <si>
    <r>
      <rPr>
        <sz val="11"/>
        <color theme="0"/>
        <rFont val="新細明體"/>
        <family val="1"/>
        <charset val="136"/>
      </rPr>
      <t>媒體網站</t>
    </r>
    <phoneticPr fontId="2"/>
  </si>
  <si>
    <r>
      <rPr>
        <sz val="11"/>
        <color theme="1"/>
        <rFont val="新細明體"/>
        <family val="1"/>
        <charset val="136"/>
      </rPr>
      <t>初期費用</t>
    </r>
    <rPh sb="0" eb="4">
      <t>sy</t>
    </rPh>
    <phoneticPr fontId="3"/>
  </si>
  <si>
    <r>
      <rPr>
        <sz val="11"/>
        <color theme="1"/>
        <rFont val="新細明體"/>
        <family val="1"/>
        <charset val="136"/>
      </rPr>
      <t>月繳內容製作費</t>
    </r>
    <rPh sb="0" eb="2">
      <t>ゲtセ</t>
    </rPh>
    <phoneticPr fontId="3"/>
  </si>
  <si>
    <r>
      <t>1</t>
    </r>
    <r>
      <rPr>
        <sz val="12"/>
        <color theme="0"/>
        <rFont val="新細明體"/>
        <family val="1"/>
        <charset val="136"/>
      </rPr>
      <t>月</t>
    </r>
    <phoneticPr fontId="3"/>
  </si>
  <si>
    <r>
      <rPr>
        <sz val="11"/>
        <rFont val="新細明體"/>
        <family val="1"/>
        <charset val="136"/>
      </rPr>
      <t>內容製作費</t>
    </r>
    <phoneticPr fontId="3"/>
  </si>
  <si>
    <r>
      <rPr>
        <sz val="11"/>
        <color theme="1"/>
        <rFont val="新細明體"/>
        <family val="1"/>
        <charset val="136"/>
      </rPr>
      <t>日圓</t>
    </r>
    <phoneticPr fontId="3"/>
  </si>
  <si>
    <r>
      <rPr>
        <sz val="11"/>
        <color theme="0"/>
        <rFont val="新細明體"/>
        <family val="1"/>
        <charset val="136"/>
      </rPr>
      <t>媒體網站</t>
    </r>
    <phoneticPr fontId="2"/>
  </si>
  <si>
    <r>
      <rPr>
        <sz val="18"/>
        <color theme="1"/>
        <rFont val="新細明體"/>
        <family val="1"/>
        <charset val="136"/>
      </rPr>
      <t>從迴歸分析製作預測</t>
    </r>
    <rPh sb="0" eb="4">
      <t>カ</t>
    </rPh>
    <phoneticPr fontId="3"/>
  </si>
  <si>
    <r>
      <rPr>
        <sz val="12"/>
        <color theme="1"/>
        <rFont val="新細明體"/>
        <family val="1"/>
        <charset val="136"/>
      </rPr>
      <t>今年的銷售額預測</t>
    </r>
    <rPh sb="0" eb="3">
      <t>コトs</t>
    </rPh>
    <rPh sb="3" eb="5">
      <t>ウリアg</t>
    </rPh>
    <rPh sb="5" eb="7">
      <t>ヨソk</t>
    </rPh>
    <phoneticPr fontId="3"/>
  </si>
  <si>
    <r>
      <rPr>
        <sz val="12"/>
        <color theme="1"/>
        <rFont val="新細明體"/>
        <family val="1"/>
        <charset val="136"/>
      </rPr>
      <t>用分析工具算出的係數進行計算</t>
    </r>
    <rPh sb="0" eb="6">
      <t>ブン</t>
    </rPh>
    <rPh sb="6" eb="10">
      <t>サンシュt</t>
    </rPh>
    <rPh sb="10" eb="13">
      <t>ケイスケ</t>
    </rPh>
    <phoneticPr fontId="3"/>
  </si>
  <si>
    <r>
      <rPr>
        <sz val="12"/>
        <color theme="0"/>
        <rFont val="新細明體"/>
        <family val="1"/>
        <charset val="136"/>
      </rPr>
      <t>週（開始日）</t>
    </r>
    <phoneticPr fontId="3"/>
  </si>
  <si>
    <r>
      <t>TVCM</t>
    </r>
    <r>
      <rPr>
        <sz val="12"/>
        <color theme="0"/>
        <rFont val="新細明體"/>
        <family val="1"/>
        <charset val="136"/>
      </rPr>
      <t>投資額</t>
    </r>
    <rPh sb="4" eb="7">
      <t>touka</t>
    </rPh>
    <phoneticPr fontId="3"/>
  </si>
  <si>
    <r>
      <rPr>
        <sz val="12"/>
        <color theme="0"/>
        <rFont val="新細明體"/>
        <family val="1"/>
        <charset val="136"/>
      </rPr>
      <t>銷售額</t>
    </r>
    <rPh sb="0" eb="2">
      <t>ウr</t>
    </rPh>
    <phoneticPr fontId="3"/>
  </si>
  <si>
    <r>
      <rPr>
        <sz val="12"/>
        <color theme="1"/>
        <rFont val="新細明體"/>
        <family val="1"/>
        <charset val="136"/>
      </rPr>
      <t>合計</t>
    </r>
    <rPh sb="0" eb="2">
      <t>ゴウケ</t>
    </rPh>
    <phoneticPr fontId="3"/>
  </si>
  <si>
    <r>
      <rPr>
        <sz val="12"/>
        <color theme="0"/>
        <rFont val="新細明體"/>
        <family val="1"/>
        <charset val="136"/>
      </rPr>
      <t>係數</t>
    </r>
    <rPh sb="0" eb="2">
      <t>ケイス</t>
    </rPh>
    <phoneticPr fontId="3"/>
  </si>
  <si>
    <r>
      <rPr>
        <sz val="12"/>
        <color theme="0"/>
        <rFont val="新細明體"/>
        <family val="1"/>
        <charset val="136"/>
      </rPr>
      <t>值</t>
    </r>
    <rPh sb="0" eb="1">
      <t>アタ</t>
    </rPh>
    <phoneticPr fontId="3"/>
  </si>
  <si>
    <r>
      <rPr>
        <sz val="12"/>
        <color theme="1"/>
        <rFont val="新細明體"/>
        <family val="1"/>
        <charset val="136"/>
      </rPr>
      <t>相關係數</t>
    </r>
    <rPh sb="0" eb="2">
      <t>ソウカン</t>
    </rPh>
    <rPh sb="2" eb="4">
      <t>ケイス</t>
    </rPh>
    <phoneticPr fontId="3"/>
  </si>
  <si>
    <r>
      <rPr>
        <sz val="12"/>
        <color theme="0"/>
        <rFont val="新細明體"/>
        <family val="1"/>
        <charset val="136"/>
      </rPr>
      <t>通道</t>
    </r>
    <phoneticPr fontId="3"/>
  </si>
  <si>
    <r>
      <rPr>
        <sz val="12"/>
        <color theme="1"/>
        <rFont val="新細明體"/>
        <family val="1"/>
        <charset val="136"/>
      </rPr>
      <t>用</t>
    </r>
    <r>
      <rPr>
        <sz val="12"/>
        <color theme="1"/>
        <rFont val="Times New Roman"/>
        <family val="1"/>
      </rPr>
      <t>forecast</t>
    </r>
    <r>
      <rPr>
        <sz val="12"/>
        <color theme="1"/>
        <rFont val="新細明體"/>
        <family val="1"/>
        <charset val="136"/>
      </rPr>
      <t>函數計算</t>
    </r>
    <rPh sb="8" eb="11">
      <t>カンス</t>
    </rPh>
    <rPh sb="11" eb="13">
      <t>ケ</t>
    </rPh>
    <phoneticPr fontId="3"/>
  </si>
  <si>
    <r>
      <rPr>
        <sz val="12"/>
        <color theme="0"/>
        <rFont val="新細明體"/>
        <family val="1"/>
        <charset val="136"/>
      </rPr>
      <t>配額</t>
    </r>
    <phoneticPr fontId="3"/>
  </si>
  <si>
    <r>
      <rPr>
        <sz val="12"/>
        <color theme="0"/>
        <rFont val="新細明體"/>
        <family val="1"/>
        <charset val="136"/>
      </rPr>
      <t>週（開始日）</t>
    </r>
    <phoneticPr fontId="3"/>
  </si>
  <si>
    <t>去年的實績</t>
    <rPh sb="0" eb="2">
      <t>キョネン</t>
    </rPh>
    <rPh sb="3" eb="5">
      <t>ジッセk</t>
    </rPh>
    <phoneticPr fontId="3"/>
  </si>
  <si>
    <t>從迴歸分析製作預測</t>
    <rPh sb="0" eb="4">
      <t>カ</t>
    </rPh>
    <phoneticPr fontId="3"/>
  </si>
  <si>
    <t>銷售額</t>
    <rPh sb="0" eb="2">
      <t>ウr</t>
    </rPh>
    <phoneticPr fontId="3"/>
  </si>
  <si>
    <r>
      <rPr>
        <sz val="12"/>
        <color theme="1"/>
        <rFont val="新細明體"/>
        <family val="1"/>
        <charset val="136"/>
      </rPr>
      <t>去年的實績</t>
    </r>
    <rPh sb="0" eb="2">
      <t>キョネン</t>
    </rPh>
    <rPh sb="3" eb="5">
      <t>ジッセk</t>
    </rPh>
    <phoneticPr fontId="3"/>
  </si>
  <si>
    <r>
      <rPr>
        <sz val="12"/>
        <color theme="0"/>
        <rFont val="新細明體"/>
        <family val="1"/>
        <charset val="136"/>
      </rPr>
      <t>配額</t>
    </r>
    <phoneticPr fontId="3"/>
  </si>
  <si>
    <r>
      <rPr>
        <sz val="12"/>
        <color theme="0"/>
        <rFont val="新細明體"/>
        <family val="1"/>
        <charset val="136"/>
      </rPr>
      <t>週（開始日）</t>
    </r>
    <phoneticPr fontId="3"/>
  </si>
  <si>
    <r>
      <rPr>
        <sz val="12"/>
        <color theme="0"/>
        <rFont val="新細明體"/>
        <family val="1"/>
        <charset val="136"/>
      </rPr>
      <t>通道</t>
    </r>
    <phoneticPr fontId="3"/>
  </si>
  <si>
    <r>
      <t>SEO</t>
    </r>
    <r>
      <rPr>
        <sz val="18"/>
        <color theme="1"/>
        <rFont val="新細明體"/>
        <family val="1"/>
        <charset val="136"/>
      </rPr>
      <t>的銷售額和電視廣告投資額的迴歸分析結果</t>
    </r>
    <rPh sb="4" eb="7">
      <t>ウr</t>
    </rPh>
    <rPh sb="12" eb="16">
      <t>ト</t>
    </rPh>
    <rPh sb="16" eb="20">
      <t>カ</t>
    </rPh>
    <rPh sb="20" eb="22">
      <t>ケッk</t>
    </rPh>
    <phoneticPr fontId="3"/>
  </si>
  <si>
    <r>
      <rPr>
        <sz val="12"/>
        <color theme="1"/>
        <rFont val="新細明體"/>
        <family val="1"/>
        <charset val="136"/>
      </rPr>
      <t>自由度</t>
    </r>
  </si>
  <si>
    <r>
      <rPr>
        <sz val="12"/>
        <color theme="1"/>
        <rFont val="新細明體"/>
        <family val="1"/>
        <charset val="136"/>
      </rPr>
      <t>下限</t>
    </r>
    <r>
      <rPr>
        <sz val="12"/>
        <color theme="1"/>
        <rFont val="Times New Roman"/>
        <family val="1"/>
      </rPr>
      <t xml:space="preserve"> 95%</t>
    </r>
  </si>
  <si>
    <r>
      <rPr>
        <sz val="12"/>
        <color theme="1"/>
        <rFont val="新細明體"/>
        <family val="1"/>
        <charset val="136"/>
      </rPr>
      <t>上限</t>
    </r>
    <r>
      <rPr>
        <sz val="12"/>
        <color theme="1"/>
        <rFont val="Times New Roman"/>
        <family val="1"/>
      </rPr>
      <t xml:space="preserve"> 95%</t>
    </r>
  </si>
  <si>
    <r>
      <rPr>
        <sz val="12"/>
        <color theme="1"/>
        <rFont val="新細明體"/>
        <family val="1"/>
        <charset val="136"/>
      </rPr>
      <t>下限</t>
    </r>
    <r>
      <rPr>
        <sz val="12"/>
        <color theme="1"/>
        <rFont val="Times New Roman"/>
        <family val="1"/>
      </rPr>
      <t xml:space="preserve"> 95.0%</t>
    </r>
  </si>
  <si>
    <r>
      <rPr>
        <sz val="12"/>
        <color theme="1"/>
        <rFont val="新細明體"/>
        <family val="1"/>
        <charset val="136"/>
      </rPr>
      <t>上限</t>
    </r>
    <r>
      <rPr>
        <sz val="12"/>
        <color theme="1"/>
        <rFont val="Times New Roman"/>
        <family val="1"/>
      </rPr>
      <t xml:space="preserve"> 95.0%</t>
    </r>
  </si>
  <si>
    <t>預估訪客的折扣率</t>
    <rPh sb="0" eb="5">
      <t>ソウテワr</t>
    </rPh>
    <phoneticPr fontId="3"/>
  </si>
  <si>
    <t>ANOVA</t>
  </si>
  <si>
    <t>SS</t>
  </si>
  <si>
    <t>MS</t>
  </si>
  <si>
    <t>F</t>
  </si>
  <si>
    <r>
      <t>SEM</t>
    </r>
    <r>
      <rPr>
        <sz val="14"/>
        <color theme="1"/>
        <rFont val="新細明體"/>
        <family val="1"/>
        <charset val="136"/>
      </rPr>
      <t>的銷售額和電視廣告投資額的迴歸分析結果</t>
    </r>
    <rPh sb="4" eb="7">
      <t>ウr</t>
    </rPh>
    <rPh sb="12" eb="16">
      <t>ト</t>
    </rPh>
    <rPh sb="16" eb="20">
      <t>カ</t>
    </rPh>
    <rPh sb="20" eb="22">
      <t>ケッk</t>
    </rPh>
    <phoneticPr fontId="3"/>
  </si>
  <si>
    <r>
      <rPr>
        <sz val="12"/>
        <color theme="1"/>
        <rFont val="新細明體"/>
        <family val="1"/>
        <charset val="136"/>
      </rPr>
      <t>迴歸統計</t>
    </r>
  </si>
  <si>
    <r>
      <t xml:space="preserve">R </t>
    </r>
    <r>
      <rPr>
        <sz val="12"/>
        <color theme="1"/>
        <rFont val="新細明體"/>
        <family val="1"/>
        <charset val="136"/>
      </rPr>
      <t>的倍數</t>
    </r>
  </si>
  <si>
    <r>
      <t xml:space="preserve">R </t>
    </r>
    <r>
      <rPr>
        <sz val="12"/>
        <color theme="1"/>
        <rFont val="新細明體"/>
        <family val="1"/>
        <charset val="136"/>
      </rPr>
      <t>平方</t>
    </r>
  </si>
  <si>
    <r>
      <rPr>
        <sz val="12"/>
        <color theme="1"/>
        <rFont val="新細明體"/>
        <family val="1"/>
        <charset val="136"/>
      </rPr>
      <t>調整的</t>
    </r>
    <r>
      <rPr>
        <sz val="12"/>
        <color theme="1"/>
        <rFont val="Times New Roman"/>
        <family val="1"/>
      </rPr>
      <t xml:space="preserve"> R </t>
    </r>
    <r>
      <rPr>
        <sz val="12"/>
        <color theme="1"/>
        <rFont val="新細明體"/>
        <family val="1"/>
        <charset val="136"/>
      </rPr>
      <t>平方</t>
    </r>
  </si>
  <si>
    <r>
      <rPr>
        <sz val="12"/>
        <color theme="1"/>
        <rFont val="新細明體"/>
        <family val="1"/>
        <charset val="136"/>
      </rPr>
      <t>標準誤</t>
    </r>
  </si>
  <si>
    <r>
      <rPr>
        <sz val="12"/>
        <color theme="1"/>
        <rFont val="新細明體"/>
        <family val="1"/>
        <charset val="136"/>
      </rPr>
      <t>觀察值個數</t>
    </r>
  </si>
  <si>
    <r>
      <rPr>
        <sz val="12"/>
        <color theme="1"/>
        <rFont val="新細明體"/>
        <family val="1"/>
        <charset val="136"/>
      </rPr>
      <t>顯著值</t>
    </r>
  </si>
  <si>
    <r>
      <rPr>
        <sz val="12"/>
        <color theme="1"/>
        <rFont val="新細明體"/>
        <family val="1"/>
        <charset val="136"/>
      </rPr>
      <t>迴歸</t>
    </r>
  </si>
  <si>
    <r>
      <rPr>
        <sz val="12"/>
        <color theme="1"/>
        <rFont val="新細明體"/>
        <family val="1"/>
        <charset val="136"/>
      </rPr>
      <t>殘差</t>
    </r>
  </si>
  <si>
    <r>
      <rPr>
        <sz val="12"/>
        <color theme="1"/>
        <rFont val="新細明體"/>
        <family val="1"/>
        <charset val="136"/>
      </rPr>
      <t>總和</t>
    </r>
  </si>
  <si>
    <r>
      <rPr>
        <sz val="12"/>
        <color theme="1"/>
        <rFont val="新細明體"/>
        <family val="1"/>
        <charset val="136"/>
      </rPr>
      <t>係數</t>
    </r>
  </si>
  <si>
    <r>
      <t xml:space="preserve">t </t>
    </r>
    <r>
      <rPr>
        <sz val="12"/>
        <color theme="1"/>
        <rFont val="新細明體"/>
        <family val="1"/>
        <charset val="136"/>
      </rPr>
      <t>統計</t>
    </r>
  </si>
  <si>
    <r>
      <t>P-</t>
    </r>
    <r>
      <rPr>
        <sz val="12"/>
        <color theme="1"/>
        <rFont val="新細明體"/>
        <family val="1"/>
        <charset val="136"/>
      </rPr>
      <t>值</t>
    </r>
  </si>
  <si>
    <r>
      <rPr>
        <sz val="12"/>
        <color theme="1"/>
        <rFont val="新細明體"/>
        <family val="1"/>
        <charset val="136"/>
      </rPr>
      <t>截距</t>
    </r>
  </si>
  <si>
    <r>
      <t>X</t>
    </r>
    <r>
      <rPr>
        <sz val="12"/>
        <color theme="1"/>
        <rFont val="新細明體"/>
        <family val="1"/>
        <charset val="136"/>
      </rPr>
      <t>值</t>
    </r>
    <r>
      <rPr>
        <sz val="12"/>
        <color theme="1"/>
        <rFont val="Times New Roman"/>
        <family val="1"/>
      </rPr>
      <t xml:space="preserve"> 1</t>
    </r>
    <phoneticPr fontId="3"/>
  </si>
  <si>
    <r>
      <t xml:space="preserve">R </t>
    </r>
    <r>
      <rPr>
        <sz val="12"/>
        <color theme="1"/>
        <rFont val="新細明體"/>
        <family val="1"/>
        <charset val="136"/>
      </rPr>
      <t>的倍數</t>
    </r>
    <phoneticPr fontId="3"/>
  </si>
  <si>
    <r>
      <t xml:space="preserve">R </t>
    </r>
    <r>
      <rPr>
        <sz val="12"/>
        <color theme="1"/>
        <rFont val="新細明體"/>
        <family val="1"/>
        <charset val="136"/>
      </rPr>
      <t>平方</t>
    </r>
    <phoneticPr fontId="3"/>
  </si>
  <si>
    <r>
      <rPr>
        <sz val="12"/>
        <color theme="1"/>
        <rFont val="新細明體"/>
        <family val="1"/>
        <charset val="136"/>
      </rPr>
      <t>調整的</t>
    </r>
    <r>
      <rPr>
        <sz val="12"/>
        <color theme="1"/>
        <rFont val="Times New Roman"/>
        <family val="1"/>
      </rPr>
      <t xml:space="preserve"> R </t>
    </r>
    <r>
      <rPr>
        <sz val="12"/>
        <color theme="1"/>
        <rFont val="新細明體"/>
        <family val="1"/>
        <charset val="136"/>
      </rPr>
      <t>平方</t>
    </r>
    <phoneticPr fontId="3"/>
  </si>
  <si>
    <t>標準誤</t>
    <phoneticPr fontId="3"/>
  </si>
  <si>
    <t>觀察值個數</t>
    <phoneticPr fontId="3"/>
  </si>
  <si>
    <t>銷售額的趨勢分析預測</t>
    <rPh sb="0" eb="2">
      <t>ウリアゲ</t>
    </rPh>
    <rPh sb="7" eb="9">
      <t>ブンセキヨソk</t>
    </rPh>
    <phoneticPr fontId="3"/>
  </si>
  <si>
    <t>配額</t>
    <phoneticPr fontId="3"/>
  </si>
  <si>
    <t>配額</t>
    <phoneticPr fontId="3"/>
  </si>
  <si>
    <t>訪客</t>
    <rPh sb="0" eb="2">
      <t>ホウモンシャ</t>
    </rPh>
    <phoneticPr fontId="3"/>
  </si>
  <si>
    <t>配額</t>
    <phoneticPr fontId="3"/>
  </si>
  <si>
    <t>訪客</t>
    <rPh sb="0" eb="2">
      <t>ホウモンsy</t>
    </rPh>
    <phoneticPr fontId="3"/>
  </si>
  <si>
    <t>平均購買單價</t>
    <rPh sb="0" eb="6">
      <t>ヘイk</t>
    </rPh>
    <phoneticPr fontId="3"/>
  </si>
  <si>
    <t>配額</t>
    <phoneticPr fontId="3"/>
  </si>
  <si>
    <t>平均購買單價</t>
    <phoneticPr fontId="3"/>
  </si>
  <si>
    <t>過去的實績資料</t>
    <rPh sb="0" eb="3">
      <t>カkジッセk</t>
    </rPh>
    <phoneticPr fontId="3"/>
  </si>
  <si>
    <t>週（開始日）</t>
    <phoneticPr fontId="3"/>
  </si>
  <si>
    <t>訪客</t>
    <phoneticPr fontId="3"/>
  </si>
  <si>
    <t>訪客10週間平均</t>
    <rPh sb="0" eb="3">
      <t>ホ</t>
    </rPh>
    <phoneticPr fontId="3"/>
  </si>
  <si>
    <t>訂單數10週間平均</t>
    <rPh sb="0" eb="3">
      <t>チュ</t>
    </rPh>
    <phoneticPr fontId="3"/>
  </si>
  <si>
    <t>訂單數</t>
    <rPh sb="0" eb="3">
      <t>チュ</t>
    </rPh>
    <phoneticPr fontId="3"/>
  </si>
  <si>
    <t>銷售額10週間平均</t>
    <rPh sb="0" eb="2">
      <t>ウr</t>
    </rPh>
    <rPh sb="4" eb="8">
      <t>sy</t>
    </rPh>
    <phoneticPr fontId="3"/>
  </si>
  <si>
    <t>平均購買單價</t>
    <phoneticPr fontId="3"/>
  </si>
  <si>
    <r>
      <rPr>
        <sz val="12"/>
        <color theme="0"/>
        <rFont val="細明體"/>
        <family val="3"/>
        <charset val="136"/>
      </rPr>
      <t>平均購買單價</t>
    </r>
    <r>
      <rPr>
        <sz val="12"/>
        <color theme="0"/>
        <rFont val="ＭＳ Ｐゴシック"/>
        <family val="3"/>
        <charset val="128"/>
      </rPr>
      <t xml:space="preserve">
10</t>
    </r>
    <r>
      <rPr>
        <sz val="12"/>
        <color theme="0"/>
        <rFont val="細明體"/>
        <family val="3"/>
        <charset val="136"/>
      </rPr>
      <t>週間平均</t>
    </r>
    <rPh sb="9" eb="13">
      <t>sy</t>
    </rPh>
    <phoneticPr fontId="3"/>
  </si>
  <si>
    <t>配額</t>
    <phoneticPr fontId="3"/>
  </si>
  <si>
    <r>
      <rPr>
        <sz val="18"/>
        <rFont val="新細明體"/>
        <family val="1"/>
        <charset val="136"/>
      </rPr>
      <t>敏感度分析的銷售額模擬</t>
    </r>
    <rPh sb="0" eb="5">
      <t>カン</t>
    </rPh>
    <rPh sb="7" eb="9">
      <t>ウリアゲ</t>
    </rPh>
    <phoneticPr fontId="29"/>
  </si>
  <si>
    <r>
      <rPr>
        <sz val="11"/>
        <color theme="0"/>
        <rFont val="新細明體"/>
        <family val="1"/>
        <charset val="136"/>
      </rPr>
      <t>項目</t>
    </r>
    <rPh sb="0" eb="2">
      <t>コウモk</t>
    </rPh>
    <phoneticPr fontId="3"/>
  </si>
  <si>
    <r>
      <rPr>
        <sz val="11"/>
        <color theme="0"/>
        <rFont val="新細明體"/>
        <family val="1"/>
        <charset val="136"/>
      </rPr>
      <t>值</t>
    </r>
    <rPh sb="0" eb="1">
      <t>アタ</t>
    </rPh>
    <phoneticPr fontId="3"/>
  </si>
  <si>
    <r>
      <rPr>
        <sz val="11"/>
        <color indexed="9"/>
        <rFont val="新細明體"/>
        <family val="1"/>
        <charset val="136"/>
      </rPr>
      <t>目標額的範圍</t>
    </r>
    <rPh sb="0" eb="3">
      <t>モクヒョウガク</t>
    </rPh>
    <rPh sb="4" eb="6">
      <t>ハンイ</t>
    </rPh>
    <phoneticPr fontId="29"/>
  </si>
  <si>
    <r>
      <rPr>
        <sz val="11"/>
        <color indexed="9"/>
        <rFont val="新細明體"/>
        <family val="1"/>
        <charset val="136"/>
      </rPr>
      <t>標色</t>
    </r>
    <rPh sb="0" eb="1">
      <t>イロ</t>
    </rPh>
    <phoneticPr fontId="29"/>
  </si>
  <si>
    <r>
      <rPr>
        <sz val="11"/>
        <rFont val="新細明體"/>
        <family val="1"/>
        <charset val="136"/>
      </rPr>
      <t>顧客單價</t>
    </r>
    <rPh sb="0" eb="2">
      <t>コキャク</t>
    </rPh>
    <rPh sb="2" eb="4">
      <t>タンカ</t>
    </rPh>
    <phoneticPr fontId="29"/>
  </si>
  <si>
    <r>
      <rPr>
        <sz val="11"/>
        <rFont val="新細明體"/>
        <family val="1"/>
        <charset val="136"/>
      </rPr>
      <t>訪客增加的間隔</t>
    </r>
    <rPh sb="0" eb="3">
      <t>ホ</t>
    </rPh>
    <rPh sb="4" eb="5">
      <t>フカンカク</t>
    </rPh>
    <phoneticPr fontId="29"/>
  </si>
  <si>
    <r>
      <rPr>
        <sz val="11"/>
        <rFont val="新細明體"/>
        <family val="1"/>
        <charset val="136"/>
      </rPr>
      <t>目標</t>
    </r>
    <rPh sb="0" eb="2">
      <t>モクヒョウ</t>
    </rPh>
    <phoneticPr fontId="29"/>
  </si>
  <si>
    <r>
      <rPr>
        <sz val="11"/>
        <color indexed="9"/>
        <rFont val="新細明體"/>
        <family val="1"/>
        <charset val="136"/>
      </rPr>
      <t>訪客</t>
    </r>
    <rPh sb="0" eb="2">
      <t>ホ</t>
    </rPh>
    <phoneticPr fontId="29"/>
  </si>
  <si>
    <r>
      <rPr>
        <sz val="11"/>
        <color indexed="9"/>
        <rFont val="新細明體"/>
        <family val="1"/>
        <charset val="136"/>
      </rPr>
      <t>購買率</t>
    </r>
    <rPh sb="0" eb="2">
      <t>コウバイ</t>
    </rPh>
    <rPh sb="2" eb="3">
      <t>リツ</t>
    </rPh>
    <phoneticPr fontId="29"/>
  </si>
  <si>
    <r>
      <rPr>
        <sz val="11"/>
        <rFont val="新細明體"/>
        <family val="1"/>
        <charset val="136"/>
      </rPr>
      <t>目標的</t>
    </r>
    <r>
      <rPr>
        <sz val="11"/>
        <rFont val="Times New Roman"/>
        <family val="1"/>
      </rPr>
      <t>50%</t>
    </r>
    <rPh sb="0" eb="2">
      <t>モクヒョウ</t>
    </rPh>
    <phoneticPr fontId="29"/>
  </si>
  <si>
    <r>
      <rPr>
        <sz val="11"/>
        <rFont val="新細明體"/>
        <family val="1"/>
        <charset val="136"/>
      </rPr>
      <t>目標的</t>
    </r>
    <r>
      <rPr>
        <sz val="11"/>
        <rFont val="Times New Roman"/>
        <family val="1"/>
      </rPr>
      <t>75%</t>
    </r>
    <rPh sb="0" eb="2">
      <t>モクヒョウ</t>
    </rPh>
    <phoneticPr fontId="29"/>
  </si>
  <si>
    <r>
      <rPr>
        <sz val="11"/>
        <rFont val="新細明體"/>
        <family val="1"/>
        <charset val="136"/>
      </rPr>
      <t>購買率增加間隔</t>
    </r>
    <phoneticPr fontId="3"/>
  </si>
  <si>
    <r>
      <rPr>
        <sz val="18"/>
        <color theme="1"/>
        <rFont val="新細明體"/>
        <family val="1"/>
        <charset val="136"/>
      </rPr>
      <t>敏感度分析的預測</t>
    </r>
    <rPh sb="0" eb="4">
      <t>カn</t>
    </rPh>
    <phoneticPr fontId="3"/>
  </si>
  <si>
    <r>
      <rPr>
        <sz val="14"/>
        <color theme="1"/>
        <rFont val="新細明體"/>
        <family val="1"/>
        <charset val="136"/>
      </rPr>
      <t>新顧客和既有顧客的平均購買單價變動所造成的銷售額影響</t>
    </r>
    <rPh sb="0" eb="5">
      <t>シン</t>
    </rPh>
    <rPh sb="5" eb="9">
      <t>キゾン</t>
    </rPh>
    <rPh sb="9" eb="15">
      <t>ヘイキン</t>
    </rPh>
    <rPh sb="16" eb="19">
      <t>ヘンウリアg</t>
    </rPh>
    <phoneticPr fontId="3"/>
  </si>
  <si>
    <r>
      <rPr>
        <sz val="14"/>
        <color theme="1"/>
        <rFont val="新細明體"/>
        <family val="1"/>
        <charset val="136"/>
      </rPr>
      <t>對應訪客和購買率成長的銷售額敏感度分析　（單位：百萬日圓）</t>
    </r>
    <rPh sb="0" eb="3">
      <t>ホ</t>
    </rPh>
    <rPh sb="4" eb="7">
      <t>コウバイリt</t>
    </rPh>
    <rPh sb="8" eb="10">
      <t>セイチョ</t>
    </rPh>
    <rPh sb="11" eb="12">
      <t>オウj</t>
    </rPh>
    <rPh sb="14" eb="16">
      <t>ソウテ</t>
    </rPh>
    <rPh sb="17" eb="21">
      <t>カンドブn</t>
    </rPh>
    <rPh sb="23" eb="25">
      <t>タン</t>
    </rPh>
    <rPh sb="26" eb="29">
      <t>１００００００エn</t>
    </rPh>
    <phoneticPr fontId="3"/>
  </si>
  <si>
    <r>
      <rPr>
        <sz val="12"/>
        <color theme="0"/>
        <rFont val="新細明體"/>
        <family val="1"/>
        <charset val="136"/>
      </rPr>
      <t>新顧客</t>
    </r>
    <rPh sb="0" eb="3">
      <t>シン</t>
    </rPh>
    <phoneticPr fontId="3"/>
  </si>
  <si>
    <r>
      <rPr>
        <sz val="12"/>
        <color theme="1"/>
        <rFont val="新細明體"/>
        <family val="1"/>
        <charset val="136"/>
      </rPr>
      <t>銷售額目標</t>
    </r>
    <rPh sb="0" eb="2">
      <t>ウリアg</t>
    </rPh>
    <rPh sb="2" eb="4">
      <t>モクヒョ</t>
    </rPh>
    <phoneticPr fontId="3"/>
  </si>
  <si>
    <r>
      <rPr>
        <sz val="12"/>
        <color theme="0"/>
        <rFont val="新細明體"/>
        <family val="1"/>
        <charset val="136"/>
      </rPr>
      <t>既有顧客</t>
    </r>
    <rPh sb="0" eb="3">
      <t>キゾンキャk</t>
    </rPh>
    <phoneticPr fontId="3"/>
  </si>
  <si>
    <r>
      <rPr>
        <sz val="12"/>
        <color theme="0"/>
        <rFont val="新細明體"/>
        <family val="1"/>
        <charset val="136"/>
      </rPr>
      <t>訪客</t>
    </r>
    <rPh sb="0" eb="2">
      <t>ホ</t>
    </rPh>
    <phoneticPr fontId="3"/>
  </si>
  <si>
    <r>
      <rPr>
        <sz val="12"/>
        <color theme="0"/>
        <rFont val="新細明體"/>
        <family val="1"/>
        <charset val="136"/>
      </rPr>
      <t>購買率</t>
    </r>
    <rPh sb="0" eb="3">
      <t>コウバイリt</t>
    </rPh>
    <phoneticPr fontId="3"/>
  </si>
  <si>
    <r>
      <rPr>
        <sz val="14"/>
        <color theme="1"/>
        <rFont val="新細明體"/>
        <family val="1"/>
        <charset val="136"/>
      </rPr>
      <t>敏感度分析的縱、橫軸的值的成長率</t>
    </r>
    <rPh sb="0" eb="4">
      <t>カンd</t>
    </rPh>
    <rPh sb="5" eb="6">
      <t>タt</t>
    </rPh>
    <rPh sb="7" eb="9">
      <t>ヨk</t>
    </rPh>
    <rPh sb="10" eb="11">
      <t>アタ</t>
    </rPh>
    <rPh sb="12" eb="15">
      <t>セイチョ</t>
    </rPh>
    <phoneticPr fontId="3"/>
  </si>
  <si>
    <r>
      <rPr>
        <sz val="12"/>
        <color theme="1"/>
        <rFont val="新細明體"/>
        <family val="1"/>
        <charset val="136"/>
      </rPr>
      <t>成長率</t>
    </r>
    <rPh sb="0" eb="3">
      <t>セイチョウリt</t>
    </rPh>
    <phoneticPr fontId="3"/>
  </si>
  <si>
    <r>
      <rPr>
        <sz val="12"/>
        <color theme="1"/>
        <rFont val="新細明體"/>
        <family val="1"/>
        <charset val="136"/>
      </rPr>
      <t>訪客</t>
    </r>
    <rPh sb="0" eb="2">
      <t>ホ</t>
    </rPh>
    <phoneticPr fontId="3"/>
  </si>
  <si>
    <r>
      <rPr>
        <sz val="12"/>
        <color theme="1"/>
        <rFont val="新細明體"/>
        <family val="1"/>
        <charset val="136"/>
      </rPr>
      <t>購買率</t>
    </r>
    <rPh sb="0" eb="3">
      <t>コウバ</t>
    </rPh>
    <phoneticPr fontId="3"/>
  </si>
  <si>
    <r>
      <t>2017 Q4</t>
    </r>
    <r>
      <rPr>
        <sz val="14"/>
        <color theme="1"/>
        <rFont val="新細明體"/>
        <family val="1"/>
        <charset val="136"/>
      </rPr>
      <t>的實績值</t>
    </r>
    <rPh sb="8" eb="11">
      <t>ジッセk</t>
    </rPh>
    <phoneticPr fontId="3"/>
  </si>
  <si>
    <r>
      <rPr>
        <sz val="14"/>
        <color theme="1"/>
        <rFont val="新細明體"/>
        <family val="1"/>
        <charset val="136"/>
      </rPr>
      <t>新顧客和既有顧客的資訊</t>
    </r>
    <rPh sb="0" eb="5">
      <t>シン</t>
    </rPh>
    <rPh sb="5" eb="10">
      <t>キゾンジョウホ</t>
    </rPh>
    <phoneticPr fontId="3"/>
  </si>
  <si>
    <r>
      <rPr>
        <sz val="12"/>
        <color theme="0"/>
        <rFont val="新細明體"/>
        <family val="1"/>
        <charset val="136"/>
      </rPr>
      <t>項目</t>
    </r>
    <rPh sb="0" eb="2">
      <t>コウモk</t>
    </rPh>
    <phoneticPr fontId="3"/>
  </si>
  <si>
    <r>
      <rPr>
        <sz val="12"/>
        <color theme="0"/>
        <rFont val="新細明體"/>
        <family val="1"/>
        <charset val="136"/>
      </rPr>
      <t>單位</t>
    </r>
    <rPh sb="0" eb="2">
      <t>タン</t>
    </rPh>
    <phoneticPr fontId="3"/>
  </si>
  <si>
    <r>
      <rPr>
        <sz val="12"/>
        <color theme="0"/>
        <rFont val="新細明體"/>
        <family val="1"/>
        <charset val="136"/>
      </rPr>
      <t>平均購買單價</t>
    </r>
    <rPh sb="0" eb="2">
      <t>ヘイキン</t>
    </rPh>
    <rPh sb="2" eb="6">
      <t>コウバ</t>
    </rPh>
    <phoneticPr fontId="3"/>
  </si>
  <si>
    <r>
      <rPr>
        <sz val="12"/>
        <color theme="0"/>
        <rFont val="新細明體"/>
        <family val="1"/>
        <charset val="136"/>
      </rPr>
      <t>平均變動</t>
    </r>
    <rPh sb="0" eb="2">
      <t>ヘイキンヘン</t>
    </rPh>
    <phoneticPr fontId="3"/>
  </si>
  <si>
    <r>
      <rPr>
        <sz val="12"/>
        <color theme="1"/>
        <rFont val="新細明體"/>
        <family val="1"/>
        <charset val="136"/>
      </rPr>
      <t>千人</t>
    </r>
    <rPh sb="0" eb="1">
      <t>セン</t>
    </rPh>
    <rPh sb="1" eb="2">
      <t>ニn</t>
    </rPh>
    <phoneticPr fontId="3"/>
  </si>
  <si>
    <r>
      <rPr>
        <sz val="12"/>
        <color theme="1"/>
        <rFont val="新細明體"/>
        <family val="1"/>
        <charset val="136"/>
      </rPr>
      <t>平均購買單價</t>
    </r>
    <rPh sb="0" eb="6">
      <t>ヘイキn</t>
    </rPh>
    <phoneticPr fontId="3"/>
  </si>
  <si>
    <r>
      <rPr>
        <sz val="12"/>
        <color theme="1"/>
        <rFont val="新細明體"/>
        <family val="1"/>
        <charset val="136"/>
      </rPr>
      <t>日圓</t>
    </r>
    <rPh sb="0" eb="1">
      <t>エn</t>
    </rPh>
    <phoneticPr fontId="3"/>
  </si>
  <si>
    <r>
      <rPr>
        <sz val="14"/>
        <color theme="1"/>
        <rFont val="新細明體"/>
        <family val="1"/>
        <charset val="136"/>
      </rPr>
      <t>平均購買率的變動率</t>
    </r>
    <rPh sb="0" eb="6">
      <t>ヘイキンヘン</t>
    </rPh>
    <phoneticPr fontId="3"/>
  </si>
  <si>
    <r>
      <rPr>
        <sz val="12"/>
        <color theme="0"/>
        <rFont val="新細明體"/>
        <family val="1"/>
        <charset val="136"/>
      </rPr>
      <t>項目</t>
    </r>
    <rPh sb="0" eb="2">
      <t>コウモク</t>
    </rPh>
    <phoneticPr fontId="3"/>
  </si>
  <si>
    <r>
      <rPr>
        <sz val="12"/>
        <color theme="1"/>
        <rFont val="新細明體"/>
        <family val="1"/>
        <charset val="136"/>
      </rPr>
      <t>往下的變動率</t>
    </r>
    <rPh sb="0" eb="3">
      <t>シタ</t>
    </rPh>
    <rPh sb="3" eb="6">
      <t>ヘンドウr</t>
    </rPh>
    <phoneticPr fontId="3"/>
  </si>
  <si>
    <r>
      <rPr>
        <sz val="12"/>
        <color theme="1"/>
        <rFont val="新細明體"/>
        <family val="1"/>
        <charset val="136"/>
      </rPr>
      <t>往上的變動率</t>
    </r>
    <rPh sb="0" eb="3">
      <t>ウエh</t>
    </rPh>
    <rPh sb="3" eb="6">
      <t>ヘン</t>
    </rPh>
    <phoneticPr fontId="3"/>
  </si>
  <si>
    <r>
      <rPr>
        <sz val="12"/>
        <color theme="0"/>
        <rFont val="新細明體"/>
        <family val="1"/>
        <charset val="136"/>
      </rPr>
      <t>訂單數</t>
    </r>
    <phoneticPr fontId="3"/>
  </si>
  <si>
    <r>
      <rPr>
        <sz val="12"/>
        <color theme="0"/>
        <rFont val="新細明體"/>
        <family val="1"/>
        <charset val="136"/>
      </rPr>
      <t>訂單數</t>
    </r>
    <phoneticPr fontId="3"/>
  </si>
  <si>
    <r>
      <rPr>
        <sz val="12"/>
        <color theme="1"/>
        <rFont val="新細明體"/>
        <family val="1"/>
        <charset val="136"/>
      </rPr>
      <t>新顧客</t>
    </r>
    <phoneticPr fontId="3"/>
  </si>
  <si>
    <r>
      <rPr>
        <sz val="12"/>
        <color theme="1"/>
        <rFont val="新細明體"/>
        <family val="1"/>
        <charset val="136"/>
      </rPr>
      <t>既有顧客</t>
    </r>
    <phoneticPr fontId="3"/>
  </si>
  <si>
    <r>
      <rPr>
        <sz val="12"/>
        <color theme="1"/>
        <rFont val="新細明體"/>
        <family val="1"/>
        <charset val="136"/>
      </rPr>
      <t>新顧客</t>
    </r>
    <phoneticPr fontId="3"/>
  </si>
  <si>
    <r>
      <rPr>
        <sz val="12"/>
        <color theme="1"/>
        <rFont val="新細明體"/>
        <family val="1"/>
        <charset val="136"/>
      </rPr>
      <t>既有顧客</t>
    </r>
    <phoneticPr fontId="3"/>
  </si>
  <si>
    <r>
      <rPr>
        <sz val="18"/>
        <color theme="1"/>
        <rFont val="新細明體"/>
        <family val="1"/>
        <charset val="136"/>
      </rPr>
      <t>銷售額趨勢分析的</t>
    </r>
    <r>
      <rPr>
        <sz val="18"/>
        <color theme="1"/>
        <rFont val="Times New Roman"/>
        <family val="1"/>
      </rPr>
      <t>3</t>
    </r>
    <r>
      <rPr>
        <sz val="18"/>
        <color theme="1"/>
        <rFont val="新細明體"/>
        <family val="1"/>
        <charset val="136"/>
      </rPr>
      <t>案例預測</t>
    </r>
    <rPh sb="0" eb="2">
      <t>ウリアゲ</t>
    </rPh>
    <rPh sb="7" eb="9">
      <t>ブンセキヨソk</t>
    </rPh>
    <phoneticPr fontId="3"/>
  </si>
  <si>
    <r>
      <rPr>
        <sz val="12"/>
        <color theme="1"/>
        <rFont val="新細明體"/>
        <family val="1"/>
        <charset val="136"/>
      </rPr>
      <t>案例切換開關</t>
    </r>
    <rPh sb="4" eb="5">
      <t>キr</t>
    </rPh>
    <phoneticPr fontId="3"/>
  </si>
  <si>
    <r>
      <rPr>
        <sz val="12"/>
        <rFont val="新細明體"/>
        <family val="1"/>
        <charset val="136"/>
      </rPr>
      <t>一般案例</t>
    </r>
    <rPh sb="0" eb="4">
      <t>テk</t>
    </rPh>
    <phoneticPr fontId="3"/>
  </si>
  <si>
    <r>
      <rPr>
        <sz val="18"/>
        <color theme="0"/>
        <rFont val="新細明體"/>
        <family val="1"/>
        <charset val="136"/>
      </rPr>
      <t>銷售額</t>
    </r>
    <rPh sb="0" eb="2">
      <t>ウr</t>
    </rPh>
    <phoneticPr fontId="3"/>
  </si>
  <si>
    <r>
      <rPr>
        <sz val="18"/>
        <color theme="0"/>
        <rFont val="新細明體"/>
        <family val="1"/>
        <charset val="136"/>
      </rPr>
      <t>訂單數</t>
    </r>
    <rPh sb="0" eb="3">
      <t>チュ</t>
    </rPh>
    <phoneticPr fontId="3"/>
  </si>
  <si>
    <r>
      <rPr>
        <sz val="18"/>
        <color theme="0"/>
        <rFont val="新細明體"/>
        <family val="1"/>
        <charset val="136"/>
      </rPr>
      <t>訪客</t>
    </r>
    <rPh sb="0" eb="2">
      <t>ホウモンシャ</t>
    </rPh>
    <phoneticPr fontId="3"/>
  </si>
  <si>
    <r>
      <rPr>
        <sz val="12"/>
        <color theme="0"/>
        <rFont val="新細明體"/>
        <family val="1"/>
        <charset val="136"/>
      </rPr>
      <t>年</t>
    </r>
    <rPh sb="0" eb="1">
      <t>ネン</t>
    </rPh>
    <phoneticPr fontId="3"/>
  </si>
  <si>
    <r>
      <rPr>
        <sz val="12"/>
        <color theme="0"/>
        <rFont val="新細明體"/>
        <family val="1"/>
        <charset val="136"/>
      </rPr>
      <t>配額</t>
    </r>
    <phoneticPr fontId="3"/>
  </si>
  <si>
    <r>
      <rPr>
        <sz val="12"/>
        <color theme="0"/>
        <rFont val="新細明體"/>
        <family val="1"/>
        <charset val="136"/>
      </rPr>
      <t>成長率</t>
    </r>
    <rPh sb="0" eb="3">
      <t>セイチョ</t>
    </rPh>
    <phoneticPr fontId="3"/>
  </si>
  <si>
    <r>
      <rPr>
        <sz val="12"/>
        <color theme="0"/>
        <rFont val="新細明體"/>
        <family val="1"/>
        <charset val="136"/>
      </rPr>
      <t>配額</t>
    </r>
    <phoneticPr fontId="3"/>
  </si>
  <si>
    <r>
      <rPr>
        <sz val="12"/>
        <color theme="0"/>
        <rFont val="新細明體"/>
        <family val="1"/>
        <charset val="136"/>
      </rPr>
      <t>訂單數</t>
    </r>
    <rPh sb="0" eb="3">
      <t>チュ</t>
    </rPh>
    <phoneticPr fontId="3"/>
  </si>
  <si>
    <r>
      <rPr>
        <sz val="12"/>
        <color theme="0"/>
        <rFont val="新細明體"/>
        <family val="1"/>
        <charset val="136"/>
      </rPr>
      <t>配額</t>
    </r>
    <phoneticPr fontId="3"/>
  </si>
  <si>
    <r>
      <rPr>
        <sz val="12"/>
        <color theme="0"/>
        <rFont val="新細明體"/>
        <family val="1"/>
        <charset val="136"/>
      </rPr>
      <t>訪客數</t>
    </r>
    <rPh sb="0" eb="3">
      <t>ホウモンsy</t>
    </rPh>
    <phoneticPr fontId="3"/>
  </si>
  <si>
    <r>
      <rPr>
        <sz val="18"/>
        <color theme="0"/>
        <rFont val="新細明體"/>
        <family val="1"/>
        <charset val="136"/>
      </rPr>
      <t>平均購買單價</t>
    </r>
    <rPh sb="0" eb="6">
      <t>ヘイk</t>
    </rPh>
    <phoneticPr fontId="3"/>
  </si>
  <si>
    <r>
      <rPr>
        <sz val="18"/>
        <color theme="0"/>
        <rFont val="新細明體"/>
        <family val="1"/>
        <charset val="136"/>
      </rPr>
      <t>購買率</t>
    </r>
    <rPh sb="0" eb="2">
      <t>コウb</t>
    </rPh>
    <rPh sb="2" eb="3">
      <t>リt</t>
    </rPh>
    <phoneticPr fontId="3"/>
  </si>
  <si>
    <r>
      <rPr>
        <sz val="12"/>
        <color theme="0"/>
        <rFont val="新細明體"/>
        <family val="1"/>
        <charset val="136"/>
      </rPr>
      <t>配額</t>
    </r>
    <phoneticPr fontId="3"/>
  </si>
  <si>
    <r>
      <rPr>
        <sz val="12"/>
        <color theme="0"/>
        <rFont val="新細明體"/>
        <family val="1"/>
        <charset val="136"/>
      </rPr>
      <t>平均購買單價</t>
    </r>
    <phoneticPr fontId="3"/>
  </si>
  <si>
    <r>
      <rPr>
        <sz val="12"/>
        <color theme="0"/>
        <rFont val="新細明體"/>
        <family val="1"/>
        <charset val="136"/>
      </rPr>
      <t>配額</t>
    </r>
    <phoneticPr fontId="3"/>
  </si>
  <si>
    <r>
      <rPr>
        <sz val="12"/>
        <color theme="0"/>
        <rFont val="新細明體"/>
        <family val="1"/>
        <charset val="136"/>
      </rPr>
      <t>購買率</t>
    </r>
    <rPh sb="0" eb="2">
      <t>コウバイ</t>
    </rPh>
    <phoneticPr fontId="3"/>
  </si>
  <si>
    <r>
      <rPr>
        <sz val="18"/>
        <color theme="1"/>
        <rFont val="新細明體"/>
        <family val="1"/>
        <charset val="136"/>
      </rPr>
      <t>變動的變數</t>
    </r>
    <rPh sb="0" eb="2">
      <t>ヘnヘn</t>
    </rPh>
    <phoneticPr fontId="3"/>
  </si>
  <si>
    <r>
      <rPr>
        <sz val="16"/>
        <color theme="1"/>
        <rFont val="新細明體"/>
        <family val="1"/>
        <charset val="136"/>
      </rPr>
      <t>訪客的成長率</t>
    </r>
    <phoneticPr fontId="3"/>
  </si>
  <si>
    <r>
      <rPr>
        <sz val="18"/>
        <color theme="1"/>
        <rFont val="新細明體"/>
        <family val="1"/>
        <charset val="136"/>
      </rPr>
      <t>訪問者の成長率</t>
    </r>
    <rPh sb="0" eb="3">
      <t>ホ</t>
    </rPh>
    <rPh sb="4" eb="7">
      <t>セイチョウリツ</t>
    </rPh>
    <phoneticPr fontId="3"/>
  </si>
  <si>
    <r>
      <rPr>
        <sz val="12"/>
        <color theme="0"/>
        <rFont val="新細明體"/>
        <family val="1"/>
        <charset val="136"/>
      </rPr>
      <t>配額</t>
    </r>
    <phoneticPr fontId="3"/>
  </si>
  <si>
    <r>
      <rPr>
        <sz val="12"/>
        <color theme="0"/>
        <rFont val="新細明體"/>
        <family val="1"/>
        <charset val="136"/>
      </rPr>
      <t>樂觀的</t>
    </r>
    <rPh sb="0" eb="3">
      <t>ラッk</t>
    </rPh>
    <phoneticPr fontId="3"/>
  </si>
  <si>
    <r>
      <rPr>
        <sz val="12"/>
        <color theme="0"/>
        <rFont val="新細明體"/>
        <family val="1"/>
        <charset val="136"/>
      </rPr>
      <t>一般</t>
    </r>
    <rPh sb="0" eb="2">
      <t>ツウジョ</t>
    </rPh>
    <phoneticPr fontId="3"/>
  </si>
  <si>
    <r>
      <rPr>
        <sz val="12"/>
        <color theme="0"/>
        <rFont val="新細明體"/>
        <family val="1"/>
        <charset val="136"/>
      </rPr>
      <t>悲觀的</t>
    </r>
    <rPh sb="0" eb="3">
      <t>ヒカn</t>
    </rPh>
    <phoneticPr fontId="3"/>
  </si>
  <si>
    <r>
      <rPr>
        <sz val="12"/>
        <color theme="0"/>
        <rFont val="新細明體"/>
        <family val="1"/>
        <charset val="136"/>
      </rPr>
      <t>楽観的</t>
    </r>
    <rPh sb="0" eb="3">
      <t>ラッk</t>
    </rPh>
    <phoneticPr fontId="3"/>
  </si>
  <si>
    <r>
      <rPr>
        <sz val="12"/>
        <color theme="0"/>
        <rFont val="新細明體"/>
        <family val="1"/>
        <charset val="136"/>
      </rPr>
      <t>通常</t>
    </r>
    <rPh sb="0" eb="2">
      <t>ツウジョ</t>
    </rPh>
    <phoneticPr fontId="3"/>
  </si>
  <si>
    <r>
      <rPr>
        <sz val="12"/>
        <color theme="0"/>
        <rFont val="新細明體"/>
        <family val="1"/>
        <charset val="136"/>
      </rPr>
      <t>悲観的</t>
    </r>
    <rPh sb="0" eb="3">
      <t>ヒカn</t>
    </rPh>
    <phoneticPr fontId="3"/>
  </si>
  <si>
    <r>
      <rPr>
        <sz val="16"/>
        <color theme="1"/>
        <rFont val="新細明體"/>
        <family val="1"/>
        <charset val="136"/>
      </rPr>
      <t>購買率的成長率</t>
    </r>
    <rPh sb="0" eb="3">
      <t>コウバ</t>
    </rPh>
    <rPh sb="4" eb="7">
      <t>セイチョ</t>
    </rPh>
    <phoneticPr fontId="3"/>
  </si>
  <si>
    <r>
      <rPr>
        <sz val="18"/>
        <color theme="1"/>
        <rFont val="新細明體"/>
        <family val="1"/>
        <charset val="136"/>
      </rPr>
      <t>購買率の成長率</t>
    </r>
    <rPh sb="0" eb="3">
      <t>koubairitu</t>
    </rPh>
    <rPh sb="4" eb="7">
      <t>セイチョウリt</t>
    </rPh>
    <phoneticPr fontId="3"/>
  </si>
  <si>
    <r>
      <rPr>
        <sz val="12"/>
        <color theme="0"/>
        <rFont val="新細明體"/>
        <family val="1"/>
        <charset val="136"/>
      </rPr>
      <t>配額</t>
    </r>
    <phoneticPr fontId="3"/>
  </si>
  <si>
    <r>
      <rPr>
        <sz val="18"/>
        <color theme="1"/>
        <rFont val="新細明體"/>
        <family val="1"/>
        <charset val="136"/>
      </rPr>
      <t>過去的實績資料</t>
    </r>
    <rPh sb="0" eb="3">
      <t>カkジッセk</t>
    </rPh>
    <phoneticPr fontId="3"/>
  </si>
  <si>
    <r>
      <rPr>
        <sz val="12"/>
        <color theme="0"/>
        <rFont val="新細明體"/>
        <family val="1"/>
        <charset val="136"/>
      </rPr>
      <t>配額</t>
    </r>
    <phoneticPr fontId="3"/>
  </si>
  <si>
    <r>
      <rPr>
        <sz val="12"/>
        <color theme="0"/>
        <rFont val="新細明體"/>
        <family val="1"/>
        <charset val="136"/>
      </rPr>
      <t>週（開始日）</t>
    </r>
    <phoneticPr fontId="3"/>
  </si>
  <si>
    <r>
      <rPr>
        <sz val="12"/>
        <color theme="0"/>
        <rFont val="新細明體"/>
        <family val="1"/>
        <charset val="136"/>
      </rPr>
      <t>訪客</t>
    </r>
    <phoneticPr fontId="3"/>
  </si>
  <si>
    <r>
      <rPr>
        <sz val="12"/>
        <color theme="0"/>
        <rFont val="新細明體"/>
        <family val="1"/>
        <charset val="136"/>
      </rPr>
      <t>訪客</t>
    </r>
    <r>
      <rPr>
        <sz val="12"/>
        <color theme="0"/>
        <rFont val="Times New Roman"/>
        <family val="1"/>
      </rPr>
      <t>10</t>
    </r>
    <r>
      <rPr>
        <sz val="12"/>
        <color theme="0"/>
        <rFont val="新細明體"/>
        <family val="1"/>
        <charset val="136"/>
      </rPr>
      <t>週間平均</t>
    </r>
    <rPh sb="0" eb="3">
      <t>ホ</t>
    </rPh>
    <phoneticPr fontId="3"/>
  </si>
  <si>
    <r>
      <rPr>
        <sz val="12"/>
        <color theme="0"/>
        <rFont val="新細明體"/>
        <family val="1"/>
        <charset val="136"/>
      </rPr>
      <t>訂單數</t>
    </r>
    <r>
      <rPr>
        <sz val="12"/>
        <color theme="0"/>
        <rFont val="Times New Roman"/>
        <family val="1"/>
      </rPr>
      <t>10</t>
    </r>
    <r>
      <rPr>
        <sz val="12"/>
        <color theme="0"/>
        <rFont val="新細明體"/>
        <family val="1"/>
        <charset val="136"/>
      </rPr>
      <t>週間平均</t>
    </r>
    <rPh sb="0" eb="3">
      <t>チュ</t>
    </rPh>
    <phoneticPr fontId="3"/>
  </si>
  <si>
    <r>
      <rPr>
        <sz val="12"/>
        <color theme="0"/>
        <rFont val="新細明體"/>
        <family val="1"/>
        <charset val="136"/>
      </rPr>
      <t>銷售額</t>
    </r>
    <r>
      <rPr>
        <sz val="12"/>
        <color theme="0"/>
        <rFont val="Times New Roman"/>
        <family val="1"/>
      </rPr>
      <t>10</t>
    </r>
    <r>
      <rPr>
        <sz val="12"/>
        <color theme="0"/>
        <rFont val="新細明體"/>
        <family val="1"/>
        <charset val="136"/>
      </rPr>
      <t>週間平均</t>
    </r>
    <rPh sb="0" eb="2">
      <t>ウr</t>
    </rPh>
    <rPh sb="4" eb="8">
      <t>sy</t>
    </rPh>
    <phoneticPr fontId="3"/>
  </si>
  <si>
    <r>
      <rPr>
        <sz val="12"/>
        <color theme="0"/>
        <rFont val="新細明體"/>
        <family val="1"/>
        <charset val="136"/>
      </rPr>
      <t>購買率</t>
    </r>
    <r>
      <rPr>
        <sz val="12"/>
        <color theme="0"/>
        <rFont val="Times New Roman"/>
        <family val="1"/>
      </rPr>
      <t>10</t>
    </r>
    <r>
      <rPr>
        <sz val="12"/>
        <color theme="0"/>
        <rFont val="新細明體"/>
        <family val="1"/>
        <charset val="136"/>
      </rPr>
      <t>週間平均</t>
    </r>
    <rPh sb="0" eb="3">
      <t>コウバ</t>
    </rPh>
    <phoneticPr fontId="3"/>
  </si>
  <si>
    <r>
      <rPr>
        <sz val="12"/>
        <color theme="0"/>
        <rFont val="新細明體"/>
        <family val="1"/>
        <charset val="136"/>
      </rPr>
      <t>平均購買率</t>
    </r>
    <phoneticPr fontId="3"/>
  </si>
  <si>
    <r>
      <rPr>
        <sz val="12"/>
        <color theme="0"/>
        <rFont val="新細明體"/>
        <family val="1"/>
        <charset val="136"/>
      </rPr>
      <t xml:space="preserve">平均購買單價
</t>
    </r>
    <r>
      <rPr>
        <sz val="12"/>
        <color theme="0"/>
        <rFont val="Times New Roman"/>
        <family val="1"/>
      </rPr>
      <t>10</t>
    </r>
    <r>
      <rPr>
        <sz val="12"/>
        <color theme="0"/>
        <rFont val="新細明體"/>
        <family val="1"/>
        <charset val="136"/>
      </rPr>
      <t>週間平均</t>
    </r>
    <rPh sb="9" eb="13">
      <t>sy</t>
    </rPh>
    <phoneticPr fontId="3"/>
  </si>
  <si>
    <t>套用值</t>
    <rPh sb="0" eb="3">
      <t>テk</t>
    </rPh>
    <phoneticPr fontId="3"/>
  </si>
  <si>
    <t>過去的招募策略情況</t>
    <rPh sb="0" eb="1">
      <t>イm</t>
    </rPh>
    <rPh sb="4" eb="8">
      <t>カクトkバア</t>
    </rPh>
    <phoneticPr fontId="3"/>
  </si>
  <si>
    <r>
      <rPr>
        <sz val="18"/>
        <color theme="1"/>
        <rFont val="新細明體"/>
        <family val="1"/>
        <charset val="136"/>
      </rPr>
      <t>建構媒體網站可節省的成本與花費成本的比較模擬</t>
    </r>
    <rPh sb="13" eb="15">
      <t>セtヒカk</t>
    </rPh>
    <phoneticPr fontId="3"/>
  </si>
  <si>
    <r>
      <t>&lt;-</t>
    </r>
    <r>
      <rPr>
        <sz val="11"/>
        <color theme="1"/>
        <rFont val="新細明體"/>
        <family val="1"/>
        <charset val="136"/>
      </rPr>
      <t>開關</t>
    </r>
    <phoneticPr fontId="3"/>
  </si>
  <si>
    <r>
      <rPr>
        <sz val="11"/>
        <color rgb="FF0070C0"/>
        <rFont val="新細明體"/>
        <family val="1"/>
        <charset val="136"/>
      </rPr>
      <t>套用案例</t>
    </r>
    <rPh sb="0" eb="2">
      <t>テk</t>
    </rPh>
    <phoneticPr fontId="3"/>
  </si>
  <si>
    <r>
      <t xml:space="preserve">2. </t>
    </r>
    <r>
      <rPr>
        <b/>
        <sz val="18"/>
        <color theme="1"/>
        <rFont val="新細明體"/>
        <family val="1"/>
        <charset val="136"/>
      </rPr>
      <t>依案例分類的模擬結果一覽</t>
    </r>
    <rPh sb="0" eb="15">
      <t>１ラン</t>
    </rPh>
    <phoneticPr fontId="3"/>
  </si>
  <si>
    <r>
      <rPr>
        <sz val="11"/>
        <color theme="0"/>
        <rFont val="新細明體"/>
        <family val="1"/>
        <charset val="136"/>
      </rPr>
      <t>單位：千日圓</t>
    </r>
    <rPh sb="0" eb="2">
      <t>タン</t>
    </rPh>
    <rPh sb="3" eb="5">
      <t>センエn</t>
    </rPh>
    <phoneticPr fontId="3"/>
  </si>
  <si>
    <r>
      <rPr>
        <sz val="11"/>
        <color theme="0"/>
        <rFont val="新細明體"/>
        <family val="1"/>
        <charset val="136"/>
      </rPr>
      <t>費用</t>
    </r>
    <rPh sb="0" eb="2">
      <t>ヒヨ</t>
    </rPh>
    <phoneticPr fontId="3"/>
  </si>
  <si>
    <r>
      <rPr>
        <sz val="11"/>
        <color theme="0"/>
        <rFont val="新細明體"/>
        <family val="1"/>
        <charset val="136"/>
      </rPr>
      <t>節省的獲得成本</t>
    </r>
    <rPh sb="0" eb="2">
      <t>セツヤk</t>
    </rPh>
    <rPh sb="4" eb="6">
      <t>カk</t>
    </rPh>
    <phoneticPr fontId="3"/>
  </si>
  <si>
    <r>
      <rPr>
        <sz val="11"/>
        <color theme="0"/>
        <rFont val="新細明體"/>
        <family val="1"/>
        <charset val="136"/>
      </rPr>
      <t>可節省的成本</t>
    </r>
    <rPh sb="0" eb="2">
      <t>セt</t>
    </rPh>
    <phoneticPr fontId="3"/>
  </si>
  <si>
    <r>
      <rPr>
        <sz val="11"/>
        <color theme="0"/>
        <rFont val="新細明體"/>
        <family val="1"/>
        <charset val="136"/>
      </rPr>
      <t>成本效果</t>
    </r>
    <rPh sb="0" eb="4">
      <t>ヒヨ</t>
    </rPh>
    <phoneticPr fontId="3"/>
  </si>
  <si>
    <r>
      <rPr>
        <sz val="11"/>
        <color theme="0"/>
        <rFont val="新細明體"/>
        <family val="1"/>
        <charset val="136"/>
      </rPr>
      <t>２年間合計</t>
    </r>
    <phoneticPr fontId="3"/>
  </si>
  <si>
    <r>
      <rPr>
        <sz val="11"/>
        <color theme="1"/>
        <rFont val="新細明體"/>
        <family val="1"/>
        <charset val="136"/>
      </rPr>
      <t>套用值</t>
    </r>
    <rPh sb="0" eb="2">
      <t>テk</t>
    </rPh>
    <rPh sb="2" eb="3">
      <t>アタ</t>
    </rPh>
    <phoneticPr fontId="3"/>
  </si>
  <si>
    <r>
      <rPr>
        <sz val="11"/>
        <color theme="1"/>
        <rFont val="新細明體"/>
        <family val="1"/>
        <charset val="136"/>
      </rPr>
      <t>悲觀的</t>
    </r>
    <rPh sb="0" eb="3">
      <t>ヒカn</t>
    </rPh>
    <phoneticPr fontId="3"/>
  </si>
  <si>
    <r>
      <rPr>
        <sz val="11"/>
        <color theme="1"/>
        <rFont val="新細明體"/>
        <family val="1"/>
        <charset val="136"/>
      </rPr>
      <t>一般</t>
    </r>
    <rPh sb="0" eb="2">
      <t>ツウジョ</t>
    </rPh>
    <phoneticPr fontId="3"/>
  </si>
  <si>
    <r>
      <rPr>
        <sz val="11"/>
        <color theme="1"/>
        <rFont val="新細明體"/>
        <family val="1"/>
        <charset val="136"/>
      </rPr>
      <t>樂觀的</t>
    </r>
    <rPh sb="0" eb="3">
      <t>ラッk</t>
    </rPh>
    <phoneticPr fontId="3"/>
  </si>
  <si>
    <r>
      <t>1</t>
    </r>
    <r>
      <rPr>
        <sz val="12"/>
        <color theme="0"/>
        <rFont val="新細明體"/>
        <family val="1"/>
        <charset val="136"/>
      </rPr>
      <t>月</t>
    </r>
    <phoneticPr fontId="3"/>
  </si>
  <si>
    <r>
      <t>2</t>
    </r>
    <r>
      <rPr>
        <sz val="12"/>
        <color theme="0"/>
        <rFont val="新細明體"/>
        <family val="1"/>
        <charset val="136"/>
      </rPr>
      <t>月</t>
    </r>
    <phoneticPr fontId="3"/>
  </si>
  <si>
    <r>
      <rPr>
        <sz val="11"/>
        <color theme="1"/>
        <rFont val="新細明體"/>
        <family val="1"/>
        <charset val="136"/>
      </rPr>
      <t>累積花費的成本</t>
    </r>
    <rPh sb="0" eb="2">
      <t>ルイセk</t>
    </rPh>
    <phoneticPr fontId="3"/>
  </si>
  <si>
    <r>
      <rPr>
        <sz val="11"/>
        <color theme="1"/>
        <rFont val="新細明體"/>
        <family val="1"/>
        <charset val="136"/>
      </rPr>
      <t>可累積保存的獲得成本</t>
    </r>
    <rPh sb="0" eb="2">
      <t>ルイセkカk</t>
    </rPh>
    <phoneticPr fontId="3"/>
  </si>
  <si>
    <r>
      <t xml:space="preserve">3. </t>
    </r>
    <r>
      <rPr>
        <b/>
        <sz val="18"/>
        <color theme="1"/>
        <rFont val="新細明體"/>
        <family val="1"/>
        <charset val="136"/>
      </rPr>
      <t>媒體網站的預估效果　模擬</t>
    </r>
    <rPh sb="11" eb="13">
      <t>ソウテ</t>
    </rPh>
    <rPh sb="13" eb="15">
      <t>コウk</t>
    </rPh>
    <phoneticPr fontId="2"/>
  </si>
  <si>
    <r>
      <t>1</t>
    </r>
    <r>
      <rPr>
        <sz val="12"/>
        <color theme="0"/>
        <rFont val="新細明體"/>
        <family val="1"/>
        <charset val="136"/>
      </rPr>
      <t>月</t>
    </r>
    <phoneticPr fontId="3"/>
  </si>
  <si>
    <r>
      <t>2</t>
    </r>
    <r>
      <rPr>
        <sz val="12"/>
        <color theme="0"/>
        <rFont val="新細明體"/>
        <family val="1"/>
        <charset val="136"/>
      </rPr>
      <t>月</t>
    </r>
    <phoneticPr fontId="3"/>
  </si>
  <si>
    <r>
      <rPr>
        <sz val="11"/>
        <color theme="0"/>
        <rFont val="新細明體"/>
        <family val="1"/>
        <charset val="136"/>
      </rPr>
      <t>經過月</t>
    </r>
    <rPh sb="0" eb="3">
      <t>ケイカツk</t>
    </rPh>
    <phoneticPr fontId="3"/>
  </si>
  <si>
    <r>
      <rPr>
        <sz val="11"/>
        <color theme="1"/>
        <rFont val="新細明體"/>
        <family val="1"/>
        <charset val="136"/>
      </rPr>
      <t>媒體網站的預估訪客數</t>
    </r>
    <phoneticPr fontId="3"/>
  </si>
  <si>
    <r>
      <rPr>
        <sz val="11"/>
        <color theme="1"/>
        <rFont val="新細明體"/>
        <family val="1"/>
        <charset val="136"/>
      </rPr>
      <t>預估訪客的折扣率</t>
    </r>
    <rPh sb="0" eb="5">
      <t>ソウテワr</t>
    </rPh>
    <phoneticPr fontId="3"/>
  </si>
  <si>
    <r>
      <rPr>
        <sz val="12"/>
        <color theme="1"/>
        <rFont val="新細明體"/>
        <family val="1"/>
        <charset val="136"/>
      </rPr>
      <t>預估訪客數</t>
    </r>
    <rPh sb="0" eb="5">
      <t>ソウテ</t>
    </rPh>
    <phoneticPr fontId="3"/>
  </si>
  <si>
    <r>
      <rPr>
        <sz val="12"/>
        <color theme="1"/>
        <rFont val="新細明體"/>
        <family val="1"/>
        <charset val="136"/>
      </rPr>
      <t>訪客數</t>
    </r>
    <rPh sb="0" eb="3">
      <t>ホ</t>
    </rPh>
    <phoneticPr fontId="3"/>
  </si>
  <si>
    <r>
      <rPr>
        <sz val="11"/>
        <rFont val="新細明體"/>
        <family val="1"/>
        <charset val="136"/>
      </rPr>
      <t>免費註冊頁的點擊率</t>
    </r>
    <rPh sb="0" eb="4">
      <t>ムリョ</t>
    </rPh>
    <phoneticPr fontId="3"/>
  </si>
  <si>
    <r>
      <rPr>
        <sz val="11"/>
        <rFont val="新細明體"/>
        <family val="1"/>
        <charset val="136"/>
      </rPr>
      <t>免費註冊頁的訪客數</t>
    </r>
    <rPh sb="0" eb="4">
      <t>ムリョウトウロkホ</t>
    </rPh>
    <phoneticPr fontId="3"/>
  </si>
  <si>
    <r>
      <rPr>
        <sz val="11"/>
        <rFont val="新細明體"/>
        <family val="1"/>
        <charset val="136"/>
      </rPr>
      <t>內容製作費</t>
    </r>
    <phoneticPr fontId="3"/>
  </si>
  <si>
    <r>
      <rPr>
        <sz val="12"/>
        <color theme="1"/>
        <rFont val="新細明體"/>
        <family val="1"/>
        <charset val="136"/>
      </rPr>
      <t>成本效果</t>
    </r>
    <rPh sb="0" eb="4">
      <t>ヒヨ</t>
    </rPh>
    <phoneticPr fontId="3"/>
  </si>
  <si>
    <r>
      <t xml:space="preserve">4. </t>
    </r>
    <r>
      <rPr>
        <b/>
        <sz val="18"/>
        <color theme="1"/>
        <rFont val="新細明體"/>
        <family val="1"/>
        <charset val="136"/>
      </rPr>
      <t>前提</t>
    </r>
    <rPh sb="3" eb="5">
      <t>ゼn</t>
    </rPh>
    <phoneticPr fontId="2"/>
  </si>
  <si>
    <r>
      <rPr>
        <sz val="11"/>
        <color theme="0"/>
        <rFont val="新細明體"/>
        <family val="1"/>
        <charset val="136"/>
      </rPr>
      <t>媒體網站</t>
    </r>
    <phoneticPr fontId="2"/>
  </si>
  <si>
    <r>
      <rPr>
        <sz val="12"/>
        <color theme="1"/>
        <rFont val="新細明體"/>
        <family val="1"/>
        <charset val="136"/>
      </rPr>
      <t>経過月と月間訪問者数の相関係数</t>
    </r>
    <rPh sb="0" eb="4">
      <t>ケ</t>
    </rPh>
    <rPh sb="4" eb="10">
      <t>ゲッk</t>
    </rPh>
    <rPh sb="11" eb="15">
      <t>ソウカンケイs</t>
    </rPh>
    <phoneticPr fontId="3"/>
  </si>
  <si>
    <r>
      <rPr>
        <sz val="11"/>
        <color theme="0"/>
        <rFont val="新細明體"/>
        <family val="1"/>
        <charset val="136"/>
      </rPr>
      <t>經過月</t>
    </r>
    <rPh sb="0" eb="3">
      <t>ケイカツk</t>
    </rPh>
    <phoneticPr fontId="2"/>
  </si>
  <si>
    <r>
      <t xml:space="preserve">5. </t>
    </r>
    <r>
      <rPr>
        <b/>
        <sz val="18"/>
        <color theme="1"/>
        <rFont val="新細明體"/>
        <family val="1"/>
        <charset val="136"/>
      </rPr>
      <t>變動的變數</t>
    </r>
    <phoneticPr fontId="3"/>
  </si>
  <si>
    <r>
      <rPr>
        <sz val="12"/>
        <color theme="0"/>
        <rFont val="新細明體"/>
        <family val="1"/>
        <charset val="136"/>
      </rPr>
      <t>預估訪客的折扣率</t>
    </r>
    <phoneticPr fontId="3"/>
  </si>
  <si>
    <r>
      <rPr>
        <sz val="12"/>
        <color theme="0"/>
        <rFont val="新細明體"/>
        <family val="1"/>
        <charset val="136"/>
      </rPr>
      <t>免費註冊頁的點擊率</t>
    </r>
    <phoneticPr fontId="3"/>
  </si>
  <si>
    <r>
      <rPr>
        <sz val="12"/>
        <color theme="0"/>
        <rFont val="新細明體"/>
        <family val="1"/>
        <charset val="136"/>
      </rPr>
      <t>免費登錄率</t>
    </r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</si>
</sst>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-* #,##0_-;\-* #,##0_-;_-* &quot;-&quot;_-;_-@_-"/>
    <numFmt numFmtId="176" formatCode="&quot;¥&quot;#,##0;[Red]&quot;¥&quot;\-#,##0"/>
    <numFmt numFmtId="177" formatCode="[$$-409]#,##0.000"/>
    <numFmt numFmtId="178" formatCode="#,##0,"/>
    <numFmt numFmtId="179" formatCode="#,##0.0;[Red]\-#,##0.0"/>
    <numFmt numFmtId="180" formatCode="0.0%"/>
    <numFmt numFmtId="181" formatCode="_-&quot;¥&quot;* #,##0_-;\-&quot;¥&quot;* #,##0_-;_-&quot;¥&quot;* &quot;-&quot;_-;_-@_-"/>
    <numFmt numFmtId="182" formatCode="m/d;@"/>
    <numFmt numFmtId="183" formatCode="#,##0.000;[Red]\-#,##0.000"/>
    <numFmt numFmtId="184" formatCode="#,##0,,"/>
  </numFmts>
  <fonts count="82">
    <font>
      <sz val="12"/>
      <color theme="1"/>
      <name val="新細明體"/>
      <family val="2"/>
      <charset val="128"/>
      <scheme val="minor"/>
    </font>
    <font>
      <sz val="12"/>
      <color theme="1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2"/>
      <name val="新細明體"/>
      <family val="1"/>
      <scheme val="minor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2"/>
      <color theme="0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rgb="FF0070C0"/>
      <name val="ＭＳ Ｐゴシック"/>
      <family val="3"/>
      <charset val="128"/>
    </font>
    <font>
      <sz val="18"/>
      <color theme="0"/>
      <name val="ＭＳ Ｐゴシック"/>
      <family val="3"/>
      <charset val="128"/>
    </font>
    <font>
      <sz val="12"/>
      <color rgb="FF0000FF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color theme="1"/>
      <name val="新細明體"/>
      <family val="1"/>
      <charset val="136"/>
    </font>
    <font>
      <sz val="11"/>
      <color theme="0"/>
      <name val="新細明體"/>
      <family val="1"/>
      <charset val="136"/>
    </font>
    <font>
      <sz val="11"/>
      <color theme="1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1"/>
      <name val="新細明體"/>
      <family val="1"/>
      <charset val="136"/>
    </font>
    <font>
      <b/>
      <sz val="14"/>
      <color theme="1"/>
      <name val="Times New Roman"/>
      <family val="1"/>
    </font>
    <font>
      <b/>
      <sz val="14"/>
      <color theme="0"/>
      <name val="Times New Roman"/>
      <family val="1"/>
    </font>
    <font>
      <sz val="11"/>
      <color theme="0"/>
      <name val="Times New Roman"/>
      <family val="1"/>
    </font>
    <font>
      <sz val="11"/>
      <color theme="1"/>
      <name val="Times New Roman"/>
      <family val="1"/>
    </font>
    <font>
      <sz val="11"/>
      <color rgb="FF0070C0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  <font>
      <b/>
      <sz val="18"/>
      <color theme="1"/>
      <name val="Times New Roman"/>
      <family val="1"/>
    </font>
    <font>
      <b/>
      <sz val="18"/>
      <color theme="1"/>
      <name val="新細明體"/>
      <family val="1"/>
      <charset val="136"/>
    </font>
    <font>
      <b/>
      <sz val="16"/>
      <color theme="1"/>
      <name val="Times New Roman"/>
      <family val="1"/>
    </font>
    <font>
      <b/>
      <sz val="16"/>
      <name val="Times New Roman"/>
      <family val="1"/>
    </font>
    <font>
      <sz val="12"/>
      <color theme="0"/>
      <name val="Times New Roman"/>
      <family val="1"/>
    </font>
    <font>
      <sz val="12"/>
      <color theme="0"/>
      <name val="新細明體"/>
      <family val="1"/>
      <charset val="136"/>
    </font>
    <font>
      <b/>
      <sz val="11"/>
      <name val="Times New Roman"/>
      <family val="1"/>
    </font>
    <font>
      <sz val="11"/>
      <color theme="9" tint="-0.249977111117893"/>
      <name val="Times New Roman"/>
      <family val="1"/>
    </font>
    <font>
      <b/>
      <sz val="16"/>
      <color theme="1"/>
      <name val="新細明體"/>
      <family val="1"/>
      <charset val="136"/>
    </font>
    <font>
      <b/>
      <sz val="16"/>
      <color theme="0"/>
      <name val="Times New Roman"/>
      <family val="1"/>
    </font>
    <font>
      <sz val="11"/>
      <color rgb="FF0000FF"/>
      <name val="Times New Roman"/>
      <family val="1"/>
    </font>
    <font>
      <sz val="14"/>
      <color theme="1"/>
      <name val="Times New Roman"/>
      <family val="1"/>
    </font>
    <font>
      <sz val="14"/>
      <color theme="1"/>
      <name val="新細明體"/>
      <family val="1"/>
      <charset val="136"/>
    </font>
    <font>
      <sz val="11"/>
      <color theme="4" tint="-0.249977111117893"/>
      <name val="Times New Roman"/>
      <family val="1"/>
    </font>
    <font>
      <sz val="14"/>
      <color theme="0"/>
      <name val="Times New Roman"/>
      <family val="1"/>
    </font>
    <font>
      <sz val="18"/>
      <color theme="1"/>
      <name val="新細明體"/>
      <family val="1"/>
      <charset val="136"/>
    </font>
    <font>
      <sz val="18"/>
      <color theme="1"/>
      <name val="Times New Roman"/>
      <family val="1"/>
    </font>
    <font>
      <sz val="12"/>
      <name val="Times New Roman"/>
      <family val="1"/>
    </font>
    <font>
      <sz val="12"/>
      <color theme="4" tint="-0.249977111117893"/>
      <name val="Times New Roman"/>
      <family val="1"/>
    </font>
    <font>
      <sz val="18"/>
      <color theme="1"/>
      <name val="細明體"/>
      <family val="3"/>
      <charset val="136"/>
    </font>
    <font>
      <sz val="12"/>
      <color theme="0"/>
      <name val="細明體"/>
      <family val="3"/>
      <charset val="136"/>
    </font>
    <font>
      <sz val="18"/>
      <color theme="0"/>
      <name val="細明體"/>
      <family val="3"/>
      <charset val="136"/>
    </font>
    <font>
      <sz val="18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8"/>
      <name val="Times New Roman"/>
      <family val="1"/>
    </font>
    <font>
      <sz val="11"/>
      <color indexed="9"/>
      <name val="Times New Roman"/>
      <family val="1"/>
    </font>
    <font>
      <b/>
      <sz val="12"/>
      <color theme="1"/>
      <name val="Times New Roman"/>
      <family val="1"/>
    </font>
    <font>
      <sz val="12"/>
      <color rgb="FF0000FF"/>
      <name val="Times New Roman"/>
      <family val="1"/>
    </font>
    <font>
      <sz val="12"/>
      <color rgb="FF0070C0"/>
      <name val="Times New Roman"/>
      <family val="1"/>
    </font>
    <font>
      <sz val="12"/>
      <color rgb="FF00B050"/>
      <name val="Times New Roman"/>
      <family val="1"/>
    </font>
    <font>
      <sz val="12"/>
      <name val="新細明體"/>
      <family val="1"/>
      <charset val="136"/>
    </font>
    <font>
      <sz val="18"/>
      <color theme="0"/>
      <name val="Times New Roman"/>
      <family val="1"/>
    </font>
    <font>
      <sz val="18"/>
      <color theme="0"/>
      <name val="新細明體"/>
      <family val="1"/>
      <charset val="136"/>
    </font>
    <font>
      <sz val="12"/>
      <color rgb="FFFF0000"/>
      <name val="Times New Roman"/>
      <family val="1"/>
    </font>
    <font>
      <sz val="16"/>
      <color theme="1"/>
      <name val="Times New Roman"/>
      <family val="1"/>
    </font>
    <font>
      <sz val="16"/>
      <color theme="1"/>
      <name val="新細明體"/>
      <family val="1"/>
      <charset val="136"/>
    </font>
    <font>
      <sz val="11"/>
      <color rgb="FF0070C0"/>
      <name val="新細明體"/>
      <family val="1"/>
      <charset val="136"/>
    </font>
    <font>
      <sz val="11"/>
      <color rgb="FF008000"/>
      <name val="Times New Roman"/>
      <family val="1"/>
    </font>
    <font>
      <sz val="11"/>
      <color rgb="FF00B050"/>
      <name val="Times New Roman"/>
      <family val="1"/>
    </font>
    <font>
      <sz val="11"/>
      <color rgb="FFFF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80CCF0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70">
    <xf numFmtId="0" fontId="0" fillId="0" borderId="0"/>
    <xf numFmtId="3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>
      <alignment vertical="center"/>
    </xf>
    <xf numFmtId="0" fontId="2" fillId="0" borderId="0"/>
    <xf numFmtId="41" fontId="2" fillId="0" borderId="0" applyFont="0" applyFill="0" applyBorder="0" applyAlignment="0" applyProtection="0"/>
    <xf numFmtId="3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38" fontId="4" fillId="0" borderId="0" applyFont="0" applyFill="0" applyBorder="0" applyAlignment="0" applyProtection="0"/>
    <xf numFmtId="0" fontId="4" fillId="0" borderId="0"/>
    <xf numFmtId="0" fontId="7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3" borderId="6" applyNumberFormat="0" applyAlignment="0" applyProtection="0">
      <alignment vertical="center"/>
    </xf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24" borderId="7" applyNumberFormat="0" applyFont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9" borderId="9" applyNumberFormat="0" applyAlignment="0" applyProtection="0">
      <alignment vertical="center"/>
    </xf>
    <xf numFmtId="0" fontId="12" fillId="25" borderId="10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4" fillId="0" borderId="0" applyFont="0" applyFill="0" applyBorder="0" applyAlignment="0" applyProtection="0"/>
    <xf numFmtId="0" fontId="4" fillId="0" borderId="0"/>
    <xf numFmtId="0" fontId="2" fillId="0" borderId="0">
      <alignment vertical="center"/>
    </xf>
    <xf numFmtId="0" fontId="14" fillId="0" borderId="0"/>
    <xf numFmtId="0" fontId="2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5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/>
    <xf numFmtId="181" fontId="2" fillId="0" borderId="0" applyFont="0" applyFill="0" applyBorder="0" applyAlignment="0" applyProtection="0"/>
    <xf numFmtId="0" fontId="22" fillId="0" borderId="14" applyNumberFormat="0" applyFill="0" applyAlignment="0" applyProtection="0">
      <alignment vertical="center"/>
    </xf>
  </cellStyleXfs>
  <cellXfs count="470">
    <xf numFmtId="0" fontId="0" fillId="0" borderId="0" xfId="0"/>
    <xf numFmtId="38" fontId="23" fillId="0" borderId="2" xfId="1" applyFont="1" applyBorder="1" applyAlignment="1">
      <alignment vertical="center"/>
    </xf>
    <xf numFmtId="0" fontId="23" fillId="0" borderId="0" xfId="54" applyFont="1">
      <alignment vertical="center"/>
    </xf>
    <xf numFmtId="0" fontId="23" fillId="3" borderId="0" xfId="54" applyFont="1" applyFill="1">
      <alignment vertical="center"/>
    </xf>
    <xf numFmtId="0" fontId="26" fillId="0" borderId="0" xfId="54" applyFont="1">
      <alignment vertical="center"/>
    </xf>
    <xf numFmtId="0" fontId="23" fillId="0" borderId="0" xfId="54" applyFont="1" applyAlignment="1">
      <alignment vertical="center" wrapText="1"/>
    </xf>
    <xf numFmtId="0" fontId="23" fillId="3" borderId="0" xfId="54" applyFont="1" applyFill="1" applyAlignment="1">
      <alignment vertical="center" wrapText="1"/>
    </xf>
    <xf numFmtId="0" fontId="24" fillId="3" borderId="0" xfId="55" applyFont="1" applyFill="1" applyBorder="1" applyAlignment="1">
      <alignment horizontal="center" vertical="center"/>
    </xf>
    <xf numFmtId="38" fontId="25" fillId="3" borderId="0" xfId="49" applyFont="1" applyFill="1" applyBorder="1" applyAlignment="1">
      <alignment vertical="center"/>
    </xf>
    <xf numFmtId="9" fontId="23" fillId="0" borderId="0" xfId="2" applyFont="1" applyAlignment="1">
      <alignment vertical="center"/>
    </xf>
    <xf numFmtId="0" fontId="23" fillId="27" borderId="2" xfId="54" applyFont="1" applyFill="1" applyBorder="1" applyAlignment="1">
      <alignment horizontal="center" vertical="center"/>
    </xf>
    <xf numFmtId="184" fontId="23" fillId="27" borderId="2" xfId="54" applyNumberFormat="1" applyFont="1" applyFill="1" applyBorder="1">
      <alignment vertical="center"/>
    </xf>
    <xf numFmtId="0" fontId="23" fillId="27" borderId="2" xfId="54" applyFont="1" applyFill="1" applyBorder="1">
      <alignment vertical="center"/>
    </xf>
    <xf numFmtId="38" fontId="23" fillId="27" borderId="2" xfId="54" applyNumberFormat="1" applyFont="1" applyFill="1" applyBorder="1">
      <alignment vertical="center"/>
    </xf>
    <xf numFmtId="178" fontId="23" fillId="27" borderId="2" xfId="54" applyNumberFormat="1" applyFont="1" applyFill="1" applyBorder="1">
      <alignment vertical="center"/>
    </xf>
    <xf numFmtId="9" fontId="23" fillId="27" borderId="2" xfId="2" applyFont="1" applyFill="1" applyBorder="1" applyAlignment="1">
      <alignment vertical="center"/>
    </xf>
    <xf numFmtId="9" fontId="23" fillId="27" borderId="2" xfId="42" applyFont="1" applyFill="1" applyBorder="1" applyAlignment="1">
      <alignment vertical="center"/>
    </xf>
    <xf numFmtId="0" fontId="23" fillId="0" borderId="2" xfId="54" applyFont="1" applyBorder="1" applyAlignment="1">
      <alignment horizontal="center" vertical="center"/>
    </xf>
    <xf numFmtId="184" fontId="23" fillId="0" borderId="2" xfId="54" applyNumberFormat="1" applyFont="1" applyBorder="1">
      <alignment vertical="center"/>
    </xf>
    <xf numFmtId="9" fontId="23" fillId="0" borderId="2" xfId="2" applyFont="1" applyBorder="1" applyAlignment="1">
      <alignment vertical="center"/>
    </xf>
    <xf numFmtId="178" fontId="23" fillId="0" borderId="2" xfId="1" applyNumberFormat="1" applyFont="1" applyBorder="1" applyAlignment="1">
      <alignment vertical="center"/>
    </xf>
    <xf numFmtId="9" fontId="28" fillId="0" borderId="2" xfId="2" applyFont="1" applyBorder="1" applyAlignment="1">
      <alignment vertical="center"/>
    </xf>
    <xf numFmtId="178" fontId="23" fillId="0" borderId="2" xfId="54" applyNumberFormat="1" applyFont="1" applyBorder="1">
      <alignment vertical="center"/>
    </xf>
    <xf numFmtId="0" fontId="23" fillId="0" borderId="3" xfId="54" applyFont="1" applyBorder="1" applyAlignment="1">
      <alignment horizontal="center" vertical="center"/>
    </xf>
    <xf numFmtId="184" fontId="23" fillId="0" borderId="3" xfId="54" applyNumberFormat="1" applyFont="1" applyBorder="1">
      <alignment vertical="center"/>
    </xf>
    <xf numFmtId="9" fontId="23" fillId="0" borderId="3" xfId="2" applyFont="1" applyBorder="1" applyAlignment="1">
      <alignment vertical="center"/>
    </xf>
    <xf numFmtId="38" fontId="23" fillId="0" borderId="3" xfId="1" applyFont="1" applyBorder="1" applyAlignment="1">
      <alignment vertical="center"/>
    </xf>
    <xf numFmtId="178" fontId="23" fillId="0" borderId="3" xfId="54" applyNumberFormat="1" applyFont="1" applyBorder="1">
      <alignment vertical="center"/>
    </xf>
    <xf numFmtId="9" fontId="28" fillId="0" borderId="3" xfId="2" applyFont="1" applyBorder="1" applyAlignment="1">
      <alignment vertical="center"/>
    </xf>
    <xf numFmtId="38" fontId="23" fillId="27" borderId="2" xfId="49" applyFont="1" applyFill="1" applyBorder="1" applyAlignment="1">
      <alignment vertical="center"/>
    </xf>
    <xf numFmtId="10" fontId="23" fillId="27" borderId="2" xfId="39" applyNumberFormat="1" applyFont="1" applyFill="1" applyBorder="1" applyAlignment="1">
      <alignment vertical="center"/>
    </xf>
    <xf numFmtId="38" fontId="23" fillId="0" borderId="2" xfId="54" applyNumberFormat="1" applyFont="1" applyBorder="1">
      <alignment vertical="center"/>
    </xf>
    <xf numFmtId="10" fontId="23" fillId="0" borderId="2" xfId="2" applyNumberFormat="1" applyFont="1" applyBorder="1" applyAlignment="1">
      <alignment vertical="center"/>
    </xf>
    <xf numFmtId="10" fontId="23" fillId="0" borderId="3" xfId="2" applyNumberFormat="1" applyFont="1" applyBorder="1" applyAlignment="1">
      <alignment vertical="center"/>
    </xf>
    <xf numFmtId="0" fontId="24" fillId="26" borderId="1" xfId="55" applyFont="1" applyFill="1" applyBorder="1" applyAlignment="1">
      <alignment horizontal="right" vertical="center" wrapText="1"/>
    </xf>
    <xf numFmtId="182" fontId="28" fillId="3" borderId="2" xfId="55" applyNumberFormat="1" applyFont="1" applyFill="1" applyBorder="1" applyAlignment="1">
      <alignment horizontal="center" vertical="center"/>
    </xf>
    <xf numFmtId="38" fontId="28" fillId="3" borderId="2" xfId="49" applyFont="1" applyFill="1" applyBorder="1" applyAlignment="1">
      <alignment vertical="center"/>
    </xf>
    <xf numFmtId="10" fontId="25" fillId="3" borderId="2" xfId="39" applyNumberFormat="1" applyFont="1" applyFill="1" applyBorder="1" applyAlignment="1">
      <alignment vertical="center"/>
    </xf>
    <xf numFmtId="38" fontId="25" fillId="3" borderId="2" xfId="49" applyFont="1" applyFill="1" applyBorder="1" applyAlignment="1">
      <alignment vertical="center"/>
    </xf>
    <xf numFmtId="182" fontId="28" fillId="0" borderId="2" xfId="55" applyNumberFormat="1" applyFont="1" applyBorder="1" applyAlignment="1">
      <alignment horizontal="center" vertical="center"/>
    </xf>
    <xf numFmtId="38" fontId="28" fillId="0" borderId="2" xfId="49" applyFont="1" applyBorder="1" applyAlignment="1">
      <alignment vertical="center"/>
    </xf>
    <xf numFmtId="10" fontId="25" fillId="0" borderId="2" xfId="39" applyNumberFormat="1" applyFont="1" applyBorder="1" applyAlignment="1">
      <alignment vertical="center"/>
    </xf>
    <xf numFmtId="38" fontId="25" fillId="0" borderId="2" xfId="49" applyFont="1" applyBorder="1" applyAlignment="1">
      <alignment vertical="center"/>
    </xf>
    <xf numFmtId="182" fontId="28" fillId="0" borderId="3" xfId="55" applyNumberFormat="1" applyFont="1" applyBorder="1" applyAlignment="1">
      <alignment horizontal="center" vertical="center"/>
    </xf>
    <xf numFmtId="38" fontId="28" fillId="0" borderId="3" xfId="49" applyFont="1" applyBorder="1" applyAlignment="1">
      <alignment vertical="center"/>
    </xf>
    <xf numFmtId="38" fontId="25" fillId="0" borderId="3" xfId="49" applyFont="1" applyBorder="1" applyAlignment="1">
      <alignment vertical="center"/>
    </xf>
    <xf numFmtId="10" fontId="25" fillId="0" borderId="3" xfId="39" applyNumberFormat="1" applyFont="1" applyBorder="1" applyAlignment="1">
      <alignment vertical="center"/>
    </xf>
    <xf numFmtId="38" fontId="23" fillId="32" borderId="2" xfId="1" applyFont="1" applyFill="1" applyBorder="1" applyAlignment="1">
      <alignment vertical="center"/>
    </xf>
    <xf numFmtId="178" fontId="23" fillId="32" borderId="2" xfId="1" applyNumberFormat="1" applyFont="1" applyFill="1" applyBorder="1" applyAlignment="1">
      <alignment vertical="center"/>
    </xf>
    <xf numFmtId="178" fontId="23" fillId="32" borderId="2" xfId="54" applyNumberFormat="1" applyFont="1" applyFill="1" applyBorder="1">
      <alignment vertical="center"/>
    </xf>
    <xf numFmtId="178" fontId="23" fillId="32" borderId="3" xfId="54" applyNumberFormat="1" applyFont="1" applyFill="1" applyBorder="1">
      <alignment vertical="center"/>
    </xf>
    <xf numFmtId="10" fontId="23" fillId="32" borderId="2" xfId="2" applyNumberFormat="1" applyFont="1" applyFill="1" applyBorder="1" applyAlignment="1">
      <alignment vertical="center"/>
    </xf>
    <xf numFmtId="10" fontId="23" fillId="32" borderId="3" xfId="2" applyNumberFormat="1" applyFont="1" applyFill="1" applyBorder="1" applyAlignment="1">
      <alignment vertical="center"/>
    </xf>
    <xf numFmtId="38" fontId="23" fillId="32" borderId="3" xfId="1" applyFont="1" applyFill="1" applyBorder="1" applyAlignment="1">
      <alignment vertical="center"/>
    </xf>
    <xf numFmtId="184" fontId="23" fillId="32" borderId="2" xfId="54" applyNumberFormat="1" applyFont="1" applyFill="1" applyBorder="1">
      <alignment vertical="center"/>
    </xf>
    <xf numFmtId="184" fontId="23" fillId="32" borderId="3" xfId="54" applyNumberFormat="1" applyFont="1" applyFill="1" applyBorder="1">
      <alignment vertical="center"/>
    </xf>
    <xf numFmtId="0" fontId="35" fillId="0" borderId="0" xfId="3" applyFont="1" applyFill="1" applyAlignment="1">
      <alignment horizontal="left" vertical="center"/>
    </xf>
    <xf numFmtId="0" fontId="36" fillId="0" borderId="0" xfId="3" applyFont="1" applyFill="1" applyAlignment="1">
      <alignment horizontal="left" vertical="center"/>
    </xf>
    <xf numFmtId="0" fontId="37" fillId="26" borderId="1" xfId="3" applyFont="1" applyFill="1" applyBorder="1" applyAlignment="1">
      <alignment horizontal="center" vertical="center"/>
    </xf>
    <xf numFmtId="0" fontId="38" fillId="0" borderId="2" xfId="3" applyFont="1" applyBorder="1" applyAlignment="1">
      <alignment vertical="center" wrapText="1"/>
    </xf>
    <xf numFmtId="0" fontId="39" fillId="0" borderId="2" xfId="3" applyFont="1" applyBorder="1" applyAlignment="1">
      <alignment horizontal="center" vertical="center"/>
    </xf>
    <xf numFmtId="38" fontId="39" fillId="0" borderId="2" xfId="1" applyFont="1" applyBorder="1" applyAlignment="1">
      <alignment horizontal="right" vertical="center"/>
    </xf>
    <xf numFmtId="0" fontId="38" fillId="0" borderId="2" xfId="3" applyFont="1" applyBorder="1">
      <alignment vertical="center"/>
    </xf>
    <xf numFmtId="0" fontId="40" fillId="0" borderId="2" xfId="3" applyFont="1" applyBorder="1">
      <alignment vertical="center"/>
    </xf>
    <xf numFmtId="0" fontId="40" fillId="0" borderId="3" xfId="3" applyFont="1" applyBorder="1">
      <alignment vertical="center"/>
    </xf>
    <xf numFmtId="0" fontId="39" fillId="0" borderId="3" xfId="3" applyFont="1" applyBorder="1" applyAlignment="1">
      <alignment horizontal="center" vertical="center"/>
    </xf>
    <xf numFmtId="40" fontId="41" fillId="0" borderId="3" xfId="1" applyNumberFormat="1" applyFont="1" applyBorder="1" applyAlignment="1">
      <alignment horizontal="right" vertical="center"/>
    </xf>
    <xf numFmtId="0" fontId="42" fillId="0" borderId="0" xfId="3" applyFont="1" applyFill="1" applyAlignment="1">
      <alignment horizontal="left" vertical="center"/>
    </xf>
    <xf numFmtId="0" fontId="44" fillId="0" borderId="0" xfId="3" applyFont="1" applyFill="1" applyAlignment="1">
      <alignment horizontal="left" vertical="center"/>
    </xf>
    <xf numFmtId="0" fontId="38" fillId="0" borderId="0" xfId="3" applyFont="1">
      <alignment vertical="center"/>
    </xf>
    <xf numFmtId="0" fontId="45" fillId="0" borderId="0" xfId="3" applyFont="1" applyFill="1" applyAlignment="1">
      <alignment horizontal="left" vertical="center"/>
    </xf>
    <xf numFmtId="0" fontId="37" fillId="26" borderId="1" xfId="3" applyFont="1" applyFill="1" applyBorder="1">
      <alignment vertical="center"/>
    </xf>
    <xf numFmtId="0" fontId="46" fillId="26" borderId="1" xfId="3" applyFont="1" applyFill="1" applyBorder="1" applyAlignment="1">
      <alignment horizontal="center" vertical="center"/>
    </xf>
    <xf numFmtId="0" fontId="46" fillId="26" borderId="1" xfId="3" applyFont="1" applyFill="1" applyBorder="1" applyAlignment="1">
      <alignment horizontal="center" vertical="center"/>
    </xf>
    <xf numFmtId="0" fontId="37" fillId="26" borderId="2" xfId="3" applyFont="1" applyFill="1" applyBorder="1" applyAlignment="1">
      <alignment horizontal="center" vertical="center"/>
    </xf>
    <xf numFmtId="0" fontId="46" fillId="26" borderId="2" xfId="3" applyFont="1" applyFill="1" applyBorder="1" applyAlignment="1">
      <alignment horizontal="center" vertical="center"/>
    </xf>
    <xf numFmtId="0" fontId="38" fillId="0" borderId="0" xfId="3" applyFont="1" applyAlignment="1">
      <alignment horizontal="center" vertical="center"/>
    </xf>
    <xf numFmtId="0" fontId="38" fillId="3" borderId="2" xfId="3" applyFont="1" applyFill="1" applyBorder="1" applyAlignment="1">
      <alignment horizontal="left" vertical="center"/>
    </xf>
    <xf numFmtId="0" fontId="38" fillId="3" borderId="2" xfId="3" applyFont="1" applyFill="1" applyBorder="1" applyAlignment="1">
      <alignment horizontal="center" vertical="center"/>
    </xf>
    <xf numFmtId="0" fontId="38" fillId="3" borderId="0" xfId="3" applyFont="1" applyFill="1" applyAlignment="1">
      <alignment horizontal="center" vertical="center"/>
    </xf>
    <xf numFmtId="9" fontId="39" fillId="3" borderId="2" xfId="3" applyNumberFormat="1" applyFont="1" applyFill="1" applyBorder="1" applyAlignment="1">
      <alignment horizontal="center" vertical="center"/>
    </xf>
    <xf numFmtId="0" fontId="38" fillId="0" borderId="2" xfId="3" applyFont="1" applyBorder="1" applyAlignment="1">
      <alignment horizontal="center" vertical="center"/>
    </xf>
    <xf numFmtId="0" fontId="40" fillId="0" borderId="2" xfId="3" applyFont="1" applyBorder="1" applyAlignment="1">
      <alignment vertical="center" wrapText="1"/>
    </xf>
    <xf numFmtId="0" fontId="40" fillId="0" borderId="2" xfId="3" applyFont="1" applyBorder="1" applyAlignment="1">
      <alignment horizontal="left" vertical="center"/>
    </xf>
    <xf numFmtId="0" fontId="40" fillId="0" borderId="2" xfId="3" applyFont="1" applyBorder="1" applyAlignment="1">
      <alignment horizontal="center" vertical="center"/>
    </xf>
    <xf numFmtId="38" fontId="48" fillId="0" borderId="2" xfId="6" applyFont="1" applyBorder="1">
      <alignment vertical="center"/>
    </xf>
    <xf numFmtId="38" fontId="40" fillId="0" borderId="2" xfId="3" applyNumberFormat="1" applyFont="1" applyBorder="1">
      <alignment vertical="center"/>
    </xf>
    <xf numFmtId="0" fontId="41" fillId="0" borderId="2" xfId="3" applyFont="1" applyFill="1" applyBorder="1" applyAlignment="1">
      <alignment horizontal="left" vertical="center"/>
    </xf>
    <xf numFmtId="0" fontId="38" fillId="0" borderId="2" xfId="3" applyFont="1" applyFill="1" applyBorder="1" applyAlignment="1">
      <alignment horizontal="center" vertical="center"/>
    </xf>
    <xf numFmtId="0" fontId="41" fillId="0" borderId="2" xfId="3" applyFont="1" applyFill="1" applyBorder="1" applyAlignment="1">
      <alignment horizontal="center" vertical="center"/>
    </xf>
    <xf numFmtId="180" fontId="39" fillId="0" borderId="2" xfId="3" applyNumberFormat="1" applyFont="1" applyFill="1" applyBorder="1" applyAlignment="1">
      <alignment horizontal="center" vertical="center"/>
    </xf>
    <xf numFmtId="0" fontId="38" fillId="0" borderId="0" xfId="3" applyFont="1" applyFill="1" applyAlignment="1">
      <alignment horizontal="center" vertical="center"/>
    </xf>
    <xf numFmtId="0" fontId="41" fillId="0" borderId="2" xfId="3" applyFont="1" applyFill="1" applyBorder="1" applyAlignment="1">
      <alignment vertical="center"/>
    </xf>
    <xf numFmtId="9" fontId="41" fillId="0" borderId="2" xfId="3" applyNumberFormat="1" applyFont="1" applyFill="1" applyBorder="1" applyAlignment="1">
      <alignment horizontal="center" vertical="center"/>
    </xf>
    <xf numFmtId="41" fontId="38" fillId="32" borderId="2" xfId="5" applyFont="1" applyFill="1" applyBorder="1" applyAlignment="1">
      <alignment horizontal="center" vertical="center"/>
    </xf>
    <xf numFmtId="38" fontId="40" fillId="32" borderId="2" xfId="3" applyNumberFormat="1" applyFont="1" applyFill="1" applyBorder="1">
      <alignment vertical="center"/>
    </xf>
    <xf numFmtId="9" fontId="39" fillId="0" borderId="2" xfId="3" applyNumberFormat="1" applyFont="1" applyFill="1" applyBorder="1" applyAlignment="1">
      <alignment horizontal="center" vertical="center"/>
    </xf>
    <xf numFmtId="41" fontId="38" fillId="0" borderId="2" xfId="5" applyFont="1" applyFill="1" applyBorder="1" applyAlignment="1">
      <alignment horizontal="center" vertical="center"/>
    </xf>
    <xf numFmtId="38" fontId="39" fillId="0" borderId="2" xfId="1" applyFont="1" applyFill="1" applyBorder="1" applyAlignment="1">
      <alignment horizontal="center" vertical="center"/>
    </xf>
    <xf numFmtId="38" fontId="38" fillId="32" borderId="2" xfId="1" applyFont="1" applyFill="1" applyBorder="1" applyAlignment="1">
      <alignment horizontal="center" vertical="center"/>
    </xf>
    <xf numFmtId="38" fontId="40" fillId="0" borderId="2" xfId="3" applyNumberFormat="1" applyFont="1" applyFill="1" applyBorder="1">
      <alignment vertical="center"/>
    </xf>
    <xf numFmtId="38" fontId="49" fillId="0" borderId="2" xfId="1" applyFont="1" applyFill="1" applyBorder="1" applyAlignment="1">
      <alignment horizontal="center" vertical="center"/>
    </xf>
    <xf numFmtId="41" fontId="39" fillId="0" borderId="2" xfId="5" applyFont="1" applyFill="1" applyBorder="1" applyAlignment="1">
      <alignment horizontal="center" vertical="center"/>
    </xf>
    <xf numFmtId="41" fontId="41" fillId="0" borderId="2" xfId="5" applyFont="1" applyFill="1" applyBorder="1" applyAlignment="1">
      <alignment horizontal="center" vertical="center"/>
    </xf>
    <xf numFmtId="0" fontId="39" fillId="0" borderId="2" xfId="3" applyFont="1" applyFill="1" applyBorder="1" applyAlignment="1">
      <alignment horizontal="center" vertical="center"/>
    </xf>
    <xf numFmtId="41" fontId="49" fillId="0" borderId="2" xfId="5" applyFont="1" applyFill="1" applyBorder="1" applyAlignment="1">
      <alignment horizontal="center" vertical="center"/>
    </xf>
    <xf numFmtId="176" fontId="38" fillId="0" borderId="2" xfId="3" applyNumberFormat="1" applyFont="1" applyBorder="1">
      <alignment vertical="center"/>
    </xf>
    <xf numFmtId="38" fontId="38" fillId="32" borderId="2" xfId="1" applyFont="1" applyFill="1" applyBorder="1" applyAlignment="1">
      <alignment vertical="center"/>
    </xf>
    <xf numFmtId="38" fontId="40" fillId="32" borderId="2" xfId="1" applyFont="1" applyFill="1" applyBorder="1" applyAlignment="1">
      <alignment vertical="center"/>
    </xf>
    <xf numFmtId="176" fontId="38" fillId="32" borderId="2" xfId="3" applyNumberFormat="1" applyFont="1" applyFill="1" applyBorder="1">
      <alignment vertical="center"/>
    </xf>
    <xf numFmtId="0" fontId="40" fillId="0" borderId="3" xfId="3" applyFont="1" applyBorder="1" applyAlignment="1">
      <alignment horizontal="left" vertical="center"/>
    </xf>
    <xf numFmtId="0" fontId="38" fillId="0" borderId="3" xfId="3" applyFont="1" applyBorder="1">
      <alignment vertical="center"/>
    </xf>
    <xf numFmtId="0" fontId="38" fillId="0" borderId="3" xfId="3" applyFont="1" applyBorder="1" applyAlignment="1">
      <alignment horizontal="center" vertical="center"/>
    </xf>
    <xf numFmtId="176" fontId="38" fillId="0" borderId="3" xfId="3" applyNumberFormat="1" applyFont="1" applyBorder="1">
      <alignment vertical="center"/>
    </xf>
    <xf numFmtId="179" fontId="38" fillId="32" borderId="3" xfId="1" applyNumberFormat="1" applyFont="1" applyFill="1" applyBorder="1" applyAlignment="1">
      <alignment vertical="center"/>
    </xf>
    <xf numFmtId="38" fontId="38" fillId="0" borderId="3" xfId="1" applyFont="1" applyBorder="1" applyAlignment="1">
      <alignment vertical="center"/>
    </xf>
    <xf numFmtId="0" fontId="40" fillId="0" borderId="0" xfId="3" applyFont="1" applyBorder="1" applyAlignment="1">
      <alignment horizontal="center" vertical="center"/>
    </xf>
    <xf numFmtId="0" fontId="38" fillId="0" borderId="0" xfId="3" applyFont="1" applyBorder="1">
      <alignment vertical="center"/>
    </xf>
    <xf numFmtId="176" fontId="38" fillId="0" borderId="0" xfId="3" applyNumberFormat="1" applyFont="1" applyBorder="1">
      <alignment vertical="center"/>
    </xf>
    <xf numFmtId="38" fontId="41" fillId="0" borderId="0" xfId="1" applyFont="1" applyFill="1" applyBorder="1" applyAlignment="1">
      <alignment horizontal="center" vertical="center"/>
    </xf>
    <xf numFmtId="0" fontId="51" fillId="0" borderId="0" xfId="3" applyFont="1" applyFill="1" applyAlignment="1">
      <alignment horizontal="left" vertical="center"/>
    </xf>
    <xf numFmtId="0" fontId="37" fillId="3" borderId="0" xfId="3" applyFont="1" applyFill="1" applyBorder="1" applyAlignment="1">
      <alignment horizontal="center" vertical="center"/>
    </xf>
    <xf numFmtId="0" fontId="40" fillId="3" borderId="0" xfId="3" applyFont="1" applyFill="1" applyBorder="1">
      <alignment vertical="center"/>
    </xf>
    <xf numFmtId="41" fontId="38" fillId="3" borderId="0" xfId="5" applyFont="1" applyFill="1" applyBorder="1" applyAlignment="1">
      <alignment vertical="center"/>
    </xf>
    <xf numFmtId="0" fontId="38" fillId="3" borderId="0" xfId="3" applyFont="1" applyFill="1" applyBorder="1">
      <alignment vertical="center"/>
    </xf>
    <xf numFmtId="0" fontId="38" fillId="3" borderId="0" xfId="3" applyFont="1" applyFill="1" applyBorder="1" applyAlignment="1">
      <alignment vertical="center" wrapText="1"/>
    </xf>
    <xf numFmtId="38" fontId="38" fillId="0" borderId="0" xfId="1" applyFont="1" applyAlignment="1">
      <alignment vertical="center"/>
    </xf>
    <xf numFmtId="0" fontId="38" fillId="3" borderId="0" xfId="3" applyFont="1" applyFill="1" applyBorder="1" applyAlignment="1">
      <alignment horizontal="center" vertical="center"/>
    </xf>
    <xf numFmtId="9" fontId="38" fillId="3" borderId="0" xfId="3" applyNumberFormat="1" applyFont="1" applyFill="1" applyBorder="1">
      <alignment vertical="center"/>
    </xf>
    <xf numFmtId="0" fontId="40" fillId="0" borderId="0" xfId="3" applyFont="1" applyBorder="1">
      <alignment vertical="center"/>
    </xf>
    <xf numFmtId="9" fontId="38" fillId="0" borderId="0" xfId="3" applyNumberFormat="1" applyFont="1" applyBorder="1">
      <alignment vertical="center"/>
    </xf>
    <xf numFmtId="0" fontId="52" fillId="0" borderId="0" xfId="3" applyFont="1" applyBorder="1" applyAlignment="1">
      <alignment horizontal="center" vertical="center"/>
    </xf>
    <xf numFmtId="0" fontId="52" fillId="0" borderId="0" xfId="3" applyFont="1" applyBorder="1" applyAlignment="1">
      <alignment horizontal="right" vertical="center"/>
    </xf>
    <xf numFmtId="0" fontId="53" fillId="0" borderId="0" xfId="3" applyFont="1" applyFill="1" applyBorder="1">
      <alignment vertical="center"/>
    </xf>
    <xf numFmtId="0" fontId="53" fillId="0" borderId="0" xfId="3" applyFont="1" applyFill="1" applyBorder="1" applyAlignment="1">
      <alignment horizontal="center" vertical="center"/>
    </xf>
    <xf numFmtId="0" fontId="53" fillId="0" borderId="0" xfId="3" applyFont="1" applyFill="1" applyBorder="1" applyAlignment="1">
      <alignment horizontal="right" vertical="center"/>
    </xf>
    <xf numFmtId="38" fontId="55" fillId="0" borderId="2" xfId="1" applyFont="1" applyFill="1" applyBorder="1" applyAlignment="1">
      <alignment horizontal="right" vertical="center"/>
    </xf>
    <xf numFmtId="38" fontId="55" fillId="0" borderId="3" xfId="1" applyFont="1" applyBorder="1" applyAlignment="1">
      <alignment horizontal="right" vertical="center"/>
    </xf>
    <xf numFmtId="0" fontId="51" fillId="0" borderId="0" xfId="3" applyFont="1" applyFill="1" applyBorder="1">
      <alignment vertical="center"/>
    </xf>
    <xf numFmtId="0" fontId="56" fillId="0" borderId="0" xfId="3" applyFont="1" applyFill="1" applyBorder="1">
      <alignment vertical="center"/>
    </xf>
    <xf numFmtId="0" fontId="53" fillId="3" borderId="0" xfId="3" applyFont="1" applyFill="1">
      <alignment vertical="center"/>
    </xf>
    <xf numFmtId="0" fontId="38" fillId="0" borderId="0" xfId="3" applyFont="1" applyFill="1" applyBorder="1">
      <alignment vertical="center"/>
    </xf>
    <xf numFmtId="0" fontId="46" fillId="0" borderId="0" xfId="3" applyFont="1" applyFill="1" applyBorder="1" applyAlignment="1">
      <alignment vertical="center"/>
    </xf>
    <xf numFmtId="0" fontId="37" fillId="0" borderId="0" xfId="3" applyFont="1" applyFill="1" applyBorder="1">
      <alignment vertical="center"/>
    </xf>
    <xf numFmtId="0" fontId="38" fillId="0" borderId="0" xfId="4" applyFont="1" applyFill="1" applyBorder="1" applyAlignment="1">
      <alignment vertical="center"/>
    </xf>
    <xf numFmtId="9" fontId="38" fillId="0" borderId="0" xfId="7" applyFont="1" applyFill="1" applyBorder="1" applyAlignment="1">
      <alignment horizontal="center" vertical="center"/>
    </xf>
    <xf numFmtId="0" fontId="40" fillId="0" borderId="0" xfId="3" applyFont="1" applyFill="1" applyBorder="1" applyAlignment="1">
      <alignment vertical="center" wrapText="1"/>
    </xf>
    <xf numFmtId="9" fontId="39" fillId="0" borderId="0" xfId="3" applyNumberFormat="1" applyFont="1" applyFill="1" applyBorder="1" applyAlignment="1">
      <alignment horizontal="center" vertical="center"/>
    </xf>
    <xf numFmtId="180" fontId="38" fillId="0" borderId="0" xfId="7" applyNumberFormat="1" applyFont="1" applyFill="1" applyBorder="1" applyAlignment="1">
      <alignment horizontal="center" vertical="center"/>
    </xf>
    <xf numFmtId="180" fontId="39" fillId="0" borderId="0" xfId="3" applyNumberFormat="1" applyFont="1" applyFill="1" applyBorder="1" applyAlignment="1">
      <alignment horizontal="center" vertical="center"/>
    </xf>
    <xf numFmtId="9" fontId="38" fillId="0" borderId="0" xfId="7" applyNumberFormat="1" applyFont="1" applyFill="1" applyBorder="1" applyAlignment="1">
      <alignment horizontal="center" vertical="center"/>
    </xf>
    <xf numFmtId="0" fontId="40" fillId="0" borderId="0" xfId="3" applyFont="1">
      <alignment vertical="center"/>
    </xf>
    <xf numFmtId="9" fontId="52" fillId="0" borderId="0" xfId="3" applyNumberFormat="1" applyFont="1" applyFill="1" applyBorder="1" applyAlignment="1">
      <alignment horizontal="center" vertical="center"/>
    </xf>
    <xf numFmtId="9" fontId="40" fillId="0" borderId="0" xfId="3" applyNumberFormat="1" applyFont="1">
      <alignment vertical="center"/>
    </xf>
    <xf numFmtId="9" fontId="38" fillId="0" borderId="0" xfId="3" applyNumberFormat="1" applyFont="1">
      <alignment vertical="center"/>
    </xf>
    <xf numFmtId="38" fontId="41" fillId="0" borderId="2" xfId="1" applyFont="1" applyFill="1" applyBorder="1" applyAlignment="1">
      <alignment horizontal="center" vertical="center"/>
    </xf>
    <xf numFmtId="38" fontId="38" fillId="0" borderId="2" xfId="1" applyFont="1" applyBorder="1" applyAlignment="1">
      <alignment vertical="center"/>
    </xf>
    <xf numFmtId="38" fontId="40" fillId="0" borderId="2" xfId="1" applyFont="1" applyBorder="1" applyAlignment="1">
      <alignment vertical="center"/>
    </xf>
    <xf numFmtId="179" fontId="38" fillId="0" borderId="3" xfId="1" applyNumberFormat="1" applyFont="1" applyBorder="1" applyAlignment="1">
      <alignment vertical="center"/>
    </xf>
    <xf numFmtId="0" fontId="33" fillId="0" borderId="0" xfId="3" applyFont="1">
      <alignment vertical="center"/>
    </xf>
    <xf numFmtId="0" fontId="58" fillId="0" borderId="0" xfId="3" applyFont="1">
      <alignment vertical="center"/>
    </xf>
    <xf numFmtId="0" fontId="40" fillId="0" borderId="0" xfId="3" applyFont="1" applyAlignment="1">
      <alignment horizontal="center" vertical="center"/>
    </xf>
    <xf numFmtId="0" fontId="46" fillId="26" borderId="2" xfId="55" applyFont="1" applyFill="1" applyBorder="1" applyAlignment="1">
      <alignment horizontal="center" vertical="center"/>
    </xf>
    <xf numFmtId="0" fontId="46" fillId="26" borderId="19" xfId="55" applyFont="1" applyFill="1" applyBorder="1" applyAlignment="1">
      <alignment horizontal="center" vertical="center"/>
    </xf>
    <xf numFmtId="0" fontId="46" fillId="26" borderId="20" xfId="55" applyFont="1" applyFill="1" applyBorder="1" applyAlignment="1">
      <alignment horizontal="center" vertical="center"/>
    </xf>
    <xf numFmtId="182" fontId="59" fillId="3" borderId="2" xfId="55" applyNumberFormat="1" applyFont="1" applyFill="1" applyBorder="1" applyAlignment="1">
      <alignment horizontal="center" vertical="center"/>
    </xf>
    <xf numFmtId="38" fontId="60" fillId="0" borderId="2" xfId="3" applyNumberFormat="1" applyFont="1" applyBorder="1">
      <alignment vertical="center"/>
    </xf>
    <xf numFmtId="38" fontId="40" fillId="32" borderId="2" xfId="51" applyFont="1" applyFill="1" applyBorder="1" applyAlignment="1">
      <alignment vertical="center"/>
    </xf>
    <xf numFmtId="182" fontId="59" fillId="3" borderId="19" xfId="55" applyNumberFormat="1" applyFont="1" applyFill="1" applyBorder="1" applyAlignment="1">
      <alignment horizontal="center" vertical="center"/>
    </xf>
    <xf numFmtId="38" fontId="40" fillId="0" borderId="19" xfId="1" applyFont="1" applyBorder="1" applyAlignment="1">
      <alignment vertical="center"/>
    </xf>
    <xf numFmtId="38" fontId="40" fillId="0" borderId="19" xfId="51" applyFont="1" applyBorder="1" applyAlignment="1">
      <alignment vertical="center"/>
    </xf>
    <xf numFmtId="38" fontId="40" fillId="0" borderId="20" xfId="51" applyFont="1" applyBorder="1" applyAlignment="1">
      <alignment vertical="center"/>
    </xf>
    <xf numFmtId="182" fontId="59" fillId="0" borderId="2" xfId="55" applyNumberFormat="1" applyFont="1" applyBorder="1" applyAlignment="1">
      <alignment horizontal="center" vertical="center"/>
    </xf>
    <xf numFmtId="182" fontId="59" fillId="0" borderId="19" xfId="55" applyNumberFormat="1" applyFont="1" applyBorder="1" applyAlignment="1">
      <alignment horizontal="center" vertical="center"/>
    </xf>
    <xf numFmtId="38" fontId="40" fillId="0" borderId="3" xfId="3" applyNumberFormat="1" applyFont="1" applyBorder="1">
      <alignment vertical="center"/>
    </xf>
    <xf numFmtId="38" fontId="40" fillId="0" borderId="0" xfId="51" applyFont="1" applyAlignment="1">
      <alignment vertical="center"/>
    </xf>
    <xf numFmtId="40" fontId="40" fillId="32" borderId="2" xfId="1" applyNumberFormat="1" applyFont="1" applyFill="1" applyBorder="1" applyAlignment="1">
      <alignment vertical="center"/>
    </xf>
    <xf numFmtId="0" fontId="40" fillId="0" borderId="3" xfId="3" applyFont="1" applyBorder="1" applyAlignment="1">
      <alignment horizontal="center" vertical="center"/>
    </xf>
    <xf numFmtId="40" fontId="40" fillId="32" borderId="3" xfId="1" applyNumberFormat="1" applyFont="1" applyFill="1" applyBorder="1" applyAlignment="1">
      <alignment vertical="center"/>
    </xf>
    <xf numFmtId="0" fontId="40" fillId="0" borderId="22" xfId="3" applyFont="1" applyBorder="1">
      <alignment vertical="center"/>
    </xf>
    <xf numFmtId="0" fontId="40" fillId="0" borderId="23" xfId="3" applyFont="1" applyBorder="1" applyAlignment="1">
      <alignment horizontal="center" vertical="center"/>
    </xf>
    <xf numFmtId="0" fontId="40" fillId="0" borderId="23" xfId="3" applyFont="1" applyBorder="1">
      <alignment vertical="center"/>
    </xf>
    <xf numFmtId="40" fontId="40" fillId="0" borderId="23" xfId="51" applyNumberFormat="1" applyFont="1" applyBorder="1" applyAlignment="1">
      <alignment vertical="center"/>
    </xf>
    <xf numFmtId="40" fontId="40" fillId="0" borderId="24" xfId="51" applyNumberFormat="1" applyFont="1" applyBorder="1" applyAlignment="1">
      <alignment vertical="center"/>
    </xf>
    <xf numFmtId="38" fontId="40" fillId="0" borderId="2" xfId="51" applyFont="1" applyBorder="1" applyAlignment="1">
      <alignment vertical="center"/>
    </xf>
    <xf numFmtId="40" fontId="40" fillId="0" borderId="2" xfId="1" applyNumberFormat="1" applyFont="1" applyBorder="1" applyAlignment="1">
      <alignment vertical="center"/>
    </xf>
    <xf numFmtId="40" fontId="40" fillId="0" borderId="3" xfId="1" applyNumberFormat="1" applyFont="1" applyBorder="1" applyAlignment="1">
      <alignment vertical="center"/>
    </xf>
    <xf numFmtId="0" fontId="58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25" xfId="0" applyFont="1" applyFill="1" applyBorder="1" applyAlignment="1">
      <alignment horizontal="centerContinuous" vertical="center"/>
    </xf>
    <xf numFmtId="0" fontId="40" fillId="0" borderId="0" xfId="0" applyFont="1" applyFill="1" applyBorder="1" applyAlignment="1">
      <alignment vertical="center"/>
    </xf>
    <xf numFmtId="183" fontId="40" fillId="0" borderId="0" xfId="1" applyNumberFormat="1" applyFont="1" applyFill="1" applyBorder="1" applyAlignment="1">
      <alignment vertical="center"/>
    </xf>
    <xf numFmtId="38" fontId="40" fillId="0" borderId="0" xfId="1" applyFont="1" applyFill="1" applyBorder="1" applyAlignment="1">
      <alignment vertical="center"/>
    </xf>
    <xf numFmtId="0" fontId="40" fillId="0" borderId="5" xfId="0" applyFont="1" applyFill="1" applyBorder="1" applyAlignment="1">
      <alignment vertical="center"/>
    </xf>
    <xf numFmtId="0" fontId="40" fillId="0" borderId="25" xfId="0" applyFont="1" applyFill="1" applyBorder="1" applyAlignment="1">
      <alignment horizontal="center" vertical="center"/>
    </xf>
    <xf numFmtId="38" fontId="40" fillId="0" borderId="5" xfId="1" applyFont="1" applyFill="1" applyBorder="1" applyAlignment="1">
      <alignment vertical="center"/>
    </xf>
    <xf numFmtId="183" fontId="40" fillId="0" borderId="5" xfId="1" applyNumberFormat="1" applyFont="1" applyFill="1" applyBorder="1" applyAlignment="1">
      <alignment vertical="center"/>
    </xf>
    <xf numFmtId="40" fontId="40" fillId="0" borderId="5" xfId="1" applyNumberFormat="1" applyFont="1" applyFill="1" applyBorder="1" applyAlignment="1">
      <alignment vertical="center"/>
    </xf>
    <xf numFmtId="0" fontId="53" fillId="0" borderId="0" xfId="0" applyFont="1" applyAlignment="1">
      <alignment vertical="center"/>
    </xf>
    <xf numFmtId="0" fontId="32" fillId="3" borderId="2" xfId="3" applyFont="1" applyFill="1" applyBorder="1" applyAlignment="1">
      <alignment horizontal="left" vertical="center"/>
    </xf>
    <xf numFmtId="0" fontId="57" fillId="0" borderId="0" xfId="3" applyFont="1">
      <alignment vertical="center"/>
    </xf>
    <xf numFmtId="0" fontId="40" fillId="0" borderId="25" xfId="0" applyFont="1" applyFill="1" applyBorder="1" applyAlignment="1">
      <alignment horizontal="centerContinuous"/>
    </xf>
    <xf numFmtId="0" fontId="40" fillId="0" borderId="0" xfId="0" applyFont="1" applyFill="1" applyBorder="1" applyAlignment="1"/>
    <xf numFmtId="0" fontId="40" fillId="0" borderId="5" xfId="0" applyFont="1" applyFill="1" applyBorder="1" applyAlignment="1"/>
    <xf numFmtId="0" fontId="40" fillId="0" borderId="0" xfId="0" applyFont="1"/>
    <xf numFmtId="0" fontId="40" fillId="0" borderId="2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33" fillId="0" borderId="5" xfId="0" applyFont="1" applyFill="1" applyBorder="1" applyAlignment="1"/>
    <xf numFmtId="0" fontId="61" fillId="3" borderId="0" xfId="54" applyFont="1" applyFill="1">
      <alignment vertical="center"/>
    </xf>
    <xf numFmtId="0" fontId="62" fillId="26" borderId="1" xfId="54" applyFont="1" applyFill="1" applyBorder="1" applyAlignment="1">
      <alignment horizontal="center" vertical="center"/>
    </xf>
    <xf numFmtId="0" fontId="62" fillId="26" borderId="1" xfId="55" applyFont="1" applyFill="1" applyBorder="1" applyAlignment="1">
      <alignment horizontal="center" vertical="center"/>
    </xf>
    <xf numFmtId="38" fontId="62" fillId="26" borderId="1" xfId="49" applyFont="1" applyFill="1" applyBorder="1" applyAlignment="1">
      <alignment horizontal="right" vertical="center"/>
    </xf>
    <xf numFmtId="0" fontId="62" fillId="26" borderId="1" xfId="54" applyFont="1" applyFill="1" applyBorder="1" applyAlignment="1">
      <alignment horizontal="right" vertical="center"/>
    </xf>
    <xf numFmtId="0" fontId="62" fillId="26" borderId="1" xfId="55" applyFont="1" applyFill="1" applyBorder="1" applyAlignment="1">
      <alignment horizontal="right" vertical="center"/>
    </xf>
    <xf numFmtId="10" fontId="62" fillId="26" borderId="1" xfId="39" applyNumberFormat="1" applyFont="1" applyFill="1" applyBorder="1" applyAlignment="1">
      <alignment horizontal="right" vertical="center"/>
    </xf>
    <xf numFmtId="0" fontId="61" fillId="0" borderId="0" xfId="54" applyFont="1">
      <alignment vertical="center"/>
    </xf>
    <xf numFmtId="0" fontId="62" fillId="26" borderId="1" xfId="55" applyFont="1" applyFill="1" applyBorder="1" applyAlignment="1">
      <alignment horizontal="center" vertical="center" wrapText="1"/>
    </xf>
    <xf numFmtId="38" fontId="62" fillId="26" borderId="1" xfId="49" applyFont="1" applyFill="1" applyBorder="1" applyAlignment="1">
      <alignment horizontal="right" vertical="center" wrapText="1"/>
    </xf>
    <xf numFmtId="10" fontId="62" fillId="26" borderId="1" xfId="39" applyNumberFormat="1" applyFont="1" applyFill="1" applyBorder="1" applyAlignment="1">
      <alignment horizontal="right" vertical="center" wrapText="1"/>
    </xf>
    <xf numFmtId="0" fontId="62" fillId="26" borderId="1" xfId="55" applyFont="1" applyFill="1" applyBorder="1" applyAlignment="1">
      <alignment horizontal="right" vertical="center" wrapText="1"/>
    </xf>
    <xf numFmtId="0" fontId="46" fillId="26" borderId="1" xfId="3" applyFont="1" applyFill="1" applyBorder="1" applyAlignment="1">
      <alignment horizontal="center" vertical="center"/>
    </xf>
    <xf numFmtId="0" fontId="46" fillId="26" borderId="1" xfId="55" applyFont="1" applyFill="1" applyBorder="1" applyAlignment="1">
      <alignment horizontal="center" vertical="center"/>
    </xf>
    <xf numFmtId="0" fontId="46" fillId="26" borderId="1" xfId="55" applyFont="1" applyFill="1" applyBorder="1" applyAlignment="1">
      <alignment horizontal="center" vertical="center" wrapText="1"/>
    </xf>
    <xf numFmtId="0" fontId="46" fillId="26" borderId="2" xfId="3" applyFont="1" applyFill="1" applyBorder="1" applyAlignment="1">
      <alignment horizontal="center" vertical="center"/>
    </xf>
    <xf numFmtId="0" fontId="66" fillId="0" borderId="0" xfId="53" applyFont="1" applyAlignment="1">
      <alignment vertical="center"/>
    </xf>
    <xf numFmtId="0" fontId="41" fillId="0" borderId="0" xfId="53" applyFont="1" applyAlignment="1">
      <alignment vertical="center"/>
    </xf>
    <xf numFmtId="38" fontId="40" fillId="0" borderId="0" xfId="52" applyFont="1" applyAlignment="1">
      <alignment vertical="center"/>
    </xf>
    <xf numFmtId="0" fontId="37" fillId="26" borderId="1" xfId="53" applyFont="1" applyFill="1" applyBorder="1" applyAlignment="1">
      <alignment horizontal="center" vertical="center"/>
    </xf>
    <xf numFmtId="0" fontId="67" fillId="26" borderId="1" xfId="53" applyFont="1" applyFill="1" applyBorder="1" applyAlignment="1">
      <alignment horizontal="center" vertical="center"/>
    </xf>
    <xf numFmtId="0" fontId="41" fillId="0" borderId="2" xfId="53" applyFont="1" applyBorder="1" applyAlignment="1">
      <alignment vertical="center"/>
    </xf>
    <xf numFmtId="176" fontId="52" fillId="28" borderId="2" xfId="53" applyNumberFormat="1" applyFont="1" applyFill="1" applyBorder="1" applyAlignment="1">
      <alignment vertical="center"/>
    </xf>
    <xf numFmtId="176" fontId="40" fillId="0" borderId="2" xfId="67" applyNumberFormat="1" applyFont="1" applyBorder="1" applyAlignment="1">
      <alignment vertical="center"/>
    </xf>
    <xf numFmtId="0" fontId="41" fillId="31" borderId="2" xfId="53" applyFont="1" applyFill="1" applyBorder="1" applyAlignment="1">
      <alignment vertical="center"/>
    </xf>
    <xf numFmtId="0" fontId="52" fillId="28" borderId="2" xfId="53" applyFont="1" applyFill="1" applyBorder="1" applyAlignment="1">
      <alignment vertical="center"/>
    </xf>
    <xf numFmtId="0" fontId="41" fillId="26" borderId="2" xfId="53" applyFont="1" applyFill="1" applyBorder="1" applyAlignment="1">
      <alignment vertical="center"/>
    </xf>
    <xf numFmtId="0" fontId="41" fillId="0" borderId="3" xfId="53" applyFont="1" applyBorder="1" applyAlignment="1">
      <alignment vertical="center"/>
    </xf>
    <xf numFmtId="10" fontId="52" fillId="28" borderId="3" xfId="53" applyNumberFormat="1" applyFont="1" applyFill="1" applyBorder="1" applyAlignment="1">
      <alignment vertical="center"/>
    </xf>
    <xf numFmtId="176" fontId="52" fillId="28" borderId="3" xfId="67" applyNumberFormat="1" applyFont="1" applyFill="1" applyBorder="1" applyAlignment="1">
      <alignment vertical="center"/>
    </xf>
    <xf numFmtId="176" fontId="40" fillId="0" borderId="3" xfId="67" applyNumberFormat="1" applyFont="1" applyBorder="1" applyAlignment="1">
      <alignment vertical="center"/>
    </xf>
    <xf numFmtId="0" fontId="41" fillId="2" borderId="3" xfId="53" applyFont="1" applyFill="1" applyBorder="1" applyAlignment="1">
      <alignment vertical="center"/>
    </xf>
    <xf numFmtId="0" fontId="41" fillId="0" borderId="0" xfId="53" applyFont="1" applyBorder="1" applyAlignment="1">
      <alignment vertical="center"/>
    </xf>
    <xf numFmtId="10" fontId="41" fillId="0" borderId="0" xfId="53" applyNumberFormat="1" applyFont="1" applyFill="1" applyBorder="1" applyAlignment="1">
      <alignment vertical="center"/>
    </xf>
    <xf numFmtId="38" fontId="67" fillId="26" borderId="2" xfId="52" applyFont="1" applyFill="1" applyBorder="1" applyAlignment="1">
      <alignment vertical="center"/>
    </xf>
    <xf numFmtId="10" fontId="67" fillId="26" borderId="2" xfId="37" applyNumberFormat="1" applyFont="1" applyFill="1" applyBorder="1" applyAlignment="1">
      <alignment vertical="center"/>
    </xf>
    <xf numFmtId="38" fontId="41" fillId="28" borderId="2" xfId="1" applyFont="1" applyFill="1" applyBorder="1" applyAlignment="1">
      <alignment vertical="center"/>
    </xf>
    <xf numFmtId="38" fontId="41" fillId="0" borderId="2" xfId="1" applyFont="1" applyBorder="1" applyAlignment="1">
      <alignment vertical="center"/>
    </xf>
    <xf numFmtId="10" fontId="67" fillId="26" borderId="2" xfId="53" applyNumberFormat="1" applyFont="1" applyFill="1" applyBorder="1" applyAlignment="1">
      <alignment vertical="center"/>
    </xf>
    <xf numFmtId="10" fontId="67" fillId="26" borderId="3" xfId="53" applyNumberFormat="1" applyFont="1" applyFill="1" applyBorder="1" applyAlignment="1">
      <alignment vertical="center"/>
    </xf>
    <xf numFmtId="38" fontId="41" fillId="0" borderId="3" xfId="1" applyFont="1" applyBorder="1" applyAlignment="1">
      <alignment vertical="center"/>
    </xf>
    <xf numFmtId="0" fontId="68" fillId="0" borderId="0" xfId="0" applyFont="1" applyAlignment="1">
      <alignment vertical="center"/>
    </xf>
    <xf numFmtId="0" fontId="40" fillId="0" borderId="27" xfId="0" applyFont="1" applyBorder="1" applyAlignment="1">
      <alignment vertical="center"/>
    </xf>
    <xf numFmtId="184" fontId="69" fillId="26" borderId="27" xfId="0" applyNumberFormat="1" applyFont="1" applyFill="1" applyBorder="1" applyAlignment="1">
      <alignment vertical="center"/>
    </xf>
    <xf numFmtId="38" fontId="46" fillId="26" borderId="2" xfId="1" applyFont="1" applyFill="1" applyBorder="1" applyAlignment="1">
      <alignment vertical="center"/>
    </xf>
    <xf numFmtId="184" fontId="40" fillId="32" borderId="2" xfId="1" applyNumberFormat="1" applyFont="1" applyFill="1" applyBorder="1" applyAlignment="1">
      <alignment vertical="center"/>
    </xf>
    <xf numFmtId="184" fontId="40" fillId="30" borderId="2" xfId="1" applyNumberFormat="1" applyFont="1" applyFill="1" applyBorder="1" applyAlignment="1">
      <alignment vertical="center"/>
    </xf>
    <xf numFmtId="178" fontId="46" fillId="26" borderId="2" xfId="1" applyNumberFormat="1" applyFont="1" applyFill="1" applyBorder="1" applyAlignment="1">
      <alignment vertical="center"/>
    </xf>
    <xf numFmtId="38" fontId="40" fillId="0" borderId="0" xfId="1" applyFont="1" applyAlignment="1">
      <alignment vertical="center"/>
    </xf>
    <xf numFmtId="38" fontId="46" fillId="26" borderId="3" xfId="1" applyFont="1" applyFill="1" applyBorder="1" applyAlignment="1">
      <alignment vertical="center"/>
    </xf>
    <xf numFmtId="184" fontId="40" fillId="32" borderId="3" xfId="1" applyNumberFormat="1" applyFont="1" applyFill="1" applyBorder="1" applyAlignment="1">
      <alignment vertical="center"/>
    </xf>
    <xf numFmtId="10" fontId="46" fillId="26" borderId="2" xfId="0" applyNumberFormat="1" applyFont="1" applyFill="1" applyBorder="1" applyAlignment="1">
      <alignment vertical="center"/>
    </xf>
    <xf numFmtId="10" fontId="46" fillId="26" borderId="2" xfId="2" applyNumberFormat="1" applyFont="1" applyFill="1" applyBorder="1" applyAlignment="1">
      <alignment vertical="center"/>
    </xf>
    <xf numFmtId="10" fontId="46" fillId="26" borderId="3" xfId="2" applyNumberFormat="1" applyFont="1" applyFill="1" applyBorder="1" applyAlignment="1">
      <alignment vertical="center"/>
    </xf>
    <xf numFmtId="9" fontId="46" fillId="26" borderId="2" xfId="2" applyFont="1" applyFill="1" applyBorder="1" applyAlignment="1">
      <alignment vertical="center"/>
    </xf>
    <xf numFmtId="9" fontId="40" fillId="0" borderId="2" xfId="2" applyFont="1" applyBorder="1" applyAlignment="1">
      <alignment vertical="center"/>
    </xf>
    <xf numFmtId="0" fontId="40" fillId="0" borderId="1" xfId="0" applyFont="1" applyBorder="1" applyAlignment="1">
      <alignment vertical="center"/>
    </xf>
    <xf numFmtId="9" fontId="70" fillId="0" borderId="1" xfId="0" applyNumberFormat="1" applyFont="1" applyBorder="1" applyAlignment="1">
      <alignment vertical="center"/>
    </xf>
    <xf numFmtId="0" fontId="40" fillId="0" borderId="3" xfId="0" applyFont="1" applyBorder="1" applyAlignment="1">
      <alignment vertical="center"/>
    </xf>
    <xf numFmtId="9" fontId="70" fillId="0" borderId="3" xfId="0" applyNumberFormat="1" applyFont="1" applyBorder="1" applyAlignment="1">
      <alignment vertical="center"/>
    </xf>
    <xf numFmtId="9" fontId="46" fillId="26" borderId="3" xfId="2" applyFont="1" applyFill="1" applyBorder="1" applyAlignment="1">
      <alignment vertical="center"/>
    </xf>
    <xf numFmtId="9" fontId="40" fillId="0" borderId="3" xfId="2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40" fillId="0" borderId="0" xfId="0" applyFont="1" applyBorder="1" applyAlignment="1">
      <alignment vertical="center"/>
    </xf>
    <xf numFmtId="9" fontId="40" fillId="0" borderId="0" xfId="0" applyNumberFormat="1" applyFont="1" applyBorder="1" applyAlignment="1">
      <alignment vertical="center"/>
    </xf>
    <xf numFmtId="0" fontId="59" fillId="3" borderId="0" xfId="0" applyFont="1" applyFill="1" applyBorder="1" applyAlignment="1">
      <alignment horizontal="center" vertical="center"/>
    </xf>
    <xf numFmtId="38" fontId="59" fillId="3" borderId="0" xfId="1" applyFont="1" applyFill="1" applyBorder="1" applyAlignment="1">
      <alignment vertical="center"/>
    </xf>
    <xf numFmtId="184" fontId="59" fillId="3" borderId="0" xfId="1" applyNumberFormat="1" applyFont="1" applyFill="1" applyBorder="1" applyAlignment="1">
      <alignment vertical="center"/>
    </xf>
    <xf numFmtId="0" fontId="59" fillId="3" borderId="0" xfId="0" applyFont="1" applyFill="1" applyAlignment="1">
      <alignment vertical="center"/>
    </xf>
    <xf numFmtId="0" fontId="46" fillId="26" borderId="1" xfId="0" applyFont="1" applyFill="1" applyBorder="1" applyAlignment="1">
      <alignment horizontal="center" vertical="center"/>
    </xf>
    <xf numFmtId="0" fontId="46" fillId="26" borderId="1" xfId="0" applyFont="1" applyFill="1" applyBorder="1" applyAlignment="1">
      <alignment horizontal="center" vertical="center" shrinkToFit="1"/>
    </xf>
    <xf numFmtId="0" fontId="40" fillId="0" borderId="2" xfId="0" applyFont="1" applyBorder="1" applyAlignment="1">
      <alignment vertical="center"/>
    </xf>
    <xf numFmtId="0" fontId="40" fillId="0" borderId="2" xfId="0" applyFont="1" applyBorder="1" applyAlignment="1">
      <alignment horizontal="center" vertical="center"/>
    </xf>
    <xf numFmtId="178" fontId="71" fillId="0" borderId="2" xfId="1" applyNumberFormat="1" applyFont="1" applyBorder="1" applyAlignment="1">
      <alignment vertical="center"/>
    </xf>
    <xf numFmtId="9" fontId="59" fillId="0" borderId="2" xfId="0" applyNumberFormat="1" applyFont="1" applyBorder="1" applyAlignment="1">
      <alignment vertical="center"/>
    </xf>
    <xf numFmtId="38" fontId="69" fillId="0" borderId="2" xfId="0" applyNumberFormat="1" applyFont="1" applyBorder="1" applyAlignment="1">
      <alignment vertical="center"/>
    </xf>
    <xf numFmtId="38" fontId="40" fillId="0" borderId="2" xfId="0" applyNumberFormat="1" applyFont="1" applyBorder="1" applyAlignment="1">
      <alignment vertical="center"/>
    </xf>
    <xf numFmtId="9" fontId="40" fillId="0" borderId="2" xfId="0" applyNumberFormat="1" applyFont="1" applyBorder="1" applyAlignment="1">
      <alignment vertical="center"/>
    </xf>
    <xf numFmtId="184" fontId="69" fillId="0" borderId="2" xfId="0" applyNumberFormat="1" applyFont="1" applyBorder="1" applyAlignment="1">
      <alignment vertical="center"/>
    </xf>
    <xf numFmtId="10" fontId="71" fillId="0" borderId="2" xfId="0" applyNumberFormat="1" applyFont="1" applyBorder="1" applyAlignment="1">
      <alignment vertical="center"/>
    </xf>
    <xf numFmtId="9" fontId="59" fillId="0" borderId="3" xfId="0" applyNumberFormat="1" applyFont="1" applyBorder="1" applyAlignment="1">
      <alignment vertical="center"/>
    </xf>
    <xf numFmtId="38" fontId="69" fillId="0" borderId="3" xfId="0" applyNumberFormat="1" applyFont="1" applyBorder="1" applyAlignment="1">
      <alignment vertical="center"/>
    </xf>
    <xf numFmtId="38" fontId="40" fillId="0" borderId="3" xfId="0" applyNumberFormat="1" applyFont="1" applyBorder="1" applyAlignment="1">
      <alignment vertical="center"/>
    </xf>
    <xf numFmtId="9" fontId="40" fillId="0" borderId="3" xfId="0" applyNumberFormat="1" applyFont="1" applyBorder="1" applyAlignment="1">
      <alignment vertical="center"/>
    </xf>
    <xf numFmtId="184" fontId="69" fillId="0" borderId="3" xfId="0" applyNumberFormat="1" applyFont="1" applyBorder="1" applyAlignment="1">
      <alignment vertical="center"/>
    </xf>
    <xf numFmtId="0" fontId="40" fillId="0" borderId="3" xfId="0" applyFont="1" applyBorder="1" applyAlignment="1">
      <alignment horizontal="center" vertical="center"/>
    </xf>
    <xf numFmtId="38" fontId="71" fillId="0" borderId="3" xfId="0" applyNumberFormat="1" applyFont="1" applyBorder="1" applyAlignment="1">
      <alignment vertical="center"/>
    </xf>
    <xf numFmtId="38" fontId="40" fillId="0" borderId="0" xfId="0" applyNumberFormat="1" applyFont="1" applyAlignment="1">
      <alignment vertical="center"/>
    </xf>
    <xf numFmtId="0" fontId="53" fillId="0" borderId="0" xfId="0" applyFont="1" applyFill="1" applyAlignment="1">
      <alignment horizontal="left" vertical="center"/>
    </xf>
    <xf numFmtId="0" fontId="40" fillId="0" borderId="0" xfId="0" applyFont="1" applyFill="1" applyAlignment="1">
      <alignment horizontal="left" vertical="center"/>
    </xf>
    <xf numFmtId="9" fontId="69" fillId="0" borderId="2" xfId="0" applyNumberFormat="1" applyFont="1" applyBorder="1" applyAlignment="1">
      <alignment vertical="center"/>
    </xf>
    <xf numFmtId="9" fontId="69" fillId="0" borderId="3" xfId="0" applyNumberFormat="1" applyFont="1" applyBorder="1" applyAlignment="1">
      <alignment vertical="center"/>
    </xf>
    <xf numFmtId="184" fontId="40" fillId="0" borderId="2" xfId="1" applyNumberFormat="1" applyFont="1" applyBorder="1" applyAlignment="1">
      <alignment vertical="center"/>
    </xf>
    <xf numFmtId="184" fontId="40" fillId="0" borderId="3" xfId="1" applyNumberFormat="1" applyFont="1" applyBorder="1" applyAlignment="1">
      <alignment vertical="center"/>
    </xf>
    <xf numFmtId="0" fontId="58" fillId="3" borderId="0" xfId="54" applyFont="1" applyFill="1">
      <alignment vertical="center"/>
    </xf>
    <xf numFmtId="0" fontId="40" fillId="0" borderId="0" xfId="54" applyFont="1">
      <alignment vertical="center"/>
    </xf>
    <xf numFmtId="0" fontId="40" fillId="3" borderId="0" xfId="54" applyFont="1" applyFill="1">
      <alignment vertical="center"/>
    </xf>
    <xf numFmtId="0" fontId="70" fillId="0" borderId="0" xfId="54" applyFont="1">
      <alignment vertical="center"/>
    </xf>
    <xf numFmtId="0" fontId="59" fillId="0" borderId="0" xfId="54" applyFont="1">
      <alignment vertical="center"/>
    </xf>
    <xf numFmtId="0" fontId="59" fillId="0" borderId="0" xfId="54" applyFont="1" applyAlignment="1">
      <alignment horizontal="right" vertical="center"/>
    </xf>
    <xf numFmtId="0" fontId="40" fillId="0" borderId="0" xfId="54" applyFont="1" applyAlignment="1">
      <alignment vertical="center" wrapText="1"/>
    </xf>
    <xf numFmtId="0" fontId="40" fillId="3" borderId="0" xfId="54" applyFont="1" applyFill="1" applyAlignment="1">
      <alignment vertical="center" wrapText="1"/>
    </xf>
    <xf numFmtId="0" fontId="46" fillId="3" borderId="0" xfId="55" applyFont="1" applyFill="1" applyBorder="1" applyAlignment="1">
      <alignment horizontal="center" vertical="center"/>
    </xf>
    <xf numFmtId="38" fontId="59" fillId="3" borderId="0" xfId="49" applyFont="1" applyFill="1" applyBorder="1" applyAlignment="1">
      <alignment vertical="center"/>
    </xf>
    <xf numFmtId="9" fontId="40" fillId="0" borderId="0" xfId="2" applyFont="1" applyAlignment="1">
      <alignment vertical="center"/>
    </xf>
    <xf numFmtId="0" fontId="46" fillId="26" borderId="1" xfId="54" applyFont="1" applyFill="1" applyBorder="1" applyAlignment="1">
      <alignment horizontal="center" vertical="center"/>
    </xf>
    <xf numFmtId="38" fontId="46" fillId="26" borderId="1" xfId="49" applyFont="1" applyFill="1" applyBorder="1" applyAlignment="1">
      <alignment horizontal="center" vertical="center"/>
    </xf>
    <xf numFmtId="0" fontId="40" fillId="27" borderId="2" xfId="54" applyFont="1" applyFill="1" applyBorder="1" applyAlignment="1">
      <alignment horizontal="center" vertical="center"/>
    </xf>
    <xf numFmtId="184" fontId="40" fillId="27" borderId="2" xfId="54" applyNumberFormat="1" applyFont="1" applyFill="1" applyBorder="1">
      <alignment vertical="center"/>
    </xf>
    <xf numFmtId="0" fontId="40" fillId="27" borderId="2" xfId="54" applyFont="1" applyFill="1" applyBorder="1">
      <alignment vertical="center"/>
    </xf>
    <xf numFmtId="38" fontId="40" fillId="27" borderId="2" xfId="54" applyNumberFormat="1" applyFont="1" applyFill="1" applyBorder="1">
      <alignment vertical="center"/>
    </xf>
    <xf numFmtId="178" fontId="40" fillId="27" borderId="2" xfId="54" applyNumberFormat="1" applyFont="1" applyFill="1" applyBorder="1">
      <alignment vertical="center"/>
    </xf>
    <xf numFmtId="9" fontId="40" fillId="27" borderId="2" xfId="2" applyFont="1" applyFill="1" applyBorder="1" applyAlignment="1">
      <alignment vertical="center"/>
    </xf>
    <xf numFmtId="9" fontId="40" fillId="27" borderId="2" xfId="42" applyFont="1" applyFill="1" applyBorder="1" applyAlignment="1">
      <alignment vertical="center"/>
    </xf>
    <xf numFmtId="0" fontId="40" fillId="0" borderId="2" xfId="54" applyFont="1" applyBorder="1" applyAlignment="1">
      <alignment horizontal="center" vertical="center"/>
    </xf>
    <xf numFmtId="184" fontId="40" fillId="0" borderId="2" xfId="54" applyNumberFormat="1" applyFont="1" applyBorder="1">
      <alignment vertical="center"/>
    </xf>
    <xf numFmtId="178" fontId="40" fillId="0" borderId="2" xfId="1" applyNumberFormat="1" applyFont="1" applyBorder="1" applyAlignment="1">
      <alignment vertical="center"/>
    </xf>
    <xf numFmtId="9" fontId="75" fillId="0" borderId="2" xfId="2" applyFont="1" applyBorder="1" applyAlignment="1">
      <alignment vertical="center"/>
    </xf>
    <xf numFmtId="178" fontId="40" fillId="0" borderId="2" xfId="54" applyNumberFormat="1" applyFont="1" applyBorder="1">
      <alignment vertical="center"/>
    </xf>
    <xf numFmtId="0" fontId="40" fillId="0" borderId="3" xfId="54" applyFont="1" applyBorder="1" applyAlignment="1">
      <alignment horizontal="center" vertical="center"/>
    </xf>
    <xf numFmtId="184" fontId="40" fillId="0" borderId="3" xfId="54" applyNumberFormat="1" applyFont="1" applyBorder="1">
      <alignment vertical="center"/>
    </xf>
    <xf numFmtId="38" fontId="40" fillId="0" borderId="3" xfId="1" applyFont="1" applyBorder="1" applyAlignment="1">
      <alignment vertical="center"/>
    </xf>
    <xf numFmtId="178" fontId="40" fillId="0" borderId="3" xfId="54" applyNumberFormat="1" applyFont="1" applyBorder="1">
      <alignment vertical="center"/>
    </xf>
    <xf numFmtId="9" fontId="75" fillId="0" borderId="3" xfId="2" applyFont="1" applyBorder="1" applyAlignment="1">
      <alignment vertical="center"/>
    </xf>
    <xf numFmtId="10" fontId="46" fillId="26" borderId="1" xfId="39" applyNumberFormat="1" applyFont="1" applyFill="1" applyBorder="1" applyAlignment="1">
      <alignment horizontal="center" vertical="center"/>
    </xf>
    <xf numFmtId="38" fontId="40" fillId="27" borderId="2" xfId="49" applyFont="1" applyFill="1" applyBorder="1" applyAlignment="1">
      <alignment vertical="center"/>
    </xf>
    <xf numFmtId="10" fontId="40" fillId="27" borderId="2" xfId="39" applyNumberFormat="1" applyFont="1" applyFill="1" applyBorder="1" applyAlignment="1">
      <alignment vertical="center"/>
    </xf>
    <xf numFmtId="38" fontId="40" fillId="0" borderId="2" xfId="54" applyNumberFormat="1" applyFont="1" applyBorder="1">
      <alignment vertical="center"/>
    </xf>
    <xf numFmtId="10" fontId="40" fillId="0" borderId="2" xfId="2" applyNumberFormat="1" applyFont="1" applyBorder="1" applyAlignment="1">
      <alignment vertical="center"/>
    </xf>
    <xf numFmtId="10" fontId="40" fillId="0" borderId="3" xfId="2" applyNumberFormat="1" applyFont="1" applyBorder="1" applyAlignment="1">
      <alignment vertical="center"/>
    </xf>
    <xf numFmtId="0" fontId="58" fillId="0" borderId="0" xfId="54" applyFont="1">
      <alignment vertical="center"/>
    </xf>
    <xf numFmtId="0" fontId="76" fillId="0" borderId="0" xfId="54" applyFont="1">
      <alignment vertical="center"/>
    </xf>
    <xf numFmtId="0" fontId="40" fillId="0" borderId="0" xfId="54" applyFont="1" applyBorder="1">
      <alignment vertical="center"/>
    </xf>
    <xf numFmtId="0" fontId="40" fillId="29" borderId="1" xfId="54" applyFont="1" applyFill="1" applyBorder="1">
      <alignment vertical="center"/>
    </xf>
    <xf numFmtId="0" fontId="46" fillId="29" borderId="1" xfId="54" applyFont="1" applyFill="1" applyBorder="1" applyAlignment="1">
      <alignment horizontal="center" vertical="center"/>
    </xf>
    <xf numFmtId="180" fontId="40" fillId="0" borderId="2" xfId="2" applyNumberFormat="1" applyFont="1" applyBorder="1" applyAlignment="1">
      <alignment vertical="center"/>
    </xf>
    <xf numFmtId="180" fontId="69" fillId="0" borderId="2" xfId="2" applyNumberFormat="1" applyFont="1" applyBorder="1" applyAlignment="1">
      <alignment vertical="center"/>
    </xf>
    <xf numFmtId="9" fontId="70" fillId="0" borderId="0" xfId="54" applyNumberFormat="1" applyFont="1" applyBorder="1">
      <alignment vertical="center"/>
    </xf>
    <xf numFmtId="180" fontId="59" fillId="3" borderId="2" xfId="2" applyNumberFormat="1" applyFont="1" applyFill="1" applyBorder="1" applyAlignment="1">
      <alignment vertical="center"/>
    </xf>
    <xf numFmtId="180" fontId="40" fillId="0" borderId="3" xfId="2" applyNumberFormat="1" applyFont="1" applyBorder="1" applyAlignment="1">
      <alignment vertical="center"/>
    </xf>
    <xf numFmtId="180" fontId="69" fillId="0" borderId="3" xfId="2" applyNumberFormat="1" applyFont="1" applyBorder="1" applyAlignment="1">
      <alignment vertical="center"/>
    </xf>
    <xf numFmtId="180" fontId="59" fillId="3" borderId="3" xfId="2" applyNumberFormat="1" applyFont="1" applyFill="1" applyBorder="1" applyAlignment="1">
      <alignment vertical="center"/>
    </xf>
    <xf numFmtId="0" fontId="40" fillId="0" borderId="0" xfId="54" applyFont="1" applyBorder="1" applyAlignment="1">
      <alignment horizontal="center" vertical="center"/>
    </xf>
    <xf numFmtId="0" fontId="76" fillId="0" borderId="0" xfId="54" applyFont="1" applyBorder="1">
      <alignment vertical="center"/>
    </xf>
    <xf numFmtId="180" fontId="40" fillId="0" borderId="2" xfId="54" applyNumberFormat="1" applyFont="1" applyBorder="1">
      <alignment vertical="center"/>
    </xf>
    <xf numFmtId="180" fontId="40" fillId="0" borderId="3" xfId="54" applyNumberFormat="1" applyFont="1" applyBorder="1">
      <alignment vertical="center"/>
    </xf>
    <xf numFmtId="9" fontId="70" fillId="0" borderId="0" xfId="54" applyNumberFormat="1" applyFont="1">
      <alignment vertical="center"/>
    </xf>
    <xf numFmtId="9" fontId="40" fillId="0" borderId="0" xfId="54" applyNumberFormat="1" applyFont="1">
      <alignment vertical="center"/>
    </xf>
    <xf numFmtId="38" fontId="46" fillId="26" borderId="1" xfId="49" applyFont="1" applyFill="1" applyBorder="1" applyAlignment="1">
      <alignment horizontal="right" vertical="center" wrapText="1"/>
    </xf>
    <xf numFmtId="10" fontId="46" fillId="26" borderId="1" xfId="39" applyNumberFormat="1" applyFont="1" applyFill="1" applyBorder="1" applyAlignment="1">
      <alignment horizontal="right" vertical="center" wrapText="1"/>
    </xf>
    <xf numFmtId="0" fontId="46" fillId="26" borderId="1" xfId="55" applyFont="1" applyFill="1" applyBorder="1" applyAlignment="1">
      <alignment horizontal="right" vertical="center" wrapText="1"/>
    </xf>
    <xf numFmtId="182" fontId="69" fillId="3" borderId="2" xfId="55" applyNumberFormat="1" applyFont="1" applyFill="1" applyBorder="1" applyAlignment="1">
      <alignment horizontal="center" vertical="center"/>
    </xf>
    <xf numFmtId="38" fontId="69" fillId="3" borderId="2" xfId="49" applyFont="1" applyFill="1" applyBorder="1" applyAlignment="1">
      <alignment vertical="center"/>
    </xf>
    <xf numFmtId="10" fontId="59" fillId="3" borderId="2" xfId="39" applyNumberFormat="1" applyFont="1" applyFill="1" applyBorder="1" applyAlignment="1">
      <alignment vertical="center"/>
    </xf>
    <xf numFmtId="38" fontId="59" fillId="3" borderId="2" xfId="49" applyFont="1" applyFill="1" applyBorder="1" applyAlignment="1">
      <alignment vertical="center"/>
    </xf>
    <xf numFmtId="182" fontId="69" fillId="0" borderId="2" xfId="55" applyNumberFormat="1" applyFont="1" applyBorder="1" applyAlignment="1">
      <alignment horizontal="center" vertical="center"/>
    </xf>
    <xf numFmtId="38" fontId="69" fillId="0" borderId="2" xfId="49" applyFont="1" applyBorder="1" applyAlignment="1">
      <alignment vertical="center"/>
    </xf>
    <xf numFmtId="10" fontId="59" fillId="0" borderId="2" xfId="39" applyNumberFormat="1" applyFont="1" applyBorder="1" applyAlignment="1">
      <alignment vertical="center"/>
    </xf>
    <xf numFmtId="38" fontId="59" fillId="0" borderId="2" xfId="49" applyFont="1" applyBorder="1" applyAlignment="1">
      <alignment vertical="center"/>
    </xf>
    <xf numFmtId="182" fontId="69" fillId="0" borderId="3" xfId="55" applyNumberFormat="1" applyFont="1" applyBorder="1" applyAlignment="1">
      <alignment horizontal="center" vertical="center"/>
    </xf>
    <xf numFmtId="38" fontId="69" fillId="0" borderId="3" xfId="49" applyFont="1" applyBorder="1" applyAlignment="1">
      <alignment vertical="center"/>
    </xf>
    <xf numFmtId="38" fontId="59" fillId="0" borderId="3" xfId="49" applyFont="1" applyBorder="1" applyAlignment="1">
      <alignment vertical="center"/>
    </xf>
    <xf numFmtId="10" fontId="59" fillId="0" borderId="3" xfId="39" applyNumberFormat="1" applyFont="1" applyBorder="1" applyAlignment="1">
      <alignment vertical="center"/>
    </xf>
    <xf numFmtId="0" fontId="47" fillId="26" borderId="1" xfId="54" applyFont="1" applyFill="1" applyBorder="1" applyAlignment="1">
      <alignment horizontal="center" vertical="center"/>
    </xf>
    <xf numFmtId="0" fontId="34" fillId="0" borderId="2" xfId="3" applyFont="1" applyFill="1" applyBorder="1" applyAlignment="1">
      <alignment vertical="center"/>
    </xf>
    <xf numFmtId="0" fontId="58" fillId="0" borderId="0" xfId="3" applyFont="1" applyFill="1" applyAlignment="1">
      <alignment horizontal="left" vertical="center"/>
    </xf>
    <xf numFmtId="0" fontId="38" fillId="0" borderId="0" xfId="3" applyFont="1" applyFill="1">
      <alignment vertical="center"/>
    </xf>
    <xf numFmtId="0" fontId="39" fillId="0" borderId="0" xfId="3" applyFont="1" applyAlignment="1">
      <alignment horizontal="center" vertical="center"/>
    </xf>
    <xf numFmtId="0" fontId="38" fillId="0" borderId="0" xfId="3" applyFont="1" applyAlignment="1">
      <alignment vertical="center" wrapText="1"/>
    </xf>
    <xf numFmtId="0" fontId="42" fillId="0" borderId="0" xfId="3" applyFont="1" applyBorder="1" applyAlignment="1">
      <alignment horizontal="left" vertical="center"/>
    </xf>
    <xf numFmtId="0" fontId="58" fillId="0" borderId="0" xfId="4" applyFont="1" applyFill="1" applyBorder="1" applyAlignment="1">
      <alignment horizontal="center" vertical="center"/>
    </xf>
    <xf numFmtId="177" fontId="58" fillId="0" borderId="0" xfId="3" applyNumberFormat="1" applyFont="1" applyFill="1" applyBorder="1">
      <alignment vertical="center"/>
    </xf>
    <xf numFmtId="177" fontId="79" fillId="0" borderId="0" xfId="3" applyNumberFormat="1" applyFont="1" applyBorder="1">
      <alignment vertical="center"/>
    </xf>
    <xf numFmtId="0" fontId="40" fillId="0" borderId="0" xfId="3" applyFont="1" applyBorder="1" applyAlignment="1">
      <alignment horizontal="center" vertical="center" wrapText="1"/>
    </xf>
    <xf numFmtId="0" fontId="38" fillId="0" borderId="0" xfId="4" applyFont="1" applyBorder="1" applyAlignment="1">
      <alignment vertical="center"/>
    </xf>
    <xf numFmtId="177" fontId="39" fillId="0" borderId="0" xfId="5" applyNumberFormat="1" applyFont="1" applyBorder="1" applyAlignment="1">
      <alignment vertical="center"/>
    </xf>
    <xf numFmtId="38" fontId="37" fillId="26" borderId="1" xfId="1" applyFont="1" applyFill="1" applyBorder="1" applyAlignment="1">
      <alignment horizontal="center" vertical="center"/>
    </xf>
    <xf numFmtId="0" fontId="38" fillId="26" borderId="2" xfId="4" applyFont="1" applyFill="1" applyBorder="1" applyAlignment="1">
      <alignment vertical="center"/>
    </xf>
    <xf numFmtId="0" fontId="37" fillId="26" borderId="2" xfId="1" applyNumberFormat="1" applyFont="1" applyFill="1" applyBorder="1" applyAlignment="1">
      <alignment horizontal="center" vertical="center"/>
    </xf>
    <xf numFmtId="0" fontId="38" fillId="0" borderId="2" xfId="4" applyFont="1" applyBorder="1" applyAlignment="1">
      <alignment vertical="center"/>
    </xf>
    <xf numFmtId="178" fontId="80" fillId="0" borderId="2" xfId="4" applyNumberFormat="1" applyFont="1" applyBorder="1" applyAlignment="1">
      <alignment vertical="center"/>
    </xf>
    <xf numFmtId="178" fontId="80" fillId="0" borderId="2" xfId="1" applyNumberFormat="1" applyFont="1" applyBorder="1" applyAlignment="1">
      <alignment vertical="center"/>
    </xf>
    <xf numFmtId="179" fontId="38" fillId="0" borderId="2" xfId="1" applyNumberFormat="1" applyFont="1" applyBorder="1" applyAlignment="1">
      <alignment vertical="center"/>
    </xf>
    <xf numFmtId="178" fontId="39" fillId="0" borderId="2" xfId="1" applyNumberFormat="1" applyFont="1" applyBorder="1" applyAlignment="1">
      <alignment vertical="center"/>
    </xf>
    <xf numFmtId="0" fontId="38" fillId="0" borderId="3" xfId="4" applyFont="1" applyBorder="1" applyAlignment="1">
      <alignment vertical="center"/>
    </xf>
    <xf numFmtId="178" fontId="39" fillId="0" borderId="3" xfId="1" applyNumberFormat="1" applyFont="1" applyBorder="1" applyAlignment="1">
      <alignment vertical="center"/>
    </xf>
    <xf numFmtId="0" fontId="37" fillId="26" borderId="2" xfId="3" applyFont="1" applyFill="1" applyBorder="1">
      <alignment vertical="center"/>
    </xf>
    <xf numFmtId="178" fontId="39" fillId="0" borderId="2" xfId="4" applyNumberFormat="1" applyFont="1" applyBorder="1" applyAlignment="1">
      <alignment vertical="center"/>
    </xf>
    <xf numFmtId="178" fontId="39" fillId="0" borderId="3" xfId="4" applyNumberFormat="1" applyFont="1" applyBorder="1" applyAlignment="1">
      <alignment vertical="center"/>
    </xf>
    <xf numFmtId="0" fontId="38" fillId="0" borderId="0" xfId="3" applyFont="1" applyBorder="1" applyAlignment="1">
      <alignment horizontal="center" vertical="center" wrapText="1"/>
    </xf>
    <xf numFmtId="178" fontId="39" fillId="0" borderId="0" xfId="4" applyNumberFormat="1" applyFont="1" applyBorder="1" applyAlignment="1">
      <alignment vertical="center"/>
    </xf>
    <xf numFmtId="9" fontId="81" fillId="3" borderId="2" xfId="3" applyNumberFormat="1" applyFont="1" applyFill="1" applyBorder="1" applyAlignment="1">
      <alignment horizontal="center" vertical="center"/>
    </xf>
    <xf numFmtId="180" fontId="81" fillId="0" borderId="2" xfId="3" applyNumberFormat="1" applyFont="1" applyFill="1" applyBorder="1" applyAlignment="1">
      <alignment horizontal="center" vertical="center"/>
    </xf>
    <xf numFmtId="9" fontId="81" fillId="0" borderId="2" xfId="3" applyNumberFormat="1" applyFont="1" applyFill="1" applyBorder="1" applyAlignment="1">
      <alignment horizontal="center" vertical="center"/>
    </xf>
    <xf numFmtId="0" fontId="42" fillId="0" borderId="0" xfId="3" applyFont="1" applyFill="1">
      <alignment vertical="center"/>
    </xf>
    <xf numFmtId="0" fontId="53" fillId="0" borderId="0" xfId="3" applyFont="1" applyFill="1">
      <alignment vertical="center"/>
    </xf>
    <xf numFmtId="0" fontId="46" fillId="26" borderId="1" xfId="3" applyFont="1" applyFill="1" applyBorder="1" applyAlignment="1">
      <alignment vertical="center"/>
    </xf>
    <xf numFmtId="9" fontId="38" fillId="0" borderId="2" xfId="7" applyFont="1" applyBorder="1" applyAlignment="1">
      <alignment horizontal="center" vertical="center"/>
    </xf>
    <xf numFmtId="9" fontId="39" fillId="0" borderId="2" xfId="3" applyNumberFormat="1" applyFont="1" applyBorder="1" applyAlignment="1">
      <alignment horizontal="center" vertical="center"/>
    </xf>
    <xf numFmtId="0" fontId="40" fillId="0" borderId="3" xfId="3" applyFont="1" applyBorder="1" applyAlignment="1">
      <alignment vertical="center" wrapText="1"/>
    </xf>
    <xf numFmtId="9" fontId="39" fillId="0" borderId="3" xfId="3" applyNumberFormat="1" applyFont="1" applyBorder="1" applyAlignment="1">
      <alignment horizontal="center" vertical="center"/>
    </xf>
    <xf numFmtId="180" fontId="38" fillId="0" borderId="2" xfId="7" applyNumberFormat="1" applyFont="1" applyBorder="1" applyAlignment="1">
      <alignment horizontal="center" vertical="center"/>
    </xf>
    <xf numFmtId="180" fontId="39" fillId="0" borderId="2" xfId="3" applyNumberFormat="1" applyFont="1" applyBorder="1" applyAlignment="1">
      <alignment horizontal="center" vertical="center"/>
    </xf>
    <xf numFmtId="180" fontId="39" fillId="0" borderId="3" xfId="3" applyNumberFormat="1" applyFont="1" applyBorder="1" applyAlignment="1">
      <alignment horizontal="center" vertical="center"/>
    </xf>
    <xf numFmtId="9" fontId="38" fillId="0" borderId="2" xfId="7" applyNumberFormat="1" applyFont="1" applyBorder="1" applyAlignment="1">
      <alignment horizontal="center" vertical="center"/>
    </xf>
    <xf numFmtId="9" fontId="52" fillId="0" borderId="2" xfId="3" applyNumberFormat="1" applyFont="1" applyBorder="1" applyAlignment="1">
      <alignment horizontal="center" vertical="center"/>
    </xf>
    <xf numFmtId="9" fontId="52" fillId="0" borderId="3" xfId="3" applyNumberFormat="1" applyFont="1" applyBorder="1" applyAlignment="1">
      <alignment horizontal="center" vertical="center"/>
    </xf>
    <xf numFmtId="0" fontId="46" fillId="26" borderId="1" xfId="3" applyFont="1" applyFill="1" applyBorder="1" applyAlignment="1">
      <alignment horizontal="center" vertical="center"/>
    </xf>
    <xf numFmtId="0" fontId="59" fillId="0" borderId="18" xfId="55" applyFont="1" applyBorder="1" applyAlignment="1">
      <alignment horizontal="center" vertical="center"/>
    </xf>
    <xf numFmtId="0" fontId="46" fillId="26" borderId="16" xfId="55" applyFont="1" applyFill="1" applyBorder="1" applyAlignment="1">
      <alignment horizontal="center" vertical="center" wrapText="1"/>
    </xf>
    <xf numFmtId="0" fontId="46" fillId="26" borderId="19" xfId="55" applyFont="1" applyFill="1" applyBorder="1" applyAlignment="1">
      <alignment horizontal="center" vertical="center" wrapText="1"/>
    </xf>
    <xf numFmtId="0" fontId="46" fillId="26" borderId="16" xfId="3" applyFont="1" applyFill="1" applyBorder="1" applyAlignment="1">
      <alignment horizontal="center" vertical="center"/>
    </xf>
    <xf numFmtId="0" fontId="46" fillId="26" borderId="19" xfId="3" applyFont="1" applyFill="1" applyBorder="1" applyAlignment="1">
      <alignment horizontal="center" vertical="center"/>
    </xf>
    <xf numFmtId="0" fontId="46" fillId="26" borderId="17" xfId="3" applyFont="1" applyFill="1" applyBorder="1" applyAlignment="1">
      <alignment horizontal="center" vertical="center"/>
    </xf>
    <xf numFmtId="0" fontId="46" fillId="26" borderId="15" xfId="55" applyFont="1" applyFill="1" applyBorder="1" applyAlignment="1">
      <alignment horizontal="center" vertical="center"/>
    </xf>
    <xf numFmtId="0" fontId="46" fillId="26" borderId="18" xfId="55" applyFont="1" applyFill="1" applyBorder="1" applyAlignment="1">
      <alignment horizontal="center" vertical="center"/>
    </xf>
    <xf numFmtId="0" fontId="59" fillId="3" borderId="2" xfId="55" applyFont="1" applyFill="1" applyBorder="1" applyAlignment="1">
      <alignment horizontal="center" vertical="center"/>
    </xf>
    <xf numFmtId="0" fontId="59" fillId="3" borderId="18" xfId="55" applyFont="1" applyFill="1" applyBorder="1" applyAlignment="1">
      <alignment horizontal="center" vertical="center"/>
    </xf>
    <xf numFmtId="0" fontId="40" fillId="0" borderId="4" xfId="3" applyFont="1" applyBorder="1" applyAlignment="1">
      <alignment horizontal="center" vertical="center"/>
    </xf>
    <xf numFmtId="0" fontId="40" fillId="0" borderId="21" xfId="3" applyFont="1" applyBorder="1" applyAlignment="1">
      <alignment horizontal="center" vertical="center"/>
    </xf>
    <xf numFmtId="0" fontId="40" fillId="0" borderId="5" xfId="3" applyFont="1" applyBorder="1" applyAlignment="1">
      <alignment horizontal="center" vertical="center"/>
    </xf>
    <xf numFmtId="0" fontId="46" fillId="26" borderId="1" xfId="55" applyFont="1" applyFill="1" applyBorder="1" applyAlignment="1">
      <alignment horizontal="center" vertical="center"/>
    </xf>
    <xf numFmtId="0" fontId="46" fillId="26" borderId="2" xfId="55" applyFont="1" applyFill="1" applyBorder="1" applyAlignment="1">
      <alignment horizontal="center" vertical="center"/>
    </xf>
    <xf numFmtId="0" fontId="46" fillId="26" borderId="1" xfId="55" applyFont="1" applyFill="1" applyBorder="1" applyAlignment="1">
      <alignment horizontal="center" vertical="center" wrapText="1"/>
    </xf>
    <xf numFmtId="0" fontId="46" fillId="26" borderId="2" xfId="55" applyFont="1" applyFill="1" applyBorder="1" applyAlignment="1">
      <alignment horizontal="center" vertical="center" wrapText="1"/>
    </xf>
    <xf numFmtId="0" fontId="46" fillId="26" borderId="2" xfId="3" applyFont="1" applyFill="1" applyBorder="1" applyAlignment="1">
      <alignment horizontal="center" vertical="center"/>
    </xf>
    <xf numFmtId="0" fontId="28" fillId="0" borderId="2" xfId="55" applyFont="1" applyBorder="1" applyAlignment="1">
      <alignment horizontal="center" vertical="center"/>
    </xf>
    <xf numFmtId="0" fontId="28" fillId="0" borderId="3" xfId="55" applyFont="1" applyBorder="1" applyAlignment="1">
      <alignment horizontal="center" vertical="center"/>
    </xf>
    <xf numFmtId="0" fontId="23" fillId="0" borderId="2" xfId="54" applyFont="1" applyBorder="1" applyAlignment="1">
      <alignment horizontal="center" vertical="center"/>
    </xf>
    <xf numFmtId="0" fontId="23" fillId="0" borderId="3" xfId="54" applyFont="1" applyBorder="1" applyAlignment="1">
      <alignment horizontal="center" vertical="center"/>
    </xf>
    <xf numFmtId="0" fontId="63" fillId="26" borderId="0" xfId="54" applyFont="1" applyFill="1" applyAlignment="1">
      <alignment horizontal="center" vertical="center"/>
    </xf>
    <xf numFmtId="0" fontId="27" fillId="26" borderId="0" xfId="54" applyFont="1" applyFill="1" applyAlignment="1">
      <alignment horizontal="center" vertical="center"/>
    </xf>
    <xf numFmtId="0" fontId="23" fillId="27" borderId="2" xfId="54" applyFont="1" applyFill="1" applyBorder="1" applyAlignment="1">
      <alignment horizontal="center" vertical="center"/>
    </xf>
    <xf numFmtId="0" fontId="28" fillId="3" borderId="2" xfId="55" applyFont="1" applyFill="1" applyBorder="1" applyAlignment="1">
      <alignment horizontal="center" vertical="center"/>
    </xf>
    <xf numFmtId="0" fontId="63" fillId="26" borderId="0" xfId="54" applyFont="1" applyFill="1" applyBorder="1" applyAlignment="1">
      <alignment horizontal="center" vertical="center"/>
    </xf>
    <xf numFmtId="0" fontId="27" fillId="26" borderId="0" xfId="54" applyFont="1" applyFill="1" applyBorder="1" applyAlignment="1">
      <alignment horizontal="center" vertical="center"/>
    </xf>
    <xf numFmtId="0" fontId="67" fillId="26" borderId="1" xfId="53" applyFont="1" applyFill="1" applyBorder="1" applyAlignment="1">
      <alignment horizontal="center" vertical="center"/>
    </xf>
    <xf numFmtId="0" fontId="67" fillId="26" borderId="26" xfId="53" applyFont="1" applyFill="1" applyBorder="1" applyAlignment="1">
      <alignment horizontal="center" vertical="center"/>
    </xf>
    <xf numFmtId="0" fontId="67" fillId="26" borderId="21" xfId="53" applyFont="1" applyFill="1" applyBorder="1" applyAlignment="1">
      <alignment horizontal="center" vertical="center"/>
    </xf>
    <xf numFmtId="38" fontId="67" fillId="26" borderId="1" xfId="52" applyFont="1" applyFill="1" applyBorder="1" applyAlignment="1">
      <alignment horizontal="center" vertical="center"/>
    </xf>
    <xf numFmtId="0" fontId="67" fillId="26" borderId="4" xfId="53" applyFont="1" applyFill="1" applyBorder="1" applyAlignment="1">
      <alignment horizontal="center" vertical="center"/>
    </xf>
    <xf numFmtId="0" fontId="67" fillId="26" borderId="0" xfId="53" applyFont="1" applyFill="1" applyBorder="1" applyAlignment="1">
      <alignment horizontal="center" vertical="center"/>
    </xf>
    <xf numFmtId="0" fontId="67" fillId="26" borderId="5" xfId="53" applyFont="1" applyFill="1" applyBorder="1" applyAlignment="1">
      <alignment horizontal="center" vertical="center"/>
    </xf>
    <xf numFmtId="0" fontId="53" fillId="0" borderId="0" xfId="0" applyFont="1" applyFill="1" applyAlignment="1">
      <alignment horizontal="left" vertical="center"/>
    </xf>
    <xf numFmtId="0" fontId="46" fillId="26" borderId="1" xfId="0" applyFont="1" applyFill="1" applyBorder="1" applyAlignment="1">
      <alignment horizontal="center" vertical="center"/>
    </xf>
    <xf numFmtId="0" fontId="46" fillId="26" borderId="2" xfId="0" applyFont="1" applyFill="1" applyBorder="1" applyAlignment="1">
      <alignment horizontal="center" vertical="center"/>
    </xf>
    <xf numFmtId="0" fontId="46" fillId="26" borderId="3" xfId="0" applyFont="1" applyFill="1" applyBorder="1" applyAlignment="1">
      <alignment horizontal="center" vertical="center"/>
    </xf>
    <xf numFmtId="0" fontId="40" fillId="0" borderId="26" xfId="0" applyFont="1" applyBorder="1" applyAlignment="1">
      <alignment horizontal="center" vertical="center"/>
    </xf>
    <xf numFmtId="0" fontId="40" fillId="0" borderId="5" xfId="0" applyFont="1" applyBorder="1" applyAlignment="1">
      <alignment horizontal="center" vertical="center"/>
    </xf>
    <xf numFmtId="0" fontId="73" fillId="26" borderId="0" xfId="54" applyFont="1" applyFill="1" applyAlignment="1">
      <alignment horizontal="center" vertical="center"/>
    </xf>
    <xf numFmtId="0" fontId="73" fillId="26" borderId="0" xfId="54" applyFont="1" applyFill="1" applyBorder="1" applyAlignment="1">
      <alignment horizontal="center" vertical="center"/>
    </xf>
    <xf numFmtId="0" fontId="40" fillId="27" borderId="2" xfId="54" applyFont="1" applyFill="1" applyBorder="1" applyAlignment="1">
      <alignment horizontal="center" vertical="center"/>
    </xf>
    <xf numFmtId="0" fontId="69" fillId="0" borderId="2" xfId="55" applyFont="1" applyBorder="1" applyAlignment="1">
      <alignment horizontal="center" vertical="center"/>
    </xf>
    <xf numFmtId="0" fontId="69" fillId="0" borderId="3" xfId="55" applyFont="1" applyBorder="1" applyAlignment="1">
      <alignment horizontal="center" vertical="center"/>
    </xf>
    <xf numFmtId="0" fontId="40" fillId="0" borderId="2" xfId="54" applyFont="1" applyBorder="1" applyAlignment="1">
      <alignment horizontal="center" vertical="center"/>
    </xf>
    <xf numFmtId="0" fontId="40" fillId="0" borderId="3" xfId="54" applyFont="1" applyBorder="1" applyAlignment="1">
      <alignment horizontal="center" vertical="center"/>
    </xf>
    <xf numFmtId="0" fontId="69" fillId="3" borderId="2" xfId="55" applyFont="1" applyFill="1" applyBorder="1" applyAlignment="1">
      <alignment horizontal="center" vertical="center"/>
    </xf>
    <xf numFmtId="0" fontId="38" fillId="0" borderId="4" xfId="3" applyFont="1" applyBorder="1" applyAlignment="1">
      <alignment horizontal="center" vertical="center" wrapText="1"/>
    </xf>
    <xf numFmtId="0" fontId="38" fillId="0" borderId="0" xfId="3" applyFont="1" applyBorder="1" applyAlignment="1">
      <alignment horizontal="center" vertical="center" wrapText="1"/>
    </xf>
    <xf numFmtId="0" fontId="38" fillId="0" borderId="5" xfId="3" applyFont="1" applyBorder="1" applyAlignment="1">
      <alignment horizontal="center" vertical="center" wrapText="1"/>
    </xf>
    <xf numFmtId="38" fontId="37" fillId="26" borderId="1" xfId="1" applyFont="1" applyFill="1" applyBorder="1" applyAlignment="1">
      <alignment horizontal="center" vertical="center"/>
    </xf>
    <xf numFmtId="0" fontId="37" fillId="26" borderId="2" xfId="3" applyFont="1" applyFill="1" applyBorder="1" applyAlignment="1">
      <alignment horizontal="center" vertical="center"/>
    </xf>
  </cellXfs>
  <cellStyles count="70">
    <cellStyle name="20% - アクセント 1 2" xfId="8"/>
    <cellStyle name="20% - アクセント 2 2" xfId="9"/>
    <cellStyle name="20% - アクセント 3 2" xfId="10"/>
    <cellStyle name="20% - アクセント 4 2" xfId="11"/>
    <cellStyle name="20% - アクセント 5 2" xfId="12"/>
    <cellStyle name="20% - アクセント 6 2" xfId="13"/>
    <cellStyle name="40% - アクセント 1 2" xfId="14"/>
    <cellStyle name="40% - アクセント 2 2" xfId="15"/>
    <cellStyle name="40% - アクセント 3 2" xfId="16"/>
    <cellStyle name="40% - アクセント 4 2" xfId="17"/>
    <cellStyle name="40% - アクセント 5 2" xfId="18"/>
    <cellStyle name="40% - アクセント 6 2" xfId="19"/>
    <cellStyle name="60% - アクセント 1 2" xfId="20"/>
    <cellStyle name="60% - アクセント 2 2" xfId="21"/>
    <cellStyle name="60% - アクセント 3 2" xfId="22"/>
    <cellStyle name="60% - アクセント 4 2" xfId="23"/>
    <cellStyle name="60% - アクセント 5 2" xfId="24"/>
    <cellStyle name="60% - アクセント 6 2" xfId="25"/>
    <cellStyle name="Comma [0] 2" xfId="26"/>
    <cellStyle name="Normal 2" xfId="27"/>
    <cellStyle name="アクセント 1 2" xfId="29"/>
    <cellStyle name="アクセント 2 2" xfId="30"/>
    <cellStyle name="アクセント 3 2" xfId="31"/>
    <cellStyle name="アクセント 4 2" xfId="32"/>
    <cellStyle name="アクセント 5 2" xfId="33"/>
    <cellStyle name="アクセント 6 2" xfId="34"/>
    <cellStyle name="タイトル 2" xfId="35"/>
    <cellStyle name="チェック セル 2" xfId="36"/>
    <cellStyle name="どちらでもない 2" xfId="28"/>
    <cellStyle name="パーセント 2" xfId="37"/>
    <cellStyle name="パーセント 2 2" xfId="38"/>
    <cellStyle name="パーセント 2 3" xfId="39"/>
    <cellStyle name="パーセント 3" xfId="40"/>
    <cellStyle name="パーセント 3 2" xfId="41"/>
    <cellStyle name="パーセント 4" xfId="7"/>
    <cellStyle name="パーセント 5" xfId="42"/>
    <cellStyle name="メモ 2" xfId="43"/>
    <cellStyle name="リンク セル 2" xfId="44"/>
    <cellStyle name="一般" xfId="0" builtinId="0"/>
    <cellStyle name="入力 2" xfId="45"/>
    <cellStyle name="千分位[0]" xfId="1" builtinId="6"/>
    <cellStyle name="出力 2" xfId="46"/>
    <cellStyle name="百分比" xfId="2" builtinId="5"/>
    <cellStyle name="良い 2" xfId="57"/>
    <cellStyle name="見出し 1 2" xfId="58"/>
    <cellStyle name="見出し 2 2" xfId="59"/>
    <cellStyle name="見出し 3 2" xfId="60"/>
    <cellStyle name="見出し 4 2" xfId="61"/>
    <cellStyle name="計算 2" xfId="62"/>
    <cellStyle name="桁区切り [0] 2" xfId="52"/>
    <cellStyle name="桁区切り [0] 3" xfId="5"/>
    <cellStyle name="桁区切り 2" xfId="48"/>
    <cellStyle name="桁区切り 2 2" xfId="49"/>
    <cellStyle name="桁区切り 3" xfId="50"/>
    <cellStyle name="桁区切り 3 2" xfId="6"/>
    <cellStyle name="桁区切り 4" xfId="51"/>
    <cellStyle name="悪い 2" xfId="47"/>
    <cellStyle name="通貨 [0] 2" xfId="67"/>
    <cellStyle name="通貨 [0] 3" xfId="68"/>
    <cellStyle name="通貨 2" xfId="65"/>
    <cellStyle name="通貨 3" xfId="66"/>
    <cellStyle name="集計 2" xfId="69"/>
    <cellStyle name="説明文 2" xfId="63"/>
    <cellStyle name="標準 2" xfId="53"/>
    <cellStyle name="標準 2 2" xfId="54"/>
    <cellStyle name="標準 3" xfId="55"/>
    <cellStyle name="標準 3 2" xfId="3"/>
    <cellStyle name="標準 4" xfId="56"/>
    <cellStyle name="標準 5" xfId="4"/>
    <cellStyle name="警告文 2" xfId="64"/>
  </cellStyles>
  <dxfs count="4"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 patternType="solid">
          <fgColor indexed="64"/>
          <bgColor rgb="FF0070C0"/>
        </patternFill>
      </fill>
    </dxf>
    <dxf>
      <font>
        <strike val="0"/>
        <color theme="0"/>
      </font>
      <fill>
        <patternFill patternType="solid">
          <fgColor indexed="64"/>
          <bgColor rgb="FF00B0F0"/>
        </patternFill>
      </fill>
    </dxf>
    <dxf>
      <font>
        <color auto="1"/>
      </font>
      <fill>
        <patternFill patternType="solid">
          <fgColor indexed="64"/>
          <bgColor rgb="FF80CCF0"/>
        </patternFill>
      </fill>
    </dxf>
  </dxfs>
  <tableStyles count="0" defaultTableStyle="TableStyleMedium9" defaultPivotStyle="PivotStyleMedium7"/>
  <colors>
    <mruColors>
      <color rgb="FF80CC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zh-TW" altLang="zh-TW" sz="1800" b="1" i="0" baseline="0">
                <a:effectLst/>
              </a:rPr>
              <a:t>各經過月的流量增加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 lang="ja-JP"/>
                  </a:pPr>
                  <a:endParaRPr lang="zh-TW"/>
                </a:p>
              </c:txPr>
            </c:trendlineLbl>
          </c:trendline>
          <c:xVal>
            <c:numRef>
              <c:f>'5-5_模擬_練習'!$C$32:$C$42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'5-5_模擬_練習'!$D$32:$D$42</c:f>
              <c:numCache>
                <c:formatCode>#,##0_);[Red]\(#,##0\)</c:formatCode>
                <c:ptCount val="11"/>
                <c:pt idx="0">
                  <c:v>32025</c:v>
                </c:pt>
                <c:pt idx="1">
                  <c:v>190559</c:v>
                </c:pt>
                <c:pt idx="2">
                  <c:v>329544</c:v>
                </c:pt>
                <c:pt idx="3">
                  <c:v>500677</c:v>
                </c:pt>
                <c:pt idx="4">
                  <c:v>9249</c:v>
                </c:pt>
                <c:pt idx="5">
                  <c:v>14992</c:v>
                </c:pt>
                <c:pt idx="6">
                  <c:v>56390</c:v>
                </c:pt>
                <c:pt idx="7">
                  <c:v>97189</c:v>
                </c:pt>
                <c:pt idx="8">
                  <c:v>110385</c:v>
                </c:pt>
                <c:pt idx="9">
                  <c:v>74901</c:v>
                </c:pt>
                <c:pt idx="10">
                  <c:v>143365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EC-44D7-BD42-4F54C51F6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58901024"/>
        <c:axId val="-858902656"/>
      </c:scatterChart>
      <c:valAx>
        <c:axId val="-85890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/>
                </a:pPr>
                <a:r>
                  <a:rPr lang="zh-TW" altLang="en-US"/>
                  <a:t>經過月數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-858902656"/>
        <c:crosses val="autoZero"/>
        <c:crossBetween val="midCat"/>
      </c:valAx>
      <c:valAx>
        <c:axId val="-858902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ja-JP"/>
                </a:pPr>
                <a:r>
                  <a:rPr lang="zh-TW" altLang="en-US"/>
                  <a:t>訪客數</a:t>
                </a:r>
                <a:endParaRPr lang="ja-JP" altLang="en-US"/>
              </a:p>
            </c:rich>
          </c:tx>
          <c:layout/>
          <c:overlay val="0"/>
        </c:title>
        <c:numFmt formatCode="#,##0_);[Red]\(#,##0\)" sourceLinked="1"/>
        <c:majorTickMark val="none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-8589010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zh-TW" altLang="en-US"/>
              <a:t>訂單數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'趨勢分析-3案例'!$I$32</c:f>
              <c:strCache>
                <c:ptCount val="1"/>
                <c:pt idx="0">
                  <c:v>訂單數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  <c:spPr>
              <a:solidFill>
                <a:srgbClr val="80CCF0"/>
              </a:solidFill>
              <a:ln>
                <a:noFill/>
              </a:ln>
            </c:spPr>
          </c:dPt>
          <c:dPt>
            <c:idx val="5"/>
            <c:invertIfNegative val="0"/>
            <c:bubble3D val="0"/>
            <c:spPr>
              <a:solidFill>
                <a:srgbClr val="80CCF0"/>
              </a:solidFill>
              <a:ln>
                <a:noFill/>
              </a:ln>
            </c:spPr>
          </c:dPt>
          <c:dPt>
            <c:idx val="6"/>
            <c:invertIfNegative val="0"/>
            <c:bubble3D val="0"/>
            <c:spPr>
              <a:solidFill>
                <a:srgbClr val="80CCF0"/>
              </a:solidFill>
              <a:ln>
                <a:noFill/>
              </a:ln>
            </c:spPr>
          </c:dPt>
          <c:dPt>
            <c:idx val="7"/>
            <c:invertIfNegative val="0"/>
            <c:bubble3D val="0"/>
            <c:spPr>
              <a:solidFill>
                <a:srgbClr val="80CCF0"/>
              </a:solidFill>
              <a:ln>
                <a:noFill/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 sz="1400"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'趨勢分析-3案例'!$G$33:$H$40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f>'趨勢分析-3案例'!$I$33:$I$40</c:f>
              <c:numCache>
                <c:formatCode>#,##0_);[Red]\(#,##0\)</c:formatCode>
                <c:ptCount val="8"/>
                <c:pt idx="0">
                  <c:v>13618</c:v>
                </c:pt>
                <c:pt idx="1">
                  <c:v>14964</c:v>
                </c:pt>
                <c:pt idx="2">
                  <c:v>17551</c:v>
                </c:pt>
                <c:pt idx="3">
                  <c:v>18649</c:v>
                </c:pt>
                <c:pt idx="4">
                  <c:v>22140.088685047827</c:v>
                </c:pt>
                <c:pt idx="5">
                  <c:v>27045.913851427053</c:v>
                </c:pt>
                <c:pt idx="6">
                  <c:v>34053.616528580234</c:v>
                </c:pt>
                <c:pt idx="7">
                  <c:v>44397.230850864376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678564320"/>
        <c:axId val="-678556704"/>
      </c:barChart>
      <c:catAx>
        <c:axId val="-678564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-678556704"/>
        <c:crosses val="autoZero"/>
        <c:auto val="1"/>
        <c:lblAlgn val="ctr"/>
        <c:lblOffset val="100"/>
        <c:noMultiLvlLbl val="0"/>
      </c:catAx>
      <c:valAx>
        <c:axId val="-678556704"/>
        <c:scaling>
          <c:orientation val="minMax"/>
        </c:scaling>
        <c:delete val="1"/>
        <c:axPos val="l"/>
        <c:numFmt formatCode="#,##0_);[Red]\(#,##0\)" sourceLinked="1"/>
        <c:majorTickMark val="out"/>
        <c:minorTickMark val="none"/>
        <c:tickLblPos val="nextTo"/>
        <c:crossAx val="-6785643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2400" b="1" i="0" kern="1200" baseline="0">
                <a:solidFill>
                  <a:srgbClr val="000000"/>
                </a:solidFill>
                <a:effectLst/>
              </a:rPr>
              <a:t>銷售額</a:t>
            </a:r>
            <a:r>
              <a:rPr lang="zh-TW" altLang="en-US" sz="1800" b="1" i="0" kern="1200" baseline="0">
                <a:solidFill>
                  <a:srgbClr val="000000"/>
                </a:solidFill>
                <a:effectLst/>
              </a:rPr>
              <a:t>（單位：百萬日圓）</a:t>
            </a:r>
            <a:endParaRPr lang="ja-JP" alt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'趨勢分析-3案例'!$C$32</c:f>
              <c:strCache>
                <c:ptCount val="1"/>
                <c:pt idx="0">
                  <c:v>銷售額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  <c:spPr>
              <a:solidFill>
                <a:srgbClr val="80CCF0"/>
              </a:solidFill>
              <a:ln>
                <a:noFill/>
              </a:ln>
            </c:spPr>
          </c:dPt>
          <c:dPt>
            <c:idx val="5"/>
            <c:invertIfNegative val="0"/>
            <c:bubble3D val="0"/>
            <c:spPr>
              <a:solidFill>
                <a:srgbClr val="80CCF0"/>
              </a:solidFill>
              <a:ln>
                <a:noFill/>
              </a:ln>
            </c:spPr>
          </c:dPt>
          <c:dPt>
            <c:idx val="6"/>
            <c:invertIfNegative val="0"/>
            <c:bubble3D val="0"/>
            <c:spPr>
              <a:solidFill>
                <a:srgbClr val="80CCF0"/>
              </a:solidFill>
              <a:ln>
                <a:noFill/>
              </a:ln>
            </c:spPr>
          </c:dPt>
          <c:dPt>
            <c:idx val="7"/>
            <c:invertIfNegative val="0"/>
            <c:bubble3D val="0"/>
            <c:spPr>
              <a:solidFill>
                <a:srgbClr val="80CCF0"/>
              </a:solidFill>
              <a:ln>
                <a:noFill/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 sz="1400"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'趨勢分析-3案例'!$A$33:$B$40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f>'趨勢分析-3案例'!$C$33:$C$40</c:f>
              <c:numCache>
                <c:formatCode>#,##0,,</c:formatCode>
                <c:ptCount val="8"/>
                <c:pt idx="0">
                  <c:v>146371748</c:v>
                </c:pt>
                <c:pt idx="1">
                  <c:v>172969005</c:v>
                </c:pt>
                <c:pt idx="2">
                  <c:v>173714385</c:v>
                </c:pt>
                <c:pt idx="3">
                  <c:v>189370489</c:v>
                </c:pt>
                <c:pt idx="4">
                  <c:v>221978186.10716394</c:v>
                </c:pt>
                <c:pt idx="5">
                  <c:v>271164356.37427652</c:v>
                </c:pt>
                <c:pt idx="6">
                  <c:v>341424107.86765319</c:v>
                </c:pt>
                <c:pt idx="7">
                  <c:v>445129959.17272693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678554528"/>
        <c:axId val="-677013024"/>
      </c:barChart>
      <c:catAx>
        <c:axId val="-678554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-677013024"/>
        <c:crosses val="autoZero"/>
        <c:auto val="1"/>
        <c:lblAlgn val="ctr"/>
        <c:lblOffset val="100"/>
        <c:noMultiLvlLbl val="0"/>
      </c:catAx>
      <c:valAx>
        <c:axId val="-677013024"/>
        <c:scaling>
          <c:orientation val="minMax"/>
        </c:scaling>
        <c:delete val="1"/>
        <c:axPos val="l"/>
        <c:numFmt formatCode="#,##0,," sourceLinked="1"/>
        <c:majorTickMark val="out"/>
        <c:minorTickMark val="none"/>
        <c:tickLblPos val="nextTo"/>
        <c:crossAx val="-6785545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zh-TW" altLang="en-US"/>
              <a:t>訪客</a:t>
            </a:r>
            <a:r>
              <a:rPr lang="en-US" altLang="ja-JP"/>
              <a:t> </a:t>
            </a:r>
            <a:r>
              <a:rPr lang="zh-TW" altLang="en-US" sz="1600"/>
              <a:t>（單位：千人）</a:t>
            </a:r>
            <a:endParaRPr lang="ja-JP" altLang="en-US" sz="16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'趨勢分析-3案例'!$O$32</c:f>
              <c:strCache>
                <c:ptCount val="1"/>
                <c:pt idx="0">
                  <c:v>訪客數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  <c:spPr>
              <a:solidFill>
                <a:srgbClr val="80CCF0"/>
              </a:solidFill>
              <a:ln>
                <a:noFill/>
              </a:ln>
            </c:spPr>
          </c:dPt>
          <c:dPt>
            <c:idx val="5"/>
            <c:invertIfNegative val="0"/>
            <c:bubble3D val="0"/>
            <c:spPr>
              <a:solidFill>
                <a:srgbClr val="80CCF0"/>
              </a:solidFill>
              <a:ln>
                <a:noFill/>
              </a:ln>
            </c:spPr>
          </c:dPt>
          <c:dPt>
            <c:idx val="6"/>
            <c:invertIfNegative val="0"/>
            <c:bubble3D val="0"/>
            <c:spPr>
              <a:solidFill>
                <a:srgbClr val="80CCF0"/>
              </a:solidFill>
              <a:ln>
                <a:noFill/>
              </a:ln>
            </c:spPr>
          </c:dPt>
          <c:dPt>
            <c:idx val="7"/>
            <c:invertIfNegative val="0"/>
            <c:bubble3D val="0"/>
            <c:spPr>
              <a:solidFill>
                <a:srgbClr val="80CCF0"/>
              </a:solidFill>
              <a:ln>
                <a:noFill/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 sz="1400"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'趨勢分析-3案例'!$M$33:$N$40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f>'趨勢分析-3案例'!$O$33:$O$40</c:f>
              <c:numCache>
                <c:formatCode>#,##0,</c:formatCode>
                <c:ptCount val="8"/>
                <c:pt idx="0">
                  <c:v>3877687</c:v>
                </c:pt>
                <c:pt idx="1">
                  <c:v>4540417</c:v>
                </c:pt>
                <c:pt idx="2">
                  <c:v>3588012</c:v>
                </c:pt>
                <c:pt idx="3">
                  <c:v>2842476</c:v>
                </c:pt>
                <c:pt idx="4">
                  <c:v>3013024</c:v>
                </c:pt>
                <c:pt idx="5">
                  <c:v>3220169</c:v>
                </c:pt>
                <c:pt idx="6">
                  <c:v>3471342</c:v>
                </c:pt>
                <c:pt idx="7">
                  <c:v>3787234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677008128"/>
        <c:axId val="-677007584"/>
      </c:barChart>
      <c:catAx>
        <c:axId val="-677008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-677007584"/>
        <c:crosses val="autoZero"/>
        <c:auto val="1"/>
        <c:lblAlgn val="ctr"/>
        <c:lblOffset val="100"/>
        <c:noMultiLvlLbl val="0"/>
      </c:catAx>
      <c:valAx>
        <c:axId val="-677007584"/>
        <c:scaling>
          <c:orientation val="minMax"/>
        </c:scaling>
        <c:delete val="1"/>
        <c:axPos val="l"/>
        <c:numFmt formatCode="#,##0," sourceLinked="1"/>
        <c:majorTickMark val="out"/>
        <c:minorTickMark val="none"/>
        <c:tickLblPos val="nextTo"/>
        <c:crossAx val="-6770081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zh-TW" altLang="en-US"/>
              <a:t>購買率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'趨勢分析-3案例'!$O$45</c:f>
              <c:strCache>
                <c:ptCount val="1"/>
                <c:pt idx="0">
                  <c:v>購買率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</c:spPr>
          <c:invertIfNegative val="0"/>
          <c:dPt>
            <c:idx val="4"/>
            <c:invertIfNegative val="0"/>
            <c:bubble3D val="0"/>
            <c:spPr>
              <a:solidFill>
                <a:srgbClr val="80CCF0"/>
              </a:solidFill>
              <a:ln>
                <a:noFill/>
              </a:ln>
            </c:spPr>
          </c:dPt>
          <c:dPt>
            <c:idx val="5"/>
            <c:invertIfNegative val="0"/>
            <c:bubble3D val="0"/>
            <c:spPr>
              <a:solidFill>
                <a:srgbClr val="80CCF0"/>
              </a:solidFill>
              <a:ln>
                <a:noFill/>
              </a:ln>
            </c:spPr>
          </c:dPt>
          <c:dPt>
            <c:idx val="6"/>
            <c:invertIfNegative val="0"/>
            <c:bubble3D val="0"/>
            <c:spPr>
              <a:solidFill>
                <a:srgbClr val="80CCF0"/>
              </a:solidFill>
              <a:ln>
                <a:noFill/>
              </a:ln>
            </c:spPr>
          </c:dPt>
          <c:dPt>
            <c:idx val="7"/>
            <c:invertIfNegative val="0"/>
            <c:bubble3D val="0"/>
            <c:spPr>
              <a:solidFill>
                <a:srgbClr val="80CCF0"/>
              </a:solidFill>
              <a:ln>
                <a:noFill/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 sz="1400"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'趨勢分析-3案例'!$M$46:$N$53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f>'趨勢分析-3案例'!$O$46:$O$53</c:f>
              <c:numCache>
                <c:formatCode>0.00%</c:formatCode>
                <c:ptCount val="8"/>
                <c:pt idx="0">
                  <c:v>3.5118873699708101E-3</c:v>
                </c:pt>
                <c:pt idx="1">
                  <c:v>3.295732528532071E-3</c:v>
                </c:pt>
                <c:pt idx="2">
                  <c:v>4.8915666948717009E-3</c:v>
                </c:pt>
                <c:pt idx="3">
                  <c:v>6.5608293614440368E-3</c:v>
                </c:pt>
                <c:pt idx="4">
                  <c:v>7.3481288848173216E-3</c:v>
                </c:pt>
                <c:pt idx="5">
                  <c:v>8.398911315346199E-3</c:v>
                </c:pt>
                <c:pt idx="6">
                  <c:v>9.8099284163243594E-3</c:v>
                </c:pt>
                <c:pt idx="7">
                  <c:v>1.1722864457507609E-2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677009216"/>
        <c:axId val="-677007040"/>
      </c:barChart>
      <c:catAx>
        <c:axId val="-677009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-677007040"/>
        <c:crosses val="autoZero"/>
        <c:auto val="1"/>
        <c:lblAlgn val="ctr"/>
        <c:lblOffset val="100"/>
        <c:noMultiLvlLbl val="0"/>
      </c:catAx>
      <c:valAx>
        <c:axId val="-677007040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-67700921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zh-TW" altLang="en-US"/>
              <a:t>平均購買單價</a:t>
            </a:r>
            <a:r>
              <a:rPr lang="zh-TW" altLang="en-US" sz="1600"/>
              <a:t>（單位：日圓）</a:t>
            </a:r>
            <a:endParaRPr lang="ja-JP" altLang="en-US" sz="16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'趨勢分析-3案例'!$I$45</c:f>
              <c:strCache>
                <c:ptCount val="1"/>
                <c:pt idx="0">
                  <c:v>平均購買單價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</c:spPr>
          <c:invertIfNegative val="0"/>
          <c:dPt>
            <c:idx val="4"/>
            <c:invertIfNegative val="0"/>
            <c:bubble3D val="0"/>
            <c:spPr>
              <a:solidFill>
                <a:srgbClr val="80CCF0"/>
              </a:solidFill>
              <a:ln>
                <a:noFill/>
              </a:ln>
            </c:spPr>
          </c:dPt>
          <c:dPt>
            <c:idx val="5"/>
            <c:invertIfNegative val="0"/>
            <c:bubble3D val="0"/>
            <c:spPr>
              <a:solidFill>
                <a:srgbClr val="80CCF0"/>
              </a:solidFill>
              <a:ln>
                <a:noFill/>
              </a:ln>
            </c:spPr>
          </c:dPt>
          <c:dPt>
            <c:idx val="6"/>
            <c:invertIfNegative val="0"/>
            <c:bubble3D val="0"/>
            <c:spPr>
              <a:solidFill>
                <a:srgbClr val="80CCF0"/>
              </a:solidFill>
              <a:ln>
                <a:noFill/>
              </a:ln>
            </c:spPr>
          </c:dPt>
          <c:dPt>
            <c:idx val="7"/>
            <c:invertIfNegative val="0"/>
            <c:bubble3D val="0"/>
            <c:spPr>
              <a:solidFill>
                <a:srgbClr val="80CCF0"/>
              </a:solidFill>
              <a:ln>
                <a:noFill/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 sz="1400"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'趨勢分析-3案例'!$G$46:$H$53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f>'趨勢分析-3案例'!$I$46:$I$53</c:f>
              <c:numCache>
                <c:formatCode>#,##0_);[Red]\(#,##0\)</c:formatCode>
                <c:ptCount val="8"/>
                <c:pt idx="0">
                  <c:v>10748.402702305772</c:v>
                </c:pt>
                <c:pt idx="1">
                  <c:v>11559.008620689656</c:v>
                </c:pt>
                <c:pt idx="2">
                  <c:v>9897.6915845250987</c:v>
                </c:pt>
                <c:pt idx="3">
                  <c:v>10154.458094267789</c:v>
                </c:pt>
                <c:pt idx="4">
                  <c:v>10026.074839396444</c:v>
                </c:pt>
                <c:pt idx="5">
                  <c:v>10026.074839396444</c:v>
                </c:pt>
                <c:pt idx="6">
                  <c:v>10026.074839396444</c:v>
                </c:pt>
                <c:pt idx="7">
                  <c:v>10026.074839396444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677012480"/>
        <c:axId val="-677005408"/>
      </c:barChart>
      <c:catAx>
        <c:axId val="-67701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-677005408"/>
        <c:crosses val="autoZero"/>
        <c:auto val="1"/>
        <c:lblAlgn val="ctr"/>
        <c:lblOffset val="100"/>
        <c:noMultiLvlLbl val="0"/>
      </c:catAx>
      <c:valAx>
        <c:axId val="-677005408"/>
        <c:scaling>
          <c:orientation val="minMax"/>
        </c:scaling>
        <c:delete val="1"/>
        <c:axPos val="l"/>
        <c:numFmt formatCode="#,##0_);[Red]\(#,##0\)" sourceLinked="1"/>
        <c:majorTickMark val="out"/>
        <c:minorTickMark val="none"/>
        <c:tickLblPos val="nextTo"/>
        <c:crossAx val="-6770124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TW" altLang="zh-TW" sz="1800" b="1" i="0" baseline="0">
                <a:effectLst/>
              </a:rPr>
              <a:t>各經過月的流量增加</a:t>
            </a:r>
            <a:endParaRPr lang="en-US" altLang="ja-JP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  <c:txPr>
                <a:bodyPr/>
                <a:lstStyle/>
                <a:p>
                  <a:pPr>
                    <a:defRPr lang="ja-JP"/>
                  </a:pPr>
                  <a:endParaRPr lang="zh-TW"/>
                </a:p>
              </c:txPr>
            </c:trendlineLbl>
          </c:trendline>
          <c:xVal>
            <c:numRef>
              <c:f>'媒體網站模擬 -3案例'!$C$63:$C$73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'媒體網站模擬 -3案例'!$D$63:$D$73</c:f>
              <c:numCache>
                <c:formatCode>#,##0_);[Red]\(#,##0\)</c:formatCode>
                <c:ptCount val="11"/>
                <c:pt idx="0">
                  <c:v>32025</c:v>
                </c:pt>
                <c:pt idx="1">
                  <c:v>190559</c:v>
                </c:pt>
                <c:pt idx="2">
                  <c:v>329544</c:v>
                </c:pt>
                <c:pt idx="3">
                  <c:v>500677</c:v>
                </c:pt>
                <c:pt idx="4">
                  <c:v>9249</c:v>
                </c:pt>
                <c:pt idx="5">
                  <c:v>14992</c:v>
                </c:pt>
                <c:pt idx="6">
                  <c:v>56390</c:v>
                </c:pt>
                <c:pt idx="7">
                  <c:v>97189</c:v>
                </c:pt>
                <c:pt idx="8">
                  <c:v>110385</c:v>
                </c:pt>
                <c:pt idx="9">
                  <c:v>74901</c:v>
                </c:pt>
                <c:pt idx="10">
                  <c:v>143365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EC-44D7-BD42-4F54C51F6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77005952"/>
        <c:axId val="-677011392"/>
      </c:scatterChart>
      <c:valAx>
        <c:axId val="-67700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/>
                </a:pPr>
                <a:r>
                  <a:rPr lang="zh-TW" altLang="en-US"/>
                  <a:t>經過月數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-677011392"/>
        <c:crosses val="autoZero"/>
        <c:crossBetween val="midCat"/>
      </c:valAx>
      <c:valAx>
        <c:axId val="-677011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ja-JP"/>
                </a:pPr>
                <a:r>
                  <a:rPr lang="zh-TW" altLang="en-US"/>
                  <a:t>訪客數</a:t>
                </a:r>
                <a:endParaRPr lang="ja-JP" altLang="en-US"/>
              </a:p>
            </c:rich>
          </c:tx>
          <c:overlay val="0"/>
        </c:title>
        <c:numFmt formatCode="#,##0_);[Red]\(#,##0\)" sourceLinked="1"/>
        <c:majorTickMark val="none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-6770059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建構媒體網站可節省的成本和製作費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3965311936957994E-2"/>
          <c:y val="0.170066225165563"/>
          <c:w val="0.91544878149138698"/>
          <c:h val="0.64983678364707698"/>
        </c:manualLayout>
      </c:layout>
      <c:lineChart>
        <c:grouping val="standard"/>
        <c:varyColors val="0"/>
        <c:ser>
          <c:idx val="0"/>
          <c:order val="0"/>
          <c:tx>
            <c:strRef>
              <c:f>'媒體網站模擬 -3案例'!$A$24</c:f>
              <c:strCache>
                <c:ptCount val="1"/>
                <c:pt idx="0">
                  <c:v>累積花費的成本</c:v>
                </c:pt>
              </c:strCache>
            </c:strRef>
          </c:tx>
          <c:spPr>
            <a:ln w="635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multiLvlStrRef>
              <c:f>'媒體網站模擬 -3案例'!$C$22:$Z$23</c:f>
              <c:multiLvlStrCache>
                <c:ptCount val="24"/>
                <c:lvl>
                  <c:pt idx="0">
                    <c:v>1月</c:v>
                  </c:pt>
                  <c:pt idx="1">
                    <c:v>2月</c:v>
                  </c:pt>
                  <c:pt idx="2">
                    <c:v>3月</c:v>
                  </c:pt>
                  <c:pt idx="3">
                    <c:v>4月</c:v>
                  </c:pt>
                  <c:pt idx="4">
                    <c:v>5月</c:v>
                  </c:pt>
                  <c:pt idx="5">
                    <c:v>6月</c:v>
                  </c:pt>
                  <c:pt idx="6">
                    <c:v>7月</c:v>
                  </c:pt>
                  <c:pt idx="7">
                    <c:v>8月</c:v>
                  </c:pt>
                  <c:pt idx="8">
                    <c:v>9月</c:v>
                  </c:pt>
                  <c:pt idx="9">
                    <c:v>10月</c:v>
                  </c:pt>
                  <c:pt idx="10">
                    <c:v>11月</c:v>
                  </c:pt>
                  <c:pt idx="11">
                    <c:v>12月</c:v>
                  </c:pt>
                  <c:pt idx="12">
                    <c:v>1月</c:v>
                  </c:pt>
                  <c:pt idx="13">
                    <c:v>2月</c:v>
                  </c:pt>
                  <c:pt idx="14">
                    <c:v>3月</c:v>
                  </c:pt>
                  <c:pt idx="15">
                    <c:v>4月</c:v>
                  </c:pt>
                  <c:pt idx="16">
                    <c:v>5月</c:v>
                  </c:pt>
                  <c:pt idx="17">
                    <c:v>6月</c:v>
                  </c:pt>
                  <c:pt idx="18">
                    <c:v>7月</c:v>
                  </c:pt>
                  <c:pt idx="19">
                    <c:v>8月</c:v>
                  </c:pt>
                  <c:pt idx="20">
                    <c:v>9月</c:v>
                  </c:pt>
                  <c:pt idx="21">
                    <c:v>10月</c:v>
                  </c:pt>
                  <c:pt idx="22">
                    <c:v>11月</c:v>
                  </c:pt>
                  <c:pt idx="23">
                    <c:v>12月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</c:lvl>
              </c:multiLvlStrCache>
            </c:multiLvlStrRef>
          </c:cat>
          <c:val>
            <c:numRef>
              <c:f>'媒體網站模擬 -3案例'!$C$24:$Z$24</c:f>
              <c:numCache>
                <c:formatCode>#,##0,</c:formatCode>
                <c:ptCount val="24"/>
                <c:pt idx="0">
                  <c:v>3000000</c:v>
                </c:pt>
                <c:pt idx="1">
                  <c:v>4000000</c:v>
                </c:pt>
                <c:pt idx="2">
                  <c:v>5000000</c:v>
                </c:pt>
                <c:pt idx="3">
                  <c:v>6000000</c:v>
                </c:pt>
                <c:pt idx="4">
                  <c:v>7000000</c:v>
                </c:pt>
                <c:pt idx="5">
                  <c:v>8000000</c:v>
                </c:pt>
                <c:pt idx="6">
                  <c:v>9000000</c:v>
                </c:pt>
                <c:pt idx="7">
                  <c:v>10000000</c:v>
                </c:pt>
                <c:pt idx="8">
                  <c:v>11000000</c:v>
                </c:pt>
                <c:pt idx="9">
                  <c:v>12000000</c:v>
                </c:pt>
                <c:pt idx="10">
                  <c:v>13000000</c:v>
                </c:pt>
                <c:pt idx="11">
                  <c:v>14000000</c:v>
                </c:pt>
                <c:pt idx="12">
                  <c:v>14000000</c:v>
                </c:pt>
                <c:pt idx="13">
                  <c:v>14000000</c:v>
                </c:pt>
                <c:pt idx="14">
                  <c:v>14000000</c:v>
                </c:pt>
                <c:pt idx="15">
                  <c:v>14000000</c:v>
                </c:pt>
                <c:pt idx="16">
                  <c:v>14000000</c:v>
                </c:pt>
                <c:pt idx="17">
                  <c:v>14000000</c:v>
                </c:pt>
                <c:pt idx="18">
                  <c:v>14000000</c:v>
                </c:pt>
                <c:pt idx="19">
                  <c:v>14000000</c:v>
                </c:pt>
                <c:pt idx="20">
                  <c:v>14000000</c:v>
                </c:pt>
                <c:pt idx="21">
                  <c:v>14000000</c:v>
                </c:pt>
                <c:pt idx="22">
                  <c:v>14000000</c:v>
                </c:pt>
                <c:pt idx="23">
                  <c:v>14000000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E8-4FBA-925C-6F5B3D3934E0}"/>
            </c:ext>
          </c:extLst>
        </c:ser>
        <c:ser>
          <c:idx val="1"/>
          <c:order val="1"/>
          <c:tx>
            <c:strRef>
              <c:f>'媒體網站模擬 -3案例'!$B$27</c:f>
              <c:strCache>
                <c:ptCount val="1"/>
                <c:pt idx="0">
                  <c:v>悲觀的</c:v>
                </c:pt>
              </c:strCache>
            </c:strRef>
          </c:tx>
          <c:spPr>
            <a:ln w="7620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'媒體網站模擬 -3案例'!$C$22:$Z$23</c:f>
              <c:multiLvlStrCache>
                <c:ptCount val="24"/>
                <c:lvl>
                  <c:pt idx="0">
                    <c:v>1月</c:v>
                  </c:pt>
                  <c:pt idx="1">
                    <c:v>2月</c:v>
                  </c:pt>
                  <c:pt idx="2">
                    <c:v>3月</c:v>
                  </c:pt>
                  <c:pt idx="3">
                    <c:v>4月</c:v>
                  </c:pt>
                  <c:pt idx="4">
                    <c:v>5月</c:v>
                  </c:pt>
                  <c:pt idx="5">
                    <c:v>6月</c:v>
                  </c:pt>
                  <c:pt idx="6">
                    <c:v>7月</c:v>
                  </c:pt>
                  <c:pt idx="7">
                    <c:v>8月</c:v>
                  </c:pt>
                  <c:pt idx="8">
                    <c:v>9月</c:v>
                  </c:pt>
                  <c:pt idx="9">
                    <c:v>10月</c:v>
                  </c:pt>
                  <c:pt idx="10">
                    <c:v>11月</c:v>
                  </c:pt>
                  <c:pt idx="11">
                    <c:v>12月</c:v>
                  </c:pt>
                  <c:pt idx="12">
                    <c:v>1月</c:v>
                  </c:pt>
                  <c:pt idx="13">
                    <c:v>2月</c:v>
                  </c:pt>
                  <c:pt idx="14">
                    <c:v>3月</c:v>
                  </c:pt>
                  <c:pt idx="15">
                    <c:v>4月</c:v>
                  </c:pt>
                  <c:pt idx="16">
                    <c:v>5月</c:v>
                  </c:pt>
                  <c:pt idx="17">
                    <c:v>6月</c:v>
                  </c:pt>
                  <c:pt idx="18">
                    <c:v>7月</c:v>
                  </c:pt>
                  <c:pt idx="19">
                    <c:v>8月</c:v>
                  </c:pt>
                  <c:pt idx="20">
                    <c:v>9月</c:v>
                  </c:pt>
                  <c:pt idx="21">
                    <c:v>10月</c:v>
                  </c:pt>
                  <c:pt idx="22">
                    <c:v>11月</c:v>
                  </c:pt>
                  <c:pt idx="23">
                    <c:v>12月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</c:lvl>
              </c:multiLvlStrCache>
            </c:multiLvlStrRef>
          </c:cat>
          <c:val>
            <c:numRef>
              <c:f>'媒體網站模擬 -3案例'!$C$27:$Z$27</c:f>
              <c:numCache>
                <c:formatCode>#,##0,</c:formatCode>
                <c:ptCount val="24"/>
                <c:pt idx="0">
                  <c:v>0</c:v>
                </c:pt>
                <c:pt idx="1">
                  <c:v>45000</c:v>
                </c:pt>
                <c:pt idx="2">
                  <c:v>155000</c:v>
                </c:pt>
                <c:pt idx="3">
                  <c:v>325000</c:v>
                </c:pt>
                <c:pt idx="4">
                  <c:v>560000</c:v>
                </c:pt>
                <c:pt idx="5">
                  <c:v>860000</c:v>
                </c:pt>
                <c:pt idx="6">
                  <c:v>1220000</c:v>
                </c:pt>
                <c:pt idx="7">
                  <c:v>1645000</c:v>
                </c:pt>
                <c:pt idx="8">
                  <c:v>2135000</c:v>
                </c:pt>
                <c:pt idx="9">
                  <c:v>2685000</c:v>
                </c:pt>
                <c:pt idx="10">
                  <c:v>3300000</c:v>
                </c:pt>
                <c:pt idx="11">
                  <c:v>3980000</c:v>
                </c:pt>
                <c:pt idx="12">
                  <c:v>4720000</c:v>
                </c:pt>
                <c:pt idx="13">
                  <c:v>5525000</c:v>
                </c:pt>
                <c:pt idx="14">
                  <c:v>6395000</c:v>
                </c:pt>
                <c:pt idx="15">
                  <c:v>7325000</c:v>
                </c:pt>
                <c:pt idx="16">
                  <c:v>8270000</c:v>
                </c:pt>
                <c:pt idx="17">
                  <c:v>9225000</c:v>
                </c:pt>
                <c:pt idx="18">
                  <c:v>10195000</c:v>
                </c:pt>
                <c:pt idx="19">
                  <c:v>11175000</c:v>
                </c:pt>
                <c:pt idx="20">
                  <c:v>12170000</c:v>
                </c:pt>
                <c:pt idx="21">
                  <c:v>13175000</c:v>
                </c:pt>
                <c:pt idx="22">
                  <c:v>14195000</c:v>
                </c:pt>
                <c:pt idx="23">
                  <c:v>15230000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6E8-4FBA-925C-6F5B3D3934E0}"/>
            </c:ext>
          </c:extLst>
        </c:ser>
        <c:ser>
          <c:idx val="2"/>
          <c:order val="2"/>
          <c:tx>
            <c:strRef>
              <c:f>'媒體網站模擬 -3案例'!$B$28</c:f>
              <c:strCache>
                <c:ptCount val="1"/>
                <c:pt idx="0">
                  <c:v>一般</c:v>
                </c:pt>
              </c:strCache>
            </c:strRef>
          </c:tx>
          <c:spPr>
            <a:ln w="762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multiLvlStrRef>
              <c:f>'媒體網站模擬 -3案例'!$C$22:$Z$23</c:f>
              <c:multiLvlStrCache>
                <c:ptCount val="24"/>
                <c:lvl>
                  <c:pt idx="0">
                    <c:v>1月</c:v>
                  </c:pt>
                  <c:pt idx="1">
                    <c:v>2月</c:v>
                  </c:pt>
                  <c:pt idx="2">
                    <c:v>3月</c:v>
                  </c:pt>
                  <c:pt idx="3">
                    <c:v>4月</c:v>
                  </c:pt>
                  <c:pt idx="4">
                    <c:v>5月</c:v>
                  </c:pt>
                  <c:pt idx="5">
                    <c:v>6月</c:v>
                  </c:pt>
                  <c:pt idx="6">
                    <c:v>7月</c:v>
                  </c:pt>
                  <c:pt idx="7">
                    <c:v>8月</c:v>
                  </c:pt>
                  <c:pt idx="8">
                    <c:v>9月</c:v>
                  </c:pt>
                  <c:pt idx="9">
                    <c:v>10月</c:v>
                  </c:pt>
                  <c:pt idx="10">
                    <c:v>11月</c:v>
                  </c:pt>
                  <c:pt idx="11">
                    <c:v>12月</c:v>
                  </c:pt>
                  <c:pt idx="12">
                    <c:v>1月</c:v>
                  </c:pt>
                  <c:pt idx="13">
                    <c:v>2月</c:v>
                  </c:pt>
                  <c:pt idx="14">
                    <c:v>3月</c:v>
                  </c:pt>
                  <c:pt idx="15">
                    <c:v>4月</c:v>
                  </c:pt>
                  <c:pt idx="16">
                    <c:v>5月</c:v>
                  </c:pt>
                  <c:pt idx="17">
                    <c:v>6月</c:v>
                  </c:pt>
                  <c:pt idx="18">
                    <c:v>7月</c:v>
                  </c:pt>
                  <c:pt idx="19">
                    <c:v>8月</c:v>
                  </c:pt>
                  <c:pt idx="20">
                    <c:v>9月</c:v>
                  </c:pt>
                  <c:pt idx="21">
                    <c:v>10月</c:v>
                  </c:pt>
                  <c:pt idx="22">
                    <c:v>11月</c:v>
                  </c:pt>
                  <c:pt idx="23">
                    <c:v>12月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</c:lvl>
              </c:multiLvlStrCache>
            </c:multiLvlStrRef>
          </c:cat>
          <c:val>
            <c:numRef>
              <c:f>'媒體網站模擬 -3案例'!$C$28:$Z$28</c:f>
              <c:numCache>
                <c:formatCode>#,##0,</c:formatCode>
                <c:ptCount val="24"/>
                <c:pt idx="0">
                  <c:v>0</c:v>
                </c:pt>
                <c:pt idx="1">
                  <c:v>110000</c:v>
                </c:pt>
                <c:pt idx="2">
                  <c:v>370000</c:v>
                </c:pt>
                <c:pt idx="3">
                  <c:v>780000</c:v>
                </c:pt>
                <c:pt idx="4">
                  <c:v>1340000</c:v>
                </c:pt>
                <c:pt idx="5">
                  <c:v>2050000</c:v>
                </c:pt>
                <c:pt idx="6">
                  <c:v>2910000</c:v>
                </c:pt>
                <c:pt idx="7">
                  <c:v>3915000</c:v>
                </c:pt>
                <c:pt idx="8">
                  <c:v>5070000</c:v>
                </c:pt>
                <c:pt idx="9">
                  <c:v>6375000</c:v>
                </c:pt>
                <c:pt idx="10">
                  <c:v>7830000</c:v>
                </c:pt>
                <c:pt idx="11">
                  <c:v>9435000</c:v>
                </c:pt>
                <c:pt idx="12">
                  <c:v>11190000</c:v>
                </c:pt>
                <c:pt idx="13">
                  <c:v>13095000</c:v>
                </c:pt>
                <c:pt idx="14">
                  <c:v>15150000</c:v>
                </c:pt>
                <c:pt idx="15">
                  <c:v>17355000</c:v>
                </c:pt>
                <c:pt idx="16">
                  <c:v>19590000</c:v>
                </c:pt>
                <c:pt idx="17">
                  <c:v>21855000</c:v>
                </c:pt>
                <c:pt idx="18">
                  <c:v>24150000</c:v>
                </c:pt>
                <c:pt idx="19">
                  <c:v>26475000</c:v>
                </c:pt>
                <c:pt idx="20">
                  <c:v>28830000</c:v>
                </c:pt>
                <c:pt idx="21">
                  <c:v>31215000</c:v>
                </c:pt>
                <c:pt idx="22">
                  <c:v>33630000</c:v>
                </c:pt>
                <c:pt idx="23">
                  <c:v>36075000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6E8-4FBA-925C-6F5B3D3934E0}"/>
            </c:ext>
          </c:extLst>
        </c:ser>
        <c:ser>
          <c:idx val="3"/>
          <c:order val="3"/>
          <c:tx>
            <c:strRef>
              <c:f>'媒體網站模擬 -3案例'!$B$29</c:f>
              <c:strCache>
                <c:ptCount val="1"/>
                <c:pt idx="0">
                  <c:v>樂觀的</c:v>
                </c:pt>
              </c:strCache>
            </c:strRef>
          </c:tx>
          <c:spPr>
            <a:ln w="1016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'媒體網站模擬 -3案例'!$C$22:$Z$23</c:f>
              <c:multiLvlStrCache>
                <c:ptCount val="24"/>
                <c:lvl>
                  <c:pt idx="0">
                    <c:v>1月</c:v>
                  </c:pt>
                  <c:pt idx="1">
                    <c:v>2月</c:v>
                  </c:pt>
                  <c:pt idx="2">
                    <c:v>3月</c:v>
                  </c:pt>
                  <c:pt idx="3">
                    <c:v>4月</c:v>
                  </c:pt>
                  <c:pt idx="4">
                    <c:v>5月</c:v>
                  </c:pt>
                  <c:pt idx="5">
                    <c:v>6月</c:v>
                  </c:pt>
                  <c:pt idx="6">
                    <c:v>7月</c:v>
                  </c:pt>
                  <c:pt idx="7">
                    <c:v>8月</c:v>
                  </c:pt>
                  <c:pt idx="8">
                    <c:v>9月</c:v>
                  </c:pt>
                  <c:pt idx="9">
                    <c:v>10月</c:v>
                  </c:pt>
                  <c:pt idx="10">
                    <c:v>11月</c:v>
                  </c:pt>
                  <c:pt idx="11">
                    <c:v>12月</c:v>
                  </c:pt>
                  <c:pt idx="12">
                    <c:v>1月</c:v>
                  </c:pt>
                  <c:pt idx="13">
                    <c:v>2月</c:v>
                  </c:pt>
                  <c:pt idx="14">
                    <c:v>3月</c:v>
                  </c:pt>
                  <c:pt idx="15">
                    <c:v>4月</c:v>
                  </c:pt>
                  <c:pt idx="16">
                    <c:v>5月</c:v>
                  </c:pt>
                  <c:pt idx="17">
                    <c:v>6月</c:v>
                  </c:pt>
                  <c:pt idx="18">
                    <c:v>7月</c:v>
                  </c:pt>
                  <c:pt idx="19">
                    <c:v>8月</c:v>
                  </c:pt>
                  <c:pt idx="20">
                    <c:v>9月</c:v>
                  </c:pt>
                  <c:pt idx="21">
                    <c:v>10月</c:v>
                  </c:pt>
                  <c:pt idx="22">
                    <c:v>11月</c:v>
                  </c:pt>
                  <c:pt idx="23">
                    <c:v>12月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</c:lvl>
              </c:multiLvlStrCache>
            </c:multiLvlStrRef>
          </c:cat>
          <c:val>
            <c:numRef>
              <c:f>'媒體網站模擬 -3案例'!$C$29:$Z$29</c:f>
              <c:numCache>
                <c:formatCode>#,##0,</c:formatCode>
                <c:ptCount val="24"/>
                <c:pt idx="0">
                  <c:v>0</c:v>
                </c:pt>
                <c:pt idx="1">
                  <c:v>190000</c:v>
                </c:pt>
                <c:pt idx="2">
                  <c:v>630000</c:v>
                </c:pt>
                <c:pt idx="3">
                  <c:v>1325000</c:v>
                </c:pt>
                <c:pt idx="4">
                  <c:v>2270000</c:v>
                </c:pt>
                <c:pt idx="5">
                  <c:v>3470000</c:v>
                </c:pt>
                <c:pt idx="6">
                  <c:v>4925000</c:v>
                </c:pt>
                <c:pt idx="7">
                  <c:v>6630000</c:v>
                </c:pt>
                <c:pt idx="8">
                  <c:v>8590000</c:v>
                </c:pt>
                <c:pt idx="9">
                  <c:v>10805000</c:v>
                </c:pt>
                <c:pt idx="10">
                  <c:v>13270000</c:v>
                </c:pt>
                <c:pt idx="11">
                  <c:v>15990000</c:v>
                </c:pt>
                <c:pt idx="12">
                  <c:v>18965000</c:v>
                </c:pt>
                <c:pt idx="13">
                  <c:v>22190000</c:v>
                </c:pt>
                <c:pt idx="14">
                  <c:v>25670000</c:v>
                </c:pt>
                <c:pt idx="15">
                  <c:v>29405000</c:v>
                </c:pt>
                <c:pt idx="16">
                  <c:v>33190000</c:v>
                </c:pt>
                <c:pt idx="17">
                  <c:v>37025000</c:v>
                </c:pt>
                <c:pt idx="18">
                  <c:v>40910000</c:v>
                </c:pt>
                <c:pt idx="19">
                  <c:v>44845000</c:v>
                </c:pt>
                <c:pt idx="20">
                  <c:v>48830000</c:v>
                </c:pt>
                <c:pt idx="21">
                  <c:v>52865000</c:v>
                </c:pt>
                <c:pt idx="22">
                  <c:v>56955000</c:v>
                </c:pt>
                <c:pt idx="23">
                  <c:v>61095000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6E8-4FBA-925C-6F5B3D393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77004864"/>
        <c:axId val="-677008672"/>
      </c:lineChart>
      <c:catAx>
        <c:axId val="-67700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677008672"/>
        <c:crosses val="autoZero"/>
        <c:auto val="1"/>
        <c:lblAlgn val="ctr"/>
        <c:lblOffset val="100"/>
        <c:noMultiLvlLbl val="0"/>
      </c:catAx>
      <c:valAx>
        <c:axId val="-6770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,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67700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477428444959801"/>
          <c:y val="8.6423528184804699E-2"/>
          <c:w val="0.45798579809352802"/>
          <c:h val="5.00003128747978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總計節省成本（單位：千日圓）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'媒體網站模擬 -3案例'!$B$18:$B$20</c:f>
              <c:strCache>
                <c:ptCount val="3"/>
                <c:pt idx="0">
                  <c:v>悲觀的</c:v>
                </c:pt>
                <c:pt idx="1">
                  <c:v>一般</c:v>
                </c:pt>
                <c:pt idx="2">
                  <c:v>樂觀的</c:v>
                </c:pt>
              </c:strCache>
            </c:strRef>
          </c:cat>
          <c:val>
            <c:numRef>
              <c:f>'媒體網站模擬 -3案例'!$I$18:$I$20</c:f>
              <c:numCache>
                <c:formatCode>#,##0,</c:formatCode>
                <c:ptCount val="3"/>
                <c:pt idx="0">
                  <c:v>-1816000</c:v>
                </c:pt>
                <c:pt idx="1">
                  <c:v>14860000</c:v>
                </c:pt>
                <c:pt idx="2">
                  <c:v>34876000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AE5-4324-B4AB-325785ADA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677018464"/>
        <c:axId val="-677017920"/>
      </c:barChart>
      <c:catAx>
        <c:axId val="-67701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677017920"/>
        <c:crosses val="autoZero"/>
        <c:auto val="1"/>
        <c:lblAlgn val="ctr"/>
        <c:lblOffset val="100"/>
        <c:noMultiLvlLbl val="0"/>
      </c:catAx>
      <c:valAx>
        <c:axId val="-677017920"/>
        <c:scaling>
          <c:orientation val="minMax"/>
        </c:scaling>
        <c:delete val="0"/>
        <c:axPos val="l"/>
        <c:numFmt formatCode="#,##0,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677018464"/>
        <c:crosses val="autoZero"/>
        <c:crossBetween val="between"/>
        <c:majorUnit val="100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u="none"/>
              <a:t>成本效果</a:t>
            </a:r>
            <a:endParaRPr lang="ja-JP" altLang="en-US" u="none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'媒體網站模擬 -3案例'!$B$18:$B$20</c:f>
              <c:strCache>
                <c:ptCount val="3"/>
                <c:pt idx="0">
                  <c:v>悲觀的</c:v>
                </c:pt>
                <c:pt idx="1">
                  <c:v>一般</c:v>
                </c:pt>
                <c:pt idx="2">
                  <c:v>樂觀的</c:v>
                </c:pt>
              </c:strCache>
            </c:strRef>
          </c:cat>
          <c:val>
            <c:numRef>
              <c:f>'媒體網站模擬 -3案例'!$J$18:$J$20</c:f>
              <c:numCache>
                <c:formatCode>#,##0.0;[Red]\-#,##0.0</c:formatCode>
                <c:ptCount val="3"/>
                <c:pt idx="0">
                  <c:v>0.87028571428571433</c:v>
                </c:pt>
                <c:pt idx="1">
                  <c:v>2.0614285714285714</c:v>
                </c:pt>
                <c:pt idx="2">
                  <c:v>3.4911428571428571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1B-4B70-AB94-3A2E6FC71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677015200"/>
        <c:axId val="-677014656"/>
      </c:barChart>
      <c:catAx>
        <c:axId val="-67701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677014656"/>
        <c:crosses val="autoZero"/>
        <c:auto val="1"/>
        <c:lblAlgn val="ctr"/>
        <c:lblOffset val="100"/>
        <c:noMultiLvlLbl val="0"/>
      </c:catAx>
      <c:valAx>
        <c:axId val="-677014656"/>
        <c:scaling>
          <c:orientation val="minMax"/>
        </c:scaling>
        <c:delete val="0"/>
        <c:axPos val="l"/>
        <c:numFmt formatCode="#,##0.0;[Red]\-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6770152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zh-TW" altLang="en-US"/>
              <a:t>各經過月的流量增加</a:t>
            </a:r>
            <a:endParaRPr lang="en-US" altLang="ja-JP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  <c:txPr>
                <a:bodyPr/>
                <a:lstStyle/>
                <a:p>
                  <a:pPr>
                    <a:defRPr lang="ja-JP"/>
                  </a:pPr>
                  <a:endParaRPr lang="zh-TW"/>
                </a:p>
              </c:txPr>
            </c:trendlineLbl>
          </c:trendline>
          <c:xVal>
            <c:numRef>
              <c:f>'5-5_模擬_解答'!$C$32:$C$42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6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'5-5_模擬_解答'!$D$32:$D$42</c:f>
              <c:numCache>
                <c:formatCode>#,##0_);[Red]\(#,##0\)</c:formatCode>
                <c:ptCount val="11"/>
                <c:pt idx="0">
                  <c:v>32025</c:v>
                </c:pt>
                <c:pt idx="1">
                  <c:v>190559</c:v>
                </c:pt>
                <c:pt idx="2">
                  <c:v>329544</c:v>
                </c:pt>
                <c:pt idx="3">
                  <c:v>500677</c:v>
                </c:pt>
                <c:pt idx="4">
                  <c:v>9249</c:v>
                </c:pt>
                <c:pt idx="5">
                  <c:v>14992</c:v>
                </c:pt>
                <c:pt idx="6">
                  <c:v>56390</c:v>
                </c:pt>
                <c:pt idx="7">
                  <c:v>97189</c:v>
                </c:pt>
                <c:pt idx="8">
                  <c:v>110385</c:v>
                </c:pt>
                <c:pt idx="9">
                  <c:v>74901</c:v>
                </c:pt>
                <c:pt idx="10">
                  <c:v>143365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EC-44D7-BD42-4F54C51F6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58900480"/>
        <c:axId val="-858908096"/>
      </c:scatterChart>
      <c:valAx>
        <c:axId val="-85890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/>
                </a:pPr>
                <a:r>
                  <a:rPr lang="zh-TW" altLang="en-US"/>
                  <a:t>經過月數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-858908096"/>
        <c:crosses val="autoZero"/>
        <c:crossBetween val="midCat"/>
      </c:valAx>
      <c:valAx>
        <c:axId val="-858908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ja-JP"/>
                </a:pPr>
                <a:r>
                  <a:rPr lang="zh-TW" altLang="en-US"/>
                  <a:t>訪客數</a:t>
                </a:r>
                <a:endParaRPr lang="ja-JP" altLang="en-US"/>
              </a:p>
            </c:rich>
          </c:tx>
          <c:overlay val="0"/>
        </c:title>
        <c:numFmt formatCode="#,##0_);[Red]\(#,##0\)" sourceLinked="1"/>
        <c:majorTickMark val="none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-85890048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zh-TW" altLang="en-US"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電視廣告投資額和</a:t>
            </a:r>
            <a:r>
              <a:rPr lang="en-US" altLang="ja-JP"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SEO</a:t>
            </a:r>
            <a:r>
              <a:rPr lang="zh-TW" altLang="en-US"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銷售額的散佈圖</a:t>
            </a:r>
            <a:endParaRPr lang="en-US" altLang="ja-JP"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1065500950312246"/>
          <c:y val="1.433691756272401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'5-7_迴歸分析_解答'!$L$6:$L$7</c:f>
              <c:strCache>
                <c:ptCount val="2"/>
                <c:pt idx="0">
                  <c:v>銷售額</c:v>
                </c:pt>
                <c:pt idx="1">
                  <c:v>SEO</c:v>
                </c:pt>
              </c:strCache>
            </c:strRef>
          </c:tx>
          <c:spPr>
            <a:ln w="31750">
              <a:noFill/>
            </a:ln>
          </c:spPr>
          <c:marker>
            <c:symbol val="circle"/>
            <c:size val="10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109763967901142"/>
                  <c:y val="-4.6727062343013603E-2"/>
                </c:manualLayout>
              </c:layout>
              <c:numFmt formatCode="#,##0.00_);[Red]\(#,##0.00\)" sourceLinked="0"/>
              <c:txPr>
                <a:bodyPr/>
                <a:lstStyle/>
                <a:p>
                  <a:pPr>
                    <a:defRPr lang="ja-JP"/>
                  </a:pPr>
                  <a:endParaRPr lang="zh-TW"/>
                </a:p>
              </c:txPr>
            </c:trendlineLbl>
          </c:trendline>
          <c:xVal>
            <c:numRef>
              <c:f>'5-7_迴歸分析_解答'!$K$8:$K$59</c:f>
              <c:numCache>
                <c:formatCode>#,##0_);[Red]\(#,##0\)</c:formatCode>
                <c:ptCount val="52"/>
                <c:pt idx="0">
                  <c:v>20371590</c:v>
                </c:pt>
                <c:pt idx="1">
                  <c:v>9157495</c:v>
                </c:pt>
                <c:pt idx="2">
                  <c:v>15063597</c:v>
                </c:pt>
                <c:pt idx="3">
                  <c:v>20857153</c:v>
                </c:pt>
                <c:pt idx="4">
                  <c:v>21746664</c:v>
                </c:pt>
                <c:pt idx="5">
                  <c:v>18602133</c:v>
                </c:pt>
                <c:pt idx="6">
                  <c:v>25260691</c:v>
                </c:pt>
                <c:pt idx="7">
                  <c:v>25931389</c:v>
                </c:pt>
                <c:pt idx="8">
                  <c:v>23151033</c:v>
                </c:pt>
                <c:pt idx="9">
                  <c:v>13818349</c:v>
                </c:pt>
                <c:pt idx="10">
                  <c:v>19196984</c:v>
                </c:pt>
                <c:pt idx="11">
                  <c:v>21285411</c:v>
                </c:pt>
                <c:pt idx="12">
                  <c:v>7682020</c:v>
                </c:pt>
                <c:pt idx="13">
                  <c:v>14332238</c:v>
                </c:pt>
                <c:pt idx="14">
                  <c:v>33306999</c:v>
                </c:pt>
                <c:pt idx="15">
                  <c:v>19099862</c:v>
                </c:pt>
                <c:pt idx="16">
                  <c:v>27612651</c:v>
                </c:pt>
                <c:pt idx="17">
                  <c:v>21925217</c:v>
                </c:pt>
                <c:pt idx="18">
                  <c:v>11587996</c:v>
                </c:pt>
                <c:pt idx="19">
                  <c:v>32477663</c:v>
                </c:pt>
                <c:pt idx="20">
                  <c:v>15678410</c:v>
                </c:pt>
                <c:pt idx="21">
                  <c:v>19773960</c:v>
                </c:pt>
                <c:pt idx="22">
                  <c:v>15438659</c:v>
                </c:pt>
                <c:pt idx="23">
                  <c:v>26215233</c:v>
                </c:pt>
                <c:pt idx="24">
                  <c:v>13803044</c:v>
                </c:pt>
                <c:pt idx="25">
                  <c:v>31864710</c:v>
                </c:pt>
                <c:pt idx="26">
                  <c:v>25206209</c:v>
                </c:pt>
                <c:pt idx="27">
                  <c:v>28623098</c:v>
                </c:pt>
                <c:pt idx="28">
                  <c:v>20921140</c:v>
                </c:pt>
                <c:pt idx="29">
                  <c:v>21130314</c:v>
                </c:pt>
                <c:pt idx="30">
                  <c:v>24755539</c:v>
                </c:pt>
                <c:pt idx="31">
                  <c:v>20324739</c:v>
                </c:pt>
                <c:pt idx="32">
                  <c:v>26091368</c:v>
                </c:pt>
                <c:pt idx="33">
                  <c:v>12118334</c:v>
                </c:pt>
                <c:pt idx="34">
                  <c:v>16345687</c:v>
                </c:pt>
                <c:pt idx="35">
                  <c:v>14113372</c:v>
                </c:pt>
                <c:pt idx="36">
                  <c:v>19668233</c:v>
                </c:pt>
                <c:pt idx="37">
                  <c:v>25370299</c:v>
                </c:pt>
                <c:pt idx="38">
                  <c:v>28877603</c:v>
                </c:pt>
                <c:pt idx="39">
                  <c:v>19493452</c:v>
                </c:pt>
                <c:pt idx="40">
                  <c:v>29614322</c:v>
                </c:pt>
                <c:pt idx="41">
                  <c:v>15504579</c:v>
                </c:pt>
                <c:pt idx="42">
                  <c:v>21346219</c:v>
                </c:pt>
                <c:pt idx="43">
                  <c:v>28515257</c:v>
                </c:pt>
                <c:pt idx="44">
                  <c:v>16558104</c:v>
                </c:pt>
                <c:pt idx="45">
                  <c:v>18729472</c:v>
                </c:pt>
                <c:pt idx="46">
                  <c:v>24787892</c:v>
                </c:pt>
                <c:pt idx="47">
                  <c:v>18400804</c:v>
                </c:pt>
                <c:pt idx="48">
                  <c:v>40145968</c:v>
                </c:pt>
                <c:pt idx="49">
                  <c:v>34267156</c:v>
                </c:pt>
                <c:pt idx="50">
                  <c:v>25218500</c:v>
                </c:pt>
                <c:pt idx="51">
                  <c:v>21616565</c:v>
                </c:pt>
              </c:numCache>
            </c:numRef>
          </c:xVal>
          <c:yVal>
            <c:numRef>
              <c:f>'5-7_迴歸分析_解答'!$L$8:$L$59</c:f>
              <c:numCache>
                <c:formatCode>#,##0_);[Red]\(#,##0\)</c:formatCode>
                <c:ptCount val="52"/>
                <c:pt idx="0">
                  <c:v>5070032</c:v>
                </c:pt>
                <c:pt idx="1">
                  <c:v>3109535</c:v>
                </c:pt>
                <c:pt idx="2">
                  <c:v>4693005</c:v>
                </c:pt>
                <c:pt idx="3">
                  <c:v>4559286</c:v>
                </c:pt>
                <c:pt idx="4">
                  <c:v>5940021</c:v>
                </c:pt>
                <c:pt idx="5">
                  <c:v>4593099</c:v>
                </c:pt>
                <c:pt idx="6">
                  <c:v>5735553</c:v>
                </c:pt>
                <c:pt idx="7">
                  <c:v>6311004</c:v>
                </c:pt>
                <c:pt idx="8">
                  <c:v>5137906</c:v>
                </c:pt>
                <c:pt idx="9">
                  <c:v>6025958</c:v>
                </c:pt>
                <c:pt idx="10">
                  <c:v>5274546</c:v>
                </c:pt>
                <c:pt idx="11">
                  <c:v>5001614</c:v>
                </c:pt>
                <c:pt idx="12">
                  <c:v>3330406</c:v>
                </c:pt>
                <c:pt idx="13">
                  <c:v>6045489</c:v>
                </c:pt>
                <c:pt idx="14">
                  <c:v>6796553</c:v>
                </c:pt>
                <c:pt idx="15">
                  <c:v>4520052</c:v>
                </c:pt>
                <c:pt idx="16">
                  <c:v>6913044</c:v>
                </c:pt>
                <c:pt idx="17">
                  <c:v>6374579</c:v>
                </c:pt>
                <c:pt idx="18">
                  <c:v>5155009</c:v>
                </c:pt>
                <c:pt idx="19">
                  <c:v>6426014</c:v>
                </c:pt>
                <c:pt idx="20">
                  <c:v>6175919</c:v>
                </c:pt>
                <c:pt idx="21">
                  <c:v>4320673</c:v>
                </c:pt>
                <c:pt idx="22">
                  <c:v>4162413</c:v>
                </c:pt>
                <c:pt idx="23">
                  <c:v>5803117</c:v>
                </c:pt>
                <c:pt idx="24">
                  <c:v>4615403</c:v>
                </c:pt>
                <c:pt idx="25">
                  <c:v>7297577</c:v>
                </c:pt>
                <c:pt idx="26">
                  <c:v>7491131</c:v>
                </c:pt>
                <c:pt idx="27">
                  <c:v>6894347</c:v>
                </c:pt>
                <c:pt idx="28">
                  <c:v>7897383</c:v>
                </c:pt>
                <c:pt idx="29">
                  <c:v>7402324</c:v>
                </c:pt>
                <c:pt idx="30">
                  <c:v>7373632</c:v>
                </c:pt>
                <c:pt idx="31">
                  <c:v>5618378</c:v>
                </c:pt>
                <c:pt idx="32">
                  <c:v>8115827</c:v>
                </c:pt>
                <c:pt idx="33">
                  <c:v>4685583</c:v>
                </c:pt>
                <c:pt idx="34">
                  <c:v>4547096</c:v>
                </c:pt>
                <c:pt idx="35">
                  <c:v>4302706</c:v>
                </c:pt>
                <c:pt idx="36">
                  <c:v>5685736</c:v>
                </c:pt>
                <c:pt idx="37">
                  <c:v>6905571</c:v>
                </c:pt>
                <c:pt idx="38">
                  <c:v>8116253</c:v>
                </c:pt>
                <c:pt idx="39">
                  <c:v>7311410</c:v>
                </c:pt>
                <c:pt idx="40">
                  <c:v>9137576</c:v>
                </c:pt>
                <c:pt idx="41">
                  <c:v>6681067</c:v>
                </c:pt>
                <c:pt idx="42">
                  <c:v>5120162</c:v>
                </c:pt>
                <c:pt idx="43">
                  <c:v>9013812</c:v>
                </c:pt>
                <c:pt idx="44">
                  <c:v>6436810</c:v>
                </c:pt>
                <c:pt idx="45">
                  <c:v>6803658</c:v>
                </c:pt>
                <c:pt idx="46">
                  <c:v>7179846</c:v>
                </c:pt>
                <c:pt idx="47">
                  <c:v>5678609</c:v>
                </c:pt>
                <c:pt idx="48">
                  <c:v>7747527</c:v>
                </c:pt>
                <c:pt idx="49">
                  <c:v>6860145</c:v>
                </c:pt>
                <c:pt idx="50">
                  <c:v>10347735</c:v>
                </c:pt>
                <c:pt idx="51">
                  <c:v>9719189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53-46B0-85F7-48DE4E4AB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58899392"/>
        <c:axId val="-858904832"/>
      </c:scatterChart>
      <c:valAx>
        <c:axId val="-85889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/>
                </a:pPr>
                <a:r>
                  <a:rPr lang="zh-TW" altLang="en-US"/>
                  <a:t>電視廣告投資額</a:t>
                </a:r>
                <a:endParaRPr lang="ja-JP" altLang="en-US"/>
              </a:p>
            </c:rich>
          </c:tx>
          <c:overlay val="0"/>
        </c:title>
        <c:numFmt formatCode="#,##0_);[Red]\(#,##0\)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-858904832"/>
        <c:crosses val="autoZero"/>
        <c:crossBetween val="midCat"/>
      </c:valAx>
      <c:valAx>
        <c:axId val="-8589048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SEO</a:t>
                </a:r>
                <a:r>
                  <a:rPr lang="zh-TW" altLang="en-US"/>
                  <a:t>的銷售額</a:t>
                </a:r>
                <a:endParaRPr lang="ja-JP" altLang="en-US"/>
              </a:p>
            </c:rich>
          </c:tx>
          <c:overlay val="0"/>
        </c:title>
        <c:numFmt formatCode="#,##0_);[Red]\(#,##0\)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-8588993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800" b="1" i="0" baseline="0"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電視廣告投資額和</a:t>
            </a:r>
            <a:r>
              <a:rPr lang="en-US" altLang="ja-JP" sz="1800" b="1" i="0" baseline="0"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SEM</a:t>
            </a:r>
            <a:r>
              <a:rPr lang="zh-TW" altLang="en-US" sz="1800" b="1" i="0" baseline="0"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銷售額的散佈圖</a:t>
            </a:r>
            <a:endParaRPr lang="ja-JP" altLang="en-US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marker>
            <c:symbol val="circle"/>
            <c:size val="1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</c:spPr>
          </c:marker>
          <c:xVal>
            <c:numRef>
              <c:f>'5-7_迴歸分析_解答'!$K$8:$K$59</c:f>
              <c:numCache>
                <c:formatCode>#,##0_);[Red]\(#,##0\)</c:formatCode>
                <c:ptCount val="52"/>
                <c:pt idx="0">
                  <c:v>20371590</c:v>
                </c:pt>
                <c:pt idx="1">
                  <c:v>9157495</c:v>
                </c:pt>
                <c:pt idx="2">
                  <c:v>15063597</c:v>
                </c:pt>
                <c:pt idx="3">
                  <c:v>20857153</c:v>
                </c:pt>
                <c:pt idx="4">
                  <c:v>21746664</c:v>
                </c:pt>
                <c:pt idx="5">
                  <c:v>18602133</c:v>
                </c:pt>
                <c:pt idx="6">
                  <c:v>25260691</c:v>
                </c:pt>
                <c:pt idx="7">
                  <c:v>25931389</c:v>
                </c:pt>
                <c:pt idx="8">
                  <c:v>23151033</c:v>
                </c:pt>
                <c:pt idx="9">
                  <c:v>13818349</c:v>
                </c:pt>
                <c:pt idx="10">
                  <c:v>19196984</c:v>
                </c:pt>
                <c:pt idx="11">
                  <c:v>21285411</c:v>
                </c:pt>
                <c:pt idx="12">
                  <c:v>7682020</c:v>
                </c:pt>
                <c:pt idx="13">
                  <c:v>14332238</c:v>
                </c:pt>
                <c:pt idx="14">
                  <c:v>33306999</c:v>
                </c:pt>
                <c:pt idx="15">
                  <c:v>19099862</c:v>
                </c:pt>
                <c:pt idx="16">
                  <c:v>27612651</c:v>
                </c:pt>
                <c:pt idx="17">
                  <c:v>21925217</c:v>
                </c:pt>
                <c:pt idx="18">
                  <c:v>11587996</c:v>
                </c:pt>
                <c:pt idx="19">
                  <c:v>32477663</c:v>
                </c:pt>
                <c:pt idx="20">
                  <c:v>15678410</c:v>
                </c:pt>
                <c:pt idx="21">
                  <c:v>19773960</c:v>
                </c:pt>
                <c:pt idx="22">
                  <c:v>15438659</c:v>
                </c:pt>
                <c:pt idx="23">
                  <c:v>26215233</c:v>
                </c:pt>
                <c:pt idx="24">
                  <c:v>13803044</c:v>
                </c:pt>
                <c:pt idx="25">
                  <c:v>31864710</c:v>
                </c:pt>
                <c:pt idx="26">
                  <c:v>25206209</c:v>
                </c:pt>
                <c:pt idx="27">
                  <c:v>28623098</c:v>
                </c:pt>
                <c:pt idx="28">
                  <c:v>20921140</c:v>
                </c:pt>
                <c:pt idx="29">
                  <c:v>21130314</c:v>
                </c:pt>
                <c:pt idx="30">
                  <c:v>24755539</c:v>
                </c:pt>
                <c:pt idx="31">
                  <c:v>20324739</c:v>
                </c:pt>
                <c:pt idx="32">
                  <c:v>26091368</c:v>
                </c:pt>
                <c:pt idx="33">
                  <c:v>12118334</c:v>
                </c:pt>
                <c:pt idx="34">
                  <c:v>16345687</c:v>
                </c:pt>
                <c:pt idx="35">
                  <c:v>14113372</c:v>
                </c:pt>
                <c:pt idx="36">
                  <c:v>19668233</c:v>
                </c:pt>
                <c:pt idx="37">
                  <c:v>25370299</c:v>
                </c:pt>
                <c:pt idx="38">
                  <c:v>28877603</c:v>
                </c:pt>
                <c:pt idx="39">
                  <c:v>19493452</c:v>
                </c:pt>
                <c:pt idx="40">
                  <c:v>29614322</c:v>
                </c:pt>
                <c:pt idx="41">
                  <c:v>15504579</c:v>
                </c:pt>
                <c:pt idx="42">
                  <c:v>21346219</c:v>
                </c:pt>
                <c:pt idx="43">
                  <c:v>28515257</c:v>
                </c:pt>
                <c:pt idx="44">
                  <c:v>16558104</c:v>
                </c:pt>
                <c:pt idx="45">
                  <c:v>18729472</c:v>
                </c:pt>
                <c:pt idx="46">
                  <c:v>24787892</c:v>
                </c:pt>
                <c:pt idx="47">
                  <c:v>18400804</c:v>
                </c:pt>
                <c:pt idx="48">
                  <c:v>40145968</c:v>
                </c:pt>
                <c:pt idx="49">
                  <c:v>34267156</c:v>
                </c:pt>
                <c:pt idx="50">
                  <c:v>25218500</c:v>
                </c:pt>
                <c:pt idx="51">
                  <c:v>21616565</c:v>
                </c:pt>
              </c:numCache>
            </c:numRef>
          </c:xVal>
          <c:yVal>
            <c:numRef>
              <c:f>'5-7_迴歸分析_解答'!$M$8:$M$59</c:f>
              <c:numCache>
                <c:formatCode>#,##0_);[Red]\(#,##0\)</c:formatCode>
                <c:ptCount val="52"/>
                <c:pt idx="0">
                  <c:v>4485517</c:v>
                </c:pt>
                <c:pt idx="1">
                  <c:v>3120228</c:v>
                </c:pt>
                <c:pt idx="2">
                  <c:v>4592186</c:v>
                </c:pt>
                <c:pt idx="3">
                  <c:v>4841124</c:v>
                </c:pt>
                <c:pt idx="4">
                  <c:v>6091799</c:v>
                </c:pt>
                <c:pt idx="5">
                  <c:v>3694703</c:v>
                </c:pt>
                <c:pt idx="6">
                  <c:v>6246149</c:v>
                </c:pt>
                <c:pt idx="7">
                  <c:v>6104411</c:v>
                </c:pt>
                <c:pt idx="8">
                  <c:v>5587457</c:v>
                </c:pt>
                <c:pt idx="9">
                  <c:v>5435017</c:v>
                </c:pt>
                <c:pt idx="10">
                  <c:v>4589424</c:v>
                </c:pt>
                <c:pt idx="11">
                  <c:v>5359585</c:v>
                </c:pt>
                <c:pt idx="12">
                  <c:v>3290566</c:v>
                </c:pt>
                <c:pt idx="13">
                  <c:v>6838766</c:v>
                </c:pt>
                <c:pt idx="14">
                  <c:v>6957354</c:v>
                </c:pt>
                <c:pt idx="15">
                  <c:v>4706349</c:v>
                </c:pt>
                <c:pt idx="16">
                  <c:v>7483033</c:v>
                </c:pt>
                <c:pt idx="17">
                  <c:v>6666586</c:v>
                </c:pt>
                <c:pt idx="18">
                  <c:v>5871448</c:v>
                </c:pt>
                <c:pt idx="19">
                  <c:v>7113916</c:v>
                </c:pt>
                <c:pt idx="20">
                  <c:v>5797671</c:v>
                </c:pt>
                <c:pt idx="21">
                  <c:v>4423547</c:v>
                </c:pt>
                <c:pt idx="22">
                  <c:v>3598010</c:v>
                </c:pt>
                <c:pt idx="23">
                  <c:v>5719771</c:v>
                </c:pt>
                <c:pt idx="24">
                  <c:v>5259104</c:v>
                </c:pt>
                <c:pt idx="25">
                  <c:v>7071755</c:v>
                </c:pt>
                <c:pt idx="26">
                  <c:v>8091864</c:v>
                </c:pt>
                <c:pt idx="27">
                  <c:v>6987322</c:v>
                </c:pt>
                <c:pt idx="28">
                  <c:v>8593624</c:v>
                </c:pt>
                <c:pt idx="29">
                  <c:v>8312114</c:v>
                </c:pt>
                <c:pt idx="30">
                  <c:v>7038535</c:v>
                </c:pt>
                <c:pt idx="31">
                  <c:v>4819540</c:v>
                </c:pt>
                <c:pt idx="32">
                  <c:v>8865223</c:v>
                </c:pt>
                <c:pt idx="33">
                  <c:v>5092928</c:v>
                </c:pt>
                <c:pt idx="34">
                  <c:v>4073445</c:v>
                </c:pt>
                <c:pt idx="35">
                  <c:v>4550498</c:v>
                </c:pt>
                <c:pt idx="36">
                  <c:v>5346396</c:v>
                </c:pt>
                <c:pt idx="37">
                  <c:v>6662012</c:v>
                </c:pt>
                <c:pt idx="38">
                  <c:v>7786728</c:v>
                </c:pt>
                <c:pt idx="39">
                  <c:v>7136132</c:v>
                </c:pt>
                <c:pt idx="40">
                  <c:v>9256639</c:v>
                </c:pt>
                <c:pt idx="41">
                  <c:v>6625583</c:v>
                </c:pt>
                <c:pt idx="42">
                  <c:v>5572008</c:v>
                </c:pt>
                <c:pt idx="43">
                  <c:v>9328763</c:v>
                </c:pt>
                <c:pt idx="44">
                  <c:v>6603132</c:v>
                </c:pt>
                <c:pt idx="45">
                  <c:v>7062053</c:v>
                </c:pt>
                <c:pt idx="46">
                  <c:v>6508451</c:v>
                </c:pt>
                <c:pt idx="47">
                  <c:v>4833672</c:v>
                </c:pt>
                <c:pt idx="48">
                  <c:v>8476781</c:v>
                </c:pt>
                <c:pt idx="49">
                  <c:v>7275347</c:v>
                </c:pt>
                <c:pt idx="50">
                  <c:v>10600860</c:v>
                </c:pt>
                <c:pt idx="51">
                  <c:v>9917600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52-4191-BC8B-4B21457A3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78560512"/>
        <c:axId val="-678562688"/>
      </c:scatterChart>
      <c:valAx>
        <c:axId val="-67856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/>
                </a:pPr>
                <a:r>
                  <a:rPr lang="zh-TW" altLang="en-US">
                    <a:latin typeface="+mn-ea"/>
                    <a:ea typeface="+mn-ea"/>
                  </a:rPr>
                  <a:t>電視廣告投資額</a:t>
                </a:r>
                <a:endParaRPr lang="ja-JP" altLang="en-US">
                  <a:latin typeface="+mn-ea"/>
                  <a:ea typeface="+mn-ea"/>
                </a:endParaRPr>
              </a:p>
            </c:rich>
          </c:tx>
          <c:overlay val="0"/>
        </c:title>
        <c:numFmt formatCode="#,##0_);[Red]\(#,##0\)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-678562688"/>
        <c:crosses val="autoZero"/>
        <c:crossBetween val="midCat"/>
      </c:valAx>
      <c:valAx>
        <c:axId val="-6785626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en-US"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SEM</a:t>
                </a:r>
                <a:r>
                  <a:rPr lang="zh-TW" altLang="en-US"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的銷售額</a:t>
                </a:r>
                <a:endParaRPr lang="ja-JP" altLang="en-US"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#,##0_);[Red]\(#,##0\)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-6785605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zh-TW" altLang="en-US"/>
              <a:t>訂單數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'5-8_趨勢分析_解答'!$I$31</c:f>
              <c:strCache>
                <c:ptCount val="1"/>
                <c:pt idx="0">
                  <c:v>訂單數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  <c:spPr>
              <a:solidFill>
                <a:srgbClr val="80CCF0"/>
              </a:solidFill>
              <a:ln>
                <a:noFill/>
              </a:ln>
            </c:spPr>
          </c:dPt>
          <c:dPt>
            <c:idx val="5"/>
            <c:invertIfNegative val="0"/>
            <c:bubble3D val="0"/>
            <c:spPr>
              <a:solidFill>
                <a:srgbClr val="80CCF0"/>
              </a:solidFill>
              <a:ln>
                <a:noFill/>
              </a:ln>
            </c:spPr>
          </c:dPt>
          <c:dPt>
            <c:idx val="6"/>
            <c:invertIfNegative val="0"/>
            <c:bubble3D val="0"/>
            <c:spPr>
              <a:solidFill>
                <a:srgbClr val="80CCF0"/>
              </a:solidFill>
              <a:ln>
                <a:noFill/>
              </a:ln>
            </c:spPr>
          </c:dPt>
          <c:dPt>
            <c:idx val="7"/>
            <c:invertIfNegative val="0"/>
            <c:bubble3D val="0"/>
            <c:spPr>
              <a:solidFill>
                <a:srgbClr val="80CCF0"/>
              </a:solidFill>
              <a:ln>
                <a:noFill/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 sz="1400"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'5-8_趨勢分析_解答'!$G$32:$H$39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f>'5-8_趨勢分析_解答'!$I$32:$I$39</c:f>
              <c:numCache>
                <c:formatCode>#,##0_);[Red]\(#,##0\)</c:formatCode>
                <c:ptCount val="8"/>
                <c:pt idx="0">
                  <c:v>13618</c:v>
                </c:pt>
                <c:pt idx="1">
                  <c:v>14964</c:v>
                </c:pt>
                <c:pt idx="2">
                  <c:v>17551</c:v>
                </c:pt>
                <c:pt idx="3">
                  <c:v>18649</c:v>
                </c:pt>
                <c:pt idx="4">
                  <c:v>21539.589226470162</c:v>
                </c:pt>
                <c:pt idx="5">
                  <c:v>24878.218014899685</c:v>
                </c:pt>
                <c:pt idx="6">
                  <c:v>28734.338314223587</c:v>
                </c:pt>
                <c:pt idx="7">
                  <c:v>33188.151627503488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678553440"/>
        <c:axId val="-678562144"/>
      </c:barChart>
      <c:catAx>
        <c:axId val="-678553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-678562144"/>
        <c:crosses val="autoZero"/>
        <c:auto val="1"/>
        <c:lblAlgn val="ctr"/>
        <c:lblOffset val="100"/>
        <c:noMultiLvlLbl val="0"/>
      </c:catAx>
      <c:valAx>
        <c:axId val="-678562144"/>
        <c:scaling>
          <c:orientation val="minMax"/>
        </c:scaling>
        <c:delete val="1"/>
        <c:axPos val="l"/>
        <c:numFmt formatCode="#,##0_);[Red]\(#,##0\)" sourceLinked="1"/>
        <c:majorTickMark val="out"/>
        <c:minorTickMark val="none"/>
        <c:tickLblPos val="nextTo"/>
        <c:crossAx val="-6785534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2400" b="1" i="0" kern="1200" baseline="0">
                <a:solidFill>
                  <a:srgbClr val="000000"/>
                </a:solidFill>
                <a:effectLst/>
              </a:rPr>
              <a:t>銷售額</a:t>
            </a:r>
            <a:r>
              <a:rPr lang="zh-TW" altLang="en-US" sz="1800" b="1" i="0" kern="1200" baseline="0">
                <a:solidFill>
                  <a:srgbClr val="000000"/>
                </a:solidFill>
                <a:effectLst/>
              </a:rPr>
              <a:t>（單位：百萬日圓）</a:t>
            </a:r>
            <a:endParaRPr lang="ja-JP" alt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'5-8_趨勢分析_解答'!$C$31</c:f>
              <c:strCache>
                <c:ptCount val="1"/>
                <c:pt idx="0">
                  <c:v>銷售額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  <c:spPr>
              <a:solidFill>
                <a:srgbClr val="80CCF0"/>
              </a:solidFill>
              <a:ln>
                <a:noFill/>
              </a:ln>
            </c:spPr>
          </c:dPt>
          <c:dPt>
            <c:idx val="5"/>
            <c:invertIfNegative val="0"/>
            <c:bubble3D val="0"/>
            <c:spPr>
              <a:solidFill>
                <a:srgbClr val="80CCF0"/>
              </a:solidFill>
              <a:ln>
                <a:noFill/>
              </a:ln>
            </c:spPr>
          </c:dPt>
          <c:dPt>
            <c:idx val="6"/>
            <c:invertIfNegative val="0"/>
            <c:bubble3D val="0"/>
            <c:spPr>
              <a:solidFill>
                <a:srgbClr val="80CCF0"/>
              </a:solidFill>
              <a:ln>
                <a:noFill/>
              </a:ln>
            </c:spPr>
          </c:dPt>
          <c:dPt>
            <c:idx val="7"/>
            <c:invertIfNegative val="0"/>
            <c:bubble3D val="0"/>
            <c:spPr>
              <a:solidFill>
                <a:srgbClr val="80CCF0"/>
              </a:solidFill>
              <a:ln>
                <a:noFill/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 sz="1400"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'5-8_趨勢分析_解答'!$A$32:$B$39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f>'5-8_趨勢分析_解答'!$C$32:$C$39</c:f>
              <c:numCache>
                <c:formatCode>#,##0,,</c:formatCode>
                <c:ptCount val="8"/>
                <c:pt idx="0">
                  <c:v>146371748</c:v>
                </c:pt>
                <c:pt idx="1">
                  <c:v>172969005</c:v>
                </c:pt>
                <c:pt idx="2">
                  <c:v>173714385</c:v>
                </c:pt>
                <c:pt idx="3">
                  <c:v>189370489</c:v>
                </c:pt>
                <c:pt idx="4">
                  <c:v>215957533.5944472</c:v>
                </c:pt>
                <c:pt idx="5">
                  <c:v>249430875.68820509</c:v>
                </c:pt>
                <c:pt idx="6">
                  <c:v>288092626.39894235</c:v>
                </c:pt>
                <c:pt idx="7">
                  <c:v>332746891.99858689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678565952"/>
        <c:axId val="-678555616"/>
      </c:barChart>
      <c:catAx>
        <c:axId val="-67856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-678555616"/>
        <c:crosses val="autoZero"/>
        <c:auto val="1"/>
        <c:lblAlgn val="ctr"/>
        <c:lblOffset val="100"/>
        <c:noMultiLvlLbl val="0"/>
      </c:catAx>
      <c:valAx>
        <c:axId val="-678555616"/>
        <c:scaling>
          <c:orientation val="minMax"/>
        </c:scaling>
        <c:delete val="1"/>
        <c:axPos val="l"/>
        <c:numFmt formatCode="#,##0,," sourceLinked="1"/>
        <c:majorTickMark val="out"/>
        <c:minorTickMark val="none"/>
        <c:tickLblPos val="nextTo"/>
        <c:crossAx val="-6785659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zh-TW" altLang="en-US"/>
              <a:t>訪客</a:t>
            </a:r>
            <a:r>
              <a:rPr lang="en-US" altLang="ja-JP"/>
              <a:t> </a:t>
            </a:r>
            <a:r>
              <a:rPr lang="zh-TW" altLang="en-US" sz="1600"/>
              <a:t>（單位：千人）</a:t>
            </a:r>
            <a:endParaRPr lang="ja-JP" altLang="en-US" sz="16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'5-8_趨勢分析_解答'!$O$31</c:f>
              <c:strCache>
                <c:ptCount val="1"/>
                <c:pt idx="0">
                  <c:v>訪客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  <c:spPr>
              <a:solidFill>
                <a:srgbClr val="80CCF0"/>
              </a:solidFill>
              <a:ln>
                <a:noFill/>
              </a:ln>
            </c:spPr>
          </c:dPt>
          <c:dPt>
            <c:idx val="5"/>
            <c:invertIfNegative val="0"/>
            <c:bubble3D val="0"/>
            <c:spPr>
              <a:solidFill>
                <a:srgbClr val="80CCF0"/>
              </a:solidFill>
              <a:ln>
                <a:noFill/>
              </a:ln>
            </c:spPr>
          </c:dPt>
          <c:dPt>
            <c:idx val="6"/>
            <c:invertIfNegative val="0"/>
            <c:bubble3D val="0"/>
            <c:spPr>
              <a:solidFill>
                <a:srgbClr val="80CCF0"/>
              </a:solidFill>
              <a:ln>
                <a:noFill/>
              </a:ln>
            </c:spPr>
          </c:dPt>
          <c:dPt>
            <c:idx val="7"/>
            <c:invertIfNegative val="0"/>
            <c:bubble3D val="0"/>
            <c:spPr>
              <a:solidFill>
                <a:srgbClr val="80CCF0"/>
              </a:solidFill>
              <a:ln>
                <a:noFill/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 sz="1400"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'5-8_趨勢分析_解答'!$M$32:$N$39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f>'5-8_趨勢分析_解答'!$O$32:$O$39</c:f>
              <c:numCache>
                <c:formatCode>#,##0,</c:formatCode>
                <c:ptCount val="8"/>
                <c:pt idx="0">
                  <c:v>3877687</c:v>
                </c:pt>
                <c:pt idx="1">
                  <c:v>4540417</c:v>
                </c:pt>
                <c:pt idx="2">
                  <c:v>3588012</c:v>
                </c:pt>
                <c:pt idx="3">
                  <c:v>2842476</c:v>
                </c:pt>
                <c:pt idx="4">
                  <c:v>2984599</c:v>
                </c:pt>
                <c:pt idx="5">
                  <c:v>3133828</c:v>
                </c:pt>
                <c:pt idx="6">
                  <c:v>3290519</c:v>
                </c:pt>
                <c:pt idx="7">
                  <c:v>3455044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678561600"/>
        <c:axId val="-678552896"/>
      </c:barChart>
      <c:catAx>
        <c:axId val="-678561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-678552896"/>
        <c:crosses val="autoZero"/>
        <c:auto val="1"/>
        <c:lblAlgn val="ctr"/>
        <c:lblOffset val="100"/>
        <c:noMultiLvlLbl val="0"/>
      </c:catAx>
      <c:valAx>
        <c:axId val="-678552896"/>
        <c:scaling>
          <c:orientation val="minMax"/>
        </c:scaling>
        <c:delete val="1"/>
        <c:axPos val="l"/>
        <c:numFmt formatCode="#,##0," sourceLinked="1"/>
        <c:majorTickMark val="out"/>
        <c:minorTickMark val="none"/>
        <c:tickLblPos val="nextTo"/>
        <c:crossAx val="-6785616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zh-TW" altLang="en-US"/>
              <a:t>購買率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'5-8_趨勢分析_解答'!$O$44</c:f>
              <c:strCache>
                <c:ptCount val="1"/>
                <c:pt idx="0">
                  <c:v>購買率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</c:spPr>
          <c:invertIfNegative val="0"/>
          <c:dPt>
            <c:idx val="4"/>
            <c:invertIfNegative val="0"/>
            <c:bubble3D val="0"/>
            <c:spPr>
              <a:solidFill>
                <a:srgbClr val="80CCF0"/>
              </a:solidFill>
              <a:ln>
                <a:noFill/>
              </a:ln>
            </c:spPr>
          </c:dPt>
          <c:dPt>
            <c:idx val="5"/>
            <c:invertIfNegative val="0"/>
            <c:bubble3D val="0"/>
            <c:spPr>
              <a:solidFill>
                <a:srgbClr val="80CCF0"/>
              </a:solidFill>
              <a:ln>
                <a:noFill/>
              </a:ln>
            </c:spPr>
          </c:dPt>
          <c:dPt>
            <c:idx val="6"/>
            <c:invertIfNegative val="0"/>
            <c:bubble3D val="0"/>
            <c:spPr>
              <a:solidFill>
                <a:srgbClr val="80CCF0"/>
              </a:solidFill>
              <a:ln>
                <a:noFill/>
              </a:ln>
            </c:spPr>
          </c:dPt>
          <c:dPt>
            <c:idx val="7"/>
            <c:invertIfNegative val="0"/>
            <c:bubble3D val="0"/>
            <c:spPr>
              <a:solidFill>
                <a:srgbClr val="80CCF0"/>
              </a:solidFill>
              <a:ln>
                <a:noFill/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 sz="1400"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'5-8_趨勢分析_解答'!$M$45:$N$52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f>'5-8_趨勢分析_解答'!$O$45:$O$52</c:f>
              <c:numCache>
                <c:formatCode>0.00%</c:formatCode>
                <c:ptCount val="8"/>
                <c:pt idx="0">
                  <c:v>3.5118873699708101E-3</c:v>
                </c:pt>
                <c:pt idx="1">
                  <c:v>3.295732528532071E-3</c:v>
                </c:pt>
                <c:pt idx="2">
                  <c:v>4.8915666948717009E-3</c:v>
                </c:pt>
                <c:pt idx="3">
                  <c:v>6.5608293614440368E-3</c:v>
                </c:pt>
                <c:pt idx="4">
                  <c:v>7.2169122975884407E-3</c:v>
                </c:pt>
                <c:pt idx="5">
                  <c:v>7.9386035273472846E-3</c:v>
                </c:pt>
                <c:pt idx="6">
                  <c:v>8.7324638800820135E-3</c:v>
                </c:pt>
                <c:pt idx="7">
                  <c:v>9.6057102680902149E-3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678551808"/>
        <c:axId val="-678567040"/>
      </c:barChart>
      <c:catAx>
        <c:axId val="-67855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-678567040"/>
        <c:crosses val="autoZero"/>
        <c:auto val="1"/>
        <c:lblAlgn val="ctr"/>
        <c:lblOffset val="100"/>
        <c:noMultiLvlLbl val="0"/>
      </c:catAx>
      <c:valAx>
        <c:axId val="-678567040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-6785518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zh-TW" altLang="en-US"/>
              <a:t>平均購買單價</a:t>
            </a:r>
            <a:r>
              <a:rPr lang="ja-JP" altLang="en-US"/>
              <a:t>　</a:t>
            </a:r>
            <a:r>
              <a:rPr lang="zh-TW" altLang="en-US" sz="1600"/>
              <a:t>（單位：日圓）</a:t>
            </a:r>
            <a:endParaRPr lang="ja-JP" altLang="en-US" sz="16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'5-8_趨勢分析_解答'!$I$44</c:f>
              <c:strCache>
                <c:ptCount val="1"/>
                <c:pt idx="0">
                  <c:v>平均購買單價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</c:spPr>
          <c:invertIfNegative val="0"/>
          <c:dPt>
            <c:idx val="4"/>
            <c:invertIfNegative val="0"/>
            <c:bubble3D val="0"/>
            <c:spPr>
              <a:solidFill>
                <a:srgbClr val="80CCF0"/>
              </a:solidFill>
              <a:ln>
                <a:noFill/>
              </a:ln>
            </c:spPr>
          </c:dPt>
          <c:dPt>
            <c:idx val="5"/>
            <c:invertIfNegative val="0"/>
            <c:bubble3D val="0"/>
            <c:spPr>
              <a:solidFill>
                <a:srgbClr val="80CCF0"/>
              </a:solidFill>
              <a:ln>
                <a:noFill/>
              </a:ln>
            </c:spPr>
          </c:dPt>
          <c:dPt>
            <c:idx val="6"/>
            <c:invertIfNegative val="0"/>
            <c:bubble3D val="0"/>
            <c:spPr>
              <a:solidFill>
                <a:srgbClr val="80CCF0"/>
              </a:solidFill>
              <a:ln>
                <a:noFill/>
              </a:ln>
            </c:spPr>
          </c:dPt>
          <c:dPt>
            <c:idx val="7"/>
            <c:invertIfNegative val="0"/>
            <c:bubble3D val="0"/>
            <c:spPr>
              <a:solidFill>
                <a:srgbClr val="80CCF0"/>
              </a:solidFill>
              <a:ln>
                <a:noFill/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 sz="1400"/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'5-8_趨勢分析_解答'!$G$45:$H$52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f>'5-8_趨勢分析_解答'!$I$45:$I$52</c:f>
              <c:numCache>
                <c:formatCode>#,##0_);[Red]\(#,##0\)</c:formatCode>
                <c:ptCount val="8"/>
                <c:pt idx="0">
                  <c:v>10748.402702305772</c:v>
                </c:pt>
                <c:pt idx="1">
                  <c:v>11559.008620689656</c:v>
                </c:pt>
                <c:pt idx="2">
                  <c:v>9897.6915845250987</c:v>
                </c:pt>
                <c:pt idx="3">
                  <c:v>10154.458094267789</c:v>
                </c:pt>
                <c:pt idx="4">
                  <c:v>10026.074839396444</c:v>
                </c:pt>
                <c:pt idx="5">
                  <c:v>10026.074839396444</c:v>
                </c:pt>
                <c:pt idx="6">
                  <c:v>10026.074839396444</c:v>
                </c:pt>
                <c:pt idx="7">
                  <c:v>10026.074839396444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678565408"/>
        <c:axId val="-678558336"/>
      </c:barChart>
      <c:catAx>
        <c:axId val="-678565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-678558336"/>
        <c:crosses val="autoZero"/>
        <c:auto val="1"/>
        <c:lblAlgn val="ctr"/>
        <c:lblOffset val="100"/>
        <c:noMultiLvlLbl val="0"/>
      </c:catAx>
      <c:valAx>
        <c:axId val="-678558336"/>
        <c:scaling>
          <c:orientation val="minMax"/>
        </c:scaling>
        <c:delete val="1"/>
        <c:axPos val="l"/>
        <c:numFmt formatCode="#,##0_);[Red]\(#,##0\)" sourceLinked="1"/>
        <c:majorTickMark val="out"/>
        <c:minorTickMark val="none"/>
        <c:tickLblPos val="nextTo"/>
        <c:crossAx val="-6785654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75401</xdr:colOff>
      <xdr:row>27</xdr:row>
      <xdr:rowOff>139700</xdr:rowOff>
    </xdr:from>
    <xdr:to>
      <xdr:col>18</xdr:col>
      <xdr:colOff>228600</xdr:colOff>
      <xdr:row>47</xdr:row>
      <xdr:rowOff>304800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520700</xdr:colOff>
      <xdr:row>0</xdr:row>
      <xdr:rowOff>101600</xdr:rowOff>
    </xdr:from>
    <xdr:to>
      <xdr:col>18</xdr:col>
      <xdr:colOff>420510</xdr:colOff>
      <xdr:row>2</xdr:row>
      <xdr:rowOff>76200</xdr:rowOff>
    </xdr:to>
    <xdr:sp macro="" textlink="">
      <xdr:nvSpPr>
        <xdr:cNvPr id="3" name="四角形吹き出し 2"/>
        <xdr:cNvSpPr/>
      </xdr:nvSpPr>
      <xdr:spPr>
        <a:xfrm>
          <a:off x="5883275" y="101600"/>
          <a:ext cx="8424685" cy="727075"/>
        </a:xfrm>
        <a:prstGeom prst="wedgeRectCallout">
          <a:avLst>
            <a:gd name="adj1" fmla="val -36896"/>
            <a:gd name="adj2" fmla="val 424792"/>
          </a:avLst>
        </a:prstGeom>
        <a:solidFill>
          <a:schemeClr val="bg1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zh-TW" altLang="en-US" sz="1400">
              <a:solidFill>
                <a:schemeClr val="tx1"/>
              </a:solidFill>
              <a:latin typeface="+mn-ea"/>
              <a:ea typeface="+mn-ea"/>
              <a:cs typeface="MS PGothic" charset="-128"/>
            </a:rPr>
            <a:t>請在綠色儲存格輸入計算式，完成表格。</a:t>
          </a:r>
          <a:endParaRPr kumimoji="1" lang="en-US" altLang="ja-JP" sz="1400">
            <a:solidFill>
              <a:schemeClr val="tx1"/>
            </a:solidFill>
            <a:latin typeface="+mn-ea"/>
            <a:ea typeface="+mn-ea"/>
            <a:cs typeface="MS PGothic" charset="-128"/>
          </a:endParaRPr>
        </a:p>
        <a:p>
          <a:pPr algn="l"/>
          <a:r>
            <a:rPr kumimoji="1" lang="zh-TW" altLang="en-US" sz="1400">
              <a:solidFill>
                <a:schemeClr val="tx1"/>
              </a:solidFill>
              <a:latin typeface="+mn-ea"/>
              <a:ea typeface="+mn-ea"/>
              <a:cs typeface="MS PGothic" charset="-128"/>
            </a:rPr>
            <a:t>另一份工作表是解答，敬請參考。</a:t>
          </a:r>
          <a:endParaRPr kumimoji="1" lang="ja-JP" altLang="en-US" sz="1400">
            <a:solidFill>
              <a:schemeClr val="tx1"/>
            </a:solidFill>
            <a:latin typeface="+mn-ea"/>
            <a:ea typeface="+mn-ea"/>
            <a:cs typeface="MS PGothic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75401</xdr:colOff>
      <xdr:row>27</xdr:row>
      <xdr:rowOff>139700</xdr:rowOff>
    </xdr:from>
    <xdr:to>
      <xdr:col>18</xdr:col>
      <xdr:colOff>228600</xdr:colOff>
      <xdr:row>47</xdr:row>
      <xdr:rowOff>304800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2</xdr:row>
      <xdr:rowOff>88900</xdr:rowOff>
    </xdr:from>
    <xdr:to>
      <xdr:col>13</xdr:col>
      <xdr:colOff>152400</xdr:colOff>
      <xdr:row>4</xdr:row>
      <xdr:rowOff>101600</xdr:rowOff>
    </xdr:to>
    <xdr:sp macro="" textlink="">
      <xdr:nvSpPr>
        <xdr:cNvPr id="4" name="四角形吹き出し 3"/>
        <xdr:cNvSpPr/>
      </xdr:nvSpPr>
      <xdr:spPr>
        <a:xfrm>
          <a:off x="8407400" y="774700"/>
          <a:ext cx="6502400" cy="596900"/>
        </a:xfrm>
        <a:prstGeom prst="wedgeRectCallout">
          <a:avLst>
            <a:gd name="adj1" fmla="val -53678"/>
            <a:gd name="adj2" fmla="val 383075"/>
          </a:avLst>
        </a:prstGeom>
        <a:solidFill>
          <a:schemeClr val="bg1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400">
              <a:solidFill>
                <a:schemeClr val="tx1"/>
              </a:solidFill>
              <a:latin typeface="新細明體" panose="02020500000000000000" pitchFamily="18" charset="-120"/>
              <a:ea typeface="新細明體" panose="02020500000000000000" pitchFamily="18" charset="-120"/>
              <a:cs typeface="MS PGothic" charset="-128"/>
            </a:rPr>
            <a:t>請在綠色儲存格輸入計算式，完成</a:t>
          </a:r>
          <a:r>
            <a:rPr kumimoji="1" lang="zh-TW" altLang="en-US" sz="1400">
              <a:solidFill>
                <a:schemeClr val="tx1"/>
              </a:solidFill>
              <a:latin typeface="新細明體" panose="02020500000000000000" pitchFamily="18" charset="-120"/>
              <a:ea typeface="新細明體" panose="02020500000000000000" pitchFamily="18" charset="-120"/>
              <a:cs typeface="MS PGothic" charset="-128"/>
            </a:rPr>
            <a:t>表格</a:t>
          </a:r>
          <a:r>
            <a:rPr kumimoji="1" lang="ja-JP" altLang="en-US" sz="1400">
              <a:solidFill>
                <a:schemeClr val="tx1"/>
              </a:solidFill>
              <a:latin typeface="新細明體" panose="02020500000000000000" pitchFamily="18" charset="-120"/>
              <a:ea typeface="新細明體" panose="02020500000000000000" pitchFamily="18" charset="-120"/>
              <a:cs typeface="MS PGothic" charset="-128"/>
            </a:rPr>
            <a:t>。</a:t>
          </a:r>
        </a:p>
        <a:p>
          <a:pPr algn="l"/>
          <a:r>
            <a:rPr kumimoji="1" lang="ja-JP" altLang="en-US" sz="1400">
              <a:solidFill>
                <a:schemeClr val="tx1"/>
              </a:solidFill>
              <a:latin typeface="新細明體" panose="02020500000000000000" pitchFamily="18" charset="-120"/>
              <a:ea typeface="新細明體" panose="02020500000000000000" pitchFamily="18" charset="-120"/>
              <a:cs typeface="MS PGothic" charset="-128"/>
            </a:rPr>
            <a:t>另一份工作表是解答，敬請參考。</a:t>
          </a:r>
        </a:p>
      </xdr:txBody>
    </xdr:sp>
    <xdr:clientData/>
  </xdr:twoCellAnchor>
  <xdr:twoCellAnchor>
    <xdr:from>
      <xdr:col>13</xdr:col>
      <xdr:colOff>304800</xdr:colOff>
      <xdr:row>2</xdr:row>
      <xdr:rowOff>88900</xdr:rowOff>
    </xdr:from>
    <xdr:to>
      <xdr:col>18</xdr:col>
      <xdr:colOff>203200</xdr:colOff>
      <xdr:row>4</xdr:row>
      <xdr:rowOff>101600</xdr:rowOff>
    </xdr:to>
    <xdr:sp macro="" textlink="">
      <xdr:nvSpPr>
        <xdr:cNvPr id="5" name="四角形吹き出し 4"/>
        <xdr:cNvSpPr/>
      </xdr:nvSpPr>
      <xdr:spPr>
        <a:xfrm>
          <a:off x="15062200" y="774700"/>
          <a:ext cx="5867400" cy="596900"/>
        </a:xfrm>
        <a:prstGeom prst="wedgeRectCallout">
          <a:avLst>
            <a:gd name="adj1" fmla="val -31252"/>
            <a:gd name="adj2" fmla="val 102224"/>
          </a:avLst>
        </a:prstGeom>
        <a:solidFill>
          <a:schemeClr val="bg1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zh-TW" altLang="en-US" sz="1400">
              <a:solidFill>
                <a:schemeClr val="tx1"/>
              </a:solidFill>
              <a:latin typeface="+mn-ea"/>
              <a:ea typeface="+mn-ea"/>
              <a:cs typeface="MS PGothic" charset="-128"/>
            </a:rPr>
            <a:t>請使用左邊的表格資料，在下方製作散佈圖，並求出迴歸式。</a:t>
          </a:r>
          <a:endParaRPr kumimoji="1" lang="ja-JP" altLang="en-US" sz="1400">
            <a:solidFill>
              <a:schemeClr val="tx1"/>
            </a:solidFill>
            <a:latin typeface="+mn-ea"/>
            <a:ea typeface="+mn-ea"/>
            <a:cs typeface="MS PGothic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488950</xdr:colOff>
      <xdr:row>4</xdr:row>
      <xdr:rowOff>215900</xdr:rowOff>
    </xdr:from>
    <xdr:to>
      <xdr:col>18</xdr:col>
      <xdr:colOff>561975</xdr:colOff>
      <xdr:row>23</xdr:row>
      <xdr:rowOff>101600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806450</xdr:colOff>
      <xdr:row>25</xdr:row>
      <xdr:rowOff>88900</xdr:rowOff>
    </xdr:from>
    <xdr:to>
      <xdr:col>18</xdr:col>
      <xdr:colOff>762000</xdr:colOff>
      <xdr:row>41</xdr:row>
      <xdr:rowOff>101600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1405466</xdr:colOff>
      <xdr:row>7</xdr:row>
      <xdr:rowOff>126999</xdr:rowOff>
    </xdr:from>
    <xdr:to>
      <xdr:col>12</xdr:col>
      <xdr:colOff>93134</xdr:colOff>
      <xdr:row>21</xdr:row>
      <xdr:rowOff>154516</xdr:rowOff>
    </xdr:to>
    <xdr:cxnSp macro="">
      <xdr:nvCxnSpPr>
        <xdr:cNvPr id="2" name="直線矢印コネクタ 1"/>
        <xdr:cNvCxnSpPr/>
      </xdr:nvCxnSpPr>
      <xdr:spPr>
        <a:xfrm>
          <a:off x="13749866" y="2616199"/>
          <a:ext cx="2954868" cy="3939117"/>
        </a:xfrm>
        <a:prstGeom prst="straightConnector1">
          <a:avLst/>
        </a:prstGeom>
        <a:ln w="38100" cmpd="sng">
          <a:solidFill>
            <a:schemeClr val="bg2">
              <a:lumMod val="25000"/>
            </a:schemeClr>
          </a:solidFill>
          <a:headEnd type="none"/>
          <a:tailEnd type="non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287868</xdr:colOff>
      <xdr:row>7</xdr:row>
      <xdr:rowOff>120839</xdr:rowOff>
    </xdr:from>
    <xdr:to>
      <xdr:col>6</xdr:col>
      <xdr:colOff>67732</xdr:colOff>
      <xdr:row>21</xdr:row>
      <xdr:rowOff>169332</xdr:rowOff>
    </xdr:to>
    <xdr:cxnSp macro="">
      <xdr:nvCxnSpPr>
        <xdr:cNvPr id="3" name="直線矢印コネクタ 2"/>
        <xdr:cNvCxnSpPr/>
      </xdr:nvCxnSpPr>
      <xdr:spPr>
        <a:xfrm>
          <a:off x="5520268" y="2610039"/>
          <a:ext cx="2624664" cy="3960093"/>
        </a:xfrm>
        <a:prstGeom prst="straightConnector1">
          <a:avLst/>
        </a:prstGeom>
        <a:ln w="38100" cmpd="sng">
          <a:solidFill>
            <a:schemeClr val="bg2">
              <a:lumMod val="25000"/>
            </a:schemeClr>
          </a:solidFill>
          <a:headEnd type="none"/>
          <a:tailEnd type="non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1405466</xdr:colOff>
      <xdr:row>7</xdr:row>
      <xdr:rowOff>126999</xdr:rowOff>
    </xdr:from>
    <xdr:to>
      <xdr:col>12</xdr:col>
      <xdr:colOff>101599</xdr:colOff>
      <xdr:row>7</xdr:row>
      <xdr:rowOff>126999</xdr:rowOff>
    </xdr:to>
    <xdr:cxnSp macro="">
      <xdr:nvCxnSpPr>
        <xdr:cNvPr id="4" name="直線矢印コネクタ 3"/>
        <xdr:cNvCxnSpPr/>
      </xdr:nvCxnSpPr>
      <xdr:spPr>
        <a:xfrm>
          <a:off x="13749866" y="2616199"/>
          <a:ext cx="2963333" cy="0"/>
        </a:xfrm>
        <a:prstGeom prst="straightConnector1">
          <a:avLst/>
        </a:prstGeom>
        <a:ln w="38100" cmpd="sng">
          <a:solidFill>
            <a:schemeClr val="bg2">
              <a:lumMod val="25000"/>
            </a:schemeClr>
          </a:solidFill>
          <a:headEnd type="none"/>
          <a:tailEnd type="non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287868</xdr:colOff>
      <xdr:row>7</xdr:row>
      <xdr:rowOff>120839</xdr:rowOff>
    </xdr:from>
    <xdr:to>
      <xdr:col>5</xdr:col>
      <xdr:colOff>1236133</xdr:colOff>
      <xdr:row>7</xdr:row>
      <xdr:rowOff>126999</xdr:rowOff>
    </xdr:to>
    <xdr:cxnSp macro="">
      <xdr:nvCxnSpPr>
        <xdr:cNvPr id="6" name="直線矢印コネクタ 5"/>
        <xdr:cNvCxnSpPr/>
      </xdr:nvCxnSpPr>
      <xdr:spPr>
        <a:xfrm>
          <a:off x="5520268" y="2610039"/>
          <a:ext cx="2370665" cy="6160"/>
        </a:xfrm>
        <a:prstGeom prst="straightConnector1">
          <a:avLst/>
        </a:prstGeom>
        <a:ln w="38100" cmpd="sng">
          <a:solidFill>
            <a:schemeClr val="bg2">
              <a:lumMod val="25000"/>
            </a:schemeClr>
          </a:solidFill>
          <a:headEnd type="none"/>
          <a:tailEnd type="non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17993</xdr:colOff>
      <xdr:row>28</xdr:row>
      <xdr:rowOff>168464</xdr:rowOff>
    </xdr:from>
    <xdr:to>
      <xdr:col>6</xdr:col>
      <xdr:colOff>0</xdr:colOff>
      <xdr:row>41</xdr:row>
      <xdr:rowOff>238125</xdr:rowOff>
    </xdr:to>
    <xdr:cxnSp macro="">
      <xdr:nvCxnSpPr>
        <xdr:cNvPr id="11" name="直線矢印コネクタ 10"/>
        <xdr:cNvCxnSpPr/>
      </xdr:nvCxnSpPr>
      <xdr:spPr>
        <a:xfrm>
          <a:off x="5250393" y="8525064"/>
          <a:ext cx="2826807" cy="3803461"/>
        </a:xfrm>
        <a:prstGeom prst="straightConnector1">
          <a:avLst/>
        </a:prstGeom>
        <a:ln w="38100" cmpd="sng">
          <a:solidFill>
            <a:schemeClr val="bg2">
              <a:lumMod val="25000"/>
            </a:schemeClr>
          </a:solidFill>
          <a:headEnd type="none"/>
          <a:tailEnd type="non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33868</xdr:colOff>
      <xdr:row>28</xdr:row>
      <xdr:rowOff>168464</xdr:rowOff>
    </xdr:from>
    <xdr:to>
      <xdr:col>5</xdr:col>
      <xdr:colOff>1381125</xdr:colOff>
      <xdr:row>28</xdr:row>
      <xdr:rowOff>168464</xdr:rowOff>
    </xdr:to>
    <xdr:cxnSp macro="">
      <xdr:nvCxnSpPr>
        <xdr:cNvPr id="12" name="直線矢印コネクタ 11"/>
        <xdr:cNvCxnSpPr/>
      </xdr:nvCxnSpPr>
      <xdr:spPr>
        <a:xfrm>
          <a:off x="5266268" y="8525064"/>
          <a:ext cx="2769657" cy="0"/>
        </a:xfrm>
        <a:prstGeom prst="straightConnector1">
          <a:avLst/>
        </a:prstGeom>
        <a:ln w="38100" cmpd="sng">
          <a:solidFill>
            <a:schemeClr val="bg2">
              <a:lumMod val="25000"/>
            </a:schemeClr>
          </a:solidFill>
          <a:headEnd type="none"/>
          <a:tailEnd type="non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1399118</xdr:colOff>
      <xdr:row>28</xdr:row>
      <xdr:rowOff>168464</xdr:rowOff>
    </xdr:from>
    <xdr:to>
      <xdr:col>12</xdr:col>
      <xdr:colOff>15875</xdr:colOff>
      <xdr:row>41</xdr:row>
      <xdr:rowOff>238125</xdr:rowOff>
    </xdr:to>
    <xdr:cxnSp macro="">
      <xdr:nvCxnSpPr>
        <xdr:cNvPr id="13" name="直線矢印コネクタ 12"/>
        <xdr:cNvCxnSpPr/>
      </xdr:nvCxnSpPr>
      <xdr:spPr>
        <a:xfrm>
          <a:off x="13743518" y="8525064"/>
          <a:ext cx="2883957" cy="3803461"/>
        </a:xfrm>
        <a:prstGeom prst="straightConnector1">
          <a:avLst/>
        </a:prstGeom>
        <a:ln w="38100" cmpd="sng">
          <a:solidFill>
            <a:schemeClr val="bg2">
              <a:lumMod val="25000"/>
            </a:schemeClr>
          </a:solidFill>
          <a:headEnd type="none"/>
          <a:tailEnd type="non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1414993</xdr:colOff>
      <xdr:row>28</xdr:row>
      <xdr:rowOff>168464</xdr:rowOff>
    </xdr:from>
    <xdr:to>
      <xdr:col>11</xdr:col>
      <xdr:colOff>1397000</xdr:colOff>
      <xdr:row>28</xdr:row>
      <xdr:rowOff>168464</xdr:rowOff>
    </xdr:to>
    <xdr:cxnSp macro="">
      <xdr:nvCxnSpPr>
        <xdr:cNvPr id="14" name="直線矢印コネクタ 13"/>
        <xdr:cNvCxnSpPr/>
      </xdr:nvCxnSpPr>
      <xdr:spPr>
        <a:xfrm>
          <a:off x="13759393" y="8525064"/>
          <a:ext cx="2826807" cy="0"/>
        </a:xfrm>
        <a:prstGeom prst="straightConnector1">
          <a:avLst/>
        </a:prstGeom>
        <a:ln w="38100" cmpd="sng">
          <a:solidFill>
            <a:schemeClr val="bg2">
              <a:lumMod val="25000"/>
            </a:schemeClr>
          </a:solidFill>
          <a:headEnd type="none"/>
          <a:tailEnd type="non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544285</xdr:colOff>
      <xdr:row>22</xdr:row>
      <xdr:rowOff>163285</xdr:rowOff>
    </xdr:from>
    <xdr:to>
      <xdr:col>5</xdr:col>
      <xdr:colOff>406399</xdr:colOff>
      <xdr:row>26</xdr:row>
      <xdr:rowOff>125186</xdr:rowOff>
    </xdr:to>
    <xdr:sp macro="" textlink="">
      <xdr:nvSpPr>
        <xdr:cNvPr id="15" name="四角形吹き出し 14"/>
        <xdr:cNvSpPr/>
      </xdr:nvSpPr>
      <xdr:spPr>
        <a:xfrm>
          <a:off x="544285" y="6694714"/>
          <a:ext cx="6502400" cy="1050472"/>
        </a:xfrm>
        <a:prstGeom prst="wedgeRectCallout">
          <a:avLst>
            <a:gd name="adj1" fmla="val 8822"/>
            <a:gd name="adj2" fmla="val 148187"/>
          </a:avLst>
        </a:prstGeom>
        <a:solidFill>
          <a:schemeClr val="bg1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2000">
              <a:solidFill>
                <a:schemeClr val="tx1"/>
              </a:solidFill>
              <a:latin typeface="新細明體" panose="02020500000000000000" pitchFamily="18" charset="-120"/>
              <a:ea typeface="新細明體" panose="02020500000000000000" pitchFamily="18" charset="-120"/>
              <a:cs typeface="MS PGothic" charset="-128"/>
            </a:rPr>
            <a:t>請在綠色儲存格輸入計算式，完成</a:t>
          </a:r>
          <a:r>
            <a:rPr kumimoji="1" lang="zh-TW" altLang="en-US" sz="2000">
              <a:solidFill>
                <a:schemeClr val="tx1"/>
              </a:solidFill>
              <a:latin typeface="新細明體" panose="02020500000000000000" pitchFamily="18" charset="-120"/>
              <a:ea typeface="新細明體" panose="02020500000000000000" pitchFamily="18" charset="-120"/>
              <a:cs typeface="MS PGothic" charset="-128"/>
            </a:rPr>
            <a:t>表格</a:t>
          </a:r>
          <a:r>
            <a:rPr kumimoji="1" lang="ja-JP" altLang="en-US" sz="2000">
              <a:solidFill>
                <a:schemeClr val="tx1"/>
              </a:solidFill>
              <a:latin typeface="新細明體" panose="02020500000000000000" pitchFamily="18" charset="-120"/>
              <a:ea typeface="新細明體" panose="02020500000000000000" pitchFamily="18" charset="-120"/>
              <a:cs typeface="MS PGothic" charset="-128"/>
            </a:rPr>
            <a:t>。</a:t>
          </a:r>
        </a:p>
        <a:p>
          <a:pPr algn="l"/>
          <a:r>
            <a:rPr kumimoji="1" lang="ja-JP" altLang="en-US" sz="2000">
              <a:solidFill>
                <a:schemeClr val="tx1"/>
              </a:solidFill>
              <a:latin typeface="新細明體" panose="02020500000000000000" pitchFamily="18" charset="-120"/>
              <a:ea typeface="新細明體" panose="02020500000000000000" pitchFamily="18" charset="-120"/>
              <a:cs typeface="MS PGothic" charset="-128"/>
            </a:rPr>
            <a:t>另一份工作表是解答，敬請參考。</a:t>
          </a:r>
        </a:p>
      </xdr:txBody>
    </xdr:sp>
    <xdr:clientData/>
  </xdr:twoCellAnchor>
  <xdr:twoCellAnchor>
    <xdr:from>
      <xdr:col>2</xdr:col>
      <xdr:colOff>834571</xdr:colOff>
      <xdr:row>1</xdr:row>
      <xdr:rowOff>199572</xdr:rowOff>
    </xdr:from>
    <xdr:to>
      <xdr:col>6</xdr:col>
      <xdr:colOff>1041399</xdr:colOff>
      <xdr:row>3</xdr:row>
      <xdr:rowOff>252186</xdr:rowOff>
    </xdr:to>
    <xdr:sp macro="" textlink="">
      <xdr:nvSpPr>
        <xdr:cNvPr id="16" name="四角形吹き出し 15"/>
        <xdr:cNvSpPr/>
      </xdr:nvSpPr>
      <xdr:spPr>
        <a:xfrm>
          <a:off x="3229428" y="725715"/>
          <a:ext cx="5867400" cy="596900"/>
        </a:xfrm>
        <a:prstGeom prst="wedgeRectCallout">
          <a:avLst>
            <a:gd name="adj1" fmla="val -31252"/>
            <a:gd name="adj2" fmla="val 102224"/>
          </a:avLst>
        </a:prstGeom>
        <a:solidFill>
          <a:schemeClr val="bg1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zh-TW" altLang="en-US" sz="1400">
              <a:solidFill>
                <a:schemeClr val="tx1"/>
              </a:solidFill>
              <a:latin typeface="+mn-ea"/>
              <a:ea typeface="+mn-ea"/>
              <a:cs typeface="MS PGothic" charset="-128"/>
            </a:rPr>
            <a:t>請根據下表的資料製作直條圖，並完成趨勢分析。</a:t>
          </a:r>
          <a:endParaRPr kumimoji="1" lang="ja-JP" altLang="en-US" sz="1400">
            <a:solidFill>
              <a:schemeClr val="tx1"/>
            </a:solidFill>
            <a:latin typeface="+mn-ea"/>
            <a:ea typeface="+mn-ea"/>
            <a:cs typeface="MS PGothic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1405466</xdr:colOff>
      <xdr:row>7</xdr:row>
      <xdr:rowOff>126999</xdr:rowOff>
    </xdr:from>
    <xdr:to>
      <xdr:col>12</xdr:col>
      <xdr:colOff>93134</xdr:colOff>
      <xdr:row>21</xdr:row>
      <xdr:rowOff>154516</xdr:rowOff>
    </xdr:to>
    <xdr:cxnSp macro="">
      <xdr:nvCxnSpPr>
        <xdr:cNvPr id="2" name="直線矢印コネクタ 1"/>
        <xdr:cNvCxnSpPr>
          <a:stCxn id="5" idx="3"/>
        </xdr:cNvCxnSpPr>
      </xdr:nvCxnSpPr>
      <xdr:spPr>
        <a:xfrm>
          <a:off x="13749866" y="2641599"/>
          <a:ext cx="2954868" cy="3939117"/>
        </a:xfrm>
        <a:prstGeom prst="straightConnector1">
          <a:avLst/>
        </a:prstGeom>
        <a:ln w="38100" cmpd="sng">
          <a:solidFill>
            <a:schemeClr val="bg2">
              <a:lumMod val="25000"/>
            </a:schemeClr>
          </a:solidFill>
          <a:headEnd type="none"/>
          <a:tailEnd type="non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287868</xdr:colOff>
      <xdr:row>7</xdr:row>
      <xdr:rowOff>120839</xdr:rowOff>
    </xdr:from>
    <xdr:to>
      <xdr:col>6</xdr:col>
      <xdr:colOff>67732</xdr:colOff>
      <xdr:row>21</xdr:row>
      <xdr:rowOff>169332</xdr:rowOff>
    </xdr:to>
    <xdr:cxnSp macro="">
      <xdr:nvCxnSpPr>
        <xdr:cNvPr id="3" name="直線矢印コネクタ 2"/>
        <xdr:cNvCxnSpPr>
          <a:stCxn id="7" idx="3"/>
          <a:endCxn id="10" idx="1"/>
        </xdr:cNvCxnSpPr>
      </xdr:nvCxnSpPr>
      <xdr:spPr>
        <a:xfrm>
          <a:off x="5520268" y="2635439"/>
          <a:ext cx="2624664" cy="3960093"/>
        </a:xfrm>
        <a:prstGeom prst="straightConnector1">
          <a:avLst/>
        </a:prstGeom>
        <a:ln w="38100" cmpd="sng">
          <a:solidFill>
            <a:schemeClr val="bg2">
              <a:lumMod val="25000"/>
            </a:schemeClr>
          </a:solidFill>
          <a:headEnd type="none"/>
          <a:tailEnd type="non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1405466</xdr:colOff>
      <xdr:row>7</xdr:row>
      <xdr:rowOff>126999</xdr:rowOff>
    </xdr:from>
    <xdr:to>
      <xdr:col>12</xdr:col>
      <xdr:colOff>101599</xdr:colOff>
      <xdr:row>7</xdr:row>
      <xdr:rowOff>126999</xdr:rowOff>
    </xdr:to>
    <xdr:cxnSp macro="">
      <xdr:nvCxnSpPr>
        <xdr:cNvPr id="4" name="直線矢印コネクタ 3"/>
        <xdr:cNvCxnSpPr>
          <a:stCxn id="5" idx="3"/>
          <a:endCxn id="8" idx="1"/>
        </xdr:cNvCxnSpPr>
      </xdr:nvCxnSpPr>
      <xdr:spPr>
        <a:xfrm>
          <a:off x="13749866" y="2641599"/>
          <a:ext cx="2963333" cy="0"/>
        </a:xfrm>
        <a:prstGeom prst="straightConnector1">
          <a:avLst/>
        </a:prstGeom>
        <a:ln w="38100" cmpd="sng">
          <a:solidFill>
            <a:schemeClr val="bg2">
              <a:lumMod val="25000"/>
            </a:schemeClr>
          </a:solidFill>
          <a:headEnd type="none"/>
          <a:tailEnd type="non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1236133</xdr:colOff>
      <xdr:row>3</xdr:row>
      <xdr:rowOff>-1</xdr:rowOff>
    </xdr:from>
    <xdr:to>
      <xdr:col>9</xdr:col>
      <xdr:colOff>1405466</xdr:colOff>
      <xdr:row>12</xdr:row>
      <xdr:rowOff>254000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287868</xdr:colOff>
      <xdr:row>7</xdr:row>
      <xdr:rowOff>120839</xdr:rowOff>
    </xdr:from>
    <xdr:to>
      <xdr:col>5</xdr:col>
      <xdr:colOff>1236133</xdr:colOff>
      <xdr:row>7</xdr:row>
      <xdr:rowOff>126999</xdr:rowOff>
    </xdr:to>
    <xdr:cxnSp macro="">
      <xdr:nvCxnSpPr>
        <xdr:cNvPr id="6" name="直線矢印コネクタ 5"/>
        <xdr:cNvCxnSpPr>
          <a:stCxn id="7" idx="3"/>
          <a:endCxn id="5" idx="1"/>
        </xdr:cNvCxnSpPr>
      </xdr:nvCxnSpPr>
      <xdr:spPr>
        <a:xfrm>
          <a:off x="5520268" y="2635439"/>
          <a:ext cx="2370665" cy="6160"/>
        </a:xfrm>
        <a:prstGeom prst="straightConnector1">
          <a:avLst/>
        </a:prstGeom>
        <a:ln w="38100" cmpd="sng">
          <a:solidFill>
            <a:schemeClr val="bg2">
              <a:lumMod val="25000"/>
            </a:schemeClr>
          </a:solidFill>
          <a:headEnd type="none"/>
          <a:tailEnd type="non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16933</xdr:colOff>
      <xdr:row>3</xdr:row>
      <xdr:rowOff>0</xdr:rowOff>
    </xdr:from>
    <xdr:to>
      <xdr:col>4</xdr:col>
      <xdr:colOff>287868</xdr:colOff>
      <xdr:row>12</xdr:row>
      <xdr:rowOff>241678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101599</xdr:colOff>
      <xdr:row>3</xdr:row>
      <xdr:rowOff>-1</xdr:rowOff>
    </xdr:from>
    <xdr:to>
      <xdr:col>16</xdr:col>
      <xdr:colOff>1151465</xdr:colOff>
      <xdr:row>12</xdr:row>
      <xdr:rowOff>254000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101599</xdr:colOff>
      <xdr:row>14</xdr:row>
      <xdr:rowOff>253999</xdr:rowOff>
    </xdr:from>
    <xdr:to>
      <xdr:col>16</xdr:col>
      <xdr:colOff>1151465</xdr:colOff>
      <xdr:row>26</xdr:row>
      <xdr:rowOff>25399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67732</xdr:colOff>
      <xdr:row>16</xdr:row>
      <xdr:rowOff>50800</xdr:rowOff>
    </xdr:from>
    <xdr:to>
      <xdr:col>10</xdr:col>
      <xdr:colOff>237065</xdr:colOff>
      <xdr:row>27</xdr:row>
      <xdr:rowOff>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17993</xdr:colOff>
      <xdr:row>28</xdr:row>
      <xdr:rowOff>168464</xdr:rowOff>
    </xdr:from>
    <xdr:to>
      <xdr:col>6</xdr:col>
      <xdr:colOff>0</xdr:colOff>
      <xdr:row>41</xdr:row>
      <xdr:rowOff>238125</xdr:rowOff>
    </xdr:to>
    <xdr:cxnSp macro="">
      <xdr:nvCxnSpPr>
        <xdr:cNvPr id="11" name="直線矢印コネクタ 10"/>
        <xdr:cNvCxnSpPr/>
      </xdr:nvCxnSpPr>
      <xdr:spPr>
        <a:xfrm>
          <a:off x="5250393" y="8550464"/>
          <a:ext cx="2826807" cy="3803461"/>
        </a:xfrm>
        <a:prstGeom prst="straightConnector1">
          <a:avLst/>
        </a:prstGeom>
        <a:ln w="38100" cmpd="sng">
          <a:solidFill>
            <a:schemeClr val="bg2">
              <a:lumMod val="25000"/>
            </a:schemeClr>
          </a:solidFill>
          <a:headEnd type="none"/>
          <a:tailEnd type="non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33868</xdr:colOff>
      <xdr:row>28</xdr:row>
      <xdr:rowOff>168464</xdr:rowOff>
    </xdr:from>
    <xdr:to>
      <xdr:col>5</xdr:col>
      <xdr:colOff>1381125</xdr:colOff>
      <xdr:row>28</xdr:row>
      <xdr:rowOff>168464</xdr:rowOff>
    </xdr:to>
    <xdr:cxnSp macro="">
      <xdr:nvCxnSpPr>
        <xdr:cNvPr id="12" name="直線矢印コネクタ 11"/>
        <xdr:cNvCxnSpPr/>
      </xdr:nvCxnSpPr>
      <xdr:spPr>
        <a:xfrm>
          <a:off x="5266268" y="8550464"/>
          <a:ext cx="2769657" cy="0"/>
        </a:xfrm>
        <a:prstGeom prst="straightConnector1">
          <a:avLst/>
        </a:prstGeom>
        <a:ln w="38100" cmpd="sng">
          <a:solidFill>
            <a:schemeClr val="bg2">
              <a:lumMod val="25000"/>
            </a:schemeClr>
          </a:solidFill>
          <a:headEnd type="none"/>
          <a:tailEnd type="non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1399118</xdr:colOff>
      <xdr:row>28</xdr:row>
      <xdr:rowOff>168464</xdr:rowOff>
    </xdr:from>
    <xdr:to>
      <xdr:col>12</xdr:col>
      <xdr:colOff>15875</xdr:colOff>
      <xdr:row>41</xdr:row>
      <xdr:rowOff>238125</xdr:rowOff>
    </xdr:to>
    <xdr:cxnSp macro="">
      <xdr:nvCxnSpPr>
        <xdr:cNvPr id="13" name="直線矢印コネクタ 12"/>
        <xdr:cNvCxnSpPr/>
      </xdr:nvCxnSpPr>
      <xdr:spPr>
        <a:xfrm>
          <a:off x="13743518" y="8550464"/>
          <a:ext cx="2883957" cy="3803461"/>
        </a:xfrm>
        <a:prstGeom prst="straightConnector1">
          <a:avLst/>
        </a:prstGeom>
        <a:ln w="38100" cmpd="sng">
          <a:solidFill>
            <a:schemeClr val="bg2">
              <a:lumMod val="25000"/>
            </a:schemeClr>
          </a:solidFill>
          <a:headEnd type="none"/>
          <a:tailEnd type="non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1414993</xdr:colOff>
      <xdr:row>28</xdr:row>
      <xdr:rowOff>168464</xdr:rowOff>
    </xdr:from>
    <xdr:to>
      <xdr:col>11</xdr:col>
      <xdr:colOff>1397000</xdr:colOff>
      <xdr:row>28</xdr:row>
      <xdr:rowOff>168464</xdr:rowOff>
    </xdr:to>
    <xdr:cxnSp macro="">
      <xdr:nvCxnSpPr>
        <xdr:cNvPr id="14" name="直線矢印コネクタ 13"/>
        <xdr:cNvCxnSpPr/>
      </xdr:nvCxnSpPr>
      <xdr:spPr>
        <a:xfrm>
          <a:off x="13759393" y="8550464"/>
          <a:ext cx="2826807" cy="0"/>
        </a:xfrm>
        <a:prstGeom prst="straightConnector1">
          <a:avLst/>
        </a:prstGeom>
        <a:ln w="38100" cmpd="sng">
          <a:solidFill>
            <a:schemeClr val="bg2">
              <a:lumMod val="25000"/>
            </a:schemeClr>
          </a:solidFill>
          <a:headEnd type="none"/>
          <a:tailEnd type="non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738909</xdr:colOff>
      <xdr:row>0</xdr:row>
      <xdr:rowOff>80818</xdr:rowOff>
    </xdr:from>
    <xdr:to>
      <xdr:col>9</xdr:col>
      <xdr:colOff>452582</xdr:colOff>
      <xdr:row>2</xdr:row>
      <xdr:rowOff>161636</xdr:rowOff>
    </xdr:to>
    <xdr:sp macro="" textlink="">
      <xdr:nvSpPr>
        <xdr:cNvPr id="2" name="四角形吹き出し 1"/>
        <xdr:cNvSpPr/>
      </xdr:nvSpPr>
      <xdr:spPr>
        <a:xfrm>
          <a:off x="4133273" y="80818"/>
          <a:ext cx="6502400" cy="658091"/>
        </a:xfrm>
        <a:prstGeom prst="wedgeRectCallout">
          <a:avLst>
            <a:gd name="adj1" fmla="val -8223"/>
            <a:gd name="adj2" fmla="val 130643"/>
          </a:avLst>
        </a:prstGeom>
        <a:solidFill>
          <a:schemeClr val="bg1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400">
              <a:solidFill>
                <a:schemeClr val="tx1"/>
              </a:solidFill>
              <a:latin typeface="新細明體" panose="02020500000000000000" pitchFamily="18" charset="-120"/>
              <a:ea typeface="新細明體" panose="02020500000000000000" pitchFamily="18" charset="-120"/>
              <a:cs typeface="MS PGothic" charset="-128"/>
            </a:rPr>
            <a:t>請在綠色儲存格輸入計算式，完成</a:t>
          </a:r>
          <a:r>
            <a:rPr kumimoji="1" lang="zh-TW" altLang="en-US" sz="1400">
              <a:solidFill>
                <a:schemeClr val="tx1"/>
              </a:solidFill>
              <a:latin typeface="新細明體" panose="02020500000000000000" pitchFamily="18" charset="-120"/>
              <a:ea typeface="新細明體" panose="02020500000000000000" pitchFamily="18" charset="-120"/>
              <a:cs typeface="MS PGothic" charset="-128"/>
            </a:rPr>
            <a:t>表格</a:t>
          </a:r>
          <a:r>
            <a:rPr kumimoji="1" lang="ja-JP" altLang="en-US" sz="1400">
              <a:solidFill>
                <a:schemeClr val="tx1"/>
              </a:solidFill>
              <a:latin typeface="新細明體" panose="02020500000000000000" pitchFamily="18" charset="-120"/>
              <a:ea typeface="新細明體" panose="02020500000000000000" pitchFamily="18" charset="-120"/>
              <a:cs typeface="MS PGothic" charset="-128"/>
            </a:rPr>
            <a:t>。</a:t>
          </a:r>
        </a:p>
        <a:p>
          <a:pPr algn="l"/>
          <a:r>
            <a:rPr kumimoji="1" lang="ja-JP" altLang="en-US" sz="1400">
              <a:solidFill>
                <a:schemeClr val="tx1"/>
              </a:solidFill>
              <a:latin typeface="新細明體" panose="02020500000000000000" pitchFamily="18" charset="-120"/>
              <a:ea typeface="新細明體" panose="02020500000000000000" pitchFamily="18" charset="-120"/>
              <a:cs typeface="MS PGothic" charset="-128"/>
            </a:rPr>
            <a:t>另一份工作表是解答，敬請參考。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1405466</xdr:colOff>
      <xdr:row>8</xdr:row>
      <xdr:rowOff>126999</xdr:rowOff>
    </xdr:from>
    <xdr:to>
      <xdr:col>12</xdr:col>
      <xdr:colOff>93134</xdr:colOff>
      <xdr:row>22</xdr:row>
      <xdr:rowOff>154516</xdr:rowOff>
    </xdr:to>
    <xdr:cxnSp macro="">
      <xdr:nvCxnSpPr>
        <xdr:cNvPr id="2" name="直線矢印コネクタ 1"/>
        <xdr:cNvCxnSpPr>
          <a:stCxn id="5" idx="3"/>
        </xdr:cNvCxnSpPr>
      </xdr:nvCxnSpPr>
      <xdr:spPr>
        <a:xfrm>
          <a:off x="13749866" y="2641599"/>
          <a:ext cx="2954868" cy="3939117"/>
        </a:xfrm>
        <a:prstGeom prst="straightConnector1">
          <a:avLst/>
        </a:prstGeom>
        <a:ln w="38100" cmpd="sng">
          <a:solidFill>
            <a:schemeClr val="bg2">
              <a:lumMod val="25000"/>
            </a:schemeClr>
          </a:solidFill>
          <a:headEnd type="none"/>
          <a:tailEnd type="non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287868</xdr:colOff>
      <xdr:row>8</xdr:row>
      <xdr:rowOff>120839</xdr:rowOff>
    </xdr:from>
    <xdr:to>
      <xdr:col>6</xdr:col>
      <xdr:colOff>67732</xdr:colOff>
      <xdr:row>22</xdr:row>
      <xdr:rowOff>169332</xdr:rowOff>
    </xdr:to>
    <xdr:cxnSp macro="">
      <xdr:nvCxnSpPr>
        <xdr:cNvPr id="3" name="直線矢印コネクタ 2"/>
        <xdr:cNvCxnSpPr>
          <a:stCxn id="7" idx="3"/>
          <a:endCxn id="10" idx="1"/>
        </xdr:cNvCxnSpPr>
      </xdr:nvCxnSpPr>
      <xdr:spPr>
        <a:xfrm>
          <a:off x="5520268" y="2635439"/>
          <a:ext cx="2624664" cy="3960093"/>
        </a:xfrm>
        <a:prstGeom prst="straightConnector1">
          <a:avLst/>
        </a:prstGeom>
        <a:ln w="38100" cmpd="sng">
          <a:solidFill>
            <a:schemeClr val="bg2">
              <a:lumMod val="25000"/>
            </a:schemeClr>
          </a:solidFill>
          <a:headEnd type="none"/>
          <a:tailEnd type="non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1405466</xdr:colOff>
      <xdr:row>8</xdr:row>
      <xdr:rowOff>126999</xdr:rowOff>
    </xdr:from>
    <xdr:to>
      <xdr:col>12</xdr:col>
      <xdr:colOff>101599</xdr:colOff>
      <xdr:row>8</xdr:row>
      <xdr:rowOff>126999</xdr:rowOff>
    </xdr:to>
    <xdr:cxnSp macro="">
      <xdr:nvCxnSpPr>
        <xdr:cNvPr id="4" name="直線矢印コネクタ 3"/>
        <xdr:cNvCxnSpPr>
          <a:stCxn id="5" idx="3"/>
          <a:endCxn id="8" idx="1"/>
        </xdr:cNvCxnSpPr>
      </xdr:nvCxnSpPr>
      <xdr:spPr>
        <a:xfrm>
          <a:off x="13749866" y="2641599"/>
          <a:ext cx="2963333" cy="0"/>
        </a:xfrm>
        <a:prstGeom prst="straightConnector1">
          <a:avLst/>
        </a:prstGeom>
        <a:ln w="38100" cmpd="sng">
          <a:solidFill>
            <a:schemeClr val="bg2">
              <a:lumMod val="25000"/>
            </a:schemeClr>
          </a:solidFill>
          <a:headEnd type="none"/>
          <a:tailEnd type="non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1236133</xdr:colOff>
      <xdr:row>4</xdr:row>
      <xdr:rowOff>-1</xdr:rowOff>
    </xdr:from>
    <xdr:to>
      <xdr:col>9</xdr:col>
      <xdr:colOff>1405466</xdr:colOff>
      <xdr:row>13</xdr:row>
      <xdr:rowOff>254000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287868</xdr:colOff>
      <xdr:row>8</xdr:row>
      <xdr:rowOff>120839</xdr:rowOff>
    </xdr:from>
    <xdr:to>
      <xdr:col>5</xdr:col>
      <xdr:colOff>1236133</xdr:colOff>
      <xdr:row>8</xdr:row>
      <xdr:rowOff>126999</xdr:rowOff>
    </xdr:to>
    <xdr:cxnSp macro="">
      <xdr:nvCxnSpPr>
        <xdr:cNvPr id="6" name="直線矢印コネクタ 5"/>
        <xdr:cNvCxnSpPr>
          <a:stCxn id="7" idx="3"/>
          <a:endCxn id="5" idx="1"/>
        </xdr:cNvCxnSpPr>
      </xdr:nvCxnSpPr>
      <xdr:spPr>
        <a:xfrm>
          <a:off x="5520268" y="2635439"/>
          <a:ext cx="2370665" cy="6160"/>
        </a:xfrm>
        <a:prstGeom prst="straightConnector1">
          <a:avLst/>
        </a:prstGeom>
        <a:ln w="38100" cmpd="sng">
          <a:solidFill>
            <a:schemeClr val="bg2">
              <a:lumMod val="25000"/>
            </a:schemeClr>
          </a:solidFill>
          <a:headEnd type="none"/>
          <a:tailEnd type="non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16933</xdr:colOff>
      <xdr:row>4</xdr:row>
      <xdr:rowOff>0</xdr:rowOff>
    </xdr:from>
    <xdr:to>
      <xdr:col>4</xdr:col>
      <xdr:colOff>287868</xdr:colOff>
      <xdr:row>13</xdr:row>
      <xdr:rowOff>241678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101599</xdr:colOff>
      <xdr:row>4</xdr:row>
      <xdr:rowOff>-1</xdr:rowOff>
    </xdr:from>
    <xdr:to>
      <xdr:col>16</xdr:col>
      <xdr:colOff>1151465</xdr:colOff>
      <xdr:row>13</xdr:row>
      <xdr:rowOff>254000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101599</xdr:colOff>
      <xdr:row>15</xdr:row>
      <xdr:rowOff>253999</xdr:rowOff>
    </xdr:from>
    <xdr:to>
      <xdr:col>16</xdr:col>
      <xdr:colOff>1151465</xdr:colOff>
      <xdr:row>27</xdr:row>
      <xdr:rowOff>25399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67732</xdr:colOff>
      <xdr:row>17</xdr:row>
      <xdr:rowOff>50800</xdr:rowOff>
    </xdr:from>
    <xdr:to>
      <xdr:col>10</xdr:col>
      <xdr:colOff>237065</xdr:colOff>
      <xdr:row>28</xdr:row>
      <xdr:rowOff>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17993</xdr:colOff>
      <xdr:row>29</xdr:row>
      <xdr:rowOff>168464</xdr:rowOff>
    </xdr:from>
    <xdr:to>
      <xdr:col>6</xdr:col>
      <xdr:colOff>0</xdr:colOff>
      <xdr:row>42</xdr:row>
      <xdr:rowOff>238125</xdr:rowOff>
    </xdr:to>
    <xdr:cxnSp macro="">
      <xdr:nvCxnSpPr>
        <xdr:cNvPr id="11" name="直線矢印コネクタ 10"/>
        <xdr:cNvCxnSpPr/>
      </xdr:nvCxnSpPr>
      <xdr:spPr>
        <a:xfrm>
          <a:off x="5250393" y="8550464"/>
          <a:ext cx="2826807" cy="3803461"/>
        </a:xfrm>
        <a:prstGeom prst="straightConnector1">
          <a:avLst/>
        </a:prstGeom>
        <a:ln w="38100" cmpd="sng">
          <a:solidFill>
            <a:schemeClr val="bg2">
              <a:lumMod val="25000"/>
            </a:schemeClr>
          </a:solidFill>
          <a:headEnd type="none"/>
          <a:tailEnd type="non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33868</xdr:colOff>
      <xdr:row>29</xdr:row>
      <xdr:rowOff>168464</xdr:rowOff>
    </xdr:from>
    <xdr:to>
      <xdr:col>5</xdr:col>
      <xdr:colOff>1381125</xdr:colOff>
      <xdr:row>29</xdr:row>
      <xdr:rowOff>168464</xdr:rowOff>
    </xdr:to>
    <xdr:cxnSp macro="">
      <xdr:nvCxnSpPr>
        <xdr:cNvPr id="12" name="直線矢印コネクタ 11"/>
        <xdr:cNvCxnSpPr/>
      </xdr:nvCxnSpPr>
      <xdr:spPr>
        <a:xfrm>
          <a:off x="5266268" y="8550464"/>
          <a:ext cx="2769657" cy="0"/>
        </a:xfrm>
        <a:prstGeom prst="straightConnector1">
          <a:avLst/>
        </a:prstGeom>
        <a:ln w="38100" cmpd="sng">
          <a:solidFill>
            <a:schemeClr val="bg2">
              <a:lumMod val="25000"/>
            </a:schemeClr>
          </a:solidFill>
          <a:headEnd type="none"/>
          <a:tailEnd type="non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1399118</xdr:colOff>
      <xdr:row>29</xdr:row>
      <xdr:rowOff>168464</xdr:rowOff>
    </xdr:from>
    <xdr:to>
      <xdr:col>12</xdr:col>
      <xdr:colOff>15875</xdr:colOff>
      <xdr:row>42</xdr:row>
      <xdr:rowOff>238125</xdr:rowOff>
    </xdr:to>
    <xdr:cxnSp macro="">
      <xdr:nvCxnSpPr>
        <xdr:cNvPr id="13" name="直線矢印コネクタ 12"/>
        <xdr:cNvCxnSpPr/>
      </xdr:nvCxnSpPr>
      <xdr:spPr>
        <a:xfrm>
          <a:off x="13743518" y="8550464"/>
          <a:ext cx="2883957" cy="3803461"/>
        </a:xfrm>
        <a:prstGeom prst="straightConnector1">
          <a:avLst/>
        </a:prstGeom>
        <a:ln w="38100" cmpd="sng">
          <a:solidFill>
            <a:schemeClr val="bg2">
              <a:lumMod val="25000"/>
            </a:schemeClr>
          </a:solidFill>
          <a:headEnd type="none"/>
          <a:tailEnd type="non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1414993</xdr:colOff>
      <xdr:row>29</xdr:row>
      <xdr:rowOff>168464</xdr:rowOff>
    </xdr:from>
    <xdr:to>
      <xdr:col>11</xdr:col>
      <xdr:colOff>1397000</xdr:colOff>
      <xdr:row>29</xdr:row>
      <xdr:rowOff>168464</xdr:rowOff>
    </xdr:to>
    <xdr:cxnSp macro="">
      <xdr:nvCxnSpPr>
        <xdr:cNvPr id="14" name="直線矢印コネクタ 13"/>
        <xdr:cNvCxnSpPr/>
      </xdr:nvCxnSpPr>
      <xdr:spPr>
        <a:xfrm>
          <a:off x="13759393" y="8550464"/>
          <a:ext cx="2826807" cy="0"/>
        </a:xfrm>
        <a:prstGeom prst="straightConnector1">
          <a:avLst/>
        </a:prstGeom>
        <a:ln w="38100" cmpd="sng">
          <a:solidFill>
            <a:schemeClr val="bg2">
              <a:lumMod val="25000"/>
            </a:schemeClr>
          </a:solidFill>
          <a:headEnd type="none"/>
          <a:tailEnd type="non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1106714</xdr:colOff>
      <xdr:row>56</xdr:row>
      <xdr:rowOff>163286</xdr:rowOff>
    </xdr:from>
    <xdr:to>
      <xdr:col>11</xdr:col>
      <xdr:colOff>161017</xdr:colOff>
      <xdr:row>76</xdr:row>
      <xdr:rowOff>148167</xdr:rowOff>
    </xdr:to>
    <xdr:sp macro="" textlink="">
      <xdr:nvSpPr>
        <xdr:cNvPr id="17" name="正方形/長方形 16"/>
        <xdr:cNvSpPr/>
      </xdr:nvSpPr>
      <xdr:spPr>
        <a:xfrm>
          <a:off x="9183914" y="16292286"/>
          <a:ext cx="6166303" cy="5572881"/>
        </a:xfrm>
        <a:prstGeom prst="rect">
          <a:avLst/>
        </a:prstGeom>
        <a:solidFill>
          <a:schemeClr val="bg1"/>
        </a:solidFill>
        <a:ln w="762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42333</xdr:colOff>
      <xdr:row>37</xdr:row>
      <xdr:rowOff>275167</xdr:rowOff>
    </xdr:from>
    <xdr:to>
      <xdr:col>15</xdr:col>
      <xdr:colOff>206375</xdr:colOff>
      <xdr:row>64</xdr:row>
      <xdr:rowOff>1</xdr:rowOff>
    </xdr:to>
    <xdr:cxnSp macro="">
      <xdr:nvCxnSpPr>
        <xdr:cNvPr id="26" name="直線矢印コネクタ 25"/>
        <xdr:cNvCxnSpPr>
          <a:stCxn id="28" idx="1"/>
          <a:endCxn id="30" idx="3"/>
        </xdr:cNvCxnSpPr>
      </xdr:nvCxnSpPr>
      <xdr:spPr>
        <a:xfrm flipH="1">
          <a:off x="2429933" y="10993967"/>
          <a:ext cx="17969442" cy="7370234"/>
        </a:xfrm>
        <a:prstGeom prst="straightConnector1">
          <a:avLst/>
        </a:prstGeom>
        <a:ln w="76200" cmpd="sng">
          <a:solidFill>
            <a:srgbClr val="00B0F0"/>
          </a:solidFill>
          <a:headEnd type="triangle" w="med" len="med"/>
          <a:tailEnd type="non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42333</xdr:colOff>
      <xdr:row>51</xdr:row>
      <xdr:rowOff>7056</xdr:rowOff>
    </xdr:from>
    <xdr:to>
      <xdr:col>15</xdr:col>
      <xdr:colOff>206375</xdr:colOff>
      <xdr:row>72</xdr:row>
      <xdr:rowOff>261055</xdr:rowOff>
    </xdr:to>
    <xdr:cxnSp macro="">
      <xdr:nvCxnSpPr>
        <xdr:cNvPr id="27" name="直線矢印コネクタ 26"/>
        <xdr:cNvCxnSpPr>
          <a:stCxn id="29" idx="1"/>
          <a:endCxn id="31" idx="3"/>
        </xdr:cNvCxnSpPr>
      </xdr:nvCxnSpPr>
      <xdr:spPr>
        <a:xfrm flipH="1">
          <a:off x="2429933" y="14739056"/>
          <a:ext cx="17969442" cy="6121399"/>
        </a:xfrm>
        <a:prstGeom prst="straightConnector1">
          <a:avLst/>
        </a:prstGeom>
        <a:ln w="76200" cmpd="sng">
          <a:solidFill>
            <a:srgbClr val="00B0F0"/>
          </a:solidFill>
          <a:headEnd type="triangle" w="med" len="med"/>
          <a:tailEnd type="non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206375</xdr:colOff>
      <xdr:row>35</xdr:row>
      <xdr:rowOff>239888</xdr:rowOff>
    </xdr:from>
    <xdr:to>
      <xdr:col>16</xdr:col>
      <xdr:colOff>70555</xdr:colOff>
      <xdr:row>40</xdr:row>
      <xdr:rowOff>28222</xdr:rowOff>
    </xdr:to>
    <xdr:sp macro="" textlink="">
      <xdr:nvSpPr>
        <xdr:cNvPr id="28" name="正方形/長方形 27"/>
        <xdr:cNvSpPr/>
      </xdr:nvSpPr>
      <xdr:spPr>
        <a:xfrm>
          <a:off x="20399375" y="10399888"/>
          <a:ext cx="1057980" cy="1185334"/>
        </a:xfrm>
        <a:prstGeom prst="rect">
          <a:avLst/>
        </a:prstGeom>
        <a:noFill/>
        <a:ln w="762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206375</xdr:colOff>
      <xdr:row>48</xdr:row>
      <xdr:rowOff>254000</xdr:rowOff>
    </xdr:from>
    <xdr:to>
      <xdr:col>16</xdr:col>
      <xdr:colOff>70555</xdr:colOff>
      <xdr:row>53</xdr:row>
      <xdr:rowOff>42333</xdr:rowOff>
    </xdr:to>
    <xdr:sp macro="" textlink="">
      <xdr:nvSpPr>
        <xdr:cNvPr id="29" name="正方形/長方形 28"/>
        <xdr:cNvSpPr/>
      </xdr:nvSpPr>
      <xdr:spPr>
        <a:xfrm>
          <a:off x="20399375" y="14147800"/>
          <a:ext cx="1057980" cy="1185333"/>
        </a:xfrm>
        <a:prstGeom prst="rect">
          <a:avLst/>
        </a:prstGeom>
        <a:noFill/>
        <a:ln w="762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178153</xdr:colOff>
      <xdr:row>61</xdr:row>
      <xdr:rowOff>268112</xdr:rowOff>
    </xdr:from>
    <xdr:to>
      <xdr:col>2</xdr:col>
      <xdr:colOff>42333</xdr:colOff>
      <xdr:row>66</xdr:row>
      <xdr:rowOff>14113</xdr:rowOff>
    </xdr:to>
    <xdr:sp macro="" textlink="">
      <xdr:nvSpPr>
        <xdr:cNvPr id="30" name="正方形/長方形 29"/>
        <xdr:cNvSpPr/>
      </xdr:nvSpPr>
      <xdr:spPr>
        <a:xfrm>
          <a:off x="1371953" y="17794112"/>
          <a:ext cx="1057980" cy="1143001"/>
        </a:xfrm>
        <a:prstGeom prst="rect">
          <a:avLst/>
        </a:prstGeom>
        <a:noFill/>
        <a:ln w="762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178153</xdr:colOff>
      <xdr:row>70</xdr:row>
      <xdr:rowOff>254000</xdr:rowOff>
    </xdr:from>
    <xdr:to>
      <xdr:col>2</xdr:col>
      <xdr:colOff>42333</xdr:colOff>
      <xdr:row>74</xdr:row>
      <xdr:rowOff>268111</xdr:rowOff>
    </xdr:to>
    <xdr:sp macro="" textlink="">
      <xdr:nvSpPr>
        <xdr:cNvPr id="31" name="正方形/長方形 30"/>
        <xdr:cNvSpPr/>
      </xdr:nvSpPr>
      <xdr:spPr>
        <a:xfrm>
          <a:off x="1371953" y="20294600"/>
          <a:ext cx="1057980" cy="1131711"/>
        </a:xfrm>
        <a:prstGeom prst="rect">
          <a:avLst/>
        </a:prstGeom>
        <a:noFill/>
        <a:ln w="762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268112</xdr:colOff>
      <xdr:row>0</xdr:row>
      <xdr:rowOff>359832</xdr:rowOff>
    </xdr:from>
    <xdr:to>
      <xdr:col>9</xdr:col>
      <xdr:colOff>1001889</xdr:colOff>
      <xdr:row>3</xdr:row>
      <xdr:rowOff>84666</xdr:rowOff>
    </xdr:to>
    <xdr:sp macro="" textlink="">
      <xdr:nvSpPr>
        <xdr:cNvPr id="32" name="四角形吹き出し 31"/>
        <xdr:cNvSpPr/>
      </xdr:nvSpPr>
      <xdr:spPr>
        <a:xfrm>
          <a:off x="3517195" y="359832"/>
          <a:ext cx="8036277" cy="656167"/>
        </a:xfrm>
        <a:prstGeom prst="wedgeRectCallout">
          <a:avLst>
            <a:gd name="adj1" fmla="val -58192"/>
            <a:gd name="adj2" fmla="val -27822"/>
          </a:avLst>
        </a:prstGeom>
        <a:solidFill>
          <a:schemeClr val="bg1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TW" altLang="en-US" sz="14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儲存格</a:t>
          </a:r>
          <a:r>
            <a:rPr kumimoji="1" lang="ja-JP" altLang="en-US" sz="14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”</a:t>
          </a:r>
          <a:r>
            <a:rPr kumimoji="1" lang="en-US" altLang="ja-JP" sz="14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A2</a:t>
          </a:r>
          <a:r>
            <a:rPr kumimoji="1" lang="ja-JP" altLang="en-US" sz="14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”</a:t>
          </a:r>
          <a:r>
            <a:rPr kumimoji="1" lang="zh-TW" altLang="en-US" sz="14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可輸入</a:t>
          </a:r>
          <a:r>
            <a:rPr kumimoji="1" lang="en-US" altLang="zh-TW" sz="14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</a:t>
          </a:r>
          <a:r>
            <a:rPr kumimoji="1" lang="zh-TW" altLang="en-US" sz="14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～</a:t>
          </a:r>
          <a:r>
            <a:rPr kumimoji="1" lang="en-US" altLang="zh-TW" sz="14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</a:t>
          </a:r>
          <a:r>
            <a:rPr kumimoji="1" lang="zh-TW" altLang="en-US" sz="14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之間的數值，只要變更數值，趨勢分析的模擬就會變動成 </a:t>
          </a:r>
          <a:r>
            <a:rPr kumimoji="1" lang="en-US" altLang="ja-JP" sz="14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1. </a:t>
          </a:r>
          <a:r>
            <a:rPr kumimoji="1" lang="zh-TW" altLang="en-US" sz="14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樂觀的、</a:t>
          </a:r>
          <a:r>
            <a:rPr kumimoji="1" lang="en-US" altLang="ja-JP" sz="14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2. </a:t>
          </a:r>
          <a:r>
            <a:rPr kumimoji="1" lang="zh-TW" altLang="en-US" sz="14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一般、</a:t>
          </a:r>
          <a:r>
            <a:rPr kumimoji="1" lang="en-US" altLang="ja-JP" sz="14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3. </a:t>
          </a:r>
          <a:r>
            <a:rPr kumimoji="1" lang="zh-TW" altLang="en-US" sz="14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悲觀的。</a:t>
          </a:r>
          <a:endParaRPr kumimoji="1" lang="ja-JP" altLang="en-US" sz="1400">
            <a:solidFill>
              <a:schemeClr val="tx1"/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663223</xdr:colOff>
      <xdr:row>37</xdr:row>
      <xdr:rowOff>169333</xdr:rowOff>
    </xdr:from>
    <xdr:to>
      <xdr:col>20</xdr:col>
      <xdr:colOff>691444</xdr:colOff>
      <xdr:row>40</xdr:row>
      <xdr:rowOff>98777</xdr:rowOff>
    </xdr:to>
    <xdr:sp macro="" textlink="">
      <xdr:nvSpPr>
        <xdr:cNvPr id="33" name="四角形吹き出し 32"/>
        <xdr:cNvSpPr/>
      </xdr:nvSpPr>
      <xdr:spPr>
        <a:xfrm>
          <a:off x="22112112" y="11077222"/>
          <a:ext cx="4825999" cy="776111"/>
        </a:xfrm>
        <a:prstGeom prst="wedgeRectCallout">
          <a:avLst>
            <a:gd name="adj1" fmla="val -58192"/>
            <a:gd name="adj2" fmla="val -27822"/>
          </a:avLst>
        </a:prstGeom>
        <a:solidFill>
          <a:schemeClr val="bg1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TW" altLang="en-US" sz="1400">
              <a:solidFill>
                <a:schemeClr val="tx1"/>
              </a:solidFill>
              <a:latin typeface="+mn-ea"/>
              <a:ea typeface="+mn-ea"/>
              <a:cs typeface="MS PGothic" charset="-128"/>
            </a:rPr>
            <a:t>在悲觀至樂觀切換之間，會有所變化的儲存格，就用紅字記載</a:t>
          </a:r>
          <a:endParaRPr kumimoji="1" lang="ja-JP" altLang="en-US" sz="1400">
            <a:solidFill>
              <a:schemeClr val="tx1"/>
            </a:solidFill>
            <a:latin typeface="+mn-ea"/>
            <a:ea typeface="+mn-ea"/>
            <a:cs typeface="MS PGothic" charset="-128"/>
          </a:endParaRPr>
        </a:p>
      </xdr:txBody>
    </xdr:sp>
    <xdr:clientData/>
  </xdr:twoCellAnchor>
  <xdr:twoCellAnchor>
    <xdr:from>
      <xdr:col>1</xdr:col>
      <xdr:colOff>987780</xdr:colOff>
      <xdr:row>55</xdr:row>
      <xdr:rowOff>222250</xdr:rowOff>
    </xdr:from>
    <xdr:to>
      <xdr:col>6</xdr:col>
      <xdr:colOff>169333</xdr:colOff>
      <xdr:row>60</xdr:row>
      <xdr:rowOff>42333</xdr:rowOff>
    </xdr:to>
    <xdr:sp macro="" textlink="">
      <xdr:nvSpPr>
        <xdr:cNvPr id="34" name="四角形吹き出し 33"/>
        <xdr:cNvSpPr/>
      </xdr:nvSpPr>
      <xdr:spPr>
        <a:xfrm>
          <a:off x="2003780" y="16457083"/>
          <a:ext cx="5065886" cy="1248833"/>
        </a:xfrm>
        <a:prstGeom prst="wedgeRectCallout">
          <a:avLst>
            <a:gd name="adj1" fmla="val -58192"/>
            <a:gd name="adj2" fmla="val -27822"/>
          </a:avLst>
        </a:prstGeom>
        <a:solidFill>
          <a:schemeClr val="bg1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TW" altLang="en-US" sz="14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以悲觀至樂觀的變動情況為前提，彙整至此。</a:t>
          </a:r>
          <a:endParaRPr kumimoji="1" lang="en-US" altLang="ja-JP" sz="1400">
            <a:solidFill>
              <a:schemeClr val="tx1"/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l"/>
          <a:r>
            <a:rPr kumimoji="1" lang="ja-JP" altLang="en-US" sz="14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・</a:t>
          </a:r>
          <a:r>
            <a:rPr kumimoji="1" lang="zh-TW" altLang="en-US" sz="14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適用值會顯示依</a:t>
          </a:r>
          <a:r>
            <a:rPr kumimoji="1" lang="en-US" altLang="ja-JP" sz="14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Choose</a:t>
          </a:r>
          <a:r>
            <a:rPr kumimoji="1" lang="zh-TW" altLang="en-US" sz="14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函數而變更的值</a:t>
          </a:r>
          <a:endParaRPr kumimoji="1" lang="en-US" altLang="ja-JP" sz="1400">
            <a:solidFill>
              <a:schemeClr val="tx1"/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l"/>
          <a:r>
            <a:rPr kumimoji="1" lang="ja-JP" altLang="en-US" sz="14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・</a:t>
          </a:r>
          <a:r>
            <a:rPr kumimoji="1" lang="en-US" altLang="ja-JP" sz="14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Choose</a:t>
          </a:r>
          <a:r>
            <a:rPr kumimoji="1" lang="zh-TW" altLang="en-US" sz="14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函數會根據儲存格</a:t>
          </a:r>
          <a:r>
            <a:rPr kumimoji="1" lang="en-US" altLang="ja-JP" sz="14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A2</a:t>
          </a:r>
          <a:r>
            <a:rPr kumimoji="1" lang="zh-TW" altLang="en-US" sz="14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的值，顯示右鄰儲存格中悲觀至樂觀的值</a:t>
          </a:r>
          <a:endParaRPr kumimoji="1" lang="en-US" altLang="ja-JP" sz="1400">
            <a:solidFill>
              <a:schemeClr val="tx1"/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l"/>
          <a:endParaRPr kumimoji="1" lang="ja-JP" altLang="en-US" sz="1400">
            <a:solidFill>
              <a:schemeClr val="tx1"/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75401</xdr:colOff>
      <xdr:row>58</xdr:row>
      <xdr:rowOff>139700</xdr:rowOff>
    </xdr:from>
    <xdr:to>
      <xdr:col>20</xdr:col>
      <xdr:colOff>241300</xdr:colOff>
      <xdr:row>84</xdr:row>
      <xdr:rowOff>88900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82550</xdr:colOff>
      <xdr:row>3</xdr:row>
      <xdr:rowOff>793750</xdr:rowOff>
    </xdr:from>
    <xdr:to>
      <xdr:col>8</xdr:col>
      <xdr:colOff>228600</xdr:colOff>
      <xdr:row>9</xdr:row>
      <xdr:rowOff>330200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603250</xdr:colOff>
      <xdr:row>4</xdr:row>
      <xdr:rowOff>0</xdr:rowOff>
    </xdr:from>
    <xdr:to>
      <xdr:col>14</xdr:col>
      <xdr:colOff>622300</xdr:colOff>
      <xdr:row>9</xdr:row>
      <xdr:rowOff>215900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146050</xdr:colOff>
      <xdr:row>3</xdr:row>
      <xdr:rowOff>914400</xdr:rowOff>
    </xdr:from>
    <xdr:to>
      <xdr:col>22</xdr:col>
      <xdr:colOff>76200</xdr:colOff>
      <xdr:row>9</xdr:row>
      <xdr:rowOff>127000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1562099</xdr:colOff>
      <xdr:row>1</xdr:row>
      <xdr:rowOff>127000</xdr:rowOff>
    </xdr:from>
    <xdr:to>
      <xdr:col>11</xdr:col>
      <xdr:colOff>191909</xdr:colOff>
      <xdr:row>3</xdr:row>
      <xdr:rowOff>95250</xdr:rowOff>
    </xdr:to>
    <xdr:sp macro="" textlink="">
      <xdr:nvSpPr>
        <xdr:cNvPr id="6" name="四角形吹き出し 5"/>
        <xdr:cNvSpPr/>
      </xdr:nvSpPr>
      <xdr:spPr>
        <a:xfrm>
          <a:off x="2447924" y="450850"/>
          <a:ext cx="7754760" cy="615950"/>
        </a:xfrm>
        <a:prstGeom prst="wedgeRectCallout">
          <a:avLst>
            <a:gd name="adj1" fmla="val -58192"/>
            <a:gd name="adj2" fmla="val -27822"/>
          </a:avLst>
        </a:prstGeom>
        <a:solidFill>
          <a:schemeClr val="bg1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400">
              <a:solidFill>
                <a:schemeClr val="tx1"/>
              </a:solidFill>
              <a:latin typeface="Times New Roman" panose="02020603050405020304" pitchFamily="18" charset="0"/>
              <a:ea typeface="新細明體" panose="02020500000000000000" pitchFamily="18" charset="-120"/>
              <a:cs typeface="Times New Roman" panose="02020603050405020304" pitchFamily="18" charset="0"/>
            </a:rPr>
            <a:t>儲存格”</a:t>
          </a:r>
          <a:r>
            <a:rPr kumimoji="1" lang="en-US" altLang="ja-JP" sz="1400">
              <a:solidFill>
                <a:schemeClr val="tx1"/>
              </a:solidFill>
              <a:latin typeface="Times New Roman" panose="02020603050405020304" pitchFamily="18" charset="0"/>
              <a:ea typeface="新細明體" panose="02020500000000000000" pitchFamily="18" charset="-120"/>
              <a:cs typeface="Times New Roman" panose="02020603050405020304" pitchFamily="18" charset="0"/>
            </a:rPr>
            <a:t>A2”</a:t>
          </a:r>
          <a:r>
            <a:rPr kumimoji="1" lang="ja-JP" altLang="en-US" sz="1400">
              <a:solidFill>
                <a:schemeClr val="tx1"/>
              </a:solidFill>
              <a:latin typeface="Times New Roman" panose="02020603050405020304" pitchFamily="18" charset="0"/>
              <a:ea typeface="新細明體" panose="02020500000000000000" pitchFamily="18" charset="-120"/>
              <a:cs typeface="Times New Roman" panose="02020603050405020304" pitchFamily="18" charset="0"/>
            </a:rPr>
            <a:t>可輸入</a:t>
          </a:r>
          <a:r>
            <a:rPr kumimoji="1" lang="en-US" altLang="ja-JP" sz="1400">
              <a:solidFill>
                <a:schemeClr val="tx1"/>
              </a:solidFill>
              <a:latin typeface="Times New Roman" panose="02020603050405020304" pitchFamily="18" charset="0"/>
              <a:ea typeface="新細明體" panose="02020500000000000000" pitchFamily="18" charset="-120"/>
              <a:cs typeface="Times New Roman" panose="02020603050405020304" pitchFamily="18" charset="0"/>
            </a:rPr>
            <a:t>1</a:t>
          </a:r>
          <a:r>
            <a:rPr kumimoji="1" lang="ja-JP" altLang="en-US" sz="1400">
              <a:solidFill>
                <a:schemeClr val="tx1"/>
              </a:solidFill>
              <a:latin typeface="Times New Roman" panose="02020603050405020304" pitchFamily="18" charset="0"/>
              <a:ea typeface="新細明體" panose="02020500000000000000" pitchFamily="18" charset="-120"/>
              <a:cs typeface="Times New Roman" panose="02020603050405020304" pitchFamily="18" charset="0"/>
            </a:rPr>
            <a:t>～</a:t>
          </a:r>
          <a:r>
            <a:rPr kumimoji="1" lang="en-US" altLang="ja-JP" sz="1400">
              <a:solidFill>
                <a:schemeClr val="tx1"/>
              </a:solidFill>
              <a:latin typeface="Times New Roman" panose="02020603050405020304" pitchFamily="18" charset="0"/>
              <a:ea typeface="新細明體" panose="02020500000000000000" pitchFamily="18" charset="-120"/>
              <a:cs typeface="Times New Roman" panose="02020603050405020304" pitchFamily="18" charset="0"/>
            </a:rPr>
            <a:t>3</a:t>
          </a:r>
          <a:r>
            <a:rPr kumimoji="1" lang="ja-JP" altLang="en-US" sz="1400">
              <a:solidFill>
                <a:schemeClr val="tx1"/>
              </a:solidFill>
              <a:latin typeface="Times New Roman" panose="02020603050405020304" pitchFamily="18" charset="0"/>
              <a:ea typeface="新細明體" panose="02020500000000000000" pitchFamily="18" charset="-120"/>
              <a:cs typeface="Times New Roman" panose="02020603050405020304" pitchFamily="18" charset="0"/>
            </a:rPr>
            <a:t>之間的數值，只要變更數值，趨勢分析的模擬就會變動成 </a:t>
          </a:r>
          <a:r>
            <a:rPr kumimoji="1" lang="en-US" altLang="ja-JP" sz="1400">
              <a:solidFill>
                <a:schemeClr val="tx1"/>
              </a:solidFill>
              <a:latin typeface="Times New Roman" panose="02020603050405020304" pitchFamily="18" charset="0"/>
              <a:ea typeface="新細明體" panose="02020500000000000000" pitchFamily="18" charset="-120"/>
              <a:cs typeface="Times New Roman" panose="02020603050405020304" pitchFamily="18" charset="0"/>
            </a:rPr>
            <a:t>1. </a:t>
          </a:r>
          <a:r>
            <a:rPr kumimoji="1" lang="ja-JP" altLang="en-US" sz="1400">
              <a:solidFill>
                <a:schemeClr val="tx1"/>
              </a:solidFill>
              <a:latin typeface="Times New Roman" panose="02020603050405020304" pitchFamily="18" charset="0"/>
              <a:ea typeface="新細明體" panose="02020500000000000000" pitchFamily="18" charset="-120"/>
              <a:cs typeface="Times New Roman" panose="02020603050405020304" pitchFamily="18" charset="0"/>
            </a:rPr>
            <a:t>樂觀的、</a:t>
          </a:r>
          <a:r>
            <a:rPr kumimoji="1" lang="en-US" altLang="ja-JP" sz="1400">
              <a:solidFill>
                <a:schemeClr val="tx1"/>
              </a:solidFill>
              <a:latin typeface="Times New Roman" panose="02020603050405020304" pitchFamily="18" charset="0"/>
              <a:ea typeface="新細明體" panose="02020500000000000000" pitchFamily="18" charset="-120"/>
              <a:cs typeface="Times New Roman" panose="02020603050405020304" pitchFamily="18" charset="0"/>
            </a:rPr>
            <a:t>2. </a:t>
          </a:r>
          <a:r>
            <a:rPr kumimoji="1" lang="ja-JP" altLang="en-US" sz="1400">
              <a:solidFill>
                <a:schemeClr val="tx1"/>
              </a:solidFill>
              <a:latin typeface="Times New Roman" panose="02020603050405020304" pitchFamily="18" charset="0"/>
              <a:ea typeface="新細明體" panose="02020500000000000000" pitchFamily="18" charset="-120"/>
              <a:cs typeface="Times New Roman" panose="02020603050405020304" pitchFamily="18" charset="0"/>
            </a:rPr>
            <a:t>一般、</a:t>
          </a:r>
          <a:r>
            <a:rPr kumimoji="1" lang="en-US" altLang="ja-JP" sz="1400">
              <a:solidFill>
                <a:schemeClr val="tx1"/>
              </a:solidFill>
              <a:latin typeface="Times New Roman" panose="02020603050405020304" pitchFamily="18" charset="0"/>
              <a:ea typeface="新細明體" panose="02020500000000000000" pitchFamily="18" charset="-120"/>
              <a:cs typeface="Times New Roman" panose="02020603050405020304" pitchFamily="18" charset="0"/>
            </a:rPr>
            <a:t>3. </a:t>
          </a:r>
          <a:r>
            <a:rPr kumimoji="1" lang="ja-JP" altLang="en-US" sz="1400">
              <a:solidFill>
                <a:schemeClr val="tx1"/>
              </a:solidFill>
              <a:latin typeface="Times New Roman" panose="02020603050405020304" pitchFamily="18" charset="0"/>
              <a:ea typeface="新細明體" panose="02020500000000000000" pitchFamily="18" charset="-120"/>
              <a:cs typeface="Times New Roman" panose="02020603050405020304" pitchFamily="18" charset="0"/>
            </a:rPr>
            <a:t>悲觀的。</a:t>
          </a:r>
        </a:p>
      </xdr:txBody>
    </xdr:sp>
    <xdr:clientData/>
  </xdr:twoCellAnchor>
  <xdr:twoCellAnchor>
    <xdr:from>
      <xdr:col>3</xdr:col>
      <xdr:colOff>519288</xdr:colOff>
      <xdr:row>54</xdr:row>
      <xdr:rowOff>245533</xdr:rowOff>
    </xdr:from>
    <xdr:to>
      <xdr:col>8</xdr:col>
      <xdr:colOff>455787</xdr:colOff>
      <xdr:row>57</xdr:row>
      <xdr:rowOff>31044</xdr:rowOff>
    </xdr:to>
    <xdr:sp macro="" textlink="">
      <xdr:nvSpPr>
        <xdr:cNvPr id="7" name="四角形吹き出し 6"/>
        <xdr:cNvSpPr/>
      </xdr:nvSpPr>
      <xdr:spPr>
        <a:xfrm>
          <a:off x="4532488" y="22648333"/>
          <a:ext cx="4825999" cy="776111"/>
        </a:xfrm>
        <a:prstGeom prst="wedgeRectCallout">
          <a:avLst>
            <a:gd name="adj1" fmla="val -48192"/>
            <a:gd name="adj2" fmla="val -548186"/>
          </a:avLst>
        </a:prstGeom>
        <a:solidFill>
          <a:schemeClr val="bg1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TW" altLang="en-US" sz="1400">
              <a:solidFill>
                <a:schemeClr val="tx1"/>
              </a:solidFill>
              <a:latin typeface="+mn-ea"/>
              <a:ea typeface="+mn-ea"/>
              <a:cs typeface="MS PGothic" charset="-128"/>
            </a:rPr>
            <a:t>在悲觀至樂觀的切換之間，會產生變化的儲存格，就用紅字記載</a:t>
          </a:r>
          <a:endParaRPr kumimoji="1" lang="ja-JP" altLang="en-US" sz="1400">
            <a:solidFill>
              <a:schemeClr val="tx1"/>
            </a:solidFill>
            <a:latin typeface="+mn-ea"/>
            <a:ea typeface="+mn-ea"/>
            <a:cs typeface="MS PGothic" charset="-128"/>
          </a:endParaRPr>
        </a:p>
      </xdr:txBody>
    </xdr:sp>
    <xdr:clientData/>
  </xdr:twoCellAnchor>
  <xdr:twoCellAnchor>
    <xdr:from>
      <xdr:col>3</xdr:col>
      <xdr:colOff>266700</xdr:colOff>
      <xdr:row>82</xdr:row>
      <xdr:rowOff>15523</xdr:rowOff>
    </xdr:from>
    <xdr:to>
      <xdr:col>9</xdr:col>
      <xdr:colOff>392287</xdr:colOff>
      <xdr:row>85</xdr:row>
      <xdr:rowOff>200025</xdr:rowOff>
    </xdr:to>
    <xdr:sp macro="" textlink="">
      <xdr:nvSpPr>
        <xdr:cNvPr id="8" name="四角形吹き出し 7"/>
        <xdr:cNvSpPr/>
      </xdr:nvSpPr>
      <xdr:spPr>
        <a:xfrm>
          <a:off x="3714750" y="31190848"/>
          <a:ext cx="5364337" cy="1156052"/>
        </a:xfrm>
        <a:prstGeom prst="wedgeRectCallout">
          <a:avLst>
            <a:gd name="adj1" fmla="val -58192"/>
            <a:gd name="adj2" fmla="val -27822"/>
          </a:avLst>
        </a:prstGeom>
        <a:solidFill>
          <a:schemeClr val="bg1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  <a:latin typeface="Times New Roman" panose="02020603050405020304" pitchFamily="18" charset="0"/>
              <a:ea typeface="新細明體" panose="02020500000000000000" pitchFamily="18" charset="-120"/>
              <a:cs typeface="Times New Roman" panose="02020603050405020304" pitchFamily="18" charset="0"/>
            </a:rPr>
            <a:t>以悲觀至樂觀的變動情況為前提，彙整至此。</a:t>
          </a:r>
        </a:p>
        <a:p>
          <a:pPr algn="l"/>
          <a:r>
            <a:rPr kumimoji="1" lang="ja-JP" altLang="en-US" sz="1400">
              <a:solidFill>
                <a:schemeClr val="tx1"/>
              </a:solidFill>
              <a:latin typeface="Times New Roman" panose="02020603050405020304" pitchFamily="18" charset="0"/>
              <a:ea typeface="新細明體" panose="02020500000000000000" pitchFamily="18" charset="-120"/>
              <a:cs typeface="Times New Roman" panose="02020603050405020304" pitchFamily="18" charset="0"/>
            </a:rPr>
            <a:t>・適用值會顯示依</a:t>
          </a:r>
          <a:r>
            <a:rPr kumimoji="1" lang="en-US" altLang="ja-JP" sz="1400">
              <a:solidFill>
                <a:schemeClr val="tx1"/>
              </a:solidFill>
              <a:latin typeface="Times New Roman" panose="02020603050405020304" pitchFamily="18" charset="0"/>
              <a:ea typeface="新細明體" panose="02020500000000000000" pitchFamily="18" charset="-120"/>
              <a:cs typeface="Times New Roman" panose="02020603050405020304" pitchFamily="18" charset="0"/>
            </a:rPr>
            <a:t>Choose</a:t>
          </a:r>
          <a:r>
            <a:rPr kumimoji="1" lang="ja-JP" altLang="en-US" sz="1400">
              <a:solidFill>
                <a:schemeClr val="tx1"/>
              </a:solidFill>
              <a:latin typeface="Times New Roman" panose="02020603050405020304" pitchFamily="18" charset="0"/>
              <a:ea typeface="新細明體" panose="02020500000000000000" pitchFamily="18" charset="-120"/>
              <a:cs typeface="Times New Roman" panose="02020603050405020304" pitchFamily="18" charset="0"/>
            </a:rPr>
            <a:t>函數而變更的值</a:t>
          </a:r>
        </a:p>
        <a:p>
          <a:pPr algn="l"/>
          <a:r>
            <a:rPr kumimoji="1" lang="ja-JP" altLang="en-US" sz="1400">
              <a:solidFill>
                <a:schemeClr val="tx1"/>
              </a:solidFill>
              <a:latin typeface="Times New Roman" panose="02020603050405020304" pitchFamily="18" charset="0"/>
              <a:ea typeface="新細明體" panose="02020500000000000000" pitchFamily="18" charset="-120"/>
              <a:cs typeface="Times New Roman" panose="02020603050405020304" pitchFamily="18" charset="0"/>
            </a:rPr>
            <a:t>・</a:t>
          </a:r>
          <a:r>
            <a:rPr kumimoji="1" lang="en-US" altLang="ja-JP" sz="1400">
              <a:solidFill>
                <a:schemeClr val="tx1"/>
              </a:solidFill>
              <a:latin typeface="Times New Roman" panose="02020603050405020304" pitchFamily="18" charset="0"/>
              <a:ea typeface="新細明體" panose="02020500000000000000" pitchFamily="18" charset="-120"/>
              <a:cs typeface="Times New Roman" panose="02020603050405020304" pitchFamily="18" charset="0"/>
            </a:rPr>
            <a:t>Choose</a:t>
          </a:r>
          <a:r>
            <a:rPr kumimoji="1" lang="ja-JP" altLang="en-US" sz="1400">
              <a:solidFill>
                <a:schemeClr val="tx1"/>
              </a:solidFill>
              <a:latin typeface="Times New Roman" panose="02020603050405020304" pitchFamily="18" charset="0"/>
              <a:ea typeface="新細明體" panose="02020500000000000000" pitchFamily="18" charset="-120"/>
              <a:cs typeface="Times New Roman" panose="02020603050405020304" pitchFamily="18" charset="0"/>
            </a:rPr>
            <a:t>函數會根據儲存格</a:t>
          </a:r>
          <a:r>
            <a:rPr kumimoji="1" lang="en-US" altLang="ja-JP" sz="1400">
              <a:solidFill>
                <a:schemeClr val="tx1"/>
              </a:solidFill>
              <a:latin typeface="Times New Roman" panose="02020603050405020304" pitchFamily="18" charset="0"/>
              <a:ea typeface="新細明體" panose="02020500000000000000" pitchFamily="18" charset="-120"/>
              <a:cs typeface="Times New Roman" panose="02020603050405020304" pitchFamily="18" charset="0"/>
            </a:rPr>
            <a:t>A2</a:t>
          </a:r>
          <a:r>
            <a:rPr kumimoji="1" lang="ja-JP" altLang="en-US" sz="1400">
              <a:solidFill>
                <a:schemeClr val="tx1"/>
              </a:solidFill>
              <a:latin typeface="Times New Roman" panose="02020603050405020304" pitchFamily="18" charset="0"/>
              <a:ea typeface="新細明體" panose="02020500000000000000" pitchFamily="18" charset="-120"/>
              <a:cs typeface="Times New Roman" panose="02020603050405020304" pitchFamily="18" charset="0"/>
            </a:rPr>
            <a:t>的值，顯示</a:t>
          </a:r>
          <a:r>
            <a:rPr kumimoji="1" lang="zh-TW" altLang="en-US" sz="1400">
              <a:solidFill>
                <a:schemeClr val="tx1"/>
              </a:solidFill>
              <a:latin typeface="Times New Roman" panose="02020603050405020304" pitchFamily="18" charset="0"/>
              <a:ea typeface="新細明體" panose="02020500000000000000" pitchFamily="18" charset="-120"/>
              <a:cs typeface="Times New Roman" panose="02020603050405020304" pitchFamily="18" charset="0"/>
            </a:rPr>
            <a:t>下方</a:t>
          </a:r>
          <a:r>
            <a:rPr kumimoji="1" lang="ja-JP" altLang="en-US" sz="1400">
              <a:solidFill>
                <a:schemeClr val="tx1"/>
              </a:solidFill>
              <a:latin typeface="Times New Roman" panose="02020603050405020304" pitchFamily="18" charset="0"/>
              <a:ea typeface="新細明體" panose="02020500000000000000" pitchFamily="18" charset="-120"/>
              <a:cs typeface="Times New Roman" panose="02020603050405020304" pitchFamily="18" charset="0"/>
            </a:rPr>
            <a:t>儲存格中悲觀至樂觀的值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70"/>
  <sheetViews>
    <sheetView showGridLines="0" tabSelected="1" zoomScaleNormal="100" workbookViewId="0">
      <selection activeCell="B48" sqref="B48:B49"/>
    </sheetView>
  </sheetViews>
  <sheetFormatPr defaultColWidth="6.25" defaultRowHeight="26.1" customHeight="1"/>
  <cols>
    <col min="1" max="1" width="6" style="69" customWidth="1"/>
    <col min="2" max="2" width="21.875" style="69" customWidth="1"/>
    <col min="3" max="3" width="11.75" style="69" customWidth="1"/>
    <col min="4" max="4" width="10.25" style="69" customWidth="1"/>
    <col min="5" max="5" width="11.25" style="69" customWidth="1"/>
    <col min="6" max="6" width="9.375" style="69" bestFit="1" customWidth="1"/>
    <col min="7" max="7" width="11.5" style="69" bestFit="1" customWidth="1"/>
    <col min="8" max="9" width="9.375" style="69" bestFit="1" customWidth="1"/>
    <col min="10" max="10" width="9.25" style="69" bestFit="1" customWidth="1"/>
    <col min="11" max="15" width="9.375" style="69" bestFit="1" customWidth="1"/>
    <col min="16" max="18" width="9" style="69" bestFit="1" customWidth="1"/>
    <col min="19" max="26" width="8.25" style="69" bestFit="1" customWidth="1"/>
    <col min="27" max="27" width="8.125" style="69" customWidth="1"/>
    <col min="28" max="29" width="8.25" style="69" bestFit="1" customWidth="1"/>
    <col min="30" max="30" width="9.5" style="69" bestFit="1" customWidth="1"/>
    <col min="31" max="16384" width="6.25" style="69"/>
  </cols>
  <sheetData>
    <row r="1" spans="1:30" ht="33.950000000000003" customHeight="1">
      <c r="A1" s="67" t="s">
        <v>76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</row>
    <row r="2" spans="1:30" ht="26.1" customHeight="1" thickBot="1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</row>
    <row r="3" spans="1:30" ht="26.1" customHeight="1">
      <c r="A3" s="71"/>
      <c r="B3" s="71"/>
      <c r="C3" s="71"/>
      <c r="D3" s="71"/>
      <c r="E3" s="72" t="s">
        <v>77</v>
      </c>
      <c r="F3" s="415">
        <v>2017</v>
      </c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>
        <v>2018</v>
      </c>
      <c r="S3" s="415"/>
      <c r="T3" s="415"/>
      <c r="U3" s="415"/>
      <c r="V3" s="415"/>
      <c r="W3" s="415"/>
      <c r="X3" s="415"/>
      <c r="Y3" s="415"/>
      <c r="Z3" s="415"/>
      <c r="AA3" s="415"/>
      <c r="AB3" s="415"/>
      <c r="AC3" s="415"/>
      <c r="AD3" s="58" t="s">
        <v>78</v>
      </c>
    </row>
    <row r="4" spans="1:30" ht="26.1" customHeight="1">
      <c r="A4" s="74"/>
      <c r="B4" s="74"/>
      <c r="C4" s="74"/>
      <c r="D4" s="74"/>
      <c r="E4" s="75" t="s">
        <v>79</v>
      </c>
      <c r="F4" s="75" t="s">
        <v>80</v>
      </c>
      <c r="G4" s="75" t="s">
        <v>81</v>
      </c>
      <c r="H4" s="75" t="s">
        <v>82</v>
      </c>
      <c r="I4" s="75" t="s">
        <v>83</v>
      </c>
      <c r="J4" s="75" t="s">
        <v>84</v>
      </c>
      <c r="K4" s="75" t="s">
        <v>85</v>
      </c>
      <c r="L4" s="75" t="s">
        <v>86</v>
      </c>
      <c r="M4" s="75" t="s">
        <v>87</v>
      </c>
      <c r="N4" s="75" t="s">
        <v>88</v>
      </c>
      <c r="O4" s="75" t="s">
        <v>89</v>
      </c>
      <c r="P4" s="75" t="s">
        <v>90</v>
      </c>
      <c r="Q4" s="75" t="s">
        <v>91</v>
      </c>
      <c r="R4" s="75" t="s">
        <v>92</v>
      </c>
      <c r="S4" s="75" t="s">
        <v>93</v>
      </c>
      <c r="T4" s="75" t="s">
        <v>82</v>
      </c>
      <c r="U4" s="75" t="s">
        <v>83</v>
      </c>
      <c r="V4" s="75" t="s">
        <v>84</v>
      </c>
      <c r="W4" s="75" t="s">
        <v>85</v>
      </c>
      <c r="X4" s="75" t="s">
        <v>86</v>
      </c>
      <c r="Y4" s="75" t="s">
        <v>87</v>
      </c>
      <c r="Z4" s="75" t="s">
        <v>88</v>
      </c>
      <c r="AA4" s="75" t="s">
        <v>89</v>
      </c>
      <c r="AB4" s="75" t="s">
        <v>90</v>
      </c>
      <c r="AC4" s="75" t="s">
        <v>91</v>
      </c>
      <c r="AD4" s="74"/>
    </row>
    <row r="5" spans="1:30" s="76" customFormat="1" ht="26.1" customHeight="1">
      <c r="A5" s="74"/>
      <c r="B5" s="74"/>
      <c r="C5" s="74" t="s">
        <v>94</v>
      </c>
      <c r="D5" s="74"/>
      <c r="E5" s="74" t="s">
        <v>95</v>
      </c>
      <c r="F5" s="74">
        <v>0</v>
      </c>
      <c r="G5" s="74">
        <v>1</v>
      </c>
      <c r="H5" s="74">
        <v>2</v>
      </c>
      <c r="I5" s="74">
        <v>3</v>
      </c>
      <c r="J5" s="74">
        <v>4</v>
      </c>
      <c r="K5" s="74">
        <v>5</v>
      </c>
      <c r="L5" s="74">
        <v>6</v>
      </c>
      <c r="M5" s="74">
        <v>7</v>
      </c>
      <c r="N5" s="74">
        <v>8</v>
      </c>
      <c r="O5" s="74">
        <v>9</v>
      </c>
      <c r="P5" s="74">
        <v>10</v>
      </c>
      <c r="Q5" s="74">
        <v>11</v>
      </c>
      <c r="R5" s="74">
        <v>12</v>
      </c>
      <c r="S5" s="74">
        <v>13</v>
      </c>
      <c r="T5" s="74">
        <v>14</v>
      </c>
      <c r="U5" s="74">
        <v>15</v>
      </c>
      <c r="V5" s="74">
        <v>15.2</v>
      </c>
      <c r="W5" s="74">
        <v>15.4</v>
      </c>
      <c r="X5" s="74">
        <v>15.6</v>
      </c>
      <c r="Y5" s="74">
        <v>15.8</v>
      </c>
      <c r="Z5" s="74">
        <v>16</v>
      </c>
      <c r="AA5" s="74">
        <v>16.2</v>
      </c>
      <c r="AB5" s="74">
        <v>16.399999999999999</v>
      </c>
      <c r="AC5" s="74">
        <v>16.600000000000001</v>
      </c>
      <c r="AD5" s="74"/>
    </row>
    <row r="6" spans="1:30" s="79" customFormat="1" ht="26.1" customHeight="1">
      <c r="A6" s="77" t="s">
        <v>96</v>
      </c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</row>
    <row r="7" spans="1:30" s="76" customFormat="1" ht="26.1" customHeight="1">
      <c r="A7" s="78"/>
      <c r="B7" s="77" t="s">
        <v>97</v>
      </c>
      <c r="C7" s="78" t="s">
        <v>0</v>
      </c>
      <c r="D7" s="80">
        <v>0.8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81"/>
    </row>
    <row r="8" spans="1:30" ht="26.1" customHeight="1">
      <c r="A8" s="82"/>
      <c r="B8" s="83" t="s">
        <v>98</v>
      </c>
      <c r="C8" s="84" t="s">
        <v>99</v>
      </c>
      <c r="D8" s="62"/>
      <c r="E8" s="62"/>
      <c r="F8" s="85"/>
      <c r="G8" s="85">
        <f>FORECAST(G5,$D$32:$D$42,$C$32:$C$42)*$D$7</f>
        <v>19003.885714285698</v>
      </c>
      <c r="H8" s="85">
        <f t="shared" ref="H8:AC8" si="0">FORECAST(H5,$D$32:$D$42,$C$32:$C$42)*$D$7</f>
        <v>44330.179790940754</v>
      </c>
      <c r="I8" s="85">
        <f t="shared" si="0"/>
        <v>69656.473867595807</v>
      </c>
      <c r="J8" s="85">
        <f t="shared" si="0"/>
        <v>94982.767944250867</v>
      </c>
      <c r="K8" s="85">
        <f t="shared" si="0"/>
        <v>120309.06202090593</v>
      </c>
      <c r="L8" s="85">
        <f t="shared" si="0"/>
        <v>145635.35609756096</v>
      </c>
      <c r="M8" s="85">
        <f t="shared" si="0"/>
        <v>170961.65017421602</v>
      </c>
      <c r="N8" s="85">
        <f t="shared" si="0"/>
        <v>196287.94425087108</v>
      </c>
      <c r="O8" s="85">
        <f t="shared" si="0"/>
        <v>221614.23832752614</v>
      </c>
      <c r="P8" s="85">
        <f t="shared" si="0"/>
        <v>246940.5324041812</v>
      </c>
      <c r="Q8" s="85">
        <f t="shared" si="0"/>
        <v>272266.82648083626</v>
      </c>
      <c r="R8" s="85">
        <f t="shared" si="0"/>
        <v>297593.12055749132</v>
      </c>
      <c r="S8" s="85">
        <f t="shared" si="0"/>
        <v>322919.41463414638</v>
      </c>
      <c r="T8" s="85">
        <f t="shared" si="0"/>
        <v>348245.70871080144</v>
      </c>
      <c r="U8" s="85">
        <f t="shared" si="0"/>
        <v>373572.0027874565</v>
      </c>
      <c r="V8" s="85">
        <f t="shared" si="0"/>
        <v>378637.26160278753</v>
      </c>
      <c r="W8" s="85">
        <f t="shared" si="0"/>
        <v>383702.52041811851</v>
      </c>
      <c r="X8" s="85">
        <f t="shared" si="0"/>
        <v>388767.77923344955</v>
      </c>
      <c r="Y8" s="85">
        <f t="shared" si="0"/>
        <v>393833.03804878052</v>
      </c>
      <c r="Z8" s="85">
        <f t="shared" si="0"/>
        <v>398898.29686411156</v>
      </c>
      <c r="AA8" s="85">
        <f t="shared" si="0"/>
        <v>403963.55567944259</v>
      </c>
      <c r="AB8" s="85">
        <f t="shared" si="0"/>
        <v>409028.81449477351</v>
      </c>
      <c r="AC8" s="85">
        <f t="shared" si="0"/>
        <v>414094.07331010461</v>
      </c>
      <c r="AD8" s="86">
        <f>SUM(F8:AC8)</f>
        <v>6115244.5034146346</v>
      </c>
    </row>
    <row r="9" spans="1:30" ht="26.1" customHeight="1">
      <c r="A9" s="87" t="s">
        <v>100</v>
      </c>
      <c r="B9" s="83"/>
      <c r="C9" s="84"/>
      <c r="D9" s="62"/>
      <c r="E9" s="62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63"/>
    </row>
    <row r="10" spans="1:30" s="91" customFormat="1" ht="26.1" customHeight="1">
      <c r="A10" s="88"/>
      <c r="B10" s="87" t="s">
        <v>101</v>
      </c>
      <c r="C10" s="89" t="s">
        <v>1</v>
      </c>
      <c r="D10" s="90">
        <v>5.0000000000000001E-3</v>
      </c>
      <c r="E10" s="89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</row>
    <row r="11" spans="1:30" s="91" customFormat="1" ht="26.1" customHeight="1">
      <c r="A11" s="92"/>
      <c r="B11" s="87" t="s">
        <v>102</v>
      </c>
      <c r="C11" s="84" t="s">
        <v>99</v>
      </c>
      <c r="D11" s="93"/>
      <c r="E11" s="89"/>
      <c r="F11" s="88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5"/>
    </row>
    <row r="12" spans="1:30" s="91" customFormat="1" ht="26.1" customHeight="1">
      <c r="A12" s="92"/>
      <c r="B12" s="87" t="s">
        <v>103</v>
      </c>
      <c r="C12" s="89" t="s">
        <v>1</v>
      </c>
      <c r="D12" s="96">
        <v>0.1</v>
      </c>
      <c r="E12" s="89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</row>
    <row r="13" spans="1:30" s="91" customFormat="1" ht="26.1" customHeight="1">
      <c r="A13" s="92"/>
      <c r="B13" s="87" t="s">
        <v>104</v>
      </c>
      <c r="C13" s="84" t="s">
        <v>99</v>
      </c>
      <c r="D13" s="89"/>
      <c r="E13" s="89"/>
      <c r="F13" s="88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5"/>
    </row>
    <row r="14" spans="1:30" s="91" customFormat="1" ht="26.1" customHeight="1">
      <c r="A14" s="372" t="s">
        <v>287</v>
      </c>
      <c r="B14" s="87"/>
      <c r="C14" s="89"/>
      <c r="D14" s="89"/>
      <c r="E14" s="89"/>
      <c r="F14" s="88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88"/>
    </row>
    <row r="15" spans="1:30" s="91" customFormat="1" ht="26.1" customHeight="1">
      <c r="A15" s="92"/>
      <c r="B15" s="87" t="s">
        <v>106</v>
      </c>
      <c r="C15" s="89" t="s">
        <v>107</v>
      </c>
      <c r="D15" s="98">
        <v>4000</v>
      </c>
      <c r="E15" s="89"/>
      <c r="F15" s="88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88"/>
    </row>
    <row r="16" spans="1:30" s="91" customFormat="1" ht="26.1" customHeight="1">
      <c r="A16" s="92"/>
      <c r="B16" s="87" t="s">
        <v>108</v>
      </c>
      <c r="C16" s="89" t="s">
        <v>107</v>
      </c>
      <c r="D16" s="89"/>
      <c r="E16" s="89"/>
      <c r="F16" s="88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5"/>
    </row>
    <row r="17" spans="1:30" s="91" customFormat="1" ht="26.1" customHeight="1">
      <c r="A17" s="92"/>
      <c r="B17" s="87" t="s">
        <v>109</v>
      </c>
      <c r="C17" s="89" t="s">
        <v>107</v>
      </c>
      <c r="D17" s="89"/>
      <c r="E17" s="89"/>
      <c r="F17" s="88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100"/>
    </row>
    <row r="18" spans="1:30" s="91" customFormat="1" ht="26.1" customHeight="1">
      <c r="A18" s="92" t="s">
        <v>110</v>
      </c>
      <c r="B18" s="87"/>
      <c r="C18" s="89"/>
      <c r="D18" s="89"/>
      <c r="E18" s="89"/>
      <c r="F18" s="88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88"/>
    </row>
    <row r="19" spans="1:30" s="91" customFormat="1" ht="26.1" customHeight="1">
      <c r="A19" s="92"/>
      <c r="B19" s="87" t="s">
        <v>111</v>
      </c>
      <c r="C19" s="89" t="s">
        <v>107</v>
      </c>
      <c r="D19" s="89"/>
      <c r="E19" s="89"/>
      <c r="F19" s="101">
        <f>C48</f>
        <v>3000000</v>
      </c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3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88"/>
    </row>
    <row r="20" spans="1:30" s="91" customFormat="1" ht="26.1" customHeight="1">
      <c r="A20" s="92"/>
      <c r="B20" s="87" t="s">
        <v>112</v>
      </c>
      <c r="C20" s="89" t="s">
        <v>107</v>
      </c>
      <c r="D20" s="89"/>
      <c r="E20" s="89"/>
      <c r="F20" s="104"/>
      <c r="G20" s="105">
        <f t="shared" ref="G20:Q20" si="1">$C$49</f>
        <v>1000000</v>
      </c>
      <c r="H20" s="101">
        <f t="shared" si="1"/>
        <v>1000000</v>
      </c>
      <c r="I20" s="101">
        <f t="shared" si="1"/>
        <v>1000000</v>
      </c>
      <c r="J20" s="101">
        <f t="shared" si="1"/>
        <v>1000000</v>
      </c>
      <c r="K20" s="101">
        <f t="shared" si="1"/>
        <v>1000000</v>
      </c>
      <c r="L20" s="101">
        <f t="shared" si="1"/>
        <v>1000000</v>
      </c>
      <c r="M20" s="101">
        <f t="shared" si="1"/>
        <v>1000000</v>
      </c>
      <c r="N20" s="101">
        <f t="shared" si="1"/>
        <v>1000000</v>
      </c>
      <c r="O20" s="101">
        <f t="shared" si="1"/>
        <v>1000000</v>
      </c>
      <c r="P20" s="101">
        <f t="shared" si="1"/>
        <v>1000000</v>
      </c>
      <c r="Q20" s="101">
        <f t="shared" si="1"/>
        <v>1000000</v>
      </c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86"/>
    </row>
    <row r="21" spans="1:30" ht="26.1" customHeight="1">
      <c r="A21" s="84"/>
      <c r="B21" s="62" t="s">
        <v>113</v>
      </c>
      <c r="C21" s="89" t="s">
        <v>107</v>
      </c>
      <c r="D21" s="62"/>
      <c r="E21" s="106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8"/>
    </row>
    <row r="22" spans="1:30" ht="26.1" customHeight="1">
      <c r="A22" s="84"/>
      <c r="B22" s="62" t="s">
        <v>114</v>
      </c>
      <c r="C22" s="89" t="s">
        <v>107</v>
      </c>
      <c r="D22" s="106"/>
      <c r="E22" s="106"/>
      <c r="F22" s="10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62"/>
    </row>
    <row r="23" spans="1:30" ht="26.1" customHeight="1">
      <c r="A23" s="83" t="s">
        <v>115</v>
      </c>
      <c r="B23" s="62"/>
      <c r="C23" s="81" t="s">
        <v>116</v>
      </c>
      <c r="D23" s="106"/>
      <c r="E23" s="106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62"/>
    </row>
    <row r="24" spans="1:30" ht="26.1" customHeight="1" thickBot="1">
      <c r="A24" s="110" t="s">
        <v>117</v>
      </c>
      <c r="B24" s="111"/>
      <c r="C24" s="112"/>
      <c r="D24" s="113"/>
      <c r="E24" s="113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5"/>
    </row>
    <row r="25" spans="1:30" ht="26.1" customHeight="1">
      <c r="A25" s="116"/>
      <c r="B25" s="117"/>
      <c r="D25" s="118"/>
      <c r="E25" s="118"/>
      <c r="F25" s="118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</row>
    <row r="27" spans="1:30" ht="26.1" customHeight="1">
      <c r="A27" s="68" t="s">
        <v>118</v>
      </c>
      <c r="B27" s="68"/>
      <c r="C27" s="68"/>
      <c r="D27" s="68"/>
      <c r="E27" s="120"/>
      <c r="F27" s="120"/>
      <c r="G27" s="120"/>
      <c r="H27" s="120"/>
      <c r="I27" s="120"/>
    </row>
    <row r="28" spans="1:30" ht="26.1" customHeight="1">
      <c r="A28" s="57"/>
      <c r="B28" s="57"/>
      <c r="C28" s="57"/>
      <c r="D28" s="57"/>
      <c r="E28" s="57"/>
      <c r="F28" s="57"/>
      <c r="G28" s="57"/>
      <c r="H28" s="57"/>
      <c r="I28" s="57"/>
    </row>
    <row r="29" spans="1:30" ht="26.1" customHeight="1">
      <c r="A29" s="57"/>
      <c r="B29" s="56" t="s">
        <v>72</v>
      </c>
      <c r="C29" s="56"/>
      <c r="D29" s="56"/>
      <c r="E29" s="57"/>
      <c r="F29" s="57"/>
      <c r="G29" s="57"/>
      <c r="H29" s="57"/>
      <c r="I29" s="57"/>
    </row>
    <row r="30" spans="1:30" ht="26.1" customHeight="1" thickBot="1">
      <c r="A30" s="57"/>
      <c r="B30" s="57"/>
      <c r="C30" s="57"/>
      <c r="D30" s="57"/>
      <c r="E30" s="57"/>
      <c r="F30" s="57"/>
      <c r="G30" s="57"/>
      <c r="H30" s="57"/>
      <c r="I30" s="57"/>
    </row>
    <row r="31" spans="1:30" ht="26.1" customHeight="1">
      <c r="A31" s="121"/>
      <c r="B31" s="58" t="s">
        <v>119</v>
      </c>
      <c r="C31" s="58" t="s">
        <v>73</v>
      </c>
      <c r="D31" s="58" t="s">
        <v>74</v>
      </c>
      <c r="F31" s="122"/>
      <c r="G31" s="123"/>
      <c r="H31" s="124"/>
      <c r="I31" s="124"/>
    </row>
    <row r="32" spans="1:30" ht="26.1" customHeight="1">
      <c r="A32" s="125"/>
      <c r="B32" s="59" t="s">
        <v>2</v>
      </c>
      <c r="C32" s="60">
        <v>1</v>
      </c>
      <c r="D32" s="61">
        <v>32025</v>
      </c>
      <c r="E32" s="126"/>
      <c r="F32" s="122"/>
      <c r="G32" s="123"/>
      <c r="H32" s="124"/>
      <c r="I32" s="124"/>
    </row>
    <row r="33" spans="1:9" ht="26.1" customHeight="1">
      <c r="A33" s="125"/>
      <c r="B33" s="62" t="s">
        <v>3</v>
      </c>
      <c r="C33" s="60">
        <v>3</v>
      </c>
      <c r="D33" s="61">
        <v>190559</v>
      </c>
      <c r="E33" s="126"/>
      <c r="F33" s="127"/>
      <c r="G33" s="127"/>
      <c r="H33" s="127"/>
      <c r="I33" s="127"/>
    </row>
    <row r="34" spans="1:9" ht="26.1" customHeight="1">
      <c r="A34" s="125"/>
      <c r="B34" s="63" t="s">
        <v>4</v>
      </c>
      <c r="C34" s="60">
        <v>7</v>
      </c>
      <c r="D34" s="61">
        <v>329544</v>
      </c>
      <c r="E34" s="126"/>
      <c r="F34" s="127"/>
      <c r="G34" s="127"/>
      <c r="H34" s="127"/>
      <c r="I34" s="127"/>
    </row>
    <row r="35" spans="1:9" ht="26.1" customHeight="1">
      <c r="A35" s="125"/>
      <c r="B35" s="63" t="s">
        <v>5</v>
      </c>
      <c r="C35" s="60">
        <v>6</v>
      </c>
      <c r="D35" s="61">
        <v>500677</v>
      </c>
      <c r="E35" s="126"/>
      <c r="F35" s="122"/>
      <c r="G35" s="128"/>
      <c r="H35" s="124"/>
      <c r="I35" s="124"/>
    </row>
    <row r="36" spans="1:9" ht="26.1" customHeight="1">
      <c r="A36" s="125"/>
      <c r="B36" s="63" t="s">
        <v>6</v>
      </c>
      <c r="C36" s="60">
        <v>2</v>
      </c>
      <c r="D36" s="61">
        <v>9249</v>
      </c>
      <c r="E36" s="126"/>
      <c r="F36" s="122"/>
      <c r="G36" s="128"/>
      <c r="H36" s="124"/>
      <c r="I36" s="124"/>
    </row>
    <row r="37" spans="1:9" ht="26.1" customHeight="1">
      <c r="A37" s="125"/>
      <c r="B37" s="63" t="s">
        <v>7</v>
      </c>
      <c r="C37" s="60">
        <v>3</v>
      </c>
      <c r="D37" s="61">
        <v>14992</v>
      </c>
      <c r="E37" s="126"/>
      <c r="F37" s="122"/>
      <c r="G37" s="128"/>
      <c r="H37" s="124"/>
      <c r="I37" s="124"/>
    </row>
    <row r="38" spans="1:9" ht="26.1" customHeight="1">
      <c r="A38" s="125"/>
      <c r="B38" s="63" t="s">
        <v>7</v>
      </c>
      <c r="C38" s="60">
        <v>4</v>
      </c>
      <c r="D38" s="61">
        <v>56390</v>
      </c>
      <c r="E38" s="126"/>
      <c r="F38" s="122"/>
      <c r="G38" s="128"/>
      <c r="H38" s="124"/>
      <c r="I38" s="124"/>
    </row>
    <row r="39" spans="1:9" ht="26.1" customHeight="1">
      <c r="A39" s="125"/>
      <c r="B39" s="63" t="s">
        <v>7</v>
      </c>
      <c r="C39" s="60">
        <v>5</v>
      </c>
      <c r="D39" s="61">
        <v>97189</v>
      </c>
      <c r="E39" s="126"/>
      <c r="F39" s="129"/>
      <c r="G39" s="130"/>
      <c r="H39" s="117"/>
      <c r="I39" s="117"/>
    </row>
    <row r="40" spans="1:9" ht="26.1" customHeight="1">
      <c r="A40" s="125"/>
      <c r="B40" s="63" t="s">
        <v>7</v>
      </c>
      <c r="C40" s="60">
        <v>6</v>
      </c>
      <c r="D40" s="61">
        <v>110385</v>
      </c>
      <c r="E40" s="126"/>
      <c r="F40" s="129"/>
      <c r="G40" s="130"/>
      <c r="H40" s="117"/>
      <c r="I40" s="117"/>
    </row>
    <row r="41" spans="1:9" ht="26.1" customHeight="1">
      <c r="A41" s="125"/>
      <c r="B41" s="63" t="s">
        <v>7</v>
      </c>
      <c r="C41" s="60">
        <v>7</v>
      </c>
      <c r="D41" s="61">
        <v>74901</v>
      </c>
      <c r="E41" s="126"/>
      <c r="F41" s="129"/>
      <c r="G41" s="130"/>
      <c r="H41" s="117"/>
      <c r="I41" s="117"/>
    </row>
    <row r="42" spans="1:9" ht="26.1" customHeight="1">
      <c r="A42" s="125"/>
      <c r="B42" s="63" t="s">
        <v>7</v>
      </c>
      <c r="C42" s="60">
        <v>8</v>
      </c>
      <c r="D42" s="61">
        <v>143365</v>
      </c>
      <c r="E42" s="126"/>
      <c r="F42" s="129"/>
      <c r="G42" s="130"/>
      <c r="H42" s="117"/>
      <c r="I42" s="117"/>
    </row>
    <row r="43" spans="1:9" ht="26.1" customHeight="1" thickBot="1">
      <c r="A43" s="125"/>
      <c r="B43" s="64" t="s">
        <v>75</v>
      </c>
      <c r="C43" s="65"/>
      <c r="D43" s="66">
        <f>CORREL(C32:C42,D32:D42)</f>
        <v>0.48012498414700217</v>
      </c>
      <c r="E43" s="126"/>
      <c r="F43" s="129"/>
      <c r="G43" s="130"/>
      <c r="H43" s="117"/>
      <c r="I43" s="117"/>
    </row>
    <row r="44" spans="1:9" ht="26.1" customHeight="1">
      <c r="A44" s="125"/>
      <c r="B44" s="117"/>
      <c r="C44" s="131"/>
      <c r="D44" s="132"/>
      <c r="F44" s="129"/>
      <c r="G44" s="130"/>
      <c r="H44" s="117"/>
      <c r="I44" s="117"/>
    </row>
    <row r="45" spans="1:9" ht="26.1" customHeight="1">
      <c r="A45" s="125"/>
      <c r="B45" s="133" t="s">
        <v>120</v>
      </c>
      <c r="C45" s="134"/>
      <c r="D45" s="135"/>
      <c r="F45" s="129"/>
      <c r="G45" s="130"/>
      <c r="H45" s="117"/>
      <c r="I45" s="117"/>
    </row>
    <row r="46" spans="1:9" ht="26.1" customHeight="1" thickBot="1">
      <c r="A46" s="125"/>
      <c r="B46" s="117"/>
      <c r="C46" s="131"/>
      <c r="D46" s="132"/>
      <c r="F46" s="129"/>
      <c r="G46" s="130"/>
      <c r="H46" s="117"/>
      <c r="I46" s="117"/>
    </row>
    <row r="47" spans="1:9" ht="26.1" customHeight="1">
      <c r="A47" s="125"/>
      <c r="B47" s="58" t="s">
        <v>121</v>
      </c>
      <c r="C47" s="58" t="s">
        <v>73</v>
      </c>
      <c r="D47" s="132"/>
      <c r="F47" s="129"/>
      <c r="G47" s="130"/>
      <c r="H47" s="117"/>
      <c r="I47" s="117"/>
    </row>
    <row r="48" spans="1:9" ht="26.1" customHeight="1">
      <c r="B48" s="62" t="s">
        <v>122</v>
      </c>
      <c r="C48" s="136">
        <v>3000000</v>
      </c>
    </row>
    <row r="49" spans="1:15" ht="26.1" customHeight="1" thickBot="1">
      <c r="B49" s="111" t="s">
        <v>123</v>
      </c>
      <c r="C49" s="137">
        <v>1000000</v>
      </c>
    </row>
    <row r="52" spans="1:15" ht="26.1" customHeight="1">
      <c r="A52" s="138"/>
      <c r="B52" s="139"/>
      <c r="C52" s="139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</row>
    <row r="53" spans="1:15" ht="26.1" customHeight="1">
      <c r="A53" s="141"/>
      <c r="B53" s="141"/>
      <c r="C53" s="141"/>
    </row>
    <row r="54" spans="1:15" ht="26.1" customHeight="1">
      <c r="A54" s="142"/>
      <c r="B54" s="143"/>
      <c r="C54" s="143"/>
    </row>
    <row r="55" spans="1:15" ht="26.1" customHeight="1">
      <c r="A55" s="141"/>
      <c r="B55" s="144"/>
      <c r="C55" s="145"/>
    </row>
    <row r="56" spans="1:15" ht="26.1" customHeight="1">
      <c r="A56" s="146"/>
      <c r="B56" s="144"/>
      <c r="C56" s="147"/>
    </row>
    <row r="57" spans="1:15" ht="26.1" customHeight="1">
      <c r="A57" s="146"/>
      <c r="B57" s="144"/>
      <c r="C57" s="147"/>
    </row>
    <row r="58" spans="1:15" ht="26.1" customHeight="1">
      <c r="A58" s="146"/>
      <c r="B58" s="144"/>
      <c r="C58" s="147"/>
    </row>
    <row r="59" spans="1:15" ht="26.1" customHeight="1">
      <c r="A59" s="141"/>
      <c r="B59" s="141"/>
      <c r="C59" s="141"/>
    </row>
    <row r="60" spans="1:15" ht="26.1" customHeight="1">
      <c r="A60" s="142"/>
      <c r="B60" s="143"/>
      <c r="C60" s="143"/>
    </row>
    <row r="61" spans="1:15" ht="26.1" customHeight="1">
      <c r="A61" s="141"/>
      <c r="B61" s="144"/>
      <c r="C61" s="148"/>
    </row>
    <row r="62" spans="1:15" ht="26.1" customHeight="1">
      <c r="A62" s="146"/>
      <c r="B62" s="144"/>
      <c r="C62" s="149"/>
    </row>
    <row r="63" spans="1:15" ht="26.1" customHeight="1">
      <c r="A63" s="146"/>
      <c r="B63" s="144"/>
      <c r="C63" s="149"/>
    </row>
    <row r="64" spans="1:15" ht="26.1" customHeight="1">
      <c r="A64" s="146"/>
      <c r="B64" s="144"/>
      <c r="C64" s="149"/>
    </row>
    <row r="65" spans="1:4" ht="26.1" customHeight="1">
      <c r="A65" s="141"/>
      <c r="B65" s="141"/>
      <c r="C65" s="141"/>
    </row>
    <row r="66" spans="1:4" ht="26.1" customHeight="1">
      <c r="A66" s="142"/>
      <c r="B66" s="143"/>
      <c r="C66" s="143"/>
    </row>
    <row r="67" spans="1:4" ht="26.1" customHeight="1">
      <c r="A67" s="141"/>
      <c r="B67" s="144"/>
      <c r="C67" s="150"/>
    </row>
    <row r="68" spans="1:4" ht="26.1" customHeight="1">
      <c r="A68" s="146"/>
      <c r="B68" s="144"/>
      <c r="C68" s="147"/>
      <c r="D68" s="151"/>
    </row>
    <row r="69" spans="1:4" ht="26.1" customHeight="1">
      <c r="A69" s="146"/>
      <c r="B69" s="144"/>
      <c r="C69" s="152"/>
      <c r="D69" s="153"/>
    </row>
    <row r="70" spans="1:4" ht="26.1" customHeight="1">
      <c r="A70" s="146"/>
      <c r="B70" s="144"/>
      <c r="C70" s="152"/>
      <c r="D70" s="154"/>
    </row>
  </sheetData>
  <mergeCells count="2">
    <mergeCell ref="F3:Q3"/>
    <mergeCell ref="R3:AC3"/>
  </mergeCells>
  <phoneticPr fontId="3"/>
  <pageMargins left="0.15748031496062992" right="0.15748031496062992" top="0.43" bottom="0.15748031496062992" header="0.15748031496062992" footer="0.1574803149606299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showGridLines="0" zoomScale="110" zoomScaleNormal="110" zoomScalePageLayoutView="110" workbookViewId="0">
      <selection activeCell="H12" sqref="H12"/>
    </sheetView>
  </sheetViews>
  <sheetFormatPr defaultColWidth="12.75" defaultRowHeight="23.1" customHeight="1"/>
  <cols>
    <col min="1" max="10" width="12.75" style="188"/>
    <col min="11" max="13" width="13.625" style="188" customWidth="1"/>
    <col min="14" max="16384" width="12.75" style="188"/>
  </cols>
  <sheetData>
    <row r="1" spans="1:14" ht="23.1" customHeight="1">
      <c r="A1" s="187" t="s">
        <v>213</v>
      </c>
    </row>
    <row r="4" spans="1:14" ht="23.1" customHeight="1">
      <c r="A4" s="451" t="s">
        <v>214</v>
      </c>
      <c r="B4" s="451"/>
      <c r="C4" s="451"/>
      <c r="D4" s="451"/>
      <c r="E4" s="451"/>
      <c r="I4" s="451" t="s">
        <v>215</v>
      </c>
      <c r="J4" s="451"/>
      <c r="K4" s="451"/>
      <c r="L4" s="451"/>
      <c r="M4" s="451"/>
    </row>
    <row r="5" spans="1:14" ht="23.1" customHeight="1" thickBot="1"/>
    <row r="6" spans="1:14" ht="23.1" customHeight="1" thickBot="1">
      <c r="A6" s="452"/>
      <c r="B6" s="452"/>
      <c r="C6" s="452" t="s">
        <v>216</v>
      </c>
      <c r="D6" s="452"/>
      <c r="E6" s="452"/>
      <c r="G6" s="249"/>
      <c r="I6" s="250" t="s">
        <v>217</v>
      </c>
      <c r="J6" s="251">
        <v>300000000</v>
      </c>
    </row>
    <row r="7" spans="1:14" ht="23.1" customHeight="1" thickBot="1">
      <c r="A7" s="453"/>
      <c r="B7" s="453"/>
      <c r="C7" s="252">
        <f>D7*(1+B32)</f>
        <v>6661.5626061310222</v>
      </c>
      <c r="D7" s="252">
        <f>D25</f>
        <v>8326.9532576637775</v>
      </c>
      <c r="E7" s="252">
        <f>D7*(1+B33)</f>
        <v>9992.343909196532</v>
      </c>
    </row>
    <row r="8" spans="1:14" ht="23.1" customHeight="1">
      <c r="A8" s="453" t="s">
        <v>218</v>
      </c>
      <c r="B8" s="252">
        <f>B9*(1+B32)</f>
        <v>10316.376193029491</v>
      </c>
      <c r="C8" s="300">
        <f t="shared" ref="C8:E10" si="0">(C$7*$C$25)+($B8*$C$26)</f>
        <v>151496390.40000004</v>
      </c>
      <c r="D8" s="300">
        <f t="shared" si="0"/>
        <v>170130446.40000001</v>
      </c>
      <c r="E8" s="300">
        <f t="shared" si="0"/>
        <v>188764502.40000001</v>
      </c>
      <c r="I8" s="452"/>
      <c r="J8" s="452"/>
      <c r="K8" s="452" t="s">
        <v>219</v>
      </c>
      <c r="L8" s="452"/>
      <c r="M8" s="452"/>
    </row>
    <row r="9" spans="1:14" ht="23.1" customHeight="1">
      <c r="A9" s="453"/>
      <c r="B9" s="252">
        <f>D26</f>
        <v>12895.470241286863</v>
      </c>
      <c r="C9" s="300">
        <f t="shared" si="0"/>
        <v>170736432</v>
      </c>
      <c r="D9" s="254">
        <f>(D$7*$C$25)+($B9*$C$26)</f>
        <v>189370488</v>
      </c>
      <c r="E9" s="300">
        <f t="shared" si="0"/>
        <v>208004544</v>
      </c>
      <c r="I9" s="453"/>
      <c r="J9" s="453"/>
      <c r="K9" s="255">
        <f>K24</f>
        <v>2842476</v>
      </c>
      <c r="L9" s="255">
        <f>INT(K9*(1+$K$17))</f>
        <v>3410971</v>
      </c>
      <c r="M9" s="255">
        <f>INT(L9*(1+$K$17))</f>
        <v>4093165</v>
      </c>
      <c r="N9" s="256"/>
    </row>
    <row r="10" spans="1:14" ht="23.1" customHeight="1" thickBot="1">
      <c r="A10" s="454"/>
      <c r="B10" s="257">
        <f>B9*(1+B33)</f>
        <v>15474.564289544234</v>
      </c>
      <c r="C10" s="301">
        <f t="shared" si="0"/>
        <v>189976473.60000002</v>
      </c>
      <c r="D10" s="301">
        <f t="shared" si="0"/>
        <v>208610529.59999999</v>
      </c>
      <c r="E10" s="301">
        <f t="shared" si="0"/>
        <v>227244585.59999999</v>
      </c>
      <c r="I10" s="453" t="s">
        <v>220</v>
      </c>
      <c r="J10" s="259">
        <f>K25</f>
        <v>6.5608293614440368E-3</v>
      </c>
      <c r="K10" s="300">
        <f t="shared" ref="K10:M12" si="1">$K$26*K$9*$J10</f>
        <v>189370489</v>
      </c>
      <c r="L10" s="300">
        <f t="shared" si="1"/>
        <v>227244573.47566664</v>
      </c>
      <c r="M10" s="300">
        <f t="shared" si="1"/>
        <v>272693474.8464666</v>
      </c>
    </row>
    <row r="11" spans="1:14" ht="23.1" customHeight="1">
      <c r="I11" s="453"/>
      <c r="J11" s="260">
        <f>J10*(1+$K$18)</f>
        <v>7.5449537656606417E-3</v>
      </c>
      <c r="K11" s="300">
        <f t="shared" si="1"/>
        <v>217776062.34999999</v>
      </c>
      <c r="L11" s="300">
        <f t="shared" si="1"/>
        <v>261331259.49701661</v>
      </c>
      <c r="M11" s="300">
        <f t="shared" si="1"/>
        <v>313597496.07343656</v>
      </c>
    </row>
    <row r="12" spans="1:14" ht="23.1" customHeight="1" thickBot="1">
      <c r="I12" s="454"/>
      <c r="J12" s="261">
        <f>J11*(1+$K$18)</f>
        <v>8.6766968305097367E-3</v>
      </c>
      <c r="K12" s="301">
        <f t="shared" si="1"/>
        <v>250442471.70249996</v>
      </c>
      <c r="L12" s="301">
        <f t="shared" si="1"/>
        <v>300530948.42156905</v>
      </c>
      <c r="M12" s="301">
        <f t="shared" si="1"/>
        <v>360637120.48445201</v>
      </c>
    </row>
    <row r="13" spans="1:14" ht="23.1" customHeight="1">
      <c r="A13" s="451" t="s">
        <v>214</v>
      </c>
      <c r="B13" s="451"/>
      <c r="C13" s="451"/>
      <c r="D13" s="451"/>
      <c r="E13" s="451"/>
    </row>
    <row r="14" spans="1:14" ht="23.1" customHeight="1" thickBot="1"/>
    <row r="15" spans="1:14" ht="23.1" customHeight="1">
      <c r="A15" s="452"/>
      <c r="B15" s="452"/>
      <c r="C15" s="452" t="s">
        <v>216</v>
      </c>
      <c r="D15" s="452"/>
      <c r="E15" s="452"/>
      <c r="I15" s="451" t="s">
        <v>221</v>
      </c>
      <c r="J15" s="451"/>
      <c r="K15" s="451"/>
    </row>
    <row r="16" spans="1:14" ht="23.1" customHeight="1" thickBot="1">
      <c r="A16" s="453"/>
      <c r="B16" s="453"/>
      <c r="C16" s="262">
        <f>B32</f>
        <v>-0.2</v>
      </c>
      <c r="D16" s="262">
        <f>D7/D7-1</f>
        <v>0</v>
      </c>
      <c r="E16" s="262">
        <f>B33</f>
        <v>0.2</v>
      </c>
    </row>
    <row r="17" spans="1:11" ht="23.1" customHeight="1">
      <c r="A17" s="453" t="s">
        <v>218</v>
      </c>
      <c r="B17" s="262">
        <f>B32</f>
        <v>-0.2</v>
      </c>
      <c r="C17" s="263">
        <f t="shared" ref="C17:E19" si="2">C8/$D$9-1</f>
        <v>-0.19999999999999984</v>
      </c>
      <c r="D17" s="263">
        <f t="shared" si="2"/>
        <v>-0.10160000010138848</v>
      </c>
      <c r="E17" s="263">
        <f t="shared" si="2"/>
        <v>-3.2000002027771091E-3</v>
      </c>
      <c r="I17" s="455" t="s">
        <v>222</v>
      </c>
      <c r="J17" s="264" t="s">
        <v>223</v>
      </c>
      <c r="K17" s="265">
        <v>0.2</v>
      </c>
    </row>
    <row r="18" spans="1:11" ht="23.1" customHeight="1" thickBot="1">
      <c r="A18" s="453"/>
      <c r="B18" s="262">
        <f>B9/B9-1</f>
        <v>0</v>
      </c>
      <c r="C18" s="263">
        <f t="shared" si="2"/>
        <v>-9.8399999898611479E-2</v>
      </c>
      <c r="D18" s="263">
        <f t="shared" si="2"/>
        <v>0</v>
      </c>
      <c r="E18" s="263">
        <f t="shared" si="2"/>
        <v>9.8399999898611368E-2</v>
      </c>
      <c r="I18" s="456"/>
      <c r="J18" s="266" t="s">
        <v>224</v>
      </c>
      <c r="K18" s="267">
        <v>0.15</v>
      </c>
    </row>
    <row r="19" spans="1:11" ht="23.1" customHeight="1" thickBot="1">
      <c r="A19" s="454"/>
      <c r="B19" s="268">
        <f>B33</f>
        <v>0.2</v>
      </c>
      <c r="C19" s="269">
        <f t="shared" si="2"/>
        <v>3.2000002027772201E-3</v>
      </c>
      <c r="D19" s="269">
        <f t="shared" si="2"/>
        <v>0.10160000010138859</v>
      </c>
      <c r="E19" s="269">
        <f t="shared" si="2"/>
        <v>0.19999999999999996</v>
      </c>
      <c r="I19" s="270"/>
      <c r="J19" s="271"/>
      <c r="K19" s="272"/>
    </row>
    <row r="20" spans="1:11" ht="23.1" customHeight="1">
      <c r="A20" s="273"/>
      <c r="B20" s="274"/>
      <c r="C20" s="275"/>
      <c r="D20" s="275"/>
      <c r="E20" s="275"/>
      <c r="F20" s="276"/>
    </row>
    <row r="21" spans="1:11" ht="23.1" customHeight="1">
      <c r="A21" s="273"/>
      <c r="B21" s="274"/>
      <c r="C21" s="275"/>
      <c r="D21" s="275"/>
      <c r="E21" s="275"/>
      <c r="F21" s="276"/>
      <c r="I21" s="451" t="s">
        <v>225</v>
      </c>
      <c r="J21" s="451"/>
      <c r="K21" s="451"/>
    </row>
    <row r="22" spans="1:11" ht="23.1" customHeight="1" thickBot="1">
      <c r="A22" s="451" t="s">
        <v>226</v>
      </c>
      <c r="B22" s="451"/>
      <c r="C22" s="451"/>
      <c r="D22" s="451"/>
      <c r="E22" s="451"/>
      <c r="F22" s="451"/>
    </row>
    <row r="23" spans="1:11" ht="23.1" customHeight="1" thickBot="1">
      <c r="I23" s="277" t="s">
        <v>227</v>
      </c>
      <c r="J23" s="277" t="s">
        <v>228</v>
      </c>
      <c r="K23" s="277" t="s">
        <v>136</v>
      </c>
    </row>
    <row r="24" spans="1:11" ht="23.1" customHeight="1">
      <c r="A24" s="278"/>
      <c r="B24" s="278"/>
      <c r="C24" s="278" t="s">
        <v>238</v>
      </c>
      <c r="D24" s="278" t="s">
        <v>229</v>
      </c>
      <c r="E24" s="278" t="s">
        <v>230</v>
      </c>
      <c r="F24" s="278" t="s">
        <v>133</v>
      </c>
      <c r="I24" s="279" t="s">
        <v>223</v>
      </c>
      <c r="J24" s="280" t="s">
        <v>231</v>
      </c>
      <c r="K24" s="281">
        <f>'5-8_趨勢分析_解答'!O35</f>
        <v>2842476</v>
      </c>
    </row>
    <row r="25" spans="1:11" ht="23.1" customHeight="1">
      <c r="A25" s="279" t="s">
        <v>242</v>
      </c>
      <c r="B25" s="282">
        <f>C25/SUM($C$25:$C$26)</f>
        <v>0.59997855112874687</v>
      </c>
      <c r="C25" s="283">
        <v>11189</v>
      </c>
      <c r="D25" s="284">
        <f>F25/C25</f>
        <v>8326.9532576637775</v>
      </c>
      <c r="E25" s="285">
        <f>D25/$K$26-1</f>
        <v>-0.17997069066990801</v>
      </c>
      <c r="F25" s="286">
        <v>93170280</v>
      </c>
      <c r="I25" s="279" t="s">
        <v>224</v>
      </c>
      <c r="J25" s="280" t="s">
        <v>51</v>
      </c>
      <c r="K25" s="287">
        <f>'5-8_趨勢分析_解答'!O48</f>
        <v>6.5608293614440368E-3</v>
      </c>
    </row>
    <row r="26" spans="1:11" ht="23.1" customHeight="1" thickBot="1">
      <c r="A26" s="266" t="s">
        <v>243</v>
      </c>
      <c r="B26" s="288">
        <f>C26/SUM($C$25:$C$26)</f>
        <v>0.40002144887125313</v>
      </c>
      <c r="C26" s="289">
        <v>7460</v>
      </c>
      <c r="D26" s="290">
        <f>F26/C26</f>
        <v>12895.470241286863</v>
      </c>
      <c r="E26" s="291">
        <f>D26/$K$26-1</f>
        <v>0.26993189804647288</v>
      </c>
      <c r="F26" s="292">
        <v>96200208</v>
      </c>
      <c r="I26" s="266" t="s">
        <v>232</v>
      </c>
      <c r="J26" s="293" t="s">
        <v>233</v>
      </c>
      <c r="K26" s="294">
        <f>'5-8_趨勢分析_解答'!I48</f>
        <v>10154.458094267789</v>
      </c>
    </row>
    <row r="27" spans="1:11" ht="23.1" customHeight="1">
      <c r="C27" s="295"/>
    </row>
    <row r="29" spans="1:11" ht="23.1" customHeight="1">
      <c r="A29" s="296" t="s">
        <v>234</v>
      </c>
      <c r="B29" s="297"/>
    </row>
    <row r="30" spans="1:11" ht="23.1" customHeight="1" thickBot="1"/>
    <row r="31" spans="1:11" ht="23.1" customHeight="1">
      <c r="A31" s="277" t="s">
        <v>235</v>
      </c>
      <c r="B31" s="277" t="s">
        <v>136</v>
      </c>
    </row>
    <row r="32" spans="1:11" ht="23.1" customHeight="1">
      <c r="A32" s="279" t="s">
        <v>236</v>
      </c>
      <c r="B32" s="298">
        <v>-0.2</v>
      </c>
    </row>
    <row r="33" spans="1:2" ht="23.1" customHeight="1" thickBot="1">
      <c r="A33" s="266" t="s">
        <v>237</v>
      </c>
      <c r="B33" s="299">
        <v>0.2</v>
      </c>
    </row>
  </sheetData>
  <mergeCells count="16">
    <mergeCell ref="I21:K21"/>
    <mergeCell ref="A22:F22"/>
    <mergeCell ref="A13:E13"/>
    <mergeCell ref="A15:B16"/>
    <mergeCell ref="C15:E15"/>
    <mergeCell ref="I15:K15"/>
    <mergeCell ref="A17:A19"/>
    <mergeCell ref="I17:I18"/>
    <mergeCell ref="A4:E4"/>
    <mergeCell ref="I4:M4"/>
    <mergeCell ref="A6:B7"/>
    <mergeCell ref="C6:E6"/>
    <mergeCell ref="A8:A10"/>
    <mergeCell ref="I8:J9"/>
    <mergeCell ref="K8:M8"/>
    <mergeCell ref="I10:I12"/>
  </mergeCells>
  <phoneticPr fontId="3"/>
  <conditionalFormatting sqref="K10:M12 C8:E10 C17:E19">
    <cfRule type="cellIs" dxfId="0" priority="1" operator="greaterThan">
      <formula>$J$6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ColWidth="13" defaultRowHeight="16.5"/>
  <sheetData/>
  <phoneticPr fontId="3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3"/>
  <sheetViews>
    <sheetView showGridLines="0" topLeftCell="A43" zoomScale="90" zoomScaleNormal="90" zoomScalePageLayoutView="90" workbookViewId="0">
      <selection activeCell="M66" sqref="M66"/>
    </sheetView>
  </sheetViews>
  <sheetFormatPr defaultColWidth="13.375" defaultRowHeight="22.5" customHeight="1"/>
  <cols>
    <col min="1" max="2" width="13.375" style="303"/>
    <col min="3" max="12" width="16" style="303" customWidth="1"/>
    <col min="13" max="13" width="13.375" style="304"/>
    <col min="14" max="16384" width="13.375" style="303"/>
  </cols>
  <sheetData>
    <row r="1" spans="1:13" ht="29.1" customHeight="1">
      <c r="A1" s="302" t="s">
        <v>244</v>
      </c>
    </row>
    <row r="2" spans="1:13" ht="22.5" customHeight="1">
      <c r="A2" s="305">
        <v>1</v>
      </c>
      <c r="B2" s="303" t="s">
        <v>245</v>
      </c>
    </row>
    <row r="4" spans="1:13" ht="22.5" customHeight="1">
      <c r="A4" s="306" t="s">
        <v>246</v>
      </c>
      <c r="B4" s="306"/>
      <c r="C4" s="307" t="str">
        <f>CHOOSE($A$2,C62,D62,E62)</f>
        <v>樂觀的</v>
      </c>
      <c r="D4" s="306"/>
    </row>
    <row r="6" spans="1:13" s="308" customFormat="1" ht="44.1" customHeight="1">
      <c r="M6" s="309"/>
    </row>
    <row r="9" spans="1:13" ht="22.5" customHeight="1">
      <c r="M9" s="310"/>
    </row>
    <row r="10" spans="1:13" ht="22.5" customHeight="1">
      <c r="M10" s="311"/>
    </row>
    <row r="11" spans="1:13" ht="22.5" customHeight="1">
      <c r="M11" s="311"/>
    </row>
    <row r="12" spans="1:13" ht="22.5" customHeight="1">
      <c r="M12" s="311"/>
    </row>
    <row r="13" spans="1:13" ht="22.5" customHeight="1">
      <c r="M13" s="311"/>
    </row>
    <row r="14" spans="1:13" ht="22.5" customHeight="1">
      <c r="M14" s="311"/>
    </row>
    <row r="15" spans="1:13" ht="22.5" customHeight="1">
      <c r="M15" s="311"/>
    </row>
    <row r="16" spans="1:13" ht="22.5" customHeight="1">
      <c r="M16" s="311"/>
    </row>
    <row r="17" spans="1:16" ht="22.5" customHeight="1">
      <c r="M17" s="311"/>
    </row>
    <row r="18" spans="1:16" ht="22.5" customHeight="1">
      <c r="M18" s="311"/>
    </row>
    <row r="19" spans="1:16" ht="22.5" customHeight="1">
      <c r="M19" s="311"/>
    </row>
    <row r="20" spans="1:16" ht="22.5" customHeight="1">
      <c r="M20" s="311"/>
    </row>
    <row r="21" spans="1:16" ht="22.5" customHeight="1">
      <c r="M21" s="311"/>
    </row>
    <row r="22" spans="1:16" ht="22.5" customHeight="1">
      <c r="M22" s="311"/>
    </row>
    <row r="23" spans="1:16" ht="22.5" customHeight="1">
      <c r="M23" s="311"/>
    </row>
    <row r="24" spans="1:16" ht="22.5" customHeight="1">
      <c r="M24" s="311"/>
    </row>
    <row r="25" spans="1:16" ht="22.5" customHeight="1">
      <c r="M25" s="311"/>
    </row>
    <row r="26" spans="1:16" ht="22.5" customHeight="1">
      <c r="M26" s="311"/>
    </row>
    <row r="27" spans="1:16" ht="22.5" customHeight="1">
      <c r="M27" s="311"/>
    </row>
    <row r="28" spans="1:16" ht="22.5" customHeight="1">
      <c r="M28" s="311"/>
    </row>
    <row r="29" spans="1:16" ht="22.5" customHeight="1">
      <c r="M29" s="311"/>
    </row>
    <row r="30" spans="1:16" ht="30" customHeight="1">
      <c r="A30" s="457" t="s">
        <v>247</v>
      </c>
      <c r="B30" s="457"/>
      <c r="C30" s="457"/>
      <c r="D30" s="457"/>
      <c r="G30" s="457" t="s">
        <v>248</v>
      </c>
      <c r="H30" s="457"/>
      <c r="I30" s="457"/>
      <c r="J30" s="457"/>
      <c r="M30" s="458" t="s">
        <v>249</v>
      </c>
      <c r="N30" s="458"/>
      <c r="O30" s="458"/>
      <c r="P30" s="458"/>
    </row>
    <row r="31" spans="1:16" ht="22.5" customHeight="1" thickBot="1">
      <c r="L31" s="312"/>
      <c r="M31" s="311"/>
    </row>
    <row r="32" spans="1:16" ht="22.5" customHeight="1">
      <c r="A32" s="313" t="s">
        <v>250</v>
      </c>
      <c r="B32" s="221" t="s">
        <v>251</v>
      </c>
      <c r="C32" s="314" t="s">
        <v>133</v>
      </c>
      <c r="D32" s="313" t="s">
        <v>252</v>
      </c>
      <c r="G32" s="313" t="s">
        <v>250</v>
      </c>
      <c r="H32" s="221" t="s">
        <v>253</v>
      </c>
      <c r="I32" s="314" t="s">
        <v>254</v>
      </c>
      <c r="J32" s="314" t="s">
        <v>252</v>
      </c>
      <c r="M32" s="313" t="s">
        <v>250</v>
      </c>
      <c r="N32" s="221" t="s">
        <v>255</v>
      </c>
      <c r="O32" s="314" t="s">
        <v>256</v>
      </c>
      <c r="P32" s="313" t="s">
        <v>252</v>
      </c>
    </row>
    <row r="33" spans="1:16" ht="22.5" customHeight="1">
      <c r="A33" s="459">
        <v>2017</v>
      </c>
      <c r="B33" s="315" t="s">
        <v>58</v>
      </c>
      <c r="C33" s="316">
        <f>SUM(G82:G94)</f>
        <v>146371748</v>
      </c>
      <c r="D33" s="317"/>
      <c r="G33" s="459">
        <v>2017</v>
      </c>
      <c r="H33" s="315" t="s">
        <v>31</v>
      </c>
      <c r="I33" s="318">
        <f>SUM(E82:E94)</f>
        <v>13618</v>
      </c>
      <c r="J33" s="318"/>
      <c r="M33" s="459">
        <v>2017</v>
      </c>
      <c r="N33" s="315" t="s">
        <v>31</v>
      </c>
      <c r="O33" s="319">
        <f>SUM(C82:C94)</f>
        <v>3877687</v>
      </c>
      <c r="P33" s="317"/>
    </row>
    <row r="34" spans="1:16" ht="22.5" customHeight="1">
      <c r="A34" s="459"/>
      <c r="B34" s="315" t="s">
        <v>25</v>
      </c>
      <c r="C34" s="316">
        <f>SUM(G95:G107)</f>
        <v>172969005</v>
      </c>
      <c r="D34" s="320">
        <f>C34/C33-1</f>
        <v>0.18171031885196864</v>
      </c>
      <c r="G34" s="459"/>
      <c r="H34" s="315" t="s">
        <v>59</v>
      </c>
      <c r="I34" s="318">
        <f>SUM(E95:E107)</f>
        <v>14964</v>
      </c>
      <c r="J34" s="321">
        <f>I34/I33-1</f>
        <v>9.8839770891467227E-2</v>
      </c>
      <c r="M34" s="459"/>
      <c r="N34" s="315" t="s">
        <v>60</v>
      </c>
      <c r="O34" s="319">
        <f>SUM(C95:C107)</f>
        <v>4540417</v>
      </c>
      <c r="P34" s="320">
        <f>O34/O33-1</f>
        <v>0.17090858545313226</v>
      </c>
    </row>
    <row r="35" spans="1:16" ht="22.5" customHeight="1">
      <c r="A35" s="459"/>
      <c r="B35" s="315" t="s">
        <v>61</v>
      </c>
      <c r="C35" s="316">
        <f>SUM(G108:G120)</f>
        <v>173714385</v>
      </c>
      <c r="D35" s="320">
        <f t="shared" ref="D35:D40" si="0">C35/C34-1</f>
        <v>4.3093269802876311E-3</v>
      </c>
      <c r="G35" s="459"/>
      <c r="H35" s="315" t="s">
        <v>61</v>
      </c>
      <c r="I35" s="318">
        <f>SUM(E108:E120)</f>
        <v>17551</v>
      </c>
      <c r="J35" s="321">
        <f t="shared" ref="J35:J40" si="1">I35/I34-1</f>
        <v>0.17288158246458174</v>
      </c>
      <c r="M35" s="459"/>
      <c r="N35" s="315" t="s">
        <v>62</v>
      </c>
      <c r="O35" s="319">
        <f>SUM(C108:C120)</f>
        <v>3588012</v>
      </c>
      <c r="P35" s="320">
        <f t="shared" ref="P35:P36" si="2">O35/O34-1</f>
        <v>-0.20976157035796494</v>
      </c>
    </row>
    <row r="36" spans="1:16" ht="22.5" customHeight="1">
      <c r="A36" s="459"/>
      <c r="B36" s="315" t="s">
        <v>29</v>
      </c>
      <c r="C36" s="316">
        <f>SUM(G121:G133)</f>
        <v>189370489</v>
      </c>
      <c r="D36" s="320">
        <f t="shared" si="0"/>
        <v>9.0125547173309783E-2</v>
      </c>
      <c r="G36" s="459"/>
      <c r="H36" s="315" t="s">
        <v>29</v>
      </c>
      <c r="I36" s="318">
        <f>SUM(E121:E133)</f>
        <v>18649</v>
      </c>
      <c r="J36" s="320">
        <f t="shared" si="1"/>
        <v>6.2560537861090504E-2</v>
      </c>
      <c r="M36" s="459"/>
      <c r="N36" s="315" t="s">
        <v>63</v>
      </c>
      <c r="O36" s="319">
        <f>SUM(C121:C133)</f>
        <v>2842476</v>
      </c>
      <c r="P36" s="320">
        <f t="shared" si="2"/>
        <v>-0.20778525824328342</v>
      </c>
    </row>
    <row r="37" spans="1:16" ht="22.5" customHeight="1">
      <c r="A37" s="462">
        <v>2018</v>
      </c>
      <c r="B37" s="322" t="s">
        <v>31</v>
      </c>
      <c r="C37" s="323">
        <f>I37*I50</f>
        <v>221978186.10716394</v>
      </c>
      <c r="D37" s="263">
        <f t="shared" si="0"/>
        <v>0.17218996095618655</v>
      </c>
      <c r="G37" s="462">
        <v>2018</v>
      </c>
      <c r="H37" s="322" t="s">
        <v>31</v>
      </c>
      <c r="I37" s="157">
        <f>O37*O50</f>
        <v>22140.088685047827</v>
      </c>
      <c r="J37" s="263">
        <f t="shared" si="1"/>
        <v>0.1871997793473017</v>
      </c>
      <c r="M37" s="462">
        <v>2018</v>
      </c>
      <c r="N37" s="322" t="s">
        <v>31</v>
      </c>
      <c r="O37" s="324">
        <f>INT(O36*(1+P37))</f>
        <v>3013024</v>
      </c>
      <c r="P37" s="325">
        <f>B63</f>
        <v>0.06</v>
      </c>
    </row>
    <row r="38" spans="1:16" ht="22.5" customHeight="1">
      <c r="A38" s="462"/>
      <c r="B38" s="322" t="s">
        <v>25</v>
      </c>
      <c r="C38" s="323">
        <f>I38*I51</f>
        <v>271164356.37427652</v>
      </c>
      <c r="D38" s="263">
        <f t="shared" si="0"/>
        <v>0.22158109825875894</v>
      </c>
      <c r="G38" s="462"/>
      <c r="H38" s="322" t="s">
        <v>25</v>
      </c>
      <c r="I38" s="157">
        <f>O38*O51</f>
        <v>27045.913851427053</v>
      </c>
      <c r="J38" s="263">
        <f t="shared" si="1"/>
        <v>0.22158109825875916</v>
      </c>
      <c r="M38" s="462"/>
      <c r="N38" s="322" t="s">
        <v>25</v>
      </c>
      <c r="O38" s="326">
        <f t="shared" ref="O38:O40" si="3">INT(O37*(1+P38))</f>
        <v>3220169</v>
      </c>
      <c r="P38" s="325">
        <f t="shared" ref="P38:P40" si="4">B64</f>
        <v>6.8750000000000006E-2</v>
      </c>
    </row>
    <row r="39" spans="1:16" ht="22.5" customHeight="1">
      <c r="A39" s="462"/>
      <c r="B39" s="322" t="s">
        <v>27</v>
      </c>
      <c r="C39" s="323">
        <f>I39*I52</f>
        <v>341424107.86765319</v>
      </c>
      <c r="D39" s="263">
        <f t="shared" si="0"/>
        <v>0.25910393398607368</v>
      </c>
      <c r="G39" s="462"/>
      <c r="H39" s="322" t="s">
        <v>27</v>
      </c>
      <c r="I39" s="157">
        <f>O39*O52</f>
        <v>34053.616528580234</v>
      </c>
      <c r="J39" s="263">
        <f t="shared" si="1"/>
        <v>0.25910393398607345</v>
      </c>
      <c r="M39" s="462"/>
      <c r="N39" s="322" t="s">
        <v>27</v>
      </c>
      <c r="O39" s="326">
        <f t="shared" si="3"/>
        <v>3471342</v>
      </c>
      <c r="P39" s="325">
        <f t="shared" si="4"/>
        <v>7.8E-2</v>
      </c>
    </row>
    <row r="40" spans="1:16" ht="22.5" customHeight="1" thickBot="1">
      <c r="A40" s="463"/>
      <c r="B40" s="327" t="s">
        <v>29</v>
      </c>
      <c r="C40" s="328">
        <f>I40*I53</f>
        <v>445129959.17272693</v>
      </c>
      <c r="D40" s="269">
        <f t="shared" si="0"/>
        <v>0.30374495800183343</v>
      </c>
      <c r="G40" s="463"/>
      <c r="H40" s="327" t="s">
        <v>29</v>
      </c>
      <c r="I40" s="329">
        <f>O40*O53</f>
        <v>44397.230850864376</v>
      </c>
      <c r="J40" s="269">
        <f t="shared" si="1"/>
        <v>0.30374495800183343</v>
      </c>
      <c r="M40" s="463"/>
      <c r="N40" s="327" t="s">
        <v>64</v>
      </c>
      <c r="O40" s="330">
        <f t="shared" si="3"/>
        <v>3787234</v>
      </c>
      <c r="P40" s="331">
        <f t="shared" si="4"/>
        <v>9.0999999999999998E-2</v>
      </c>
    </row>
    <row r="41" spans="1:16" ht="22.5" customHeight="1">
      <c r="M41" s="311"/>
    </row>
    <row r="42" spans="1:16" ht="22.5" customHeight="1">
      <c r="M42" s="311"/>
    </row>
    <row r="43" spans="1:16" ht="30" customHeight="1">
      <c r="G43" s="457" t="s">
        <v>257</v>
      </c>
      <c r="H43" s="457"/>
      <c r="I43" s="457"/>
      <c r="J43" s="457"/>
      <c r="M43" s="457" t="s">
        <v>258</v>
      </c>
      <c r="N43" s="457"/>
      <c r="O43" s="457"/>
      <c r="P43" s="457"/>
    </row>
    <row r="44" spans="1:16" ht="22.5" customHeight="1" thickBot="1">
      <c r="M44" s="311"/>
    </row>
    <row r="45" spans="1:16" ht="21.95" customHeight="1">
      <c r="G45" s="313" t="s">
        <v>250</v>
      </c>
      <c r="H45" s="221" t="s">
        <v>259</v>
      </c>
      <c r="I45" s="221" t="s">
        <v>260</v>
      </c>
      <c r="J45" s="313" t="s">
        <v>252</v>
      </c>
      <c r="M45" s="313" t="s">
        <v>250</v>
      </c>
      <c r="N45" s="221" t="s">
        <v>261</v>
      </c>
      <c r="O45" s="332" t="s">
        <v>262</v>
      </c>
      <c r="P45" s="313" t="s">
        <v>252</v>
      </c>
    </row>
    <row r="46" spans="1:16" ht="22.5" customHeight="1">
      <c r="G46" s="459">
        <v>2017</v>
      </c>
      <c r="H46" s="315" t="s">
        <v>40</v>
      </c>
      <c r="I46" s="333">
        <f>C33/I33</f>
        <v>10748.402702305772</v>
      </c>
      <c r="J46" s="317"/>
      <c r="M46" s="459">
        <v>2017</v>
      </c>
      <c r="N46" s="315" t="s">
        <v>40</v>
      </c>
      <c r="O46" s="334">
        <f>I33/O33</f>
        <v>3.5118873699708101E-3</v>
      </c>
      <c r="P46" s="317"/>
    </row>
    <row r="47" spans="1:16" ht="22.5" customHeight="1">
      <c r="G47" s="459"/>
      <c r="H47" s="315" t="s">
        <v>41</v>
      </c>
      <c r="I47" s="333">
        <f>C34/I34</f>
        <v>11559.008620689656</v>
      </c>
      <c r="J47" s="320">
        <f>I47/I46-1</f>
        <v>7.5416407519788065E-2</v>
      </c>
      <c r="M47" s="459"/>
      <c r="N47" s="315" t="s">
        <v>41</v>
      </c>
      <c r="O47" s="334">
        <f>I34/O34</f>
        <v>3.295732528532071E-3</v>
      </c>
      <c r="P47" s="320">
        <f>O47/O46-1</f>
        <v>-6.1549479999563839E-2</v>
      </c>
    </row>
    <row r="48" spans="1:16" ht="22.5" customHeight="1">
      <c r="G48" s="459"/>
      <c r="H48" s="315" t="s">
        <v>65</v>
      </c>
      <c r="I48" s="333">
        <f>C35/I35</f>
        <v>9897.6915845250987</v>
      </c>
      <c r="J48" s="320">
        <f t="shared" ref="J48:J53" si="5">I48/I47-1</f>
        <v>-0.14372487214785346</v>
      </c>
      <c r="M48" s="459"/>
      <c r="N48" s="315" t="s">
        <v>65</v>
      </c>
      <c r="O48" s="334">
        <f>I35/O35</f>
        <v>4.8915666948717009E-3</v>
      </c>
      <c r="P48" s="320">
        <f t="shared" ref="P48:P49" si="6">O48/O47-1</f>
        <v>0.48421228134384409</v>
      </c>
    </row>
    <row r="49" spans="1:16" ht="22.5" customHeight="1">
      <c r="G49" s="459"/>
      <c r="H49" s="315" t="s">
        <v>49</v>
      </c>
      <c r="I49" s="333">
        <f>C36/I36</f>
        <v>10154.458094267789</v>
      </c>
      <c r="J49" s="320">
        <f t="shared" si="5"/>
        <v>2.5942060080366813E-2</v>
      </c>
      <c r="M49" s="459"/>
      <c r="N49" s="315" t="s">
        <v>49</v>
      </c>
      <c r="O49" s="334">
        <f>I36/O36</f>
        <v>6.5608293614440368E-3</v>
      </c>
      <c r="P49" s="320">
        <f t="shared" si="6"/>
        <v>0.34125317525004495</v>
      </c>
    </row>
    <row r="50" spans="1:16" ht="22.5" customHeight="1">
      <c r="G50" s="462">
        <v>2018</v>
      </c>
      <c r="H50" s="322" t="s">
        <v>40</v>
      </c>
      <c r="I50" s="335">
        <f>AVERAGE(I48:I49)</f>
        <v>10026.074839396444</v>
      </c>
      <c r="J50" s="263">
        <f t="shared" si="5"/>
        <v>-1.264304344747047E-2</v>
      </c>
      <c r="M50" s="462">
        <v>2018</v>
      </c>
      <c r="N50" s="322" t="s">
        <v>40</v>
      </c>
      <c r="O50" s="336">
        <f>O49*(1+P50)</f>
        <v>7.3481288848173216E-3</v>
      </c>
      <c r="P50" s="325">
        <f>B72</f>
        <v>0.12</v>
      </c>
    </row>
    <row r="51" spans="1:16" ht="22.5" customHeight="1">
      <c r="G51" s="462"/>
      <c r="H51" s="322" t="s">
        <v>25</v>
      </c>
      <c r="I51" s="157">
        <f>$I$50</f>
        <v>10026.074839396444</v>
      </c>
      <c r="J51" s="263">
        <f t="shared" si="5"/>
        <v>0</v>
      </c>
      <c r="M51" s="462"/>
      <c r="N51" s="322" t="s">
        <v>25</v>
      </c>
      <c r="O51" s="336">
        <f t="shared" ref="O51:O53" si="7">O50*(1+P51)</f>
        <v>8.398911315346199E-3</v>
      </c>
      <c r="P51" s="325">
        <f t="shared" ref="P51:P53" si="8">B73</f>
        <v>0.14300000000000002</v>
      </c>
    </row>
    <row r="52" spans="1:16" ht="22.5" customHeight="1">
      <c r="G52" s="462"/>
      <c r="H52" s="322" t="s">
        <v>27</v>
      </c>
      <c r="I52" s="157">
        <f>$I$50</f>
        <v>10026.074839396444</v>
      </c>
      <c r="J52" s="263">
        <f t="shared" si="5"/>
        <v>0</v>
      </c>
      <c r="M52" s="462"/>
      <c r="N52" s="322" t="s">
        <v>27</v>
      </c>
      <c r="O52" s="336">
        <f t="shared" si="7"/>
        <v>9.8099284163243594E-3</v>
      </c>
      <c r="P52" s="325">
        <f t="shared" si="8"/>
        <v>0.16799999999999998</v>
      </c>
    </row>
    <row r="53" spans="1:16" ht="22.5" customHeight="1" thickBot="1">
      <c r="G53" s="463"/>
      <c r="H53" s="327" t="s">
        <v>29</v>
      </c>
      <c r="I53" s="329">
        <f>$I$50</f>
        <v>10026.074839396444</v>
      </c>
      <c r="J53" s="269">
        <f t="shared" si="5"/>
        <v>0</v>
      </c>
      <c r="M53" s="463"/>
      <c r="N53" s="327" t="s">
        <v>29</v>
      </c>
      <c r="O53" s="337">
        <f t="shared" si="7"/>
        <v>1.1722864457507609E-2</v>
      </c>
      <c r="P53" s="331">
        <f t="shared" si="8"/>
        <v>0.19500000000000001</v>
      </c>
    </row>
    <row r="54" spans="1:16" ht="22.5" customHeight="1">
      <c r="M54" s="311"/>
    </row>
    <row r="55" spans="1:16" ht="22.5" customHeight="1">
      <c r="M55" s="311"/>
    </row>
    <row r="56" spans="1:16" ht="22.5" customHeight="1">
      <c r="M56" s="311"/>
    </row>
    <row r="57" spans="1:16" ht="22.5" customHeight="1">
      <c r="M57" s="311"/>
    </row>
    <row r="58" spans="1:16" ht="22.5" customHeight="1">
      <c r="A58" s="338" t="s">
        <v>263</v>
      </c>
      <c r="M58" s="311"/>
    </row>
    <row r="59" spans="1:16" ht="22.5" customHeight="1">
      <c r="M59" s="311"/>
    </row>
    <row r="60" spans="1:16" ht="22.5" customHeight="1">
      <c r="A60" s="339" t="s">
        <v>264</v>
      </c>
      <c r="H60" s="338" t="s">
        <v>265</v>
      </c>
      <c r="M60" s="311"/>
    </row>
    <row r="61" spans="1:16" ht="22.5" customHeight="1" thickBot="1"/>
    <row r="62" spans="1:16" ht="22.5" customHeight="1">
      <c r="A62" s="313" t="s">
        <v>266</v>
      </c>
      <c r="B62" s="371" t="s">
        <v>286</v>
      </c>
      <c r="C62" s="313" t="s">
        <v>267</v>
      </c>
      <c r="D62" s="313" t="s">
        <v>268</v>
      </c>
      <c r="E62" s="313" t="s">
        <v>269</v>
      </c>
      <c r="F62" s="340"/>
      <c r="H62" s="341"/>
      <c r="I62" s="342" t="s">
        <v>270</v>
      </c>
      <c r="J62" s="342" t="s">
        <v>271</v>
      </c>
      <c r="K62" s="342" t="s">
        <v>272</v>
      </c>
    </row>
    <row r="63" spans="1:16" ht="22.5" customHeight="1">
      <c r="A63" s="322" t="s">
        <v>66</v>
      </c>
      <c r="B63" s="343">
        <f>CHOOSE($A$2,C63,D63,E63)</f>
        <v>0.06</v>
      </c>
      <c r="C63" s="343">
        <f>D63*($C$67+F63+1)</f>
        <v>0.06</v>
      </c>
      <c r="D63" s="344">
        <v>0.05</v>
      </c>
      <c r="E63" s="343">
        <f>D63*($E$67+F63+1)</f>
        <v>4.0000000000000008E-2</v>
      </c>
      <c r="F63" s="345">
        <v>0</v>
      </c>
      <c r="H63" s="322" t="s">
        <v>66</v>
      </c>
      <c r="I63" s="343">
        <f>C63</f>
        <v>0.06</v>
      </c>
      <c r="J63" s="343">
        <f>D63</f>
        <v>0.05</v>
      </c>
      <c r="K63" s="346">
        <f>E63</f>
        <v>4.0000000000000008E-2</v>
      </c>
    </row>
    <row r="64" spans="1:16" ht="22.5" customHeight="1">
      <c r="A64" s="322" t="s">
        <v>25</v>
      </c>
      <c r="B64" s="343">
        <f t="shared" ref="B64:B66" si="9">CHOOSE($A$2,C64,D64,E64)</f>
        <v>6.8750000000000006E-2</v>
      </c>
      <c r="C64" s="343">
        <f t="shared" ref="C64:C66" si="10">D64*($C$67+F64+1)</f>
        <v>6.8750000000000006E-2</v>
      </c>
      <c r="D64" s="344">
        <v>5.5E-2</v>
      </c>
      <c r="E64" s="343">
        <f t="shared" ref="E64:E66" si="11">D64*($E$67+F64+1)</f>
        <v>4.675E-2</v>
      </c>
      <c r="F64" s="345">
        <v>0.05</v>
      </c>
      <c r="H64" s="322" t="s">
        <v>25</v>
      </c>
      <c r="I64" s="343">
        <f t="shared" ref="I64:K66" si="12">C64</f>
        <v>6.8750000000000006E-2</v>
      </c>
      <c r="J64" s="343">
        <f t="shared" si="12"/>
        <v>5.5E-2</v>
      </c>
      <c r="K64" s="346">
        <f t="shared" si="12"/>
        <v>4.675E-2</v>
      </c>
      <c r="M64" s="311"/>
    </row>
    <row r="65" spans="1:13" ht="22.5" customHeight="1">
      <c r="A65" s="322" t="s">
        <v>67</v>
      </c>
      <c r="B65" s="343">
        <f t="shared" si="9"/>
        <v>7.8E-2</v>
      </c>
      <c r="C65" s="343">
        <f t="shared" si="10"/>
        <v>7.8E-2</v>
      </c>
      <c r="D65" s="344">
        <v>0.06</v>
      </c>
      <c r="E65" s="343">
        <f t="shared" si="11"/>
        <v>5.3999999999999999E-2</v>
      </c>
      <c r="F65" s="345">
        <v>0.1</v>
      </c>
      <c r="H65" s="322" t="s">
        <v>67</v>
      </c>
      <c r="I65" s="343">
        <f t="shared" si="12"/>
        <v>7.8E-2</v>
      </c>
      <c r="J65" s="343">
        <f t="shared" si="12"/>
        <v>0.06</v>
      </c>
      <c r="K65" s="346">
        <f t="shared" si="12"/>
        <v>5.3999999999999999E-2</v>
      </c>
      <c r="M65" s="311"/>
    </row>
    <row r="66" spans="1:13" ht="22.5" customHeight="1" thickBot="1">
      <c r="A66" s="327" t="s">
        <v>68</v>
      </c>
      <c r="B66" s="347">
        <f t="shared" si="9"/>
        <v>9.0999999999999998E-2</v>
      </c>
      <c r="C66" s="347">
        <f t="shared" si="10"/>
        <v>9.0999999999999998E-2</v>
      </c>
      <c r="D66" s="348">
        <v>6.5000000000000002E-2</v>
      </c>
      <c r="E66" s="347">
        <f t="shared" si="11"/>
        <v>6.5000000000000002E-2</v>
      </c>
      <c r="F66" s="345">
        <v>0.2</v>
      </c>
      <c r="H66" s="327" t="s">
        <v>29</v>
      </c>
      <c r="I66" s="347">
        <f t="shared" si="12"/>
        <v>9.0999999999999998E-2</v>
      </c>
      <c r="J66" s="347">
        <f t="shared" si="12"/>
        <v>6.5000000000000002E-2</v>
      </c>
      <c r="K66" s="349">
        <f t="shared" si="12"/>
        <v>6.5000000000000002E-2</v>
      </c>
      <c r="M66" s="311"/>
    </row>
    <row r="67" spans="1:13" ht="22.5" customHeight="1">
      <c r="A67" s="350"/>
      <c r="C67" s="345">
        <v>0.2</v>
      </c>
      <c r="D67" s="340"/>
      <c r="E67" s="345">
        <v>-0.2</v>
      </c>
      <c r="F67" s="340"/>
      <c r="M67" s="311"/>
    </row>
    <row r="68" spans="1:13" ht="22.5" customHeight="1">
      <c r="A68" s="340"/>
      <c r="B68" s="350"/>
      <c r="C68" s="340"/>
      <c r="D68" s="340"/>
      <c r="E68" s="340"/>
      <c r="F68" s="340"/>
      <c r="M68" s="311"/>
    </row>
    <row r="69" spans="1:13" ht="22.5" customHeight="1">
      <c r="A69" s="351" t="s">
        <v>273</v>
      </c>
      <c r="B69" s="350"/>
      <c r="C69" s="340"/>
      <c r="D69" s="340"/>
      <c r="E69" s="340"/>
      <c r="F69" s="340"/>
      <c r="H69" s="338" t="s">
        <v>274</v>
      </c>
      <c r="M69" s="311"/>
    </row>
    <row r="70" spans="1:13" ht="22.5" customHeight="1" thickBot="1">
      <c r="A70" s="340"/>
      <c r="B70" s="350"/>
      <c r="C70" s="340"/>
      <c r="D70" s="340"/>
      <c r="E70" s="340"/>
      <c r="F70" s="340"/>
      <c r="M70" s="311"/>
    </row>
    <row r="71" spans="1:13" ht="22.5" customHeight="1">
      <c r="A71" s="313" t="s">
        <v>275</v>
      </c>
      <c r="B71" s="371" t="s">
        <v>286</v>
      </c>
      <c r="C71" s="313" t="s">
        <v>267</v>
      </c>
      <c r="D71" s="313" t="s">
        <v>268</v>
      </c>
      <c r="E71" s="313" t="s">
        <v>269</v>
      </c>
      <c r="H71" s="341"/>
      <c r="I71" s="342" t="s">
        <v>270</v>
      </c>
      <c r="J71" s="342" t="s">
        <v>271</v>
      </c>
      <c r="K71" s="342" t="s">
        <v>272</v>
      </c>
      <c r="M71" s="311"/>
    </row>
    <row r="72" spans="1:13" ht="22.5" customHeight="1">
      <c r="A72" s="322" t="s">
        <v>66</v>
      </c>
      <c r="B72" s="343">
        <f>CHOOSE($A$2,C72,D72,E72)</f>
        <v>0.12</v>
      </c>
      <c r="C72" s="343">
        <f>D72*($C$76+F72+1)</f>
        <v>0.12</v>
      </c>
      <c r="D72" s="344">
        <v>0.1</v>
      </c>
      <c r="E72" s="343">
        <f>D72*($E$76+F72+1)</f>
        <v>8.0000000000000016E-2</v>
      </c>
      <c r="F72" s="345">
        <v>0</v>
      </c>
      <c r="H72" s="322" t="s">
        <v>66</v>
      </c>
      <c r="I72" s="352">
        <f t="shared" ref="I72:K75" si="13">C72</f>
        <v>0.12</v>
      </c>
      <c r="J72" s="352">
        <f t="shared" si="13"/>
        <v>0.1</v>
      </c>
      <c r="K72" s="352">
        <f t="shared" si="13"/>
        <v>8.0000000000000016E-2</v>
      </c>
      <c r="M72" s="311"/>
    </row>
    <row r="73" spans="1:13" ht="22.5" customHeight="1">
      <c r="A73" s="322" t="s">
        <v>69</v>
      </c>
      <c r="B73" s="343">
        <f>CHOOSE($A$2,C73,D73,E73)</f>
        <v>0.14300000000000002</v>
      </c>
      <c r="C73" s="343">
        <f t="shared" ref="C73:C75" si="14">D73*($C$76+F73+1)</f>
        <v>0.14300000000000002</v>
      </c>
      <c r="D73" s="344">
        <v>0.11</v>
      </c>
      <c r="E73" s="343">
        <f>D73*($E$76+1)</f>
        <v>8.8000000000000009E-2</v>
      </c>
      <c r="F73" s="345">
        <v>0.1</v>
      </c>
      <c r="H73" s="322" t="s">
        <v>69</v>
      </c>
      <c r="I73" s="352">
        <f t="shared" si="13"/>
        <v>0.14300000000000002</v>
      </c>
      <c r="J73" s="352">
        <f t="shared" si="13"/>
        <v>0.11</v>
      </c>
      <c r="K73" s="352">
        <f t="shared" si="13"/>
        <v>8.8000000000000009E-2</v>
      </c>
      <c r="M73" s="311"/>
    </row>
    <row r="74" spans="1:13" ht="22.5" customHeight="1">
      <c r="A74" s="322" t="s">
        <v>70</v>
      </c>
      <c r="B74" s="343">
        <f>CHOOSE($A$2,C74,D74,E74)</f>
        <v>0.16799999999999998</v>
      </c>
      <c r="C74" s="343">
        <f t="shared" si="14"/>
        <v>0.16799999999999998</v>
      </c>
      <c r="D74" s="344">
        <v>0.12</v>
      </c>
      <c r="E74" s="343">
        <f t="shared" ref="E74:E75" si="15">D74*($E$76+1)</f>
        <v>9.6000000000000002E-2</v>
      </c>
      <c r="F74" s="345">
        <v>0.2</v>
      </c>
      <c r="H74" s="322" t="s">
        <v>70</v>
      </c>
      <c r="I74" s="352">
        <f t="shared" si="13"/>
        <v>0.16799999999999998</v>
      </c>
      <c r="J74" s="352">
        <f t="shared" si="13"/>
        <v>0.12</v>
      </c>
      <c r="K74" s="352">
        <f t="shared" si="13"/>
        <v>9.6000000000000002E-2</v>
      </c>
      <c r="M74" s="311"/>
    </row>
    <row r="75" spans="1:13" ht="22.5" customHeight="1" thickBot="1">
      <c r="A75" s="327" t="s">
        <v>71</v>
      </c>
      <c r="B75" s="347">
        <f>CHOOSE($A$2,C75,D75,E75)</f>
        <v>0.19500000000000001</v>
      </c>
      <c r="C75" s="347">
        <f t="shared" si="14"/>
        <v>0.19500000000000001</v>
      </c>
      <c r="D75" s="348">
        <v>0.13</v>
      </c>
      <c r="E75" s="347">
        <f t="shared" si="15"/>
        <v>0.10400000000000001</v>
      </c>
      <c r="F75" s="345">
        <v>0.3</v>
      </c>
      <c r="H75" s="327" t="s">
        <v>29</v>
      </c>
      <c r="I75" s="353">
        <f t="shared" si="13"/>
        <v>0.19500000000000001</v>
      </c>
      <c r="J75" s="353">
        <f t="shared" si="13"/>
        <v>0.13</v>
      </c>
      <c r="K75" s="353">
        <f t="shared" si="13"/>
        <v>0.10400000000000001</v>
      </c>
      <c r="M75" s="311"/>
    </row>
    <row r="76" spans="1:13" ht="22.5" customHeight="1">
      <c r="C76" s="354">
        <v>0.2</v>
      </c>
      <c r="E76" s="354">
        <v>-0.2</v>
      </c>
      <c r="M76" s="311"/>
    </row>
    <row r="77" spans="1:13" ht="22.5" customHeight="1">
      <c r="C77" s="355"/>
      <c r="E77" s="355"/>
      <c r="M77" s="311"/>
    </row>
    <row r="78" spans="1:13" ht="22.5" customHeight="1">
      <c r="M78" s="311"/>
    </row>
    <row r="79" spans="1:13" ht="22.5" customHeight="1">
      <c r="A79" s="338" t="s">
        <v>276</v>
      </c>
      <c r="M79" s="311"/>
    </row>
    <row r="80" spans="1:13" ht="22.5" customHeight="1" thickBot="1">
      <c r="M80" s="311"/>
    </row>
    <row r="81" spans="1:16" ht="30.95" customHeight="1">
      <c r="A81" s="222" t="s">
        <v>277</v>
      </c>
      <c r="B81" s="222" t="s">
        <v>278</v>
      </c>
      <c r="C81" s="356" t="s">
        <v>279</v>
      </c>
      <c r="D81" s="356" t="s">
        <v>280</v>
      </c>
      <c r="E81" s="356" t="s">
        <v>254</v>
      </c>
      <c r="F81" s="356" t="s">
        <v>281</v>
      </c>
      <c r="G81" s="356" t="s">
        <v>133</v>
      </c>
      <c r="H81" s="356" t="s">
        <v>282</v>
      </c>
      <c r="I81" s="357" t="s">
        <v>262</v>
      </c>
      <c r="J81" s="357" t="s">
        <v>283</v>
      </c>
      <c r="K81" s="358" t="s">
        <v>284</v>
      </c>
      <c r="L81" s="358" t="s">
        <v>285</v>
      </c>
      <c r="M81" s="311"/>
    </row>
    <row r="82" spans="1:16" ht="22.5" customHeight="1">
      <c r="A82" s="464" t="s">
        <v>11</v>
      </c>
      <c r="B82" s="359">
        <v>42372</v>
      </c>
      <c r="C82" s="360">
        <v>184092</v>
      </c>
      <c r="D82" s="360"/>
      <c r="E82" s="360">
        <v>1003</v>
      </c>
      <c r="F82" s="360"/>
      <c r="G82" s="360">
        <v>12743115</v>
      </c>
      <c r="H82" s="360"/>
      <c r="I82" s="361">
        <f t="shared" ref="I82:J113" si="16">E82/C82</f>
        <v>5.4483627751341721E-3</v>
      </c>
      <c r="J82" s="361"/>
      <c r="K82" s="362">
        <f t="shared" ref="K82:L113" si="17">G82/E82</f>
        <v>12705</v>
      </c>
      <c r="L82" s="362"/>
      <c r="M82" s="311"/>
    </row>
    <row r="83" spans="1:16" ht="22.5" customHeight="1">
      <c r="A83" s="464"/>
      <c r="B83" s="363">
        <v>42379</v>
      </c>
      <c r="C83" s="364">
        <v>217788</v>
      </c>
      <c r="D83" s="364"/>
      <c r="E83" s="364">
        <v>1025</v>
      </c>
      <c r="F83" s="364"/>
      <c r="G83" s="364">
        <v>8304550</v>
      </c>
      <c r="H83" s="364"/>
      <c r="I83" s="365">
        <f t="shared" si="16"/>
        <v>4.7064117398571085E-3</v>
      </c>
      <c r="J83" s="365"/>
      <c r="K83" s="366">
        <f t="shared" si="17"/>
        <v>8102</v>
      </c>
      <c r="L83" s="366"/>
      <c r="M83" s="311"/>
    </row>
    <row r="84" spans="1:16" ht="22.5" customHeight="1">
      <c r="A84" s="464"/>
      <c r="B84" s="363">
        <v>42386</v>
      </c>
      <c r="C84" s="364">
        <v>171870</v>
      </c>
      <c r="D84" s="364"/>
      <c r="E84" s="364">
        <v>959</v>
      </c>
      <c r="F84" s="364"/>
      <c r="G84" s="364">
        <v>8255072</v>
      </c>
      <c r="H84" s="364"/>
      <c r="I84" s="365">
        <f t="shared" si="16"/>
        <v>5.5797986850526565E-3</v>
      </c>
      <c r="J84" s="365"/>
      <c r="K84" s="366">
        <f t="shared" si="17"/>
        <v>8608</v>
      </c>
      <c r="L84" s="366"/>
    </row>
    <row r="85" spans="1:16" ht="22.5" customHeight="1">
      <c r="A85" s="464"/>
      <c r="B85" s="363">
        <v>42393</v>
      </c>
      <c r="C85" s="364">
        <v>213543</v>
      </c>
      <c r="D85" s="364"/>
      <c r="E85" s="364">
        <v>1017</v>
      </c>
      <c r="F85" s="364"/>
      <c r="G85" s="364">
        <v>8349570</v>
      </c>
      <c r="H85" s="364"/>
      <c r="I85" s="365">
        <f t="shared" si="16"/>
        <v>4.7625068487377248E-3</v>
      </c>
      <c r="J85" s="365"/>
      <c r="K85" s="366">
        <f t="shared" si="17"/>
        <v>8210</v>
      </c>
      <c r="L85" s="366"/>
    </row>
    <row r="86" spans="1:16" ht="22.5" customHeight="1">
      <c r="A86" s="464"/>
      <c r="B86" s="363">
        <v>42400</v>
      </c>
      <c r="C86" s="364">
        <v>449900</v>
      </c>
      <c r="D86" s="364"/>
      <c r="E86" s="364">
        <v>1284</v>
      </c>
      <c r="F86" s="364"/>
      <c r="G86" s="364">
        <v>16039728</v>
      </c>
      <c r="H86" s="364"/>
      <c r="I86" s="365">
        <f t="shared" si="16"/>
        <v>2.8539675483440765E-3</v>
      </c>
      <c r="J86" s="365"/>
      <c r="K86" s="366">
        <f t="shared" si="17"/>
        <v>12492</v>
      </c>
      <c r="L86" s="366"/>
    </row>
    <row r="87" spans="1:16" s="304" customFormat="1" ht="22.5" customHeight="1">
      <c r="A87" s="464"/>
      <c r="B87" s="363">
        <v>42407</v>
      </c>
      <c r="C87" s="364">
        <v>266870</v>
      </c>
      <c r="D87" s="364"/>
      <c r="E87" s="364">
        <v>910</v>
      </c>
      <c r="F87" s="364"/>
      <c r="G87" s="364">
        <v>11050130</v>
      </c>
      <c r="H87" s="364"/>
      <c r="I87" s="365">
        <f t="shared" si="16"/>
        <v>3.4098999512871438E-3</v>
      </c>
      <c r="J87" s="365"/>
      <c r="K87" s="366">
        <f t="shared" si="17"/>
        <v>12143</v>
      </c>
      <c r="L87" s="366"/>
      <c r="N87" s="303"/>
      <c r="O87" s="303"/>
      <c r="P87" s="303"/>
    </row>
    <row r="88" spans="1:16" s="304" customFormat="1" ht="22.5" customHeight="1">
      <c r="A88" s="464"/>
      <c r="B88" s="363">
        <v>42414</v>
      </c>
      <c r="C88" s="364">
        <v>292688</v>
      </c>
      <c r="D88" s="364"/>
      <c r="E88" s="364">
        <v>975</v>
      </c>
      <c r="F88" s="364"/>
      <c r="G88" s="364">
        <v>10654800</v>
      </c>
      <c r="H88" s="364"/>
      <c r="I88" s="365">
        <f t="shared" si="16"/>
        <v>3.3311922593341715E-3</v>
      </c>
      <c r="J88" s="365"/>
      <c r="K88" s="366">
        <f t="shared" si="17"/>
        <v>10928</v>
      </c>
      <c r="L88" s="366"/>
      <c r="N88" s="303"/>
      <c r="O88" s="303"/>
      <c r="P88" s="303"/>
    </row>
    <row r="89" spans="1:16" s="304" customFormat="1" ht="22.5" customHeight="1">
      <c r="A89" s="464"/>
      <c r="B89" s="363">
        <v>42421</v>
      </c>
      <c r="C89" s="364">
        <v>379020</v>
      </c>
      <c r="D89" s="364"/>
      <c r="E89" s="364">
        <v>1040</v>
      </c>
      <c r="F89" s="364"/>
      <c r="G89" s="364">
        <v>11035440</v>
      </c>
      <c r="H89" s="364"/>
      <c r="I89" s="365">
        <f t="shared" si="16"/>
        <v>2.743918526726822E-3</v>
      </c>
      <c r="J89" s="365"/>
      <c r="K89" s="366">
        <f t="shared" si="17"/>
        <v>10611</v>
      </c>
      <c r="L89" s="366"/>
      <c r="N89" s="303"/>
      <c r="O89" s="303"/>
      <c r="P89" s="303"/>
    </row>
    <row r="90" spans="1:16" s="304" customFormat="1" ht="22.5" customHeight="1">
      <c r="A90" s="464"/>
      <c r="B90" s="363">
        <v>42428</v>
      </c>
      <c r="C90" s="364">
        <v>321827</v>
      </c>
      <c r="D90" s="364"/>
      <c r="E90" s="364">
        <v>1086</v>
      </c>
      <c r="F90" s="364"/>
      <c r="G90" s="364">
        <v>9532908</v>
      </c>
      <c r="H90" s="364"/>
      <c r="I90" s="365">
        <f t="shared" si="16"/>
        <v>3.3744838065171662E-3</v>
      </c>
      <c r="J90" s="365"/>
      <c r="K90" s="366">
        <f t="shared" si="17"/>
        <v>8778</v>
      </c>
      <c r="L90" s="366"/>
      <c r="N90" s="303"/>
      <c r="O90" s="303"/>
      <c r="P90" s="303"/>
    </row>
    <row r="91" spans="1:16" s="304" customFormat="1" ht="22.5" customHeight="1">
      <c r="A91" s="464"/>
      <c r="B91" s="363">
        <v>42435</v>
      </c>
      <c r="C91" s="364">
        <v>299387</v>
      </c>
      <c r="D91" s="366">
        <f>AVERAGE(C82:C91)</f>
        <v>279698.5</v>
      </c>
      <c r="E91" s="364">
        <v>1164</v>
      </c>
      <c r="F91" s="366">
        <f>AVERAGE(E82:E91)</f>
        <v>1046.3</v>
      </c>
      <c r="G91" s="364">
        <v>10182672</v>
      </c>
      <c r="H91" s="366">
        <f>AVERAGE(G82:G91)</f>
        <v>10614798.5</v>
      </c>
      <c r="I91" s="365">
        <f t="shared" si="16"/>
        <v>3.8879443663218508E-3</v>
      </c>
      <c r="J91" s="365">
        <f>F91/D91</f>
        <v>3.7408137691120973E-3</v>
      </c>
      <c r="K91" s="366">
        <f t="shared" si="17"/>
        <v>8748</v>
      </c>
      <c r="L91" s="366">
        <f>H91/F91</f>
        <v>10145.081238650482</v>
      </c>
      <c r="N91" s="303"/>
      <c r="O91" s="303"/>
      <c r="P91" s="303"/>
    </row>
    <row r="92" spans="1:16" s="304" customFormat="1" ht="22.5" customHeight="1">
      <c r="A92" s="464"/>
      <c r="B92" s="363">
        <v>42442</v>
      </c>
      <c r="C92" s="364">
        <v>286044</v>
      </c>
      <c r="D92" s="366">
        <f>AVERAGE(C83:C92)</f>
        <v>289893.7</v>
      </c>
      <c r="E92" s="364">
        <v>1066</v>
      </c>
      <c r="F92" s="366">
        <f>AVERAGE(E83:E92)</f>
        <v>1052.5999999999999</v>
      </c>
      <c r="G92" s="364">
        <v>13159770</v>
      </c>
      <c r="H92" s="366">
        <f>AVERAGE(G83:G92)</f>
        <v>10656464</v>
      </c>
      <c r="I92" s="365">
        <f t="shared" si="16"/>
        <v>3.7266993889052036E-3</v>
      </c>
      <c r="J92" s="365">
        <f t="shared" si="16"/>
        <v>3.630986116635166E-3</v>
      </c>
      <c r="K92" s="366">
        <f t="shared" si="17"/>
        <v>12345</v>
      </c>
      <c r="L92" s="366">
        <f t="shared" si="17"/>
        <v>10123.944518335551</v>
      </c>
      <c r="N92" s="303"/>
      <c r="O92" s="303"/>
      <c r="P92" s="303"/>
    </row>
    <row r="93" spans="1:16" s="304" customFormat="1" ht="22.5" customHeight="1">
      <c r="A93" s="464"/>
      <c r="B93" s="363">
        <v>42449</v>
      </c>
      <c r="C93" s="364">
        <v>293010</v>
      </c>
      <c r="D93" s="366">
        <f t="shared" ref="D93:D133" si="18">AVERAGE(C84:C93)</f>
        <v>297415.90000000002</v>
      </c>
      <c r="E93" s="364">
        <v>1075</v>
      </c>
      <c r="F93" s="366">
        <f t="shared" ref="F93:H133" si="19">AVERAGE(E84:E93)</f>
        <v>1057.5999999999999</v>
      </c>
      <c r="G93" s="364">
        <v>13819125</v>
      </c>
      <c r="H93" s="366">
        <f t="shared" si="19"/>
        <v>11207921.5</v>
      </c>
      <c r="I93" s="365">
        <f t="shared" si="16"/>
        <v>3.6688167639329717E-3</v>
      </c>
      <c r="J93" s="365">
        <f t="shared" si="16"/>
        <v>3.5559632151475418E-3</v>
      </c>
      <c r="K93" s="366">
        <f t="shared" si="17"/>
        <v>12855</v>
      </c>
      <c r="L93" s="366">
        <f t="shared" si="17"/>
        <v>10597.505200453859</v>
      </c>
      <c r="N93" s="303"/>
      <c r="O93" s="303"/>
      <c r="P93" s="303"/>
    </row>
    <row r="94" spans="1:16" s="304" customFormat="1" ht="22.5" customHeight="1">
      <c r="A94" s="464"/>
      <c r="B94" s="363">
        <v>42456</v>
      </c>
      <c r="C94" s="364">
        <v>501648</v>
      </c>
      <c r="D94" s="366">
        <f t="shared" si="18"/>
        <v>330393.7</v>
      </c>
      <c r="E94" s="364">
        <v>1014</v>
      </c>
      <c r="F94" s="366">
        <f t="shared" si="19"/>
        <v>1063.0999999999999</v>
      </c>
      <c r="G94" s="364">
        <v>13244868</v>
      </c>
      <c r="H94" s="366">
        <f t="shared" si="19"/>
        <v>11706901.1</v>
      </c>
      <c r="I94" s="365">
        <f t="shared" si="16"/>
        <v>2.0213376710362645E-3</v>
      </c>
      <c r="J94" s="365">
        <f t="shared" si="16"/>
        <v>3.2176763661050435E-3</v>
      </c>
      <c r="K94" s="366">
        <f t="shared" si="17"/>
        <v>13062</v>
      </c>
      <c r="L94" s="366">
        <f t="shared" si="17"/>
        <v>11012.04129432791</v>
      </c>
      <c r="N94" s="303"/>
      <c r="O94" s="303"/>
      <c r="P94" s="303"/>
    </row>
    <row r="95" spans="1:16" s="304" customFormat="1" ht="22.5" customHeight="1">
      <c r="A95" s="460" t="s">
        <v>12</v>
      </c>
      <c r="B95" s="363">
        <v>42463</v>
      </c>
      <c r="C95" s="364">
        <v>520230</v>
      </c>
      <c r="D95" s="366">
        <f t="shared" si="18"/>
        <v>361062.40000000002</v>
      </c>
      <c r="E95" s="364">
        <v>1040</v>
      </c>
      <c r="F95" s="366">
        <f t="shared" si="19"/>
        <v>1065.4000000000001</v>
      </c>
      <c r="G95" s="364">
        <v>10634000</v>
      </c>
      <c r="H95" s="366">
        <f t="shared" si="19"/>
        <v>11935344.1</v>
      </c>
      <c r="I95" s="365">
        <f t="shared" si="16"/>
        <v>1.9991157757145877E-3</v>
      </c>
      <c r="J95" s="365">
        <f t="shared" si="16"/>
        <v>2.9507364931934204E-3</v>
      </c>
      <c r="K95" s="366">
        <f t="shared" si="17"/>
        <v>10225</v>
      </c>
      <c r="L95" s="366">
        <f t="shared" si="17"/>
        <v>11202.688286089729</v>
      </c>
      <c r="N95" s="303"/>
      <c r="O95" s="303"/>
      <c r="P95" s="303"/>
    </row>
    <row r="96" spans="1:16" s="304" customFormat="1" ht="22.5" customHeight="1">
      <c r="A96" s="460"/>
      <c r="B96" s="363">
        <v>42470</v>
      </c>
      <c r="C96" s="364">
        <v>579744</v>
      </c>
      <c r="D96" s="366">
        <f t="shared" si="18"/>
        <v>374046.8</v>
      </c>
      <c r="E96" s="364">
        <v>1170</v>
      </c>
      <c r="F96" s="366">
        <f t="shared" si="19"/>
        <v>1054</v>
      </c>
      <c r="G96" s="364">
        <v>17029350</v>
      </c>
      <c r="H96" s="366">
        <f t="shared" si="19"/>
        <v>12034306.300000001</v>
      </c>
      <c r="I96" s="365">
        <f t="shared" si="16"/>
        <v>2.0181321410829606E-3</v>
      </c>
      <c r="J96" s="365">
        <f t="shared" si="16"/>
        <v>2.8178292128150811E-3</v>
      </c>
      <c r="K96" s="366">
        <f t="shared" si="17"/>
        <v>14555</v>
      </c>
      <c r="L96" s="366">
        <f t="shared" si="17"/>
        <v>11417.747912713474</v>
      </c>
      <c r="N96" s="303"/>
      <c r="O96" s="303"/>
      <c r="P96" s="303"/>
    </row>
    <row r="97" spans="1:16" s="304" customFormat="1" ht="22.5" customHeight="1">
      <c r="A97" s="460"/>
      <c r="B97" s="363">
        <v>42477</v>
      </c>
      <c r="C97" s="364">
        <v>688831</v>
      </c>
      <c r="D97" s="366">
        <f t="shared" si="18"/>
        <v>416242.9</v>
      </c>
      <c r="E97" s="364">
        <v>1196</v>
      </c>
      <c r="F97" s="366">
        <f t="shared" si="19"/>
        <v>1082.5999999999999</v>
      </c>
      <c r="G97" s="364">
        <v>17136288</v>
      </c>
      <c r="H97" s="366">
        <f t="shared" si="19"/>
        <v>12642922.1</v>
      </c>
      <c r="I97" s="365">
        <f t="shared" si="16"/>
        <v>1.7362749353615039E-3</v>
      </c>
      <c r="J97" s="365">
        <f t="shared" si="16"/>
        <v>2.6008852042881687E-3</v>
      </c>
      <c r="K97" s="366">
        <f t="shared" si="17"/>
        <v>14328</v>
      </c>
      <c r="L97" s="366">
        <f t="shared" si="17"/>
        <v>11678.294938111954</v>
      </c>
      <c r="N97" s="303"/>
      <c r="O97" s="303"/>
      <c r="P97" s="303"/>
    </row>
    <row r="98" spans="1:16" s="304" customFormat="1" ht="22.5" customHeight="1">
      <c r="A98" s="460"/>
      <c r="B98" s="363">
        <v>42484</v>
      </c>
      <c r="C98" s="364">
        <v>596398</v>
      </c>
      <c r="D98" s="366">
        <f t="shared" si="18"/>
        <v>446613.9</v>
      </c>
      <c r="E98" s="364">
        <v>1209</v>
      </c>
      <c r="F98" s="366">
        <f t="shared" si="19"/>
        <v>1106</v>
      </c>
      <c r="G98" s="364">
        <v>11886888</v>
      </c>
      <c r="H98" s="366">
        <f t="shared" si="19"/>
        <v>12766130.9</v>
      </c>
      <c r="I98" s="365">
        <f t="shared" si="16"/>
        <v>2.0271697758879139E-3</v>
      </c>
      <c r="J98" s="365">
        <f t="shared" si="16"/>
        <v>2.4764119522477914E-3</v>
      </c>
      <c r="K98" s="366">
        <f t="shared" si="17"/>
        <v>9832</v>
      </c>
      <c r="L98" s="366">
        <f t="shared" si="17"/>
        <v>11542.613833634719</v>
      </c>
      <c r="N98" s="303"/>
      <c r="O98" s="303"/>
      <c r="P98" s="303"/>
    </row>
    <row r="99" spans="1:16" s="304" customFormat="1" ht="22.5" customHeight="1">
      <c r="A99" s="460"/>
      <c r="B99" s="363">
        <v>42491</v>
      </c>
      <c r="C99" s="364">
        <v>300366</v>
      </c>
      <c r="D99" s="366">
        <f t="shared" si="18"/>
        <v>438748.5</v>
      </c>
      <c r="E99" s="364">
        <v>1287</v>
      </c>
      <c r="F99" s="366">
        <f t="shared" si="19"/>
        <v>1130.7</v>
      </c>
      <c r="G99" s="364">
        <v>16150563</v>
      </c>
      <c r="H99" s="366">
        <f t="shared" si="19"/>
        <v>13277643.199999999</v>
      </c>
      <c r="I99" s="365">
        <f t="shared" si="16"/>
        <v>4.2847725774555045E-3</v>
      </c>
      <c r="J99" s="365">
        <f t="shared" si="16"/>
        <v>2.5771028277019751E-3</v>
      </c>
      <c r="K99" s="366">
        <f t="shared" si="17"/>
        <v>12549</v>
      </c>
      <c r="L99" s="366">
        <f t="shared" si="17"/>
        <v>11742.852392323339</v>
      </c>
      <c r="N99" s="303"/>
      <c r="O99" s="303"/>
      <c r="P99" s="303"/>
    </row>
    <row r="100" spans="1:16" s="304" customFormat="1" ht="22.5" customHeight="1">
      <c r="A100" s="460"/>
      <c r="B100" s="363">
        <v>42498</v>
      </c>
      <c r="C100" s="364">
        <v>257840</v>
      </c>
      <c r="D100" s="366">
        <f t="shared" si="18"/>
        <v>432349.8</v>
      </c>
      <c r="E100" s="364">
        <v>725</v>
      </c>
      <c r="F100" s="366">
        <f t="shared" si="19"/>
        <v>1094.5999999999999</v>
      </c>
      <c r="G100" s="364">
        <v>9099475</v>
      </c>
      <c r="H100" s="366">
        <f t="shared" si="19"/>
        <v>13234299.9</v>
      </c>
      <c r="I100" s="365">
        <f t="shared" si="16"/>
        <v>2.8118212845175301E-3</v>
      </c>
      <c r="J100" s="365">
        <f t="shared" si="16"/>
        <v>2.5317462850682477E-3</v>
      </c>
      <c r="K100" s="366">
        <f t="shared" si="17"/>
        <v>12551</v>
      </c>
      <c r="L100" s="366">
        <f t="shared" si="17"/>
        <v>12090.535264023389</v>
      </c>
      <c r="N100" s="303"/>
      <c r="O100" s="303"/>
      <c r="P100" s="303"/>
    </row>
    <row r="101" spans="1:16" s="304" customFormat="1" ht="22.5" customHeight="1">
      <c r="A101" s="460"/>
      <c r="B101" s="363">
        <v>42505</v>
      </c>
      <c r="C101" s="364">
        <v>268092</v>
      </c>
      <c r="D101" s="366">
        <f t="shared" si="18"/>
        <v>429220.3</v>
      </c>
      <c r="E101" s="364">
        <v>1288</v>
      </c>
      <c r="F101" s="366">
        <f t="shared" si="19"/>
        <v>1107</v>
      </c>
      <c r="G101" s="364">
        <v>16767184</v>
      </c>
      <c r="H101" s="366">
        <f t="shared" si="19"/>
        <v>13892751.1</v>
      </c>
      <c r="I101" s="365">
        <f t="shared" si="16"/>
        <v>4.8043209047640362E-3</v>
      </c>
      <c r="J101" s="365">
        <f t="shared" si="16"/>
        <v>2.579095163951938E-3</v>
      </c>
      <c r="K101" s="366">
        <f t="shared" si="17"/>
        <v>13018</v>
      </c>
      <c r="L101" s="366">
        <f t="shared" si="17"/>
        <v>12549.910659439927</v>
      </c>
      <c r="N101" s="303"/>
      <c r="O101" s="303"/>
      <c r="P101" s="303"/>
    </row>
    <row r="102" spans="1:16" s="304" customFormat="1" ht="22.5" customHeight="1">
      <c r="A102" s="460"/>
      <c r="B102" s="363">
        <v>42512</v>
      </c>
      <c r="C102" s="364">
        <v>257961</v>
      </c>
      <c r="D102" s="366">
        <f t="shared" si="18"/>
        <v>426412</v>
      </c>
      <c r="E102" s="364">
        <v>1235</v>
      </c>
      <c r="F102" s="366">
        <f t="shared" si="19"/>
        <v>1123.9000000000001</v>
      </c>
      <c r="G102" s="364">
        <v>14824940</v>
      </c>
      <c r="H102" s="366">
        <f t="shared" si="19"/>
        <v>14059268.1</v>
      </c>
      <c r="I102" s="365">
        <f t="shared" si="16"/>
        <v>4.78754540415024E-3</v>
      </c>
      <c r="J102" s="365">
        <f t="shared" si="16"/>
        <v>2.6357138166843335E-3</v>
      </c>
      <c r="K102" s="366">
        <f t="shared" si="17"/>
        <v>12004</v>
      </c>
      <c r="L102" s="366">
        <f t="shared" si="17"/>
        <v>12509.358572826763</v>
      </c>
      <c r="N102" s="303"/>
      <c r="O102" s="303"/>
      <c r="P102" s="303"/>
    </row>
    <row r="103" spans="1:16" s="304" customFormat="1" ht="22.5" customHeight="1">
      <c r="A103" s="460"/>
      <c r="B103" s="363">
        <v>42519</v>
      </c>
      <c r="C103" s="364">
        <v>247313</v>
      </c>
      <c r="D103" s="366">
        <f t="shared" si="18"/>
        <v>421842.3</v>
      </c>
      <c r="E103" s="364">
        <v>1258</v>
      </c>
      <c r="F103" s="366">
        <f t="shared" si="19"/>
        <v>1142.2</v>
      </c>
      <c r="G103" s="364">
        <v>16234490</v>
      </c>
      <c r="H103" s="366">
        <f t="shared" si="19"/>
        <v>14300804.6</v>
      </c>
      <c r="I103" s="365">
        <f t="shared" si="16"/>
        <v>5.086671545773979E-3</v>
      </c>
      <c r="J103" s="365">
        <f t="shared" si="16"/>
        <v>2.7076469097575091E-3</v>
      </c>
      <c r="K103" s="366">
        <f t="shared" si="17"/>
        <v>12905</v>
      </c>
      <c r="L103" s="366">
        <f t="shared" si="17"/>
        <v>12520.403256872702</v>
      </c>
      <c r="N103" s="303"/>
      <c r="O103" s="303"/>
      <c r="P103" s="303"/>
    </row>
    <row r="104" spans="1:16" s="304" customFormat="1" ht="22.5" customHeight="1">
      <c r="A104" s="460"/>
      <c r="B104" s="363">
        <v>42526</v>
      </c>
      <c r="C104" s="364">
        <v>228613</v>
      </c>
      <c r="D104" s="366">
        <f t="shared" si="18"/>
        <v>394538.8</v>
      </c>
      <c r="E104" s="364">
        <v>1040</v>
      </c>
      <c r="F104" s="366">
        <f t="shared" si="19"/>
        <v>1144.8</v>
      </c>
      <c r="G104" s="364">
        <v>9607520</v>
      </c>
      <c r="H104" s="366">
        <f t="shared" si="19"/>
        <v>13937069.800000001</v>
      </c>
      <c r="I104" s="365">
        <f t="shared" si="16"/>
        <v>4.5491726192298772E-3</v>
      </c>
      <c r="J104" s="365">
        <f t="shared" si="16"/>
        <v>2.9016157599708824E-3</v>
      </c>
      <c r="K104" s="366">
        <f t="shared" si="17"/>
        <v>9238</v>
      </c>
      <c r="L104" s="366">
        <f t="shared" si="17"/>
        <v>12174.239867225717</v>
      </c>
      <c r="N104" s="303"/>
      <c r="O104" s="303"/>
      <c r="P104" s="303"/>
    </row>
    <row r="105" spans="1:16" s="304" customFormat="1" ht="22.5" customHeight="1">
      <c r="A105" s="460"/>
      <c r="B105" s="363">
        <v>42533</v>
      </c>
      <c r="C105" s="364">
        <v>183510</v>
      </c>
      <c r="D105" s="366">
        <f t="shared" si="18"/>
        <v>360866.8</v>
      </c>
      <c r="E105" s="364">
        <v>1105</v>
      </c>
      <c r="F105" s="366">
        <f t="shared" si="19"/>
        <v>1151.3</v>
      </c>
      <c r="G105" s="364">
        <v>9510735</v>
      </c>
      <c r="H105" s="366">
        <f t="shared" si="19"/>
        <v>13824743.300000001</v>
      </c>
      <c r="I105" s="365">
        <f t="shared" si="16"/>
        <v>6.0214702196065614E-3</v>
      </c>
      <c r="J105" s="365">
        <f t="shared" si="16"/>
        <v>3.1903738443104213E-3</v>
      </c>
      <c r="K105" s="366">
        <f t="shared" si="17"/>
        <v>8607</v>
      </c>
      <c r="L105" s="366">
        <f t="shared" si="17"/>
        <v>12007.941718057849</v>
      </c>
      <c r="N105" s="303"/>
      <c r="O105" s="303"/>
      <c r="P105" s="303"/>
    </row>
    <row r="106" spans="1:16" s="304" customFormat="1" ht="22.5" customHeight="1">
      <c r="A106" s="460"/>
      <c r="B106" s="363">
        <v>42540</v>
      </c>
      <c r="C106" s="364">
        <v>194830</v>
      </c>
      <c r="D106" s="366">
        <f t="shared" si="18"/>
        <v>322375.40000000002</v>
      </c>
      <c r="E106" s="364">
        <v>1131</v>
      </c>
      <c r="F106" s="366">
        <f t="shared" si="19"/>
        <v>1147.4000000000001</v>
      </c>
      <c r="G106" s="364">
        <v>12228372</v>
      </c>
      <c r="H106" s="366">
        <f t="shared" si="19"/>
        <v>13344645.5</v>
      </c>
      <c r="I106" s="365">
        <f t="shared" si="16"/>
        <v>5.8050608222552993E-3</v>
      </c>
      <c r="J106" s="365">
        <f t="shared" si="16"/>
        <v>3.5592045795057562E-3</v>
      </c>
      <c r="K106" s="366">
        <f t="shared" si="17"/>
        <v>10812</v>
      </c>
      <c r="L106" s="366">
        <f t="shared" si="17"/>
        <v>11630.334233920166</v>
      </c>
      <c r="N106" s="303"/>
      <c r="O106" s="303"/>
      <c r="P106" s="303"/>
    </row>
    <row r="107" spans="1:16" s="304" customFormat="1" ht="22.5" customHeight="1">
      <c r="A107" s="460"/>
      <c r="B107" s="363">
        <v>42547</v>
      </c>
      <c r="C107" s="364">
        <v>216689</v>
      </c>
      <c r="D107" s="366">
        <f t="shared" si="18"/>
        <v>275161.2</v>
      </c>
      <c r="E107" s="364">
        <v>1280</v>
      </c>
      <c r="F107" s="366">
        <f t="shared" si="19"/>
        <v>1155.8</v>
      </c>
      <c r="G107" s="364">
        <v>11859200</v>
      </c>
      <c r="H107" s="366">
        <f t="shared" si="19"/>
        <v>12816936.699999999</v>
      </c>
      <c r="I107" s="365">
        <f t="shared" si="16"/>
        <v>5.9070834237086329E-3</v>
      </c>
      <c r="J107" s="365">
        <f t="shared" si="16"/>
        <v>4.2004468653283967E-3</v>
      </c>
      <c r="K107" s="366">
        <f t="shared" si="17"/>
        <v>9265</v>
      </c>
      <c r="L107" s="366">
        <f t="shared" si="17"/>
        <v>11089.234037030628</v>
      </c>
      <c r="N107" s="303"/>
      <c r="O107" s="303"/>
      <c r="P107" s="303"/>
    </row>
    <row r="108" spans="1:16" s="304" customFormat="1" ht="22.5" customHeight="1">
      <c r="A108" s="460" t="s">
        <v>18</v>
      </c>
      <c r="B108" s="363">
        <v>42554</v>
      </c>
      <c r="C108" s="364">
        <v>341726</v>
      </c>
      <c r="D108" s="366">
        <f t="shared" si="18"/>
        <v>249694</v>
      </c>
      <c r="E108" s="364">
        <v>1307</v>
      </c>
      <c r="F108" s="366">
        <f t="shared" si="19"/>
        <v>1165.5999999999999</v>
      </c>
      <c r="G108" s="364">
        <v>11249349</v>
      </c>
      <c r="H108" s="366">
        <f t="shared" si="19"/>
        <v>12753182.800000001</v>
      </c>
      <c r="I108" s="365">
        <f t="shared" si="16"/>
        <v>3.8247016615651137E-3</v>
      </c>
      <c r="J108" s="365">
        <f t="shared" si="16"/>
        <v>4.6681137712560172E-3</v>
      </c>
      <c r="K108" s="366">
        <f t="shared" si="17"/>
        <v>8607</v>
      </c>
      <c r="L108" s="366">
        <f t="shared" si="17"/>
        <v>10941.303019903913</v>
      </c>
      <c r="N108" s="303"/>
      <c r="O108" s="303"/>
      <c r="P108" s="303"/>
    </row>
    <row r="109" spans="1:16" s="304" customFormat="1" ht="22.5" customHeight="1">
      <c r="A109" s="460"/>
      <c r="B109" s="363">
        <v>42561</v>
      </c>
      <c r="C109" s="364">
        <v>400536</v>
      </c>
      <c r="D109" s="366">
        <f t="shared" si="18"/>
        <v>259711</v>
      </c>
      <c r="E109" s="364">
        <v>1249</v>
      </c>
      <c r="F109" s="366">
        <f t="shared" si="19"/>
        <v>1161.8</v>
      </c>
      <c r="G109" s="364">
        <v>15035462</v>
      </c>
      <c r="H109" s="366">
        <f t="shared" si="19"/>
        <v>12641672.699999999</v>
      </c>
      <c r="I109" s="365">
        <f t="shared" si="16"/>
        <v>3.1183214492579944E-3</v>
      </c>
      <c r="J109" s="365">
        <f t="shared" si="16"/>
        <v>4.4734339323324775E-3</v>
      </c>
      <c r="K109" s="366">
        <f t="shared" si="17"/>
        <v>12038</v>
      </c>
      <c r="L109" s="366">
        <f t="shared" si="17"/>
        <v>10881.109227061455</v>
      </c>
      <c r="N109" s="303"/>
      <c r="O109" s="303"/>
      <c r="P109" s="303"/>
    </row>
    <row r="110" spans="1:16" s="304" customFormat="1" ht="22.5" customHeight="1">
      <c r="A110" s="460"/>
      <c r="B110" s="363">
        <v>42568</v>
      </c>
      <c r="C110" s="364">
        <v>263370</v>
      </c>
      <c r="D110" s="366">
        <f t="shared" si="18"/>
        <v>260264</v>
      </c>
      <c r="E110" s="364">
        <v>1313</v>
      </c>
      <c r="F110" s="366">
        <f t="shared" si="19"/>
        <v>1220.5999999999999</v>
      </c>
      <c r="G110" s="364">
        <v>11912849</v>
      </c>
      <c r="H110" s="366">
        <f t="shared" si="19"/>
        <v>12923010.1</v>
      </c>
      <c r="I110" s="365">
        <f t="shared" si="16"/>
        <v>4.9853817822834798E-3</v>
      </c>
      <c r="J110" s="365">
        <f t="shared" si="16"/>
        <v>4.689853379645283E-3</v>
      </c>
      <c r="K110" s="366">
        <f t="shared" si="17"/>
        <v>9073</v>
      </c>
      <c r="L110" s="366">
        <f t="shared" si="17"/>
        <v>10587.424299524824</v>
      </c>
      <c r="N110" s="303"/>
      <c r="O110" s="303"/>
      <c r="P110" s="303"/>
    </row>
    <row r="111" spans="1:16" s="304" customFormat="1" ht="22.5" customHeight="1">
      <c r="A111" s="460"/>
      <c r="B111" s="363">
        <v>42575</v>
      </c>
      <c r="C111" s="364">
        <v>264636</v>
      </c>
      <c r="D111" s="366">
        <f t="shared" si="18"/>
        <v>259918.4</v>
      </c>
      <c r="E111" s="364">
        <v>1394</v>
      </c>
      <c r="F111" s="366">
        <f t="shared" si="19"/>
        <v>1231.2</v>
      </c>
      <c r="G111" s="364">
        <v>17017952</v>
      </c>
      <c r="H111" s="366">
        <f t="shared" si="19"/>
        <v>12948086.9</v>
      </c>
      <c r="I111" s="365">
        <f t="shared" si="16"/>
        <v>5.2676128720204355E-3</v>
      </c>
      <c r="J111" s="365">
        <f t="shared" si="16"/>
        <v>4.7368712642121532E-3</v>
      </c>
      <c r="K111" s="366">
        <f t="shared" si="17"/>
        <v>12208</v>
      </c>
      <c r="L111" s="366">
        <f t="shared" si="17"/>
        <v>10516.639782326185</v>
      </c>
      <c r="N111" s="303"/>
      <c r="O111" s="303"/>
      <c r="P111" s="303"/>
    </row>
    <row r="112" spans="1:16" s="304" customFormat="1" ht="22.5" customHeight="1">
      <c r="A112" s="460"/>
      <c r="B112" s="363">
        <v>42582</v>
      </c>
      <c r="C112" s="364">
        <v>279940</v>
      </c>
      <c r="D112" s="366">
        <f t="shared" si="18"/>
        <v>262116.3</v>
      </c>
      <c r="E112" s="364">
        <v>1262</v>
      </c>
      <c r="F112" s="366">
        <f t="shared" si="19"/>
        <v>1233.9000000000001</v>
      </c>
      <c r="G112" s="364">
        <v>15614726</v>
      </c>
      <c r="H112" s="366">
        <f t="shared" si="19"/>
        <v>13027065.5</v>
      </c>
      <c r="I112" s="365">
        <f t="shared" si="16"/>
        <v>4.5081088804743872E-3</v>
      </c>
      <c r="J112" s="365">
        <f t="shared" si="16"/>
        <v>4.7074523789630788E-3</v>
      </c>
      <c r="K112" s="366">
        <f t="shared" si="17"/>
        <v>12373</v>
      </c>
      <c r="L112" s="366">
        <f t="shared" si="17"/>
        <v>10557.634735391846</v>
      </c>
      <c r="N112" s="303"/>
      <c r="O112" s="303"/>
      <c r="P112" s="303"/>
    </row>
    <row r="113" spans="1:16" s="304" customFormat="1" ht="22.5" customHeight="1">
      <c r="A113" s="460"/>
      <c r="B113" s="363">
        <v>42589</v>
      </c>
      <c r="C113" s="364">
        <v>286884</v>
      </c>
      <c r="D113" s="366">
        <f t="shared" si="18"/>
        <v>266073.40000000002</v>
      </c>
      <c r="E113" s="364">
        <v>1374</v>
      </c>
      <c r="F113" s="366">
        <f t="shared" si="19"/>
        <v>1245.5</v>
      </c>
      <c r="G113" s="364">
        <v>16964778</v>
      </c>
      <c r="H113" s="366">
        <f t="shared" si="19"/>
        <v>13100094.300000001</v>
      </c>
      <c r="I113" s="365">
        <f t="shared" si="16"/>
        <v>4.7893922282176765E-3</v>
      </c>
      <c r="J113" s="365">
        <f t="shared" si="16"/>
        <v>4.6810391418307873E-3</v>
      </c>
      <c r="K113" s="366">
        <f t="shared" si="17"/>
        <v>12347</v>
      </c>
      <c r="L113" s="366">
        <f t="shared" si="17"/>
        <v>10517.940024086713</v>
      </c>
      <c r="N113" s="303"/>
      <c r="O113" s="303"/>
      <c r="P113" s="303"/>
    </row>
    <row r="114" spans="1:16" s="304" customFormat="1" ht="22.5" customHeight="1">
      <c r="A114" s="460"/>
      <c r="B114" s="363">
        <v>42596</v>
      </c>
      <c r="C114" s="364">
        <v>270028</v>
      </c>
      <c r="D114" s="366">
        <f t="shared" si="18"/>
        <v>270214.90000000002</v>
      </c>
      <c r="E114" s="364">
        <v>1281</v>
      </c>
      <c r="F114" s="366">
        <f t="shared" si="19"/>
        <v>1269.5999999999999</v>
      </c>
      <c r="G114" s="364">
        <v>18386193</v>
      </c>
      <c r="H114" s="366">
        <f t="shared" si="19"/>
        <v>13977961.6</v>
      </c>
      <c r="I114" s="365">
        <f t="shared" ref="I114:L133" si="20">E114/C114</f>
        <v>4.7439524790021774E-3</v>
      </c>
      <c r="J114" s="365">
        <f t="shared" si="20"/>
        <v>4.6984825781257802E-3</v>
      </c>
      <c r="K114" s="366">
        <f t="shared" si="20"/>
        <v>14353</v>
      </c>
      <c r="L114" s="366">
        <f t="shared" si="20"/>
        <v>11009.736609955891</v>
      </c>
      <c r="N114" s="303"/>
      <c r="O114" s="303"/>
      <c r="P114" s="303"/>
    </row>
    <row r="115" spans="1:16" s="304" customFormat="1" ht="22.5" customHeight="1">
      <c r="A115" s="460"/>
      <c r="B115" s="363">
        <v>42603</v>
      </c>
      <c r="C115" s="364">
        <v>265793</v>
      </c>
      <c r="D115" s="366">
        <f t="shared" si="18"/>
        <v>278443.2</v>
      </c>
      <c r="E115" s="364">
        <v>1410</v>
      </c>
      <c r="F115" s="366">
        <f t="shared" si="19"/>
        <v>1300.0999999999999</v>
      </c>
      <c r="G115" s="364">
        <v>10591920</v>
      </c>
      <c r="H115" s="366">
        <f t="shared" si="19"/>
        <v>14086080.1</v>
      </c>
      <c r="I115" s="365">
        <f t="shared" si="20"/>
        <v>5.304880113471762E-3</v>
      </c>
      <c r="J115" s="365">
        <f t="shared" si="20"/>
        <v>4.6691748981479882E-3</v>
      </c>
      <c r="K115" s="366">
        <f t="shared" si="20"/>
        <v>7512</v>
      </c>
      <c r="L115" s="366">
        <f t="shared" si="20"/>
        <v>10834.61279901546</v>
      </c>
      <c r="N115" s="303"/>
      <c r="O115" s="303"/>
      <c r="P115" s="303"/>
    </row>
    <row r="116" spans="1:16" s="304" customFormat="1" ht="22.5" customHeight="1">
      <c r="A116" s="460"/>
      <c r="B116" s="363">
        <v>42610</v>
      </c>
      <c r="C116" s="364">
        <v>279081</v>
      </c>
      <c r="D116" s="366">
        <f t="shared" si="18"/>
        <v>286868.3</v>
      </c>
      <c r="E116" s="364">
        <v>1323</v>
      </c>
      <c r="F116" s="366">
        <f t="shared" si="19"/>
        <v>1319.3</v>
      </c>
      <c r="G116" s="364">
        <v>9340380</v>
      </c>
      <c r="H116" s="366">
        <f t="shared" si="19"/>
        <v>13797280.9</v>
      </c>
      <c r="I116" s="365">
        <f t="shared" si="20"/>
        <v>4.7405591924925021E-3</v>
      </c>
      <c r="J116" s="365">
        <f t="shared" si="20"/>
        <v>4.5989745119973174E-3</v>
      </c>
      <c r="K116" s="366">
        <f t="shared" si="20"/>
        <v>7060</v>
      </c>
      <c r="L116" s="366">
        <f t="shared" si="20"/>
        <v>10458.031456075192</v>
      </c>
      <c r="N116" s="303"/>
      <c r="O116" s="303"/>
      <c r="P116" s="303"/>
    </row>
    <row r="117" spans="1:16" s="304" customFormat="1" ht="22.5" customHeight="1">
      <c r="A117" s="460"/>
      <c r="B117" s="363">
        <v>42617</v>
      </c>
      <c r="C117" s="364">
        <v>270840</v>
      </c>
      <c r="D117" s="366">
        <f t="shared" si="18"/>
        <v>292283.40000000002</v>
      </c>
      <c r="E117" s="364">
        <v>1380</v>
      </c>
      <c r="F117" s="366">
        <f t="shared" si="19"/>
        <v>1329.3</v>
      </c>
      <c r="G117" s="364">
        <v>14380980</v>
      </c>
      <c r="H117" s="366">
        <f t="shared" si="19"/>
        <v>14049458.9</v>
      </c>
      <c r="I117" s="365">
        <f t="shared" si="20"/>
        <v>5.0952591936198497E-3</v>
      </c>
      <c r="J117" s="365">
        <f t="shared" si="20"/>
        <v>4.5479832245006041E-3</v>
      </c>
      <c r="K117" s="366">
        <f t="shared" si="20"/>
        <v>10421</v>
      </c>
      <c r="L117" s="366">
        <f t="shared" si="20"/>
        <v>10569.065598435267</v>
      </c>
      <c r="N117" s="303"/>
      <c r="O117" s="303"/>
      <c r="P117" s="303"/>
    </row>
    <row r="118" spans="1:16" s="304" customFormat="1" ht="22.5" customHeight="1">
      <c r="A118" s="460"/>
      <c r="B118" s="363">
        <v>42624</v>
      </c>
      <c r="C118" s="364">
        <v>172711</v>
      </c>
      <c r="D118" s="366">
        <f t="shared" si="18"/>
        <v>275381.90000000002</v>
      </c>
      <c r="E118" s="364">
        <v>1224</v>
      </c>
      <c r="F118" s="366">
        <f t="shared" si="19"/>
        <v>1321</v>
      </c>
      <c r="G118" s="364">
        <v>11946240</v>
      </c>
      <c r="H118" s="366">
        <f t="shared" si="19"/>
        <v>14119148</v>
      </c>
      <c r="I118" s="365">
        <f t="shared" si="20"/>
        <v>7.0869834579152455E-3</v>
      </c>
      <c r="J118" s="365">
        <f t="shared" si="20"/>
        <v>4.7969746740798864E-3</v>
      </c>
      <c r="K118" s="366">
        <f t="shared" si="20"/>
        <v>9760</v>
      </c>
      <c r="L118" s="366">
        <f t="shared" si="20"/>
        <v>10688.227100681303</v>
      </c>
      <c r="N118" s="303"/>
      <c r="O118" s="303"/>
      <c r="P118" s="303"/>
    </row>
    <row r="119" spans="1:16" s="304" customFormat="1" ht="22.5" customHeight="1">
      <c r="A119" s="460"/>
      <c r="B119" s="363">
        <v>42631</v>
      </c>
      <c r="C119" s="364">
        <v>169760</v>
      </c>
      <c r="D119" s="366">
        <f t="shared" si="18"/>
        <v>252304.3</v>
      </c>
      <c r="E119" s="364">
        <v>1576</v>
      </c>
      <c r="F119" s="366">
        <f t="shared" si="19"/>
        <v>1353.7</v>
      </c>
      <c r="G119" s="364">
        <v>9793264</v>
      </c>
      <c r="H119" s="366">
        <f t="shared" si="19"/>
        <v>13594928.199999999</v>
      </c>
      <c r="I119" s="365">
        <f t="shared" si="20"/>
        <v>9.2836946277097075E-3</v>
      </c>
      <c r="J119" s="365">
        <f t="shared" si="20"/>
        <v>5.365346527982282E-3</v>
      </c>
      <c r="K119" s="366">
        <f t="shared" si="20"/>
        <v>6214</v>
      </c>
      <c r="L119" s="366">
        <f t="shared" si="20"/>
        <v>10042.792494644307</v>
      </c>
      <c r="N119" s="303"/>
      <c r="O119" s="303"/>
      <c r="P119" s="303"/>
    </row>
    <row r="120" spans="1:16" s="304" customFormat="1" ht="22.5" customHeight="1">
      <c r="A120" s="460"/>
      <c r="B120" s="363">
        <v>42638</v>
      </c>
      <c r="C120" s="364">
        <v>322707</v>
      </c>
      <c r="D120" s="366">
        <f t="shared" si="18"/>
        <v>258238</v>
      </c>
      <c r="E120" s="364">
        <v>1458</v>
      </c>
      <c r="F120" s="366">
        <f t="shared" si="19"/>
        <v>1368.2</v>
      </c>
      <c r="G120" s="364">
        <v>11480292</v>
      </c>
      <c r="H120" s="366">
        <f t="shared" si="19"/>
        <v>13551672.5</v>
      </c>
      <c r="I120" s="365">
        <f t="shared" si="20"/>
        <v>4.5180302875363716E-3</v>
      </c>
      <c r="J120" s="365">
        <f t="shared" si="20"/>
        <v>5.2982132761251249E-3</v>
      </c>
      <c r="K120" s="366">
        <f t="shared" si="20"/>
        <v>7874</v>
      </c>
      <c r="L120" s="366">
        <f t="shared" si="20"/>
        <v>9904.7452857769331</v>
      </c>
      <c r="N120" s="303"/>
      <c r="O120" s="303"/>
      <c r="P120" s="303"/>
    </row>
    <row r="121" spans="1:16" s="304" customFormat="1" ht="22.5" customHeight="1">
      <c r="A121" s="460" t="s">
        <v>19</v>
      </c>
      <c r="B121" s="363">
        <v>42645</v>
      </c>
      <c r="C121" s="364">
        <v>265254</v>
      </c>
      <c r="D121" s="366">
        <f t="shared" si="18"/>
        <v>258299.8</v>
      </c>
      <c r="E121" s="364">
        <v>1495</v>
      </c>
      <c r="F121" s="366">
        <f t="shared" si="19"/>
        <v>1378.3</v>
      </c>
      <c r="G121" s="364">
        <v>9541090</v>
      </c>
      <c r="H121" s="366">
        <f t="shared" si="19"/>
        <v>12803986.300000001</v>
      </c>
      <c r="I121" s="365">
        <f t="shared" si="20"/>
        <v>5.6361072783068303E-3</v>
      </c>
      <c r="J121" s="365">
        <f t="shared" si="20"/>
        <v>5.3360474921002651E-3</v>
      </c>
      <c r="K121" s="366">
        <f t="shared" si="20"/>
        <v>6382</v>
      </c>
      <c r="L121" s="366">
        <f t="shared" si="20"/>
        <v>9289.6947689182343</v>
      </c>
      <c r="N121" s="303"/>
      <c r="O121" s="303"/>
      <c r="P121" s="303"/>
    </row>
    <row r="122" spans="1:16" s="304" customFormat="1" ht="22.5" customHeight="1">
      <c r="A122" s="460"/>
      <c r="B122" s="363">
        <v>42652</v>
      </c>
      <c r="C122" s="364">
        <v>194909</v>
      </c>
      <c r="D122" s="366">
        <f t="shared" si="18"/>
        <v>249796.7</v>
      </c>
      <c r="E122" s="364">
        <v>1418</v>
      </c>
      <c r="F122" s="366">
        <f t="shared" si="19"/>
        <v>1393.9</v>
      </c>
      <c r="G122" s="364">
        <v>12146588</v>
      </c>
      <c r="H122" s="366">
        <f t="shared" si="19"/>
        <v>12457172.5</v>
      </c>
      <c r="I122" s="365">
        <f t="shared" si="20"/>
        <v>7.2751899604430788E-3</v>
      </c>
      <c r="J122" s="365">
        <f t="shared" si="20"/>
        <v>5.5801377680329643E-3</v>
      </c>
      <c r="K122" s="366">
        <f t="shared" si="20"/>
        <v>8566</v>
      </c>
      <c r="L122" s="366">
        <f t="shared" si="20"/>
        <v>8936.9197933854648</v>
      </c>
      <c r="N122" s="303"/>
      <c r="O122" s="303"/>
      <c r="P122" s="303"/>
    </row>
    <row r="123" spans="1:16" s="304" customFormat="1" ht="22.5" customHeight="1">
      <c r="A123" s="460"/>
      <c r="B123" s="363">
        <v>42659</v>
      </c>
      <c r="C123" s="364">
        <v>239800</v>
      </c>
      <c r="D123" s="366">
        <f t="shared" si="18"/>
        <v>245088.3</v>
      </c>
      <c r="E123" s="364">
        <v>1411</v>
      </c>
      <c r="F123" s="366">
        <f t="shared" si="19"/>
        <v>1397.6</v>
      </c>
      <c r="G123" s="364">
        <v>19759644</v>
      </c>
      <c r="H123" s="366">
        <f t="shared" si="19"/>
        <v>12736659.1</v>
      </c>
      <c r="I123" s="365">
        <f t="shared" si="20"/>
        <v>5.8840700583819849E-3</v>
      </c>
      <c r="J123" s="365">
        <f t="shared" si="20"/>
        <v>5.7024345919409452E-3</v>
      </c>
      <c r="K123" s="366">
        <f t="shared" si="20"/>
        <v>14004</v>
      </c>
      <c r="L123" s="366">
        <f t="shared" si="20"/>
        <v>9113.23633371494</v>
      </c>
      <c r="N123" s="303"/>
      <c r="O123" s="303"/>
      <c r="P123" s="303"/>
    </row>
    <row r="124" spans="1:16" s="304" customFormat="1" ht="22.5" customHeight="1">
      <c r="A124" s="460"/>
      <c r="B124" s="363">
        <v>42666</v>
      </c>
      <c r="C124" s="364">
        <v>279928</v>
      </c>
      <c r="D124" s="366">
        <f t="shared" si="18"/>
        <v>246078.3</v>
      </c>
      <c r="E124" s="364">
        <v>1400</v>
      </c>
      <c r="F124" s="366">
        <f t="shared" si="19"/>
        <v>1409.5</v>
      </c>
      <c r="G124" s="364">
        <v>10591000</v>
      </c>
      <c r="H124" s="366">
        <f t="shared" si="19"/>
        <v>11957139.800000001</v>
      </c>
      <c r="I124" s="365">
        <f t="shared" si="20"/>
        <v>5.0012860449829954E-3</v>
      </c>
      <c r="J124" s="365">
        <f t="shared" si="20"/>
        <v>5.7278516634745938E-3</v>
      </c>
      <c r="K124" s="366">
        <f t="shared" si="20"/>
        <v>7565</v>
      </c>
      <c r="L124" s="366">
        <f t="shared" si="20"/>
        <v>8483.2492373181976</v>
      </c>
      <c r="N124" s="303"/>
      <c r="O124" s="303"/>
      <c r="P124" s="303"/>
    </row>
    <row r="125" spans="1:16" s="304" customFormat="1" ht="22.5" customHeight="1">
      <c r="A125" s="460"/>
      <c r="B125" s="363">
        <v>42673</v>
      </c>
      <c r="C125" s="364">
        <v>213576</v>
      </c>
      <c r="D125" s="366">
        <f t="shared" si="18"/>
        <v>240856.6</v>
      </c>
      <c r="E125" s="364">
        <v>1474</v>
      </c>
      <c r="F125" s="366">
        <f t="shared" si="19"/>
        <v>1415.9</v>
      </c>
      <c r="G125" s="364">
        <v>18165576</v>
      </c>
      <c r="H125" s="366">
        <f t="shared" si="19"/>
        <v>12714505.4</v>
      </c>
      <c r="I125" s="365">
        <f t="shared" si="20"/>
        <v>6.9015245158632055E-3</v>
      </c>
      <c r="J125" s="365">
        <f t="shared" si="20"/>
        <v>5.8786016243690233E-3</v>
      </c>
      <c r="K125" s="366">
        <f t="shared" si="20"/>
        <v>12324</v>
      </c>
      <c r="L125" s="366">
        <f t="shared" si="20"/>
        <v>8979.804647220848</v>
      </c>
      <c r="N125" s="303"/>
      <c r="O125" s="303"/>
      <c r="P125" s="303"/>
    </row>
    <row r="126" spans="1:16" s="304" customFormat="1" ht="22.5" customHeight="1">
      <c r="A126" s="460"/>
      <c r="B126" s="363">
        <v>42680</v>
      </c>
      <c r="C126" s="364">
        <v>217107</v>
      </c>
      <c r="D126" s="366">
        <f t="shared" si="18"/>
        <v>234659.20000000001</v>
      </c>
      <c r="E126" s="364">
        <v>1388</v>
      </c>
      <c r="F126" s="366">
        <f t="shared" si="19"/>
        <v>1422.4</v>
      </c>
      <c r="G126" s="364">
        <v>12915340</v>
      </c>
      <c r="H126" s="366">
        <f t="shared" si="19"/>
        <v>13072001.4</v>
      </c>
      <c r="I126" s="365">
        <f t="shared" si="20"/>
        <v>6.3931609759243137E-3</v>
      </c>
      <c r="J126" s="365">
        <f t="shared" si="20"/>
        <v>6.0615565040705839E-3</v>
      </c>
      <c r="K126" s="366">
        <f t="shared" si="20"/>
        <v>9305</v>
      </c>
      <c r="L126" s="366">
        <f t="shared" si="20"/>
        <v>9190.1022215973007</v>
      </c>
      <c r="N126" s="303"/>
      <c r="O126" s="303"/>
      <c r="P126" s="303"/>
    </row>
    <row r="127" spans="1:16" s="304" customFormat="1" ht="22.5" customHeight="1">
      <c r="A127" s="460"/>
      <c r="B127" s="363">
        <v>42687</v>
      </c>
      <c r="C127" s="364">
        <v>367994</v>
      </c>
      <c r="D127" s="366">
        <f t="shared" si="18"/>
        <v>244374.6</v>
      </c>
      <c r="E127" s="364">
        <v>1379</v>
      </c>
      <c r="F127" s="366">
        <f t="shared" si="19"/>
        <v>1422.3</v>
      </c>
      <c r="G127" s="364">
        <v>13732082</v>
      </c>
      <c r="H127" s="366">
        <f t="shared" si="19"/>
        <v>13007111.6</v>
      </c>
      <c r="I127" s="365">
        <f t="shared" si="20"/>
        <v>3.7473437066908701E-3</v>
      </c>
      <c r="J127" s="365">
        <f t="shared" si="20"/>
        <v>5.8201629792949015E-3</v>
      </c>
      <c r="K127" s="366">
        <f t="shared" si="20"/>
        <v>9958</v>
      </c>
      <c r="L127" s="366">
        <f t="shared" si="20"/>
        <v>9145.1252197145477</v>
      </c>
      <c r="N127" s="303"/>
      <c r="O127" s="303"/>
      <c r="P127" s="303"/>
    </row>
    <row r="128" spans="1:16" s="304" customFormat="1" ht="22.5" customHeight="1">
      <c r="A128" s="460"/>
      <c r="B128" s="363">
        <v>42694</v>
      </c>
      <c r="C128" s="364">
        <v>245060</v>
      </c>
      <c r="D128" s="366">
        <f t="shared" si="18"/>
        <v>251609.5</v>
      </c>
      <c r="E128" s="364">
        <v>1540</v>
      </c>
      <c r="F128" s="366">
        <f t="shared" si="19"/>
        <v>1453.9</v>
      </c>
      <c r="G128" s="364">
        <v>13558160</v>
      </c>
      <c r="H128" s="366">
        <f t="shared" si="19"/>
        <v>13168303.6</v>
      </c>
      <c r="I128" s="365">
        <f t="shared" si="20"/>
        <v>6.2841753040071818E-3</v>
      </c>
      <c r="J128" s="365">
        <f t="shared" si="20"/>
        <v>5.7783986693666183E-3</v>
      </c>
      <c r="K128" s="366">
        <f t="shared" si="20"/>
        <v>8804</v>
      </c>
      <c r="L128" s="366">
        <f t="shared" si="20"/>
        <v>9057.2278698672526</v>
      </c>
      <c r="N128" s="303"/>
      <c r="O128" s="303"/>
      <c r="P128" s="303"/>
    </row>
    <row r="129" spans="1:16" s="304" customFormat="1" ht="22.5" customHeight="1">
      <c r="A129" s="460"/>
      <c r="B129" s="363">
        <v>42701</v>
      </c>
      <c r="C129" s="364">
        <v>205730</v>
      </c>
      <c r="D129" s="366">
        <f t="shared" si="18"/>
        <v>255206.5</v>
      </c>
      <c r="E129" s="364">
        <v>1550</v>
      </c>
      <c r="F129" s="366">
        <f t="shared" si="19"/>
        <v>1451.3</v>
      </c>
      <c r="G129" s="364">
        <v>15613150</v>
      </c>
      <c r="H129" s="366">
        <f t="shared" si="19"/>
        <v>13750292.199999999</v>
      </c>
      <c r="I129" s="365">
        <f t="shared" si="20"/>
        <v>7.5341466971273032E-3</v>
      </c>
      <c r="J129" s="365">
        <f t="shared" si="20"/>
        <v>5.6867673824922173E-3</v>
      </c>
      <c r="K129" s="366">
        <f t="shared" si="20"/>
        <v>10073</v>
      </c>
      <c r="L129" s="366">
        <f t="shared" si="20"/>
        <v>9474.4657892923587</v>
      </c>
      <c r="N129" s="303"/>
      <c r="O129" s="303"/>
      <c r="P129" s="303"/>
    </row>
    <row r="130" spans="1:16" s="304" customFormat="1" ht="22.5" customHeight="1">
      <c r="A130" s="460"/>
      <c r="B130" s="363">
        <v>42708</v>
      </c>
      <c r="C130" s="364">
        <v>181038</v>
      </c>
      <c r="D130" s="366">
        <f t="shared" si="18"/>
        <v>241039.6</v>
      </c>
      <c r="E130" s="364">
        <v>1530</v>
      </c>
      <c r="F130" s="366">
        <f t="shared" si="19"/>
        <v>1458.5</v>
      </c>
      <c r="G130" s="364">
        <v>16069590</v>
      </c>
      <c r="H130" s="366">
        <f t="shared" si="19"/>
        <v>14209222</v>
      </c>
      <c r="I130" s="365">
        <f t="shared" si="20"/>
        <v>8.4512643754349921E-3</v>
      </c>
      <c r="J130" s="365">
        <f t="shared" si="20"/>
        <v>6.0508729685910525E-3</v>
      </c>
      <c r="K130" s="366">
        <f t="shared" si="20"/>
        <v>10503</v>
      </c>
      <c r="L130" s="366">
        <f t="shared" si="20"/>
        <v>9742.3531025025713</v>
      </c>
      <c r="N130" s="303"/>
      <c r="O130" s="303"/>
      <c r="P130" s="303"/>
    </row>
    <row r="131" spans="1:16" s="304" customFormat="1" ht="22.5" customHeight="1">
      <c r="A131" s="460"/>
      <c r="B131" s="363">
        <v>42715</v>
      </c>
      <c r="C131" s="364">
        <v>169764</v>
      </c>
      <c r="D131" s="366">
        <f t="shared" si="18"/>
        <v>231490.6</v>
      </c>
      <c r="E131" s="364">
        <v>1387</v>
      </c>
      <c r="F131" s="366">
        <f t="shared" si="19"/>
        <v>1447.7</v>
      </c>
      <c r="G131" s="364">
        <v>14001765</v>
      </c>
      <c r="H131" s="366">
        <f t="shared" si="19"/>
        <v>14655289.5</v>
      </c>
      <c r="I131" s="365">
        <f t="shared" si="20"/>
        <v>8.1701656417143796E-3</v>
      </c>
      <c r="J131" s="365">
        <f t="shared" si="20"/>
        <v>6.2538176496151465E-3</v>
      </c>
      <c r="K131" s="366">
        <f t="shared" si="20"/>
        <v>10095</v>
      </c>
      <c r="L131" s="366">
        <f t="shared" si="20"/>
        <v>10123.153622988188</v>
      </c>
      <c r="N131" s="303"/>
      <c r="O131" s="303"/>
      <c r="P131" s="303"/>
    </row>
    <row r="132" spans="1:16" s="304" customFormat="1" ht="22.5" customHeight="1">
      <c r="A132" s="460"/>
      <c r="B132" s="363">
        <v>42722</v>
      </c>
      <c r="C132" s="364">
        <v>117380</v>
      </c>
      <c r="D132" s="366">
        <f t="shared" si="18"/>
        <v>223737.7</v>
      </c>
      <c r="E132" s="364">
        <v>1050</v>
      </c>
      <c r="F132" s="366">
        <f t="shared" si="19"/>
        <v>1410.9</v>
      </c>
      <c r="G132" s="364">
        <v>13830600</v>
      </c>
      <c r="H132" s="366">
        <f t="shared" si="19"/>
        <v>14823690.699999999</v>
      </c>
      <c r="I132" s="365">
        <f t="shared" si="20"/>
        <v>8.9453058442664855E-3</v>
      </c>
      <c r="J132" s="365">
        <f t="shared" si="20"/>
        <v>6.3060449803497582E-3</v>
      </c>
      <c r="K132" s="366">
        <f t="shared" si="20"/>
        <v>13172</v>
      </c>
      <c r="L132" s="366">
        <f t="shared" si="20"/>
        <v>10506.549507406618</v>
      </c>
      <c r="N132" s="303"/>
      <c r="O132" s="303"/>
      <c r="P132" s="303"/>
    </row>
    <row r="133" spans="1:16" s="304" customFormat="1" ht="22.5" customHeight="1" thickBot="1">
      <c r="A133" s="461"/>
      <c r="B133" s="367">
        <v>42729</v>
      </c>
      <c r="C133" s="368">
        <v>144936</v>
      </c>
      <c r="D133" s="369">
        <f t="shared" si="18"/>
        <v>214251.3</v>
      </c>
      <c r="E133" s="368">
        <v>1627</v>
      </c>
      <c r="F133" s="369">
        <f t="shared" si="19"/>
        <v>1432.5</v>
      </c>
      <c r="G133" s="368">
        <v>19445904</v>
      </c>
      <c r="H133" s="369">
        <f t="shared" si="19"/>
        <v>14792316.699999999</v>
      </c>
      <c r="I133" s="370">
        <f t="shared" si="20"/>
        <v>1.1225644422365734E-2</v>
      </c>
      <c r="J133" s="370">
        <f t="shared" si="20"/>
        <v>6.6860737834496227E-3</v>
      </c>
      <c r="K133" s="369">
        <f t="shared" si="20"/>
        <v>11952</v>
      </c>
      <c r="L133" s="369">
        <f t="shared" si="20"/>
        <v>10326.224572425828</v>
      </c>
      <c r="N133" s="303"/>
      <c r="O133" s="303"/>
      <c r="P133" s="303"/>
    </row>
  </sheetData>
  <mergeCells count="19">
    <mergeCell ref="A121:A133"/>
    <mergeCell ref="A37:A40"/>
    <mergeCell ref="G37:G40"/>
    <mergeCell ref="M37:M40"/>
    <mergeCell ref="G43:J43"/>
    <mergeCell ref="M43:P43"/>
    <mergeCell ref="G46:G49"/>
    <mergeCell ref="M46:M49"/>
    <mergeCell ref="G50:G53"/>
    <mergeCell ref="M50:M53"/>
    <mergeCell ref="A82:A94"/>
    <mergeCell ref="A95:A107"/>
    <mergeCell ref="A108:A120"/>
    <mergeCell ref="A30:D30"/>
    <mergeCell ref="G30:J30"/>
    <mergeCell ref="M30:P30"/>
    <mergeCell ref="A33:A36"/>
    <mergeCell ref="G33:G36"/>
    <mergeCell ref="M33:M36"/>
  </mergeCells>
  <phoneticPr fontId="3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01"/>
  <sheetViews>
    <sheetView showGridLines="0" workbookViewId="0">
      <selection activeCell="F92" sqref="F92"/>
    </sheetView>
  </sheetViews>
  <sheetFormatPr defaultColWidth="6.25" defaultRowHeight="26.1" customHeight="1"/>
  <cols>
    <col min="1" max="1" width="11.625" style="69" customWidth="1"/>
    <col min="2" max="2" width="21.875" style="69" customWidth="1"/>
    <col min="3" max="3" width="11.75" style="69" customWidth="1"/>
    <col min="4" max="4" width="10.25" style="69" customWidth="1"/>
    <col min="5" max="6" width="11.25" style="69" customWidth="1"/>
    <col min="7" max="7" width="12.125" style="69" customWidth="1"/>
    <col min="8" max="8" width="10" style="69" customWidth="1"/>
    <col min="9" max="9" width="14" style="69" bestFit="1" customWidth="1"/>
    <col min="10" max="15" width="10.375" style="69" bestFit="1" customWidth="1"/>
    <col min="16" max="18" width="11.5" style="69" bestFit="1" customWidth="1"/>
    <col min="19" max="29" width="10.375" style="69" bestFit="1" customWidth="1"/>
    <col min="30" max="30" width="10.5" style="69" bestFit="1" customWidth="1"/>
    <col min="31" max="16384" width="6.25" style="69"/>
  </cols>
  <sheetData>
    <row r="1" spans="1:30" s="374" customFormat="1" ht="26.1" customHeight="1">
      <c r="A1" s="373" t="s">
        <v>288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</row>
    <row r="2" spans="1:30" ht="26.1" customHeight="1">
      <c r="A2" s="375">
        <v>1</v>
      </c>
      <c r="B2" s="69" t="s">
        <v>289</v>
      </c>
    </row>
    <row r="3" spans="1:30" ht="26.1" customHeight="1">
      <c r="A3" s="375" t="s">
        <v>290</v>
      </c>
      <c r="B3" s="69" t="str">
        <f>CHOOSE(A2,B87,B88,B89)</f>
        <v>悲觀的</v>
      </c>
    </row>
    <row r="4" spans="1:30" ht="75" customHeight="1">
      <c r="O4" s="376"/>
    </row>
    <row r="5" spans="1:30" ht="75" customHeight="1"/>
    <row r="6" spans="1:30" ht="75" customHeight="1"/>
    <row r="7" spans="1:30" ht="75" customHeight="1"/>
    <row r="8" spans="1:30" ht="75" customHeight="1"/>
    <row r="9" spans="1:30" ht="75" customHeight="1"/>
    <row r="10" spans="1:30" ht="75" customHeight="1"/>
    <row r="11" spans="1:30" ht="26.1" customHeight="1">
      <c r="A11" s="151"/>
      <c r="C11" s="151"/>
    </row>
    <row r="13" spans="1:30" ht="35.1" customHeight="1">
      <c r="A13" s="377" t="s">
        <v>291</v>
      </c>
      <c r="B13" s="378"/>
      <c r="C13" s="378"/>
      <c r="D13" s="378"/>
      <c r="E13" s="378"/>
      <c r="F13" s="378"/>
      <c r="G13" s="378"/>
      <c r="H13" s="378"/>
      <c r="I13" s="379"/>
      <c r="J13" s="380"/>
      <c r="K13" s="380"/>
      <c r="L13" s="380"/>
      <c r="M13" s="380"/>
      <c r="N13" s="380"/>
      <c r="O13" s="380"/>
      <c r="P13" s="380"/>
      <c r="Q13" s="380"/>
      <c r="R13" s="380"/>
      <c r="S13" s="380"/>
      <c r="T13" s="380"/>
      <c r="U13" s="380"/>
      <c r="V13" s="380"/>
      <c r="W13" s="380"/>
      <c r="X13" s="380"/>
      <c r="Y13" s="380"/>
      <c r="Z13" s="380"/>
      <c r="AA13" s="380"/>
      <c r="AB13" s="380"/>
    </row>
    <row r="14" spans="1:30" ht="26.1" customHeight="1" thickBot="1">
      <c r="A14" s="381"/>
      <c r="B14" s="382"/>
      <c r="C14" s="383"/>
      <c r="D14" s="380"/>
      <c r="E14" s="380"/>
      <c r="F14" s="380"/>
      <c r="G14" s="380"/>
      <c r="H14" s="380"/>
      <c r="I14" s="380"/>
      <c r="J14" s="380"/>
      <c r="K14" s="380"/>
      <c r="L14" s="380"/>
      <c r="M14" s="380"/>
      <c r="N14" s="380"/>
      <c r="O14" s="380"/>
      <c r="P14" s="380"/>
      <c r="Q14" s="380"/>
      <c r="R14" s="380"/>
      <c r="S14" s="380"/>
      <c r="T14" s="380"/>
      <c r="U14" s="380"/>
      <c r="V14" s="380"/>
      <c r="W14" s="380"/>
      <c r="X14" s="380"/>
      <c r="Y14" s="380"/>
      <c r="Z14" s="380"/>
      <c r="AA14" s="380"/>
      <c r="AB14" s="380"/>
    </row>
    <row r="15" spans="1:30" ht="26.1" customHeight="1">
      <c r="A15" s="381"/>
      <c r="B15" s="384" t="s">
        <v>292</v>
      </c>
      <c r="C15" s="468" t="s">
        <v>293</v>
      </c>
      <c r="D15" s="468"/>
      <c r="E15" s="468" t="s">
        <v>294</v>
      </c>
      <c r="F15" s="468"/>
      <c r="G15" s="468" t="s">
        <v>295</v>
      </c>
      <c r="H15" s="468"/>
      <c r="I15" s="384" t="s">
        <v>295</v>
      </c>
      <c r="J15" s="71" t="s">
        <v>296</v>
      </c>
      <c r="K15" s="380"/>
      <c r="L15" s="380"/>
      <c r="M15" s="380"/>
      <c r="N15" s="380"/>
      <c r="O15" s="380"/>
      <c r="P15" s="380"/>
      <c r="Q15" s="380"/>
      <c r="R15" s="380"/>
      <c r="S15" s="380"/>
      <c r="T15" s="380"/>
      <c r="U15" s="380"/>
      <c r="V15" s="380"/>
      <c r="W15" s="380"/>
      <c r="X15" s="380"/>
      <c r="Y15" s="380"/>
      <c r="Z15" s="380"/>
      <c r="AA15" s="380"/>
    </row>
    <row r="16" spans="1:30" ht="26.1" customHeight="1">
      <c r="A16" s="381"/>
      <c r="B16" s="385"/>
      <c r="C16" s="386">
        <v>2017</v>
      </c>
      <c r="D16" s="386">
        <v>2018</v>
      </c>
      <c r="E16" s="386">
        <v>2017</v>
      </c>
      <c r="F16" s="386">
        <v>2018</v>
      </c>
      <c r="G16" s="386">
        <v>2017</v>
      </c>
      <c r="H16" s="386">
        <v>2018</v>
      </c>
      <c r="I16" s="469" t="s">
        <v>297</v>
      </c>
      <c r="J16" s="469"/>
      <c r="K16" s="380"/>
      <c r="L16" s="380"/>
      <c r="M16" s="380"/>
      <c r="N16" s="380"/>
      <c r="O16" s="380"/>
      <c r="P16" s="380"/>
      <c r="Q16" s="380"/>
      <c r="R16" s="380"/>
      <c r="S16" s="380"/>
      <c r="T16" s="380"/>
      <c r="U16" s="380"/>
      <c r="V16" s="380"/>
      <c r="W16" s="380"/>
      <c r="X16" s="380"/>
      <c r="Y16" s="380"/>
      <c r="Z16" s="380"/>
      <c r="AA16" s="380"/>
      <c r="AB16" s="380"/>
      <c r="AC16" s="380"/>
      <c r="AD16" s="380"/>
    </row>
    <row r="17" spans="1:30" ht="26.1" customHeight="1">
      <c r="A17" s="381"/>
      <c r="B17" s="387" t="s">
        <v>298</v>
      </c>
      <c r="C17" s="388">
        <f>Q53</f>
        <v>14000000</v>
      </c>
      <c r="D17" s="389">
        <f>AC53</f>
        <v>14000000</v>
      </c>
      <c r="E17" s="388">
        <f>Q48</f>
        <v>3184000</v>
      </c>
      <c r="F17" s="388">
        <f>AC48</f>
        <v>12184000</v>
      </c>
      <c r="G17" s="389">
        <f>Q54</f>
        <v>-10816000</v>
      </c>
      <c r="H17" s="389">
        <f>AC54</f>
        <v>-1816000</v>
      </c>
      <c r="I17" s="389">
        <f>AC54</f>
        <v>-1816000</v>
      </c>
      <c r="J17" s="390">
        <f>AC55</f>
        <v>0.87028571428571433</v>
      </c>
      <c r="K17" s="380"/>
      <c r="L17" s="380"/>
      <c r="M17" s="380"/>
      <c r="N17" s="380"/>
      <c r="O17" s="380"/>
      <c r="P17" s="380"/>
      <c r="Q17" s="380"/>
      <c r="R17" s="380"/>
      <c r="S17" s="380"/>
      <c r="T17" s="380"/>
      <c r="U17" s="380"/>
      <c r="V17" s="380"/>
      <c r="W17" s="380"/>
      <c r="X17" s="380"/>
      <c r="Y17" s="380"/>
      <c r="Z17" s="380"/>
      <c r="AA17" s="380"/>
      <c r="AB17" s="380"/>
      <c r="AC17" s="380"/>
      <c r="AD17" s="380"/>
    </row>
    <row r="18" spans="1:30" ht="26.1" customHeight="1">
      <c r="A18" s="381"/>
      <c r="B18" s="387" t="s">
        <v>299</v>
      </c>
      <c r="C18" s="391">
        <v>14000000</v>
      </c>
      <c r="D18" s="391">
        <v>14000000</v>
      </c>
      <c r="E18" s="391">
        <v>3184000</v>
      </c>
      <c r="F18" s="391">
        <v>12184000</v>
      </c>
      <c r="G18" s="391">
        <v>-10816000</v>
      </c>
      <c r="H18" s="391">
        <v>-1816000</v>
      </c>
      <c r="I18" s="391">
        <v>-1816000</v>
      </c>
      <c r="J18" s="390">
        <v>0.87028571428571433</v>
      </c>
      <c r="K18" s="380"/>
      <c r="L18" s="380"/>
      <c r="M18" s="380"/>
      <c r="N18" s="380"/>
      <c r="O18" s="380"/>
      <c r="P18" s="380"/>
      <c r="Q18" s="380"/>
      <c r="R18" s="380"/>
      <c r="S18" s="380"/>
      <c r="T18" s="380"/>
      <c r="U18" s="380"/>
      <c r="V18" s="380"/>
      <c r="W18" s="380"/>
      <c r="X18" s="380"/>
      <c r="Y18" s="380"/>
      <c r="Z18" s="380"/>
      <c r="AA18" s="380"/>
      <c r="AB18" s="380"/>
      <c r="AC18" s="380"/>
      <c r="AD18" s="380"/>
    </row>
    <row r="19" spans="1:30" ht="26.1" customHeight="1">
      <c r="A19" s="381"/>
      <c r="B19" s="387" t="s">
        <v>300</v>
      </c>
      <c r="C19" s="391">
        <v>14000000</v>
      </c>
      <c r="D19" s="391">
        <v>14000000</v>
      </c>
      <c r="E19" s="391">
        <v>7548000</v>
      </c>
      <c r="F19" s="391">
        <v>28860000</v>
      </c>
      <c r="G19" s="391">
        <v>-6452000</v>
      </c>
      <c r="H19" s="391">
        <v>14860000</v>
      </c>
      <c r="I19" s="391">
        <v>14860000</v>
      </c>
      <c r="J19" s="390">
        <v>2.0614285714285714</v>
      </c>
      <c r="K19" s="380"/>
      <c r="L19" s="380"/>
      <c r="M19" s="380"/>
      <c r="N19" s="380"/>
      <c r="O19" s="380"/>
      <c r="P19" s="380"/>
      <c r="Q19" s="380"/>
      <c r="R19" s="380"/>
      <c r="S19" s="380"/>
      <c r="T19" s="380"/>
      <c r="U19" s="380"/>
      <c r="V19" s="380"/>
      <c r="W19" s="380"/>
      <c r="X19" s="380"/>
      <c r="Y19" s="380"/>
      <c r="Z19" s="380"/>
      <c r="AA19" s="380"/>
      <c r="AB19" s="380"/>
      <c r="AC19" s="380"/>
      <c r="AD19" s="380"/>
    </row>
    <row r="20" spans="1:30" ht="26.1" customHeight="1" thickBot="1">
      <c r="B20" s="392" t="s">
        <v>301</v>
      </c>
      <c r="C20" s="393">
        <v>14000000</v>
      </c>
      <c r="D20" s="393">
        <v>14000000</v>
      </c>
      <c r="E20" s="393">
        <v>12792000</v>
      </c>
      <c r="F20" s="393">
        <v>48876000</v>
      </c>
      <c r="G20" s="393">
        <v>-1208000</v>
      </c>
      <c r="H20" s="393">
        <v>34876000</v>
      </c>
      <c r="I20" s="393">
        <v>34876000</v>
      </c>
      <c r="J20" s="158">
        <v>3.4911428571428571</v>
      </c>
    </row>
    <row r="21" spans="1:30" ht="26.1" customHeight="1" thickBot="1"/>
    <row r="22" spans="1:30" ht="26.1" customHeight="1">
      <c r="A22" s="71"/>
      <c r="B22" s="384" t="s">
        <v>292</v>
      </c>
      <c r="C22" s="415">
        <v>2017</v>
      </c>
      <c r="D22" s="415"/>
      <c r="E22" s="415"/>
      <c r="F22" s="415"/>
      <c r="G22" s="415"/>
      <c r="H22" s="415"/>
      <c r="I22" s="415"/>
      <c r="J22" s="415"/>
      <c r="K22" s="415"/>
      <c r="L22" s="415"/>
      <c r="M22" s="415"/>
      <c r="N22" s="415"/>
      <c r="O22" s="415">
        <v>2018</v>
      </c>
      <c r="P22" s="415"/>
      <c r="Q22" s="415"/>
      <c r="R22" s="415"/>
      <c r="S22" s="415"/>
      <c r="T22" s="415"/>
      <c r="U22" s="415"/>
      <c r="V22" s="415"/>
      <c r="W22" s="415"/>
      <c r="X22" s="415"/>
      <c r="Y22" s="415"/>
      <c r="Z22" s="415"/>
    </row>
    <row r="23" spans="1:30" ht="26.1" customHeight="1">
      <c r="A23" s="394"/>
      <c r="B23" s="394"/>
      <c r="C23" s="223" t="s">
        <v>302</v>
      </c>
      <c r="D23" s="223" t="s">
        <v>303</v>
      </c>
      <c r="E23" s="223" t="s">
        <v>82</v>
      </c>
      <c r="F23" s="223" t="s">
        <v>83</v>
      </c>
      <c r="G23" s="223" t="s">
        <v>84</v>
      </c>
      <c r="H23" s="223" t="s">
        <v>85</v>
      </c>
      <c r="I23" s="223" t="s">
        <v>86</v>
      </c>
      <c r="J23" s="223" t="s">
        <v>87</v>
      </c>
      <c r="K23" s="223" t="s">
        <v>88</v>
      </c>
      <c r="L23" s="223" t="s">
        <v>89</v>
      </c>
      <c r="M23" s="223" t="s">
        <v>90</v>
      </c>
      <c r="N23" s="223" t="s">
        <v>91</v>
      </c>
      <c r="O23" s="223" t="s">
        <v>92</v>
      </c>
      <c r="P23" s="223" t="s">
        <v>93</v>
      </c>
      <c r="Q23" s="223" t="s">
        <v>82</v>
      </c>
      <c r="R23" s="223" t="s">
        <v>83</v>
      </c>
      <c r="S23" s="223" t="s">
        <v>84</v>
      </c>
      <c r="T23" s="223" t="s">
        <v>85</v>
      </c>
      <c r="U23" s="223" t="s">
        <v>86</v>
      </c>
      <c r="V23" s="223" t="s">
        <v>87</v>
      </c>
      <c r="W23" s="223" t="s">
        <v>88</v>
      </c>
      <c r="X23" s="223" t="s">
        <v>89</v>
      </c>
      <c r="Y23" s="223" t="s">
        <v>90</v>
      </c>
      <c r="Z23" s="223" t="s">
        <v>91</v>
      </c>
    </row>
    <row r="24" spans="1:30" ht="26.1" customHeight="1">
      <c r="A24" s="62" t="s">
        <v>304</v>
      </c>
      <c r="B24" s="62"/>
      <c r="C24" s="388">
        <f t="shared" ref="C24:Z24" si="0">F53</f>
        <v>3000000</v>
      </c>
      <c r="D24" s="388">
        <f t="shared" si="0"/>
        <v>4000000</v>
      </c>
      <c r="E24" s="388">
        <f t="shared" si="0"/>
        <v>5000000</v>
      </c>
      <c r="F24" s="388">
        <f>I53</f>
        <v>6000000</v>
      </c>
      <c r="G24" s="388">
        <f t="shared" si="0"/>
        <v>7000000</v>
      </c>
      <c r="H24" s="388">
        <f t="shared" si="0"/>
        <v>8000000</v>
      </c>
      <c r="I24" s="388">
        <f t="shared" si="0"/>
        <v>9000000</v>
      </c>
      <c r="J24" s="388">
        <f t="shared" si="0"/>
        <v>10000000</v>
      </c>
      <c r="K24" s="388">
        <f t="shared" si="0"/>
        <v>11000000</v>
      </c>
      <c r="L24" s="388">
        <f t="shared" si="0"/>
        <v>12000000</v>
      </c>
      <c r="M24" s="388">
        <f t="shared" si="0"/>
        <v>13000000</v>
      </c>
      <c r="N24" s="388">
        <f t="shared" si="0"/>
        <v>14000000</v>
      </c>
      <c r="O24" s="388">
        <f t="shared" si="0"/>
        <v>14000000</v>
      </c>
      <c r="P24" s="388">
        <f t="shared" si="0"/>
        <v>14000000</v>
      </c>
      <c r="Q24" s="388">
        <f t="shared" si="0"/>
        <v>14000000</v>
      </c>
      <c r="R24" s="388">
        <f t="shared" si="0"/>
        <v>14000000</v>
      </c>
      <c r="S24" s="388">
        <f t="shared" si="0"/>
        <v>14000000</v>
      </c>
      <c r="T24" s="388">
        <f t="shared" si="0"/>
        <v>14000000</v>
      </c>
      <c r="U24" s="388">
        <f t="shared" si="0"/>
        <v>14000000</v>
      </c>
      <c r="V24" s="388">
        <f t="shared" si="0"/>
        <v>14000000</v>
      </c>
      <c r="W24" s="388">
        <f t="shared" si="0"/>
        <v>14000000</v>
      </c>
      <c r="X24" s="388">
        <f t="shared" si="0"/>
        <v>14000000</v>
      </c>
      <c r="Y24" s="388">
        <f t="shared" si="0"/>
        <v>14000000</v>
      </c>
      <c r="Z24" s="388">
        <f t="shared" si="0"/>
        <v>14000000</v>
      </c>
    </row>
    <row r="25" spans="1:30" ht="26.1" customHeight="1">
      <c r="A25" s="62" t="s">
        <v>305</v>
      </c>
      <c r="B25" s="62"/>
      <c r="C25" s="388"/>
      <c r="D25" s="388"/>
      <c r="E25" s="388"/>
      <c r="F25" s="388"/>
      <c r="G25" s="388"/>
      <c r="H25" s="388"/>
      <c r="I25" s="388"/>
      <c r="J25" s="388"/>
      <c r="K25" s="388"/>
      <c r="L25" s="388"/>
      <c r="M25" s="388"/>
      <c r="N25" s="388"/>
      <c r="O25" s="388"/>
      <c r="P25" s="388"/>
      <c r="Q25" s="388"/>
      <c r="R25" s="388"/>
      <c r="S25" s="388"/>
      <c r="T25" s="388"/>
      <c r="U25" s="388"/>
      <c r="V25" s="388"/>
      <c r="W25" s="388"/>
      <c r="X25" s="388"/>
      <c r="Y25" s="388"/>
      <c r="Z25" s="388"/>
    </row>
    <row r="26" spans="1:30" ht="26.1" customHeight="1">
      <c r="A26" s="465" t="s">
        <v>305</v>
      </c>
      <c r="B26" s="387" t="s">
        <v>298</v>
      </c>
      <c r="C26" s="388">
        <f t="shared" ref="C26:Z26" si="1">F48</f>
        <v>0</v>
      </c>
      <c r="D26" s="388">
        <f t="shared" si="1"/>
        <v>36000</v>
      </c>
      <c r="E26" s="388">
        <f t="shared" si="1"/>
        <v>124000</v>
      </c>
      <c r="F26" s="388">
        <f t="shared" si="1"/>
        <v>260000</v>
      </c>
      <c r="G26" s="388">
        <f t="shared" si="1"/>
        <v>448000</v>
      </c>
      <c r="H26" s="388">
        <f t="shared" si="1"/>
        <v>688000</v>
      </c>
      <c r="I26" s="388">
        <f t="shared" si="1"/>
        <v>976000</v>
      </c>
      <c r="J26" s="388">
        <f t="shared" si="1"/>
        <v>1316000</v>
      </c>
      <c r="K26" s="388">
        <f t="shared" si="1"/>
        <v>1708000</v>
      </c>
      <c r="L26" s="388">
        <f t="shared" si="1"/>
        <v>2148000</v>
      </c>
      <c r="M26" s="388">
        <f t="shared" si="1"/>
        <v>2640000</v>
      </c>
      <c r="N26" s="388">
        <f t="shared" si="1"/>
        <v>3184000</v>
      </c>
      <c r="O26" s="388">
        <f t="shared" si="1"/>
        <v>3776000</v>
      </c>
      <c r="P26" s="388">
        <f t="shared" si="1"/>
        <v>4420000</v>
      </c>
      <c r="Q26" s="388">
        <f t="shared" si="1"/>
        <v>5116000</v>
      </c>
      <c r="R26" s="388">
        <f t="shared" si="1"/>
        <v>5860000</v>
      </c>
      <c r="S26" s="388">
        <f t="shared" si="1"/>
        <v>6616000</v>
      </c>
      <c r="T26" s="388">
        <f t="shared" si="1"/>
        <v>7380000</v>
      </c>
      <c r="U26" s="388">
        <f t="shared" si="1"/>
        <v>8156000</v>
      </c>
      <c r="V26" s="388">
        <f t="shared" si="1"/>
        <v>8940000</v>
      </c>
      <c r="W26" s="388">
        <f t="shared" si="1"/>
        <v>9736000</v>
      </c>
      <c r="X26" s="388">
        <f t="shared" si="1"/>
        <v>10540000</v>
      </c>
      <c r="Y26" s="388">
        <f t="shared" si="1"/>
        <v>11356000</v>
      </c>
      <c r="Z26" s="388">
        <f t="shared" si="1"/>
        <v>12184000</v>
      </c>
    </row>
    <row r="27" spans="1:30" ht="26.1" customHeight="1">
      <c r="A27" s="466"/>
      <c r="B27" s="387" t="s">
        <v>299</v>
      </c>
      <c r="C27" s="395">
        <v>0</v>
      </c>
      <c r="D27" s="395">
        <v>45000</v>
      </c>
      <c r="E27" s="395">
        <v>155000</v>
      </c>
      <c r="F27" s="395">
        <v>325000</v>
      </c>
      <c r="G27" s="395">
        <v>560000</v>
      </c>
      <c r="H27" s="395">
        <v>860000</v>
      </c>
      <c r="I27" s="395">
        <v>1220000</v>
      </c>
      <c r="J27" s="395">
        <v>1645000</v>
      </c>
      <c r="K27" s="395">
        <v>2135000</v>
      </c>
      <c r="L27" s="395">
        <v>2685000</v>
      </c>
      <c r="M27" s="395">
        <v>3300000</v>
      </c>
      <c r="N27" s="395">
        <v>3980000</v>
      </c>
      <c r="O27" s="395">
        <v>4720000</v>
      </c>
      <c r="P27" s="395">
        <v>5525000</v>
      </c>
      <c r="Q27" s="395">
        <v>6395000</v>
      </c>
      <c r="R27" s="395">
        <v>7325000</v>
      </c>
      <c r="S27" s="395">
        <v>8270000</v>
      </c>
      <c r="T27" s="395">
        <v>9225000</v>
      </c>
      <c r="U27" s="395">
        <v>10195000</v>
      </c>
      <c r="V27" s="395">
        <v>11175000</v>
      </c>
      <c r="W27" s="395">
        <v>12170000</v>
      </c>
      <c r="X27" s="395">
        <v>13175000</v>
      </c>
      <c r="Y27" s="395">
        <v>14195000</v>
      </c>
      <c r="Z27" s="395">
        <v>15230000</v>
      </c>
    </row>
    <row r="28" spans="1:30" ht="26.1" customHeight="1">
      <c r="A28" s="466"/>
      <c r="B28" s="387" t="s">
        <v>300</v>
      </c>
      <c r="C28" s="395">
        <v>0</v>
      </c>
      <c r="D28" s="395">
        <v>110000</v>
      </c>
      <c r="E28" s="395">
        <v>370000</v>
      </c>
      <c r="F28" s="395">
        <v>780000</v>
      </c>
      <c r="G28" s="395">
        <v>1340000</v>
      </c>
      <c r="H28" s="395">
        <v>2050000</v>
      </c>
      <c r="I28" s="395">
        <v>2910000</v>
      </c>
      <c r="J28" s="395">
        <v>3915000</v>
      </c>
      <c r="K28" s="395">
        <v>5070000</v>
      </c>
      <c r="L28" s="395">
        <v>6375000</v>
      </c>
      <c r="M28" s="395">
        <v>7830000</v>
      </c>
      <c r="N28" s="395">
        <v>9435000</v>
      </c>
      <c r="O28" s="395">
        <v>11190000</v>
      </c>
      <c r="P28" s="395">
        <v>13095000</v>
      </c>
      <c r="Q28" s="395">
        <v>15150000</v>
      </c>
      <c r="R28" s="395">
        <v>17355000</v>
      </c>
      <c r="S28" s="395">
        <v>19590000</v>
      </c>
      <c r="T28" s="395">
        <v>21855000</v>
      </c>
      <c r="U28" s="395">
        <v>24150000</v>
      </c>
      <c r="V28" s="395">
        <v>26475000</v>
      </c>
      <c r="W28" s="395">
        <v>28830000</v>
      </c>
      <c r="X28" s="395">
        <v>31215000</v>
      </c>
      <c r="Y28" s="395">
        <v>33630000</v>
      </c>
      <c r="Z28" s="395">
        <v>36075000</v>
      </c>
    </row>
    <row r="29" spans="1:30" ht="26.1" customHeight="1" thickBot="1">
      <c r="A29" s="467"/>
      <c r="B29" s="392" t="s">
        <v>301</v>
      </c>
      <c r="C29" s="396">
        <v>0</v>
      </c>
      <c r="D29" s="396">
        <v>190000</v>
      </c>
      <c r="E29" s="396">
        <v>630000</v>
      </c>
      <c r="F29" s="396">
        <v>1325000</v>
      </c>
      <c r="G29" s="396">
        <v>2270000</v>
      </c>
      <c r="H29" s="396">
        <v>3470000</v>
      </c>
      <c r="I29" s="396">
        <v>4925000</v>
      </c>
      <c r="J29" s="396">
        <v>6630000</v>
      </c>
      <c r="K29" s="396">
        <v>8590000</v>
      </c>
      <c r="L29" s="396">
        <v>10805000</v>
      </c>
      <c r="M29" s="396">
        <v>13270000</v>
      </c>
      <c r="N29" s="396">
        <v>15990000</v>
      </c>
      <c r="O29" s="396">
        <v>18965000</v>
      </c>
      <c r="P29" s="396">
        <v>22190000</v>
      </c>
      <c r="Q29" s="396">
        <v>25670000</v>
      </c>
      <c r="R29" s="396">
        <v>29405000</v>
      </c>
      <c r="S29" s="396">
        <v>33190000</v>
      </c>
      <c r="T29" s="396">
        <v>37025000</v>
      </c>
      <c r="U29" s="396">
        <v>40910000</v>
      </c>
      <c r="V29" s="396">
        <v>44845000</v>
      </c>
      <c r="W29" s="396">
        <v>48830000</v>
      </c>
      <c r="X29" s="396">
        <v>52865000</v>
      </c>
      <c r="Y29" s="396">
        <v>56955000</v>
      </c>
      <c r="Z29" s="396">
        <v>61095000</v>
      </c>
      <c r="AA29" s="117"/>
      <c r="AB29" s="117"/>
    </row>
    <row r="30" spans="1:30" ht="26.1" customHeight="1">
      <c r="A30" s="397"/>
      <c r="B30" s="382"/>
      <c r="C30" s="398"/>
      <c r="D30" s="398"/>
      <c r="E30" s="398"/>
      <c r="F30" s="398"/>
      <c r="G30" s="398"/>
      <c r="H30" s="398"/>
      <c r="I30" s="398"/>
      <c r="J30" s="398"/>
      <c r="K30" s="398"/>
      <c r="L30" s="398"/>
      <c r="M30" s="398"/>
      <c r="N30" s="398"/>
      <c r="O30" s="398"/>
      <c r="P30" s="398"/>
      <c r="Q30" s="398"/>
      <c r="R30" s="398"/>
      <c r="S30" s="398"/>
      <c r="T30" s="398"/>
      <c r="U30" s="398"/>
      <c r="V30" s="398"/>
      <c r="W30" s="398"/>
      <c r="X30" s="398"/>
      <c r="Y30" s="398"/>
      <c r="Z30" s="398"/>
      <c r="AA30" s="117"/>
      <c r="AB30" s="117"/>
    </row>
    <row r="31" spans="1:30" ht="26.1" customHeight="1">
      <c r="C31" s="383"/>
      <c r="D31" s="380"/>
      <c r="E31" s="380"/>
      <c r="F31" s="380"/>
      <c r="G31" s="380"/>
      <c r="H31" s="380"/>
      <c r="I31" s="380"/>
      <c r="J31" s="380"/>
      <c r="K31" s="380"/>
      <c r="L31" s="380"/>
      <c r="M31" s="380"/>
      <c r="N31" s="380"/>
      <c r="O31" s="380"/>
      <c r="P31" s="380"/>
      <c r="Q31" s="380"/>
      <c r="R31" s="380"/>
      <c r="S31" s="380"/>
      <c r="T31" s="380"/>
      <c r="U31" s="380"/>
      <c r="V31" s="380"/>
      <c r="W31" s="380"/>
      <c r="X31" s="380"/>
      <c r="Y31" s="380"/>
      <c r="Z31" s="380"/>
      <c r="AA31" s="380"/>
      <c r="AB31" s="380"/>
    </row>
    <row r="32" spans="1:30" ht="33.950000000000003" customHeight="1">
      <c r="A32" s="67" t="s">
        <v>306</v>
      </c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</row>
    <row r="33" spans="1:30" ht="26.1" customHeight="1" thickBot="1">
      <c r="A33" s="70"/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</row>
    <row r="34" spans="1:30" ht="26.1" customHeight="1">
      <c r="A34" s="71"/>
      <c r="B34" s="71"/>
      <c r="C34" s="71"/>
      <c r="D34" s="71"/>
      <c r="E34" s="220" t="s">
        <v>77</v>
      </c>
      <c r="F34" s="415">
        <v>2017</v>
      </c>
      <c r="G34" s="415"/>
      <c r="H34" s="415"/>
      <c r="I34" s="415"/>
      <c r="J34" s="415"/>
      <c r="K34" s="415"/>
      <c r="L34" s="415"/>
      <c r="M34" s="415"/>
      <c r="N34" s="415"/>
      <c r="O34" s="415"/>
      <c r="P34" s="415"/>
      <c r="Q34" s="415"/>
      <c r="R34" s="415">
        <v>2018</v>
      </c>
      <c r="S34" s="415"/>
      <c r="T34" s="415"/>
      <c r="U34" s="415"/>
      <c r="V34" s="415"/>
      <c r="W34" s="415"/>
      <c r="X34" s="415"/>
      <c r="Y34" s="415"/>
      <c r="Z34" s="415"/>
      <c r="AA34" s="415"/>
      <c r="AB34" s="415"/>
      <c r="AC34" s="415"/>
      <c r="AD34" s="58" t="s">
        <v>78</v>
      </c>
    </row>
    <row r="35" spans="1:30" ht="26.1" customHeight="1">
      <c r="A35" s="74"/>
      <c r="B35" s="74"/>
      <c r="C35" s="74"/>
      <c r="D35" s="74"/>
      <c r="E35" s="223" t="s">
        <v>79</v>
      </c>
      <c r="F35" s="223" t="s">
        <v>307</v>
      </c>
      <c r="G35" s="223" t="s">
        <v>308</v>
      </c>
      <c r="H35" s="223" t="s">
        <v>82</v>
      </c>
      <c r="I35" s="223" t="s">
        <v>83</v>
      </c>
      <c r="J35" s="223" t="s">
        <v>84</v>
      </c>
      <c r="K35" s="223" t="s">
        <v>85</v>
      </c>
      <c r="L35" s="223" t="s">
        <v>86</v>
      </c>
      <c r="M35" s="223" t="s">
        <v>87</v>
      </c>
      <c r="N35" s="223" t="s">
        <v>88</v>
      </c>
      <c r="O35" s="223" t="s">
        <v>89</v>
      </c>
      <c r="P35" s="223" t="s">
        <v>90</v>
      </c>
      <c r="Q35" s="223" t="s">
        <v>91</v>
      </c>
      <c r="R35" s="223" t="s">
        <v>92</v>
      </c>
      <c r="S35" s="223" t="s">
        <v>93</v>
      </c>
      <c r="T35" s="223" t="s">
        <v>82</v>
      </c>
      <c r="U35" s="223" t="s">
        <v>83</v>
      </c>
      <c r="V35" s="223" t="s">
        <v>84</v>
      </c>
      <c r="W35" s="223" t="s">
        <v>85</v>
      </c>
      <c r="X35" s="223" t="s">
        <v>86</v>
      </c>
      <c r="Y35" s="223" t="s">
        <v>87</v>
      </c>
      <c r="Z35" s="223" t="s">
        <v>88</v>
      </c>
      <c r="AA35" s="223" t="s">
        <v>89</v>
      </c>
      <c r="AB35" s="223" t="s">
        <v>90</v>
      </c>
      <c r="AC35" s="223" t="s">
        <v>91</v>
      </c>
      <c r="AD35" s="74"/>
    </row>
    <row r="36" spans="1:30" s="76" customFormat="1" ht="26.1" customHeight="1">
      <c r="A36" s="74"/>
      <c r="B36" s="74"/>
      <c r="C36" s="74" t="s">
        <v>94</v>
      </c>
      <c r="D36" s="74"/>
      <c r="E36" s="74" t="s">
        <v>309</v>
      </c>
      <c r="F36" s="74">
        <v>0</v>
      </c>
      <c r="G36" s="74">
        <v>1</v>
      </c>
      <c r="H36" s="74">
        <v>2</v>
      </c>
      <c r="I36" s="74">
        <v>3</v>
      </c>
      <c r="J36" s="74">
        <v>4</v>
      </c>
      <c r="K36" s="74">
        <v>5</v>
      </c>
      <c r="L36" s="74">
        <v>6</v>
      </c>
      <c r="M36" s="74">
        <v>7</v>
      </c>
      <c r="N36" s="74">
        <v>8</v>
      </c>
      <c r="O36" s="74">
        <v>9</v>
      </c>
      <c r="P36" s="74">
        <v>10</v>
      </c>
      <c r="Q36" s="74">
        <v>11</v>
      </c>
      <c r="R36" s="74">
        <v>12</v>
      </c>
      <c r="S36" s="74">
        <v>13</v>
      </c>
      <c r="T36" s="74">
        <v>14</v>
      </c>
      <c r="U36" s="74">
        <v>15</v>
      </c>
      <c r="V36" s="74">
        <v>15.2</v>
      </c>
      <c r="W36" s="74">
        <v>15.4</v>
      </c>
      <c r="X36" s="74">
        <v>15.6</v>
      </c>
      <c r="Y36" s="74">
        <v>15.8</v>
      </c>
      <c r="Z36" s="74">
        <v>16</v>
      </c>
      <c r="AA36" s="74">
        <v>16.2</v>
      </c>
      <c r="AB36" s="74">
        <v>16.399999999999999</v>
      </c>
      <c r="AC36" s="74">
        <v>16.600000000000001</v>
      </c>
      <c r="AD36" s="74"/>
    </row>
    <row r="37" spans="1:30" s="79" customFormat="1" ht="26.1" customHeight="1">
      <c r="A37" s="77" t="s">
        <v>310</v>
      </c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</row>
    <row r="38" spans="1:30" s="76" customFormat="1" ht="26.1" customHeight="1">
      <c r="A38" s="78"/>
      <c r="B38" s="77" t="s">
        <v>311</v>
      </c>
      <c r="C38" s="78" t="s">
        <v>0</v>
      </c>
      <c r="D38" s="399">
        <f>C86</f>
        <v>0.8</v>
      </c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81"/>
    </row>
    <row r="39" spans="1:30" ht="26.1" customHeight="1">
      <c r="A39" s="82"/>
      <c r="B39" s="83" t="s">
        <v>312</v>
      </c>
      <c r="C39" s="84" t="s">
        <v>313</v>
      </c>
      <c r="D39" s="62"/>
      <c r="E39" s="62"/>
      <c r="F39" s="85"/>
      <c r="G39" s="85">
        <f>FORECAST(G36,$D$63:$D$73,$C$63:$C$73)*$D$38</f>
        <v>19003.885714285698</v>
      </c>
      <c r="H39" s="85">
        <f t="shared" ref="H39:AC39" si="2">FORECAST(H36,$D$63:$D$73,$C$63:$C$73)*$D$38</f>
        <v>44330.179790940754</v>
      </c>
      <c r="I39" s="85">
        <f t="shared" si="2"/>
        <v>69656.473867595807</v>
      </c>
      <c r="J39" s="85">
        <f t="shared" si="2"/>
        <v>94982.767944250867</v>
      </c>
      <c r="K39" s="85">
        <f t="shared" si="2"/>
        <v>120309.06202090593</v>
      </c>
      <c r="L39" s="85">
        <f t="shared" si="2"/>
        <v>145635.35609756096</v>
      </c>
      <c r="M39" s="85">
        <f t="shared" si="2"/>
        <v>170961.65017421602</v>
      </c>
      <c r="N39" s="85">
        <f t="shared" si="2"/>
        <v>196287.94425087108</v>
      </c>
      <c r="O39" s="85">
        <f t="shared" si="2"/>
        <v>221614.23832752614</v>
      </c>
      <c r="P39" s="85">
        <f t="shared" si="2"/>
        <v>246940.5324041812</v>
      </c>
      <c r="Q39" s="85">
        <f t="shared" si="2"/>
        <v>272266.82648083626</v>
      </c>
      <c r="R39" s="85">
        <f t="shared" si="2"/>
        <v>297593.12055749132</v>
      </c>
      <c r="S39" s="85">
        <f t="shared" si="2"/>
        <v>322919.41463414638</v>
      </c>
      <c r="T39" s="85">
        <f t="shared" si="2"/>
        <v>348245.70871080144</v>
      </c>
      <c r="U39" s="85">
        <f t="shared" si="2"/>
        <v>373572.0027874565</v>
      </c>
      <c r="V39" s="85">
        <f t="shared" si="2"/>
        <v>378637.26160278753</v>
      </c>
      <c r="W39" s="85">
        <f t="shared" si="2"/>
        <v>383702.52041811851</v>
      </c>
      <c r="X39" s="85">
        <f t="shared" si="2"/>
        <v>388767.77923344955</v>
      </c>
      <c r="Y39" s="85">
        <f t="shared" si="2"/>
        <v>393833.03804878052</v>
      </c>
      <c r="Z39" s="85">
        <f t="shared" si="2"/>
        <v>398898.29686411156</v>
      </c>
      <c r="AA39" s="85">
        <f t="shared" si="2"/>
        <v>403963.55567944259</v>
      </c>
      <c r="AB39" s="85">
        <f t="shared" si="2"/>
        <v>409028.81449477351</v>
      </c>
      <c r="AC39" s="85">
        <f t="shared" si="2"/>
        <v>414094.07331010461</v>
      </c>
      <c r="AD39" s="86">
        <f>SUM(F39:AC39)</f>
        <v>6115244.5034146346</v>
      </c>
    </row>
    <row r="40" spans="1:30" ht="26.1" customHeight="1">
      <c r="A40" s="87" t="s">
        <v>100</v>
      </c>
      <c r="B40" s="83"/>
      <c r="C40" s="84"/>
      <c r="D40" s="62"/>
      <c r="E40" s="62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63"/>
    </row>
    <row r="41" spans="1:30" s="91" customFormat="1" ht="26.1" customHeight="1">
      <c r="A41" s="88"/>
      <c r="B41" s="87" t="s">
        <v>314</v>
      </c>
      <c r="C41" s="89" t="s">
        <v>1</v>
      </c>
      <c r="D41" s="400">
        <f>C92</f>
        <v>5.0000000000000001E-3</v>
      </c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</row>
    <row r="42" spans="1:30" s="91" customFormat="1" ht="26.1" customHeight="1">
      <c r="A42" s="92"/>
      <c r="B42" s="87" t="s">
        <v>315</v>
      </c>
      <c r="C42" s="84" t="s">
        <v>313</v>
      </c>
      <c r="D42" s="93"/>
      <c r="E42" s="89"/>
      <c r="F42" s="89"/>
      <c r="G42" s="103">
        <f t="shared" ref="G42:AC42" si="3">G39*$D$41</f>
        <v>95.019428571428492</v>
      </c>
      <c r="H42" s="103">
        <f t="shared" si="3"/>
        <v>221.65089895470376</v>
      </c>
      <c r="I42" s="103">
        <f t="shared" si="3"/>
        <v>348.28236933797905</v>
      </c>
      <c r="J42" s="103">
        <f t="shared" si="3"/>
        <v>474.91383972125436</v>
      </c>
      <c r="K42" s="103">
        <f t="shared" si="3"/>
        <v>601.54531010452968</v>
      </c>
      <c r="L42" s="103">
        <f t="shared" si="3"/>
        <v>728.17678048780476</v>
      </c>
      <c r="M42" s="103">
        <f t="shared" si="3"/>
        <v>854.80825087108008</v>
      </c>
      <c r="N42" s="103">
        <f t="shared" si="3"/>
        <v>981.43972125435539</v>
      </c>
      <c r="O42" s="103">
        <f t="shared" si="3"/>
        <v>1108.0711916376308</v>
      </c>
      <c r="P42" s="103">
        <f t="shared" si="3"/>
        <v>1234.702662020906</v>
      </c>
      <c r="Q42" s="103">
        <f t="shared" si="3"/>
        <v>1361.3341324041812</v>
      </c>
      <c r="R42" s="103">
        <f t="shared" si="3"/>
        <v>1487.9656027874566</v>
      </c>
      <c r="S42" s="103">
        <f t="shared" si="3"/>
        <v>1614.5970731707318</v>
      </c>
      <c r="T42" s="103">
        <f t="shared" si="3"/>
        <v>1741.2285435540073</v>
      </c>
      <c r="U42" s="103">
        <f t="shared" si="3"/>
        <v>1867.8600139372825</v>
      </c>
      <c r="V42" s="103">
        <f t="shared" si="3"/>
        <v>1893.1863080139376</v>
      </c>
      <c r="W42" s="103">
        <f t="shared" si="3"/>
        <v>1918.5126020905925</v>
      </c>
      <c r="X42" s="103">
        <f t="shared" si="3"/>
        <v>1943.8388961672479</v>
      </c>
      <c r="Y42" s="103">
        <f t="shared" si="3"/>
        <v>1969.1651902439028</v>
      </c>
      <c r="Z42" s="103">
        <f t="shared" si="3"/>
        <v>1994.4914843205579</v>
      </c>
      <c r="AA42" s="103">
        <f t="shared" si="3"/>
        <v>2019.817778397213</v>
      </c>
      <c r="AB42" s="103">
        <f t="shared" si="3"/>
        <v>2045.1440724738677</v>
      </c>
      <c r="AC42" s="103">
        <f t="shared" si="3"/>
        <v>2070.4703665505231</v>
      </c>
      <c r="AD42" s="86">
        <f>SUM(F42:AC42)</f>
        <v>30576.222517073173</v>
      </c>
    </row>
    <row r="43" spans="1:30" s="91" customFormat="1" ht="26.1" customHeight="1">
      <c r="A43" s="92"/>
      <c r="B43" s="87" t="s">
        <v>103</v>
      </c>
      <c r="C43" s="89" t="s">
        <v>1</v>
      </c>
      <c r="D43" s="401">
        <f>C98</f>
        <v>0.1</v>
      </c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8"/>
    </row>
    <row r="44" spans="1:30" s="91" customFormat="1" ht="26.1" customHeight="1">
      <c r="A44" s="92"/>
      <c r="B44" s="87" t="s">
        <v>104</v>
      </c>
      <c r="C44" s="84" t="s">
        <v>313</v>
      </c>
      <c r="D44" s="89"/>
      <c r="E44" s="89"/>
      <c r="F44" s="89"/>
      <c r="G44" s="103">
        <f>INT(G42*$D$43)</f>
        <v>9</v>
      </c>
      <c r="H44" s="103">
        <f t="shared" ref="H44:AC44" si="4">INT(H42*$D$43)</f>
        <v>22</v>
      </c>
      <c r="I44" s="103">
        <f t="shared" si="4"/>
        <v>34</v>
      </c>
      <c r="J44" s="103">
        <f t="shared" si="4"/>
        <v>47</v>
      </c>
      <c r="K44" s="103">
        <f t="shared" si="4"/>
        <v>60</v>
      </c>
      <c r="L44" s="103">
        <f t="shared" si="4"/>
        <v>72</v>
      </c>
      <c r="M44" s="103">
        <f t="shared" si="4"/>
        <v>85</v>
      </c>
      <c r="N44" s="103">
        <f t="shared" si="4"/>
        <v>98</v>
      </c>
      <c r="O44" s="103">
        <f t="shared" si="4"/>
        <v>110</v>
      </c>
      <c r="P44" s="103">
        <f t="shared" si="4"/>
        <v>123</v>
      </c>
      <c r="Q44" s="103">
        <f t="shared" si="4"/>
        <v>136</v>
      </c>
      <c r="R44" s="103">
        <f t="shared" si="4"/>
        <v>148</v>
      </c>
      <c r="S44" s="103">
        <f t="shared" si="4"/>
        <v>161</v>
      </c>
      <c r="T44" s="103">
        <f t="shared" si="4"/>
        <v>174</v>
      </c>
      <c r="U44" s="103">
        <f t="shared" si="4"/>
        <v>186</v>
      </c>
      <c r="V44" s="103">
        <f t="shared" si="4"/>
        <v>189</v>
      </c>
      <c r="W44" s="103">
        <f t="shared" si="4"/>
        <v>191</v>
      </c>
      <c r="X44" s="103">
        <f t="shared" si="4"/>
        <v>194</v>
      </c>
      <c r="Y44" s="103">
        <f t="shared" si="4"/>
        <v>196</v>
      </c>
      <c r="Z44" s="103">
        <f t="shared" si="4"/>
        <v>199</v>
      </c>
      <c r="AA44" s="103">
        <f t="shared" si="4"/>
        <v>201</v>
      </c>
      <c r="AB44" s="103">
        <f t="shared" si="4"/>
        <v>204</v>
      </c>
      <c r="AC44" s="103">
        <f t="shared" si="4"/>
        <v>207</v>
      </c>
      <c r="AD44" s="86">
        <f>SUM(F44:AC44)</f>
        <v>3046</v>
      </c>
    </row>
    <row r="45" spans="1:30" s="91" customFormat="1" ht="26.1" customHeight="1">
      <c r="A45" s="92" t="s">
        <v>105</v>
      </c>
      <c r="B45" s="87"/>
      <c r="C45" s="89"/>
      <c r="D45" s="89"/>
      <c r="E45" s="89"/>
      <c r="F45" s="89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88"/>
    </row>
    <row r="46" spans="1:30" s="91" customFormat="1" ht="26.1" customHeight="1">
      <c r="A46" s="92"/>
      <c r="B46" s="87" t="s">
        <v>106</v>
      </c>
      <c r="C46" s="89" t="s">
        <v>107</v>
      </c>
      <c r="D46" s="98">
        <v>4000</v>
      </c>
      <c r="E46" s="89"/>
      <c r="F46" s="89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88"/>
    </row>
    <row r="47" spans="1:30" s="91" customFormat="1" ht="26.1" customHeight="1">
      <c r="A47" s="92"/>
      <c r="B47" s="87" t="s">
        <v>108</v>
      </c>
      <c r="C47" s="89" t="s">
        <v>107</v>
      </c>
      <c r="D47" s="89"/>
      <c r="E47" s="89"/>
      <c r="F47" s="89"/>
      <c r="G47" s="155">
        <f t="shared" ref="G47:AC47" si="5">G44*$D$46</f>
        <v>36000</v>
      </c>
      <c r="H47" s="155">
        <f t="shared" si="5"/>
        <v>88000</v>
      </c>
      <c r="I47" s="155">
        <f t="shared" si="5"/>
        <v>136000</v>
      </c>
      <c r="J47" s="155">
        <f t="shared" si="5"/>
        <v>188000</v>
      </c>
      <c r="K47" s="155">
        <f t="shared" si="5"/>
        <v>240000</v>
      </c>
      <c r="L47" s="155">
        <f t="shared" si="5"/>
        <v>288000</v>
      </c>
      <c r="M47" s="155">
        <f t="shared" si="5"/>
        <v>340000</v>
      </c>
      <c r="N47" s="155">
        <f t="shared" si="5"/>
        <v>392000</v>
      </c>
      <c r="O47" s="155">
        <f t="shared" si="5"/>
        <v>440000</v>
      </c>
      <c r="P47" s="155">
        <f t="shared" si="5"/>
        <v>492000</v>
      </c>
      <c r="Q47" s="155">
        <f t="shared" si="5"/>
        <v>544000</v>
      </c>
      <c r="R47" s="155">
        <f t="shared" si="5"/>
        <v>592000</v>
      </c>
      <c r="S47" s="155">
        <f t="shared" si="5"/>
        <v>644000</v>
      </c>
      <c r="T47" s="155">
        <f t="shared" si="5"/>
        <v>696000</v>
      </c>
      <c r="U47" s="155">
        <f t="shared" si="5"/>
        <v>744000</v>
      </c>
      <c r="V47" s="155">
        <f t="shared" si="5"/>
        <v>756000</v>
      </c>
      <c r="W47" s="155">
        <f t="shared" si="5"/>
        <v>764000</v>
      </c>
      <c r="X47" s="155">
        <f t="shared" si="5"/>
        <v>776000</v>
      </c>
      <c r="Y47" s="155">
        <f t="shared" si="5"/>
        <v>784000</v>
      </c>
      <c r="Z47" s="155">
        <f t="shared" si="5"/>
        <v>796000</v>
      </c>
      <c r="AA47" s="155">
        <f t="shared" si="5"/>
        <v>804000</v>
      </c>
      <c r="AB47" s="155">
        <f t="shared" si="5"/>
        <v>816000</v>
      </c>
      <c r="AC47" s="155">
        <f t="shared" si="5"/>
        <v>828000</v>
      </c>
      <c r="AD47" s="86">
        <f>SUM(F47:AC47)</f>
        <v>12184000</v>
      </c>
    </row>
    <row r="48" spans="1:30" s="91" customFormat="1" ht="26.1" customHeight="1">
      <c r="A48" s="92"/>
      <c r="B48" s="87" t="s">
        <v>109</v>
      </c>
      <c r="C48" s="89" t="s">
        <v>107</v>
      </c>
      <c r="D48" s="89"/>
      <c r="E48" s="89"/>
      <c r="F48" s="89"/>
      <c r="G48" s="155">
        <f>G47</f>
        <v>36000</v>
      </c>
      <c r="H48" s="155">
        <f>G48+H47</f>
        <v>124000</v>
      </c>
      <c r="I48" s="155">
        <f t="shared" ref="I48:AC48" si="6">H48+I47</f>
        <v>260000</v>
      </c>
      <c r="J48" s="155">
        <f t="shared" si="6"/>
        <v>448000</v>
      </c>
      <c r="K48" s="155">
        <f t="shared" si="6"/>
        <v>688000</v>
      </c>
      <c r="L48" s="155">
        <f t="shared" si="6"/>
        <v>976000</v>
      </c>
      <c r="M48" s="155">
        <f t="shared" si="6"/>
        <v>1316000</v>
      </c>
      <c r="N48" s="155">
        <f t="shared" si="6"/>
        <v>1708000</v>
      </c>
      <c r="O48" s="155">
        <f t="shared" si="6"/>
        <v>2148000</v>
      </c>
      <c r="P48" s="155">
        <f t="shared" si="6"/>
        <v>2640000</v>
      </c>
      <c r="Q48" s="155">
        <f t="shared" si="6"/>
        <v>3184000</v>
      </c>
      <c r="R48" s="155">
        <f t="shared" si="6"/>
        <v>3776000</v>
      </c>
      <c r="S48" s="155">
        <f t="shared" si="6"/>
        <v>4420000</v>
      </c>
      <c r="T48" s="155">
        <f t="shared" si="6"/>
        <v>5116000</v>
      </c>
      <c r="U48" s="155">
        <f t="shared" si="6"/>
        <v>5860000</v>
      </c>
      <c r="V48" s="155">
        <f t="shared" si="6"/>
        <v>6616000</v>
      </c>
      <c r="W48" s="155">
        <f t="shared" si="6"/>
        <v>7380000</v>
      </c>
      <c r="X48" s="155">
        <f t="shared" si="6"/>
        <v>8156000</v>
      </c>
      <c r="Y48" s="155">
        <f t="shared" si="6"/>
        <v>8940000</v>
      </c>
      <c r="Z48" s="155">
        <f t="shared" si="6"/>
        <v>9736000</v>
      </c>
      <c r="AA48" s="155">
        <f t="shared" si="6"/>
        <v>10540000</v>
      </c>
      <c r="AB48" s="155">
        <f t="shared" si="6"/>
        <v>11356000</v>
      </c>
      <c r="AC48" s="155">
        <f t="shared" si="6"/>
        <v>12184000</v>
      </c>
      <c r="AD48" s="86"/>
    </row>
    <row r="49" spans="1:30" s="91" customFormat="1" ht="26.1" customHeight="1">
      <c r="A49" s="92" t="s">
        <v>110</v>
      </c>
      <c r="B49" s="87"/>
      <c r="C49" s="89"/>
      <c r="D49" s="89"/>
      <c r="E49" s="89"/>
      <c r="F49" s="89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88"/>
    </row>
    <row r="50" spans="1:30" s="91" customFormat="1" ht="26.1" customHeight="1">
      <c r="A50" s="92"/>
      <c r="B50" s="87" t="s">
        <v>111</v>
      </c>
      <c r="C50" s="89" t="s">
        <v>107</v>
      </c>
      <c r="D50" s="89"/>
      <c r="E50" s="89"/>
      <c r="F50" s="101">
        <f>C79</f>
        <v>3000000</v>
      </c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88"/>
    </row>
    <row r="51" spans="1:30" s="91" customFormat="1" ht="26.1" customHeight="1">
      <c r="A51" s="92"/>
      <c r="B51" s="87" t="s">
        <v>316</v>
      </c>
      <c r="C51" s="89" t="s">
        <v>107</v>
      </c>
      <c r="D51" s="89"/>
      <c r="E51" s="89"/>
      <c r="F51" s="104"/>
      <c r="G51" s="105">
        <f>$C$80</f>
        <v>1000000</v>
      </c>
      <c r="H51" s="101">
        <f t="shared" ref="H51:Q51" si="7">$C$80</f>
        <v>1000000</v>
      </c>
      <c r="I51" s="101">
        <f t="shared" si="7"/>
        <v>1000000</v>
      </c>
      <c r="J51" s="101">
        <f t="shared" si="7"/>
        <v>1000000</v>
      </c>
      <c r="K51" s="101">
        <f t="shared" si="7"/>
        <v>1000000</v>
      </c>
      <c r="L51" s="101">
        <f t="shared" si="7"/>
        <v>1000000</v>
      </c>
      <c r="M51" s="101">
        <f t="shared" si="7"/>
        <v>1000000</v>
      </c>
      <c r="N51" s="101">
        <f t="shared" si="7"/>
        <v>1000000</v>
      </c>
      <c r="O51" s="101">
        <f t="shared" si="7"/>
        <v>1000000</v>
      </c>
      <c r="P51" s="101">
        <f t="shared" si="7"/>
        <v>1000000</v>
      </c>
      <c r="Q51" s="101">
        <f t="shared" si="7"/>
        <v>1000000</v>
      </c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86"/>
    </row>
    <row r="52" spans="1:30" ht="26.1" customHeight="1">
      <c r="A52" s="84"/>
      <c r="B52" s="62" t="s">
        <v>113</v>
      </c>
      <c r="C52" s="89" t="s">
        <v>107</v>
      </c>
      <c r="D52" s="62"/>
      <c r="E52" s="106"/>
      <c r="F52" s="156">
        <f t="shared" ref="F52:AC52" si="8">SUM(F50:F51)</f>
        <v>3000000</v>
      </c>
      <c r="G52" s="156">
        <f>SUM(G50:G51)</f>
        <v>1000000</v>
      </c>
      <c r="H52" s="156">
        <f t="shared" si="8"/>
        <v>1000000</v>
      </c>
      <c r="I52" s="156">
        <f t="shared" si="8"/>
        <v>1000000</v>
      </c>
      <c r="J52" s="156">
        <f t="shared" si="8"/>
        <v>1000000</v>
      </c>
      <c r="K52" s="156">
        <f t="shared" si="8"/>
        <v>1000000</v>
      </c>
      <c r="L52" s="156">
        <f t="shared" si="8"/>
        <v>1000000</v>
      </c>
      <c r="M52" s="156">
        <f t="shared" si="8"/>
        <v>1000000</v>
      </c>
      <c r="N52" s="156">
        <f t="shared" si="8"/>
        <v>1000000</v>
      </c>
      <c r="O52" s="156">
        <f t="shared" si="8"/>
        <v>1000000</v>
      </c>
      <c r="P52" s="156">
        <f t="shared" si="8"/>
        <v>1000000</v>
      </c>
      <c r="Q52" s="156">
        <f t="shared" si="8"/>
        <v>1000000</v>
      </c>
      <c r="R52" s="156">
        <f t="shared" si="8"/>
        <v>0</v>
      </c>
      <c r="S52" s="156">
        <f t="shared" si="8"/>
        <v>0</v>
      </c>
      <c r="T52" s="156">
        <f t="shared" si="8"/>
        <v>0</v>
      </c>
      <c r="U52" s="156">
        <f t="shared" si="8"/>
        <v>0</v>
      </c>
      <c r="V52" s="156">
        <f t="shared" si="8"/>
        <v>0</v>
      </c>
      <c r="W52" s="156">
        <f t="shared" si="8"/>
        <v>0</v>
      </c>
      <c r="X52" s="156">
        <f t="shared" si="8"/>
        <v>0</v>
      </c>
      <c r="Y52" s="156">
        <f t="shared" si="8"/>
        <v>0</v>
      </c>
      <c r="Z52" s="156">
        <f t="shared" si="8"/>
        <v>0</v>
      </c>
      <c r="AA52" s="156">
        <f t="shared" si="8"/>
        <v>0</v>
      </c>
      <c r="AB52" s="156">
        <f t="shared" si="8"/>
        <v>0</v>
      </c>
      <c r="AC52" s="156">
        <f t="shared" si="8"/>
        <v>0</v>
      </c>
      <c r="AD52" s="157">
        <f>SUM(F52:AC52)</f>
        <v>14000000</v>
      </c>
    </row>
    <row r="53" spans="1:30" ht="26.1" customHeight="1">
      <c r="A53" s="84"/>
      <c r="B53" s="62" t="s">
        <v>114</v>
      </c>
      <c r="C53" s="89" t="s">
        <v>107</v>
      </c>
      <c r="D53" s="106"/>
      <c r="E53" s="106"/>
      <c r="F53" s="106">
        <f>F52</f>
        <v>3000000</v>
      </c>
      <c r="G53" s="155">
        <f t="shared" ref="G53:AC53" si="9">F53+G52</f>
        <v>4000000</v>
      </c>
      <c r="H53" s="155">
        <f t="shared" si="9"/>
        <v>5000000</v>
      </c>
      <c r="I53" s="155">
        <f t="shared" si="9"/>
        <v>6000000</v>
      </c>
      <c r="J53" s="155">
        <f t="shared" si="9"/>
        <v>7000000</v>
      </c>
      <c r="K53" s="155">
        <f t="shared" si="9"/>
        <v>8000000</v>
      </c>
      <c r="L53" s="155">
        <f t="shared" si="9"/>
        <v>9000000</v>
      </c>
      <c r="M53" s="155">
        <f t="shared" si="9"/>
        <v>10000000</v>
      </c>
      <c r="N53" s="155">
        <f t="shared" si="9"/>
        <v>11000000</v>
      </c>
      <c r="O53" s="155">
        <f t="shared" si="9"/>
        <v>12000000</v>
      </c>
      <c r="P53" s="155">
        <f t="shared" si="9"/>
        <v>13000000</v>
      </c>
      <c r="Q53" s="155">
        <f t="shared" si="9"/>
        <v>14000000</v>
      </c>
      <c r="R53" s="155">
        <f t="shared" si="9"/>
        <v>14000000</v>
      </c>
      <c r="S53" s="155">
        <f t="shared" si="9"/>
        <v>14000000</v>
      </c>
      <c r="T53" s="155">
        <f t="shared" si="9"/>
        <v>14000000</v>
      </c>
      <c r="U53" s="155">
        <f t="shared" si="9"/>
        <v>14000000</v>
      </c>
      <c r="V53" s="155">
        <f t="shared" si="9"/>
        <v>14000000</v>
      </c>
      <c r="W53" s="155">
        <f t="shared" si="9"/>
        <v>14000000</v>
      </c>
      <c r="X53" s="155">
        <f t="shared" si="9"/>
        <v>14000000</v>
      </c>
      <c r="Y53" s="155">
        <f t="shared" si="9"/>
        <v>14000000</v>
      </c>
      <c r="Z53" s="155">
        <f t="shared" si="9"/>
        <v>14000000</v>
      </c>
      <c r="AA53" s="155">
        <f t="shared" si="9"/>
        <v>14000000</v>
      </c>
      <c r="AB53" s="155">
        <f t="shared" si="9"/>
        <v>14000000</v>
      </c>
      <c r="AC53" s="155">
        <f t="shared" si="9"/>
        <v>14000000</v>
      </c>
      <c r="AD53" s="62"/>
    </row>
    <row r="54" spans="1:30" ht="26.1" customHeight="1">
      <c r="A54" s="83" t="s">
        <v>115</v>
      </c>
      <c r="B54" s="62"/>
      <c r="C54" s="89" t="s">
        <v>107</v>
      </c>
      <c r="D54" s="106"/>
      <c r="E54" s="106"/>
      <c r="F54" s="156">
        <f t="shared" ref="F54:AC54" si="10">F48-F53</f>
        <v>-3000000</v>
      </c>
      <c r="G54" s="156">
        <f t="shared" si="10"/>
        <v>-3964000</v>
      </c>
      <c r="H54" s="156">
        <f t="shared" si="10"/>
        <v>-4876000</v>
      </c>
      <c r="I54" s="156">
        <f t="shared" si="10"/>
        <v>-5740000</v>
      </c>
      <c r="J54" s="156">
        <f t="shared" si="10"/>
        <v>-6552000</v>
      </c>
      <c r="K54" s="156">
        <f t="shared" si="10"/>
        <v>-7312000</v>
      </c>
      <c r="L54" s="156">
        <f t="shared" si="10"/>
        <v>-8024000</v>
      </c>
      <c r="M54" s="156">
        <f t="shared" si="10"/>
        <v>-8684000</v>
      </c>
      <c r="N54" s="156">
        <f t="shared" si="10"/>
        <v>-9292000</v>
      </c>
      <c r="O54" s="156">
        <f t="shared" si="10"/>
        <v>-9852000</v>
      </c>
      <c r="P54" s="156">
        <f t="shared" si="10"/>
        <v>-10360000</v>
      </c>
      <c r="Q54" s="156">
        <f t="shared" si="10"/>
        <v>-10816000</v>
      </c>
      <c r="R54" s="156">
        <f t="shared" si="10"/>
        <v>-10224000</v>
      </c>
      <c r="S54" s="156">
        <f t="shared" si="10"/>
        <v>-9580000</v>
      </c>
      <c r="T54" s="156">
        <f t="shared" si="10"/>
        <v>-8884000</v>
      </c>
      <c r="U54" s="156">
        <f t="shared" si="10"/>
        <v>-8140000</v>
      </c>
      <c r="V54" s="156">
        <f t="shared" si="10"/>
        <v>-7384000</v>
      </c>
      <c r="W54" s="156">
        <f t="shared" si="10"/>
        <v>-6620000</v>
      </c>
      <c r="X54" s="156">
        <f t="shared" si="10"/>
        <v>-5844000</v>
      </c>
      <c r="Y54" s="156">
        <f t="shared" si="10"/>
        <v>-5060000</v>
      </c>
      <c r="Z54" s="156">
        <f t="shared" si="10"/>
        <v>-4264000</v>
      </c>
      <c r="AA54" s="156">
        <f t="shared" si="10"/>
        <v>-3460000</v>
      </c>
      <c r="AB54" s="156">
        <f t="shared" si="10"/>
        <v>-2644000</v>
      </c>
      <c r="AC54" s="156">
        <f t="shared" si="10"/>
        <v>-1816000</v>
      </c>
      <c r="AD54" s="62"/>
    </row>
    <row r="55" spans="1:30" ht="26.1" customHeight="1" thickBot="1">
      <c r="A55" s="110" t="s">
        <v>317</v>
      </c>
      <c r="B55" s="111"/>
      <c r="C55" s="112"/>
      <c r="D55" s="113"/>
      <c r="E55" s="113"/>
      <c r="F55" s="158">
        <f t="shared" ref="F55:AC55" si="11">F48/F53</f>
        <v>0</v>
      </c>
      <c r="G55" s="158">
        <f t="shared" si="11"/>
        <v>8.9999999999999993E-3</v>
      </c>
      <c r="H55" s="158">
        <f t="shared" si="11"/>
        <v>2.4799999999999999E-2</v>
      </c>
      <c r="I55" s="158">
        <f t="shared" si="11"/>
        <v>4.3333333333333335E-2</v>
      </c>
      <c r="J55" s="158">
        <f t="shared" si="11"/>
        <v>6.4000000000000001E-2</v>
      </c>
      <c r="K55" s="158">
        <f t="shared" si="11"/>
        <v>8.5999999999999993E-2</v>
      </c>
      <c r="L55" s="158">
        <f t="shared" si="11"/>
        <v>0.10844444444444444</v>
      </c>
      <c r="M55" s="158">
        <f t="shared" si="11"/>
        <v>0.13159999999999999</v>
      </c>
      <c r="N55" s="158">
        <f t="shared" si="11"/>
        <v>0.15527272727272728</v>
      </c>
      <c r="O55" s="158">
        <f t="shared" si="11"/>
        <v>0.17899999999999999</v>
      </c>
      <c r="P55" s="158">
        <f t="shared" si="11"/>
        <v>0.20307692307692307</v>
      </c>
      <c r="Q55" s="158">
        <f t="shared" si="11"/>
        <v>0.22742857142857142</v>
      </c>
      <c r="R55" s="158">
        <f t="shared" si="11"/>
        <v>0.26971428571428574</v>
      </c>
      <c r="S55" s="158">
        <f t="shared" si="11"/>
        <v>0.31571428571428573</v>
      </c>
      <c r="T55" s="158">
        <f t="shared" si="11"/>
        <v>0.36542857142857144</v>
      </c>
      <c r="U55" s="158">
        <f t="shared" si="11"/>
        <v>0.41857142857142859</v>
      </c>
      <c r="V55" s="158">
        <f t="shared" si="11"/>
        <v>0.47257142857142859</v>
      </c>
      <c r="W55" s="158">
        <f t="shared" si="11"/>
        <v>0.52714285714285714</v>
      </c>
      <c r="X55" s="158">
        <f t="shared" si="11"/>
        <v>0.58257142857142852</v>
      </c>
      <c r="Y55" s="158">
        <f t="shared" si="11"/>
        <v>0.63857142857142857</v>
      </c>
      <c r="Z55" s="158">
        <f t="shared" si="11"/>
        <v>0.6954285714285714</v>
      </c>
      <c r="AA55" s="158">
        <f t="shared" si="11"/>
        <v>0.75285714285714289</v>
      </c>
      <c r="AB55" s="158">
        <f t="shared" si="11"/>
        <v>0.81114285714285717</v>
      </c>
      <c r="AC55" s="158">
        <f t="shared" si="11"/>
        <v>0.87028571428571433</v>
      </c>
      <c r="AD55" s="115"/>
    </row>
    <row r="56" spans="1:30" ht="26.1" customHeight="1">
      <c r="A56" s="116"/>
      <c r="B56" s="117"/>
      <c r="D56" s="118"/>
      <c r="E56" s="118"/>
      <c r="F56" s="118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19"/>
      <c r="W56" s="119"/>
      <c r="X56" s="119"/>
      <c r="Y56" s="119"/>
      <c r="Z56" s="119"/>
      <c r="AA56" s="119"/>
      <c r="AB56" s="119"/>
      <c r="AC56" s="119"/>
    </row>
    <row r="58" spans="1:30" ht="26.1" customHeight="1">
      <c r="A58" s="67" t="s">
        <v>318</v>
      </c>
      <c r="B58" s="68"/>
      <c r="C58" s="68"/>
      <c r="D58" s="68"/>
      <c r="E58" s="68"/>
      <c r="F58" s="68"/>
      <c r="G58" s="68"/>
      <c r="H58" s="68"/>
      <c r="I58" s="68"/>
    </row>
    <row r="59" spans="1:30" ht="26.1" customHeight="1">
      <c r="A59" s="57"/>
      <c r="B59" s="57"/>
      <c r="C59" s="57"/>
      <c r="D59" s="57"/>
      <c r="E59" s="57"/>
      <c r="F59" s="57"/>
      <c r="G59" s="57"/>
      <c r="H59" s="57"/>
      <c r="I59" s="57"/>
    </row>
    <row r="60" spans="1:30" ht="26.1" customHeight="1">
      <c r="A60" s="57"/>
      <c r="B60" s="56" t="s">
        <v>72</v>
      </c>
      <c r="C60" s="56"/>
      <c r="D60" s="56"/>
      <c r="E60" s="57"/>
      <c r="F60" s="57"/>
      <c r="G60" s="57"/>
      <c r="H60" s="57"/>
      <c r="I60" s="57"/>
    </row>
    <row r="61" spans="1:30" ht="26.1" customHeight="1" thickBot="1">
      <c r="A61" s="57"/>
      <c r="B61" s="57"/>
      <c r="C61" s="57"/>
      <c r="D61" s="57"/>
      <c r="E61" s="57"/>
      <c r="F61" s="57"/>
      <c r="G61" s="57"/>
      <c r="H61" s="57"/>
      <c r="I61" s="57"/>
    </row>
    <row r="62" spans="1:30" ht="26.1" customHeight="1">
      <c r="A62" s="121"/>
      <c r="B62" s="58" t="s">
        <v>319</v>
      </c>
      <c r="C62" s="58" t="s">
        <v>73</v>
      </c>
      <c r="D62" s="58" t="s">
        <v>74</v>
      </c>
      <c r="F62" s="122"/>
      <c r="G62" s="123"/>
      <c r="H62" s="124"/>
      <c r="I62" s="124"/>
    </row>
    <row r="63" spans="1:30" ht="26.1" customHeight="1">
      <c r="A63" s="125"/>
      <c r="B63" s="59" t="s">
        <v>52</v>
      </c>
      <c r="C63" s="60">
        <v>1</v>
      </c>
      <c r="D63" s="61">
        <v>32025</v>
      </c>
      <c r="E63" s="126"/>
      <c r="F63" s="122"/>
      <c r="G63" s="123"/>
      <c r="H63" s="124"/>
      <c r="I63" s="124"/>
    </row>
    <row r="64" spans="1:30" ht="26.1" customHeight="1">
      <c r="A64" s="125"/>
      <c r="B64" s="62" t="s">
        <v>53</v>
      </c>
      <c r="C64" s="60">
        <v>3</v>
      </c>
      <c r="D64" s="61">
        <v>190559</v>
      </c>
      <c r="E64" s="126"/>
      <c r="F64" s="127"/>
      <c r="G64" s="127"/>
      <c r="H64" s="127"/>
      <c r="I64" s="127"/>
    </row>
    <row r="65" spans="1:9" ht="26.1" customHeight="1">
      <c r="A65" s="125"/>
      <c r="B65" s="63" t="s">
        <v>54</v>
      </c>
      <c r="C65" s="60">
        <v>7</v>
      </c>
      <c r="D65" s="61">
        <v>329544</v>
      </c>
      <c r="E65" s="126"/>
      <c r="F65" s="127"/>
      <c r="G65" s="127"/>
      <c r="H65" s="127"/>
      <c r="I65" s="127"/>
    </row>
    <row r="66" spans="1:9" ht="26.1" customHeight="1">
      <c r="A66" s="125"/>
      <c r="B66" s="63" t="s">
        <v>55</v>
      </c>
      <c r="C66" s="60">
        <v>6</v>
      </c>
      <c r="D66" s="61">
        <v>500677</v>
      </c>
      <c r="E66" s="126"/>
      <c r="F66" s="122"/>
      <c r="G66" s="128"/>
      <c r="H66" s="124"/>
      <c r="I66" s="124"/>
    </row>
    <row r="67" spans="1:9" ht="26.1" customHeight="1">
      <c r="A67" s="125"/>
      <c r="B67" s="63" t="s">
        <v>56</v>
      </c>
      <c r="C67" s="60">
        <v>2</v>
      </c>
      <c r="D67" s="61">
        <v>9249</v>
      </c>
      <c r="E67" s="126"/>
      <c r="F67" s="122"/>
      <c r="G67" s="128"/>
      <c r="H67" s="124"/>
      <c r="I67" s="124"/>
    </row>
    <row r="68" spans="1:9" ht="26.1" customHeight="1">
      <c r="A68" s="125"/>
      <c r="B68" s="63" t="s">
        <v>57</v>
      </c>
      <c r="C68" s="60">
        <v>3</v>
      </c>
      <c r="D68" s="61">
        <v>14992</v>
      </c>
      <c r="E68" s="126"/>
      <c r="F68" s="122"/>
      <c r="G68" s="128"/>
      <c r="H68" s="124"/>
      <c r="I68" s="124"/>
    </row>
    <row r="69" spans="1:9" ht="26.1" customHeight="1">
      <c r="A69" s="125"/>
      <c r="B69" s="63" t="s">
        <v>57</v>
      </c>
      <c r="C69" s="60">
        <v>4</v>
      </c>
      <c r="D69" s="61">
        <v>56390</v>
      </c>
      <c r="E69" s="126"/>
      <c r="F69" s="122"/>
      <c r="G69" s="128"/>
      <c r="H69" s="124"/>
      <c r="I69" s="124"/>
    </row>
    <row r="70" spans="1:9" ht="26.1" customHeight="1">
      <c r="A70" s="125"/>
      <c r="B70" s="63" t="s">
        <v>57</v>
      </c>
      <c r="C70" s="60">
        <v>5</v>
      </c>
      <c r="D70" s="61">
        <v>97189</v>
      </c>
      <c r="E70" s="126"/>
      <c r="F70" s="129"/>
      <c r="G70" s="130"/>
      <c r="H70" s="117"/>
      <c r="I70" s="117"/>
    </row>
    <row r="71" spans="1:9" ht="26.1" customHeight="1">
      <c r="A71" s="125"/>
      <c r="B71" s="63" t="s">
        <v>57</v>
      </c>
      <c r="C71" s="60">
        <v>6</v>
      </c>
      <c r="D71" s="61">
        <v>110385</v>
      </c>
      <c r="E71" s="126"/>
      <c r="F71" s="129"/>
      <c r="G71" s="130"/>
      <c r="H71" s="117"/>
      <c r="I71" s="117"/>
    </row>
    <row r="72" spans="1:9" ht="26.1" customHeight="1">
      <c r="A72" s="125"/>
      <c r="B72" s="63" t="s">
        <v>57</v>
      </c>
      <c r="C72" s="60">
        <v>7</v>
      </c>
      <c r="D72" s="61">
        <v>74901</v>
      </c>
      <c r="E72" s="126"/>
      <c r="F72" s="129"/>
      <c r="G72" s="130"/>
      <c r="H72" s="117"/>
      <c r="I72" s="117"/>
    </row>
    <row r="73" spans="1:9" ht="26.1" customHeight="1">
      <c r="A73" s="125"/>
      <c r="B73" s="63" t="s">
        <v>57</v>
      </c>
      <c r="C73" s="60">
        <v>8</v>
      </c>
      <c r="D73" s="61">
        <v>143365</v>
      </c>
      <c r="E73" s="126"/>
      <c r="F73" s="129"/>
      <c r="G73" s="130"/>
      <c r="H73" s="117"/>
      <c r="I73" s="117"/>
    </row>
    <row r="74" spans="1:9" ht="26.1" customHeight="1" thickBot="1">
      <c r="A74" s="125"/>
      <c r="B74" s="64" t="s">
        <v>320</v>
      </c>
      <c r="C74" s="65"/>
      <c r="D74" s="66">
        <f>CORREL(C63:C73,D63:D73)</f>
        <v>0.48012498414700217</v>
      </c>
      <c r="E74" s="126"/>
      <c r="F74" s="129"/>
      <c r="G74" s="130"/>
      <c r="H74" s="117"/>
      <c r="I74" s="117"/>
    </row>
    <row r="75" spans="1:9" ht="26.1" customHeight="1">
      <c r="A75" s="125"/>
      <c r="B75" s="117"/>
      <c r="C75" s="131"/>
      <c r="D75" s="132"/>
      <c r="F75" s="129"/>
      <c r="G75" s="130"/>
      <c r="H75" s="117"/>
      <c r="I75" s="117"/>
    </row>
    <row r="76" spans="1:9" ht="26.1" customHeight="1">
      <c r="A76" s="125"/>
      <c r="B76" s="133" t="s">
        <v>120</v>
      </c>
      <c r="C76" s="134"/>
      <c r="D76" s="135"/>
      <c r="F76" s="129"/>
      <c r="G76" s="130"/>
      <c r="H76" s="117"/>
      <c r="I76" s="117"/>
    </row>
    <row r="77" spans="1:9" ht="26.1" customHeight="1" thickBot="1">
      <c r="A77" s="125"/>
      <c r="B77" s="117"/>
      <c r="C77" s="131"/>
      <c r="D77" s="132"/>
      <c r="F77" s="129"/>
      <c r="G77" s="130"/>
      <c r="H77" s="117"/>
      <c r="I77" s="117"/>
    </row>
    <row r="78" spans="1:9" ht="26.1" customHeight="1">
      <c r="A78" s="125"/>
      <c r="B78" s="58" t="s">
        <v>319</v>
      </c>
      <c r="C78" s="58" t="s">
        <v>321</v>
      </c>
      <c r="D78" s="132"/>
      <c r="F78" s="129"/>
      <c r="G78" s="130"/>
      <c r="H78" s="117"/>
      <c r="I78" s="117"/>
    </row>
    <row r="79" spans="1:9" ht="26.1" customHeight="1">
      <c r="B79" s="62" t="s">
        <v>122</v>
      </c>
      <c r="C79" s="136">
        <v>3000000</v>
      </c>
    </row>
    <row r="80" spans="1:9" ht="26.1" customHeight="1" thickBot="1">
      <c r="B80" s="111" t="s">
        <v>123</v>
      </c>
      <c r="C80" s="137">
        <v>1000000</v>
      </c>
    </row>
    <row r="83" spans="1:15" ht="26.1" customHeight="1">
      <c r="A83" s="402" t="s">
        <v>322</v>
      </c>
      <c r="B83" s="403"/>
      <c r="C83" s="403"/>
      <c r="D83" s="140"/>
      <c r="E83" s="140"/>
      <c r="F83" s="140"/>
      <c r="G83" s="140"/>
      <c r="H83" s="140"/>
      <c r="I83" s="140"/>
      <c r="J83" s="140"/>
      <c r="K83" s="140"/>
      <c r="L83" s="140"/>
      <c r="M83" s="140"/>
      <c r="N83" s="140"/>
      <c r="O83" s="140"/>
    </row>
    <row r="84" spans="1:15" ht="26.1" customHeight="1" thickBot="1"/>
    <row r="85" spans="1:15" ht="26.1" customHeight="1">
      <c r="A85" s="404" t="s">
        <v>323</v>
      </c>
      <c r="B85" s="71"/>
      <c r="C85" s="71"/>
    </row>
    <row r="86" spans="1:15" ht="26.1" customHeight="1">
      <c r="A86" s="62"/>
      <c r="B86" s="387" t="s">
        <v>298</v>
      </c>
      <c r="C86" s="405">
        <f>CHOOSE($A$2,C87,C88,C89)</f>
        <v>0.8</v>
      </c>
    </row>
    <row r="87" spans="1:15" ht="26.1" customHeight="1">
      <c r="A87" s="82"/>
      <c r="B87" s="387" t="s">
        <v>299</v>
      </c>
      <c r="C87" s="406">
        <v>0.8</v>
      </c>
    </row>
    <row r="88" spans="1:15" ht="26.1" customHeight="1">
      <c r="A88" s="82"/>
      <c r="B88" s="387" t="s">
        <v>300</v>
      </c>
      <c r="C88" s="406">
        <v>0.9</v>
      </c>
    </row>
    <row r="89" spans="1:15" ht="26.1" customHeight="1" thickBot="1">
      <c r="A89" s="407"/>
      <c r="B89" s="392" t="s">
        <v>301</v>
      </c>
      <c r="C89" s="408">
        <v>1</v>
      </c>
    </row>
    <row r="90" spans="1:15" ht="26.1" customHeight="1" thickBot="1"/>
    <row r="91" spans="1:15" ht="26.1" customHeight="1">
      <c r="A91" s="404" t="s">
        <v>324</v>
      </c>
      <c r="B91" s="71"/>
      <c r="C91" s="71"/>
    </row>
    <row r="92" spans="1:15" ht="26.1" customHeight="1">
      <c r="A92" s="62"/>
      <c r="B92" s="387" t="s">
        <v>298</v>
      </c>
      <c r="C92" s="409">
        <f>CHOOSE($A$2,C93,C94,C95)</f>
        <v>5.0000000000000001E-3</v>
      </c>
    </row>
    <row r="93" spans="1:15" ht="26.1" customHeight="1">
      <c r="A93" s="82"/>
      <c r="B93" s="387" t="s">
        <v>299</v>
      </c>
      <c r="C93" s="410">
        <v>5.0000000000000001E-3</v>
      </c>
    </row>
    <row r="94" spans="1:15" ht="26.1" customHeight="1">
      <c r="A94" s="82"/>
      <c r="B94" s="387" t="s">
        <v>300</v>
      </c>
      <c r="C94" s="410">
        <v>7.0000000000000001E-3</v>
      </c>
    </row>
    <row r="95" spans="1:15" ht="26.1" customHeight="1" thickBot="1">
      <c r="A95" s="407"/>
      <c r="B95" s="392" t="s">
        <v>301</v>
      </c>
      <c r="C95" s="411">
        <v>8.0000000000000002E-3</v>
      </c>
    </row>
    <row r="96" spans="1:15" ht="26.1" customHeight="1" thickBot="1"/>
    <row r="97" spans="1:4" ht="26.1" customHeight="1">
      <c r="A97" s="404" t="s">
        <v>325</v>
      </c>
      <c r="B97" s="71"/>
      <c r="C97" s="71"/>
    </row>
    <row r="98" spans="1:4" ht="26.1" customHeight="1">
      <c r="A98" s="62"/>
      <c r="B98" s="387" t="s">
        <v>298</v>
      </c>
      <c r="C98" s="412">
        <f>CHOOSE($A$2,C99,C100,C101)</f>
        <v>0.1</v>
      </c>
    </row>
    <row r="99" spans="1:4" ht="26.1" customHeight="1">
      <c r="A99" s="82"/>
      <c r="B99" s="387" t="s">
        <v>299</v>
      </c>
      <c r="C99" s="406">
        <v>0.1</v>
      </c>
      <c r="D99" s="151"/>
    </row>
    <row r="100" spans="1:4" ht="26.1" customHeight="1">
      <c r="A100" s="82"/>
      <c r="B100" s="387" t="s">
        <v>300</v>
      </c>
      <c r="C100" s="413">
        <v>0.15</v>
      </c>
      <c r="D100" s="153"/>
    </row>
    <row r="101" spans="1:4" ht="26.1" customHeight="1" thickBot="1">
      <c r="A101" s="407"/>
      <c r="B101" s="392" t="s">
        <v>301</v>
      </c>
      <c r="C101" s="414">
        <v>0.2</v>
      </c>
      <c r="D101" s="154"/>
    </row>
  </sheetData>
  <mergeCells count="9">
    <mergeCell ref="A26:A29"/>
    <mergeCell ref="F34:Q34"/>
    <mergeCell ref="R34:AC34"/>
    <mergeCell ref="C15:D15"/>
    <mergeCell ref="E15:F15"/>
    <mergeCell ref="G15:H15"/>
    <mergeCell ref="I16:J16"/>
    <mergeCell ref="C22:N22"/>
    <mergeCell ref="O22:Z22"/>
  </mergeCells>
  <phoneticPr fontId="3"/>
  <pageMargins left="0.15748031496062992" right="0.15748031496062992" top="0.43" bottom="0.15748031496062992" header="0.15748031496062992" footer="0.15748031496062992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70"/>
  <sheetViews>
    <sheetView showGridLines="0" topLeftCell="A13" workbookViewId="0">
      <selection activeCell="B31" sqref="B31:D31"/>
    </sheetView>
  </sheetViews>
  <sheetFormatPr defaultColWidth="6.25" defaultRowHeight="26.1" customHeight="1"/>
  <cols>
    <col min="1" max="1" width="6" style="69" customWidth="1"/>
    <col min="2" max="2" width="21.875" style="69" customWidth="1"/>
    <col min="3" max="3" width="11.75" style="69" customWidth="1"/>
    <col min="4" max="4" width="10.25" style="69" customWidth="1"/>
    <col min="5" max="5" width="11.25" style="69" customWidth="1"/>
    <col min="6" max="6" width="10.5" style="69" bestFit="1" customWidth="1"/>
    <col min="7" max="7" width="11.5" style="69" bestFit="1" customWidth="1"/>
    <col min="8" max="15" width="10.375" style="69" bestFit="1" customWidth="1"/>
    <col min="16" max="18" width="11.5" style="69" bestFit="1" customWidth="1"/>
    <col min="19" max="29" width="10.375" style="69" bestFit="1" customWidth="1"/>
    <col min="30" max="30" width="10.5" style="69" bestFit="1" customWidth="1"/>
    <col min="31" max="16384" width="6.25" style="69"/>
  </cols>
  <sheetData>
    <row r="1" spans="1:30" ht="33.950000000000003" customHeight="1">
      <c r="A1" s="67" t="s">
        <v>76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</row>
    <row r="2" spans="1:30" ht="26.1" customHeight="1" thickBot="1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</row>
    <row r="3" spans="1:30" ht="26.1" customHeight="1">
      <c r="A3" s="71"/>
      <c r="B3" s="71"/>
      <c r="C3" s="71"/>
      <c r="D3" s="71"/>
      <c r="E3" s="72" t="s">
        <v>77</v>
      </c>
      <c r="F3" s="415">
        <v>2017</v>
      </c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>
        <v>2018</v>
      </c>
      <c r="S3" s="415"/>
      <c r="T3" s="415"/>
      <c r="U3" s="415"/>
      <c r="V3" s="415"/>
      <c r="W3" s="415"/>
      <c r="X3" s="415"/>
      <c r="Y3" s="415"/>
      <c r="Z3" s="415"/>
      <c r="AA3" s="415"/>
      <c r="AB3" s="415"/>
      <c r="AC3" s="415"/>
      <c r="AD3" s="58" t="s">
        <v>78</v>
      </c>
    </row>
    <row r="4" spans="1:30" ht="26.1" customHeight="1">
      <c r="A4" s="74"/>
      <c r="B4" s="74"/>
      <c r="C4" s="74"/>
      <c r="D4" s="74"/>
      <c r="E4" s="75" t="s">
        <v>79</v>
      </c>
      <c r="F4" s="75" t="s">
        <v>124</v>
      </c>
      <c r="G4" s="75" t="s">
        <v>81</v>
      </c>
      <c r="H4" s="75" t="s">
        <v>82</v>
      </c>
      <c r="I4" s="75" t="s">
        <v>83</v>
      </c>
      <c r="J4" s="75" t="s">
        <v>84</v>
      </c>
      <c r="K4" s="75" t="s">
        <v>85</v>
      </c>
      <c r="L4" s="75" t="s">
        <v>86</v>
      </c>
      <c r="M4" s="75" t="s">
        <v>87</v>
      </c>
      <c r="N4" s="75" t="s">
        <v>88</v>
      </c>
      <c r="O4" s="75" t="s">
        <v>89</v>
      </c>
      <c r="P4" s="75" t="s">
        <v>90</v>
      </c>
      <c r="Q4" s="75" t="s">
        <v>91</v>
      </c>
      <c r="R4" s="75" t="s">
        <v>92</v>
      </c>
      <c r="S4" s="75" t="s">
        <v>93</v>
      </c>
      <c r="T4" s="75" t="s">
        <v>82</v>
      </c>
      <c r="U4" s="75" t="s">
        <v>83</v>
      </c>
      <c r="V4" s="75" t="s">
        <v>84</v>
      </c>
      <c r="W4" s="75" t="s">
        <v>85</v>
      </c>
      <c r="X4" s="75" t="s">
        <v>86</v>
      </c>
      <c r="Y4" s="75" t="s">
        <v>87</v>
      </c>
      <c r="Z4" s="75" t="s">
        <v>88</v>
      </c>
      <c r="AA4" s="75" t="s">
        <v>89</v>
      </c>
      <c r="AB4" s="75" t="s">
        <v>90</v>
      </c>
      <c r="AC4" s="75" t="s">
        <v>91</v>
      </c>
      <c r="AD4" s="74"/>
    </row>
    <row r="5" spans="1:30" s="76" customFormat="1" ht="26.1" customHeight="1">
      <c r="A5" s="74"/>
      <c r="B5" s="74"/>
      <c r="C5" s="74" t="s">
        <v>94</v>
      </c>
      <c r="D5" s="74"/>
      <c r="E5" s="74" t="s">
        <v>95</v>
      </c>
      <c r="F5" s="74">
        <v>0</v>
      </c>
      <c r="G5" s="74">
        <v>1</v>
      </c>
      <c r="H5" s="74">
        <v>2</v>
      </c>
      <c r="I5" s="74">
        <v>3</v>
      </c>
      <c r="J5" s="74">
        <v>4</v>
      </c>
      <c r="K5" s="74">
        <v>5</v>
      </c>
      <c r="L5" s="74">
        <v>6</v>
      </c>
      <c r="M5" s="74">
        <v>7</v>
      </c>
      <c r="N5" s="74">
        <v>8</v>
      </c>
      <c r="O5" s="74">
        <v>9</v>
      </c>
      <c r="P5" s="74">
        <v>10</v>
      </c>
      <c r="Q5" s="74">
        <v>11</v>
      </c>
      <c r="R5" s="74">
        <v>12</v>
      </c>
      <c r="S5" s="74">
        <v>13</v>
      </c>
      <c r="T5" s="74">
        <v>14</v>
      </c>
      <c r="U5" s="74">
        <v>15</v>
      </c>
      <c r="V5" s="74">
        <v>15.2</v>
      </c>
      <c r="W5" s="74">
        <v>15.4</v>
      </c>
      <c r="X5" s="74">
        <v>15.6</v>
      </c>
      <c r="Y5" s="74">
        <v>15.8</v>
      </c>
      <c r="Z5" s="74">
        <v>16</v>
      </c>
      <c r="AA5" s="74">
        <v>16.2</v>
      </c>
      <c r="AB5" s="74">
        <v>16.399999999999999</v>
      </c>
      <c r="AC5" s="74">
        <v>16.600000000000001</v>
      </c>
      <c r="AD5" s="74"/>
    </row>
    <row r="6" spans="1:30" s="79" customFormat="1" ht="26.1" customHeight="1">
      <c r="A6" s="77" t="s">
        <v>96</v>
      </c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</row>
    <row r="7" spans="1:30" s="76" customFormat="1" ht="26.1" customHeight="1">
      <c r="A7" s="78"/>
      <c r="B7" s="199" t="s">
        <v>155</v>
      </c>
      <c r="C7" s="78" t="s">
        <v>0</v>
      </c>
      <c r="D7" s="80">
        <v>0.8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81"/>
    </row>
    <row r="8" spans="1:30" ht="26.1" customHeight="1">
      <c r="A8" s="82"/>
      <c r="B8" s="83" t="s">
        <v>98</v>
      </c>
      <c r="C8" s="84" t="s">
        <v>99</v>
      </c>
      <c r="D8" s="62"/>
      <c r="E8" s="62"/>
      <c r="F8" s="85"/>
      <c r="G8" s="85">
        <f>FORECAST(G5,$D$32:$D$42,$C$32:$C$42)*$D$7</f>
        <v>19003.885714285698</v>
      </c>
      <c r="H8" s="85">
        <f t="shared" ref="H8:AC8" si="0">FORECAST(H5,$D$32:$D$42,$C$32:$C$42)*$D$7</f>
        <v>44330.179790940754</v>
      </c>
      <c r="I8" s="85">
        <f t="shared" si="0"/>
        <v>69656.473867595807</v>
      </c>
      <c r="J8" s="85">
        <f t="shared" si="0"/>
        <v>94982.767944250867</v>
      </c>
      <c r="K8" s="85">
        <f t="shared" si="0"/>
        <v>120309.06202090593</v>
      </c>
      <c r="L8" s="85">
        <f t="shared" si="0"/>
        <v>145635.35609756096</v>
      </c>
      <c r="M8" s="85">
        <f t="shared" si="0"/>
        <v>170961.65017421602</v>
      </c>
      <c r="N8" s="85">
        <f t="shared" si="0"/>
        <v>196287.94425087108</v>
      </c>
      <c r="O8" s="85">
        <f t="shared" si="0"/>
        <v>221614.23832752614</v>
      </c>
      <c r="P8" s="85">
        <f t="shared" si="0"/>
        <v>246940.5324041812</v>
      </c>
      <c r="Q8" s="85">
        <f t="shared" si="0"/>
        <v>272266.82648083626</v>
      </c>
      <c r="R8" s="85">
        <f t="shared" si="0"/>
        <v>297593.12055749132</v>
      </c>
      <c r="S8" s="85">
        <f t="shared" si="0"/>
        <v>322919.41463414638</v>
      </c>
      <c r="T8" s="85">
        <f t="shared" si="0"/>
        <v>348245.70871080144</v>
      </c>
      <c r="U8" s="85">
        <f t="shared" si="0"/>
        <v>373572.0027874565</v>
      </c>
      <c r="V8" s="85">
        <f t="shared" si="0"/>
        <v>378637.26160278753</v>
      </c>
      <c r="W8" s="85">
        <f t="shared" si="0"/>
        <v>383702.52041811851</v>
      </c>
      <c r="X8" s="85">
        <f t="shared" si="0"/>
        <v>388767.77923344955</v>
      </c>
      <c r="Y8" s="85">
        <f t="shared" si="0"/>
        <v>393833.03804878052</v>
      </c>
      <c r="Z8" s="85">
        <f t="shared" si="0"/>
        <v>398898.29686411156</v>
      </c>
      <c r="AA8" s="85">
        <f t="shared" si="0"/>
        <v>403963.55567944259</v>
      </c>
      <c r="AB8" s="85">
        <f t="shared" si="0"/>
        <v>409028.81449477351</v>
      </c>
      <c r="AC8" s="85">
        <f t="shared" si="0"/>
        <v>414094.07331010461</v>
      </c>
      <c r="AD8" s="86">
        <f>SUM(F8:AC8)</f>
        <v>6115244.5034146346</v>
      </c>
    </row>
    <row r="9" spans="1:30" ht="26.1" customHeight="1">
      <c r="A9" s="87" t="s">
        <v>100</v>
      </c>
      <c r="B9" s="83"/>
      <c r="C9" s="84"/>
      <c r="D9" s="62"/>
      <c r="E9" s="62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63"/>
    </row>
    <row r="10" spans="1:30" s="91" customFormat="1" ht="26.1" customHeight="1">
      <c r="A10" s="88"/>
      <c r="B10" s="87" t="s">
        <v>101</v>
      </c>
      <c r="C10" s="89" t="s">
        <v>0</v>
      </c>
      <c r="D10" s="90">
        <v>5.0000000000000001E-3</v>
      </c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</row>
    <row r="11" spans="1:30" s="91" customFormat="1" ht="26.1" customHeight="1">
      <c r="A11" s="92"/>
      <c r="B11" s="87" t="s">
        <v>102</v>
      </c>
      <c r="C11" s="84" t="s">
        <v>99</v>
      </c>
      <c r="D11" s="93"/>
      <c r="E11" s="89"/>
      <c r="F11" s="89"/>
      <c r="G11" s="103">
        <f t="shared" ref="G11:AC11" si="1">G8*$D$10</f>
        <v>95.019428571428492</v>
      </c>
      <c r="H11" s="103">
        <f t="shared" si="1"/>
        <v>221.65089895470376</v>
      </c>
      <c r="I11" s="103">
        <f t="shared" si="1"/>
        <v>348.28236933797905</v>
      </c>
      <c r="J11" s="103">
        <f t="shared" si="1"/>
        <v>474.91383972125436</v>
      </c>
      <c r="K11" s="103">
        <f t="shared" si="1"/>
        <v>601.54531010452968</v>
      </c>
      <c r="L11" s="103">
        <f t="shared" si="1"/>
        <v>728.17678048780476</v>
      </c>
      <c r="M11" s="103">
        <f t="shared" si="1"/>
        <v>854.80825087108008</v>
      </c>
      <c r="N11" s="103">
        <f t="shared" si="1"/>
        <v>981.43972125435539</v>
      </c>
      <c r="O11" s="103">
        <f t="shared" si="1"/>
        <v>1108.0711916376308</v>
      </c>
      <c r="P11" s="103">
        <f t="shared" si="1"/>
        <v>1234.702662020906</v>
      </c>
      <c r="Q11" s="103">
        <f t="shared" si="1"/>
        <v>1361.3341324041812</v>
      </c>
      <c r="R11" s="103">
        <f t="shared" si="1"/>
        <v>1487.9656027874566</v>
      </c>
      <c r="S11" s="103">
        <f t="shared" si="1"/>
        <v>1614.5970731707318</v>
      </c>
      <c r="T11" s="103">
        <f t="shared" si="1"/>
        <v>1741.2285435540073</v>
      </c>
      <c r="U11" s="103">
        <f t="shared" si="1"/>
        <v>1867.8600139372825</v>
      </c>
      <c r="V11" s="103">
        <f t="shared" si="1"/>
        <v>1893.1863080139376</v>
      </c>
      <c r="W11" s="103">
        <f t="shared" si="1"/>
        <v>1918.5126020905925</v>
      </c>
      <c r="X11" s="103">
        <f t="shared" si="1"/>
        <v>1943.8388961672479</v>
      </c>
      <c r="Y11" s="103">
        <f t="shared" si="1"/>
        <v>1969.1651902439028</v>
      </c>
      <c r="Z11" s="103">
        <f t="shared" si="1"/>
        <v>1994.4914843205579</v>
      </c>
      <c r="AA11" s="103">
        <f t="shared" si="1"/>
        <v>2019.817778397213</v>
      </c>
      <c r="AB11" s="103">
        <f t="shared" si="1"/>
        <v>2045.1440724738677</v>
      </c>
      <c r="AC11" s="103">
        <f t="shared" si="1"/>
        <v>2070.4703665505231</v>
      </c>
      <c r="AD11" s="86">
        <f>SUM(F11:AC11)</f>
        <v>30576.222517073173</v>
      </c>
    </row>
    <row r="12" spans="1:30" s="91" customFormat="1" ht="26.1" customHeight="1">
      <c r="A12" s="92"/>
      <c r="B12" s="87" t="s">
        <v>103</v>
      </c>
      <c r="C12" s="89" t="s">
        <v>0</v>
      </c>
      <c r="D12" s="96">
        <v>0.1</v>
      </c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8"/>
    </row>
    <row r="13" spans="1:30" s="91" customFormat="1" ht="26.1" customHeight="1">
      <c r="A13" s="92"/>
      <c r="B13" s="87" t="s">
        <v>104</v>
      </c>
      <c r="C13" s="84" t="s">
        <v>99</v>
      </c>
      <c r="D13" s="89"/>
      <c r="E13" s="89"/>
      <c r="F13" s="89"/>
      <c r="G13" s="103">
        <f>INT(G11*$D$12)</f>
        <v>9</v>
      </c>
      <c r="H13" s="103">
        <f t="shared" ref="H13:AC13" si="2">INT(H11*$D$12)</f>
        <v>22</v>
      </c>
      <c r="I13" s="103">
        <f t="shared" si="2"/>
        <v>34</v>
      </c>
      <c r="J13" s="103">
        <f t="shared" si="2"/>
        <v>47</v>
      </c>
      <c r="K13" s="103">
        <f t="shared" si="2"/>
        <v>60</v>
      </c>
      <c r="L13" s="103">
        <f t="shared" si="2"/>
        <v>72</v>
      </c>
      <c r="M13" s="103">
        <f t="shared" si="2"/>
        <v>85</v>
      </c>
      <c r="N13" s="103">
        <f t="shared" si="2"/>
        <v>98</v>
      </c>
      <c r="O13" s="103">
        <f t="shared" si="2"/>
        <v>110</v>
      </c>
      <c r="P13" s="103">
        <f t="shared" si="2"/>
        <v>123</v>
      </c>
      <c r="Q13" s="103">
        <f t="shared" si="2"/>
        <v>136</v>
      </c>
      <c r="R13" s="103">
        <f t="shared" si="2"/>
        <v>148</v>
      </c>
      <c r="S13" s="103">
        <f t="shared" si="2"/>
        <v>161</v>
      </c>
      <c r="T13" s="103">
        <f t="shared" si="2"/>
        <v>174</v>
      </c>
      <c r="U13" s="103">
        <f t="shared" si="2"/>
        <v>186</v>
      </c>
      <c r="V13" s="103">
        <f t="shared" si="2"/>
        <v>189</v>
      </c>
      <c r="W13" s="103">
        <f t="shared" si="2"/>
        <v>191</v>
      </c>
      <c r="X13" s="103">
        <f t="shared" si="2"/>
        <v>194</v>
      </c>
      <c r="Y13" s="103">
        <f t="shared" si="2"/>
        <v>196</v>
      </c>
      <c r="Z13" s="103">
        <f t="shared" si="2"/>
        <v>199</v>
      </c>
      <c r="AA13" s="103">
        <f t="shared" si="2"/>
        <v>201</v>
      </c>
      <c r="AB13" s="103">
        <f t="shared" si="2"/>
        <v>204</v>
      </c>
      <c r="AC13" s="103">
        <f t="shared" si="2"/>
        <v>207</v>
      </c>
      <c r="AD13" s="86">
        <f>SUM(F13:AC13)</f>
        <v>3046</v>
      </c>
    </row>
    <row r="14" spans="1:30" s="91" customFormat="1" ht="26.1" customHeight="1">
      <c r="A14" s="92" t="s">
        <v>105</v>
      </c>
      <c r="B14" s="87"/>
      <c r="C14" s="89"/>
      <c r="D14" s="89"/>
      <c r="E14" s="89"/>
      <c r="F14" s="89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88"/>
    </row>
    <row r="15" spans="1:30" s="91" customFormat="1" ht="26.1" customHeight="1">
      <c r="A15" s="92"/>
      <c r="B15" s="87" t="s">
        <v>106</v>
      </c>
      <c r="C15" s="89" t="s">
        <v>107</v>
      </c>
      <c r="D15" s="98">
        <v>4000</v>
      </c>
      <c r="E15" s="89"/>
      <c r="F15" s="89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88"/>
    </row>
    <row r="16" spans="1:30" s="91" customFormat="1" ht="26.1" customHeight="1">
      <c r="A16" s="92"/>
      <c r="B16" s="87" t="s">
        <v>108</v>
      </c>
      <c r="C16" s="89" t="s">
        <v>107</v>
      </c>
      <c r="D16" s="89"/>
      <c r="E16" s="89"/>
      <c r="F16" s="89"/>
      <c r="G16" s="155">
        <f t="shared" ref="G16:AC16" si="3">G13*$D$15</f>
        <v>36000</v>
      </c>
      <c r="H16" s="155">
        <f t="shared" si="3"/>
        <v>88000</v>
      </c>
      <c r="I16" s="155">
        <f t="shared" si="3"/>
        <v>136000</v>
      </c>
      <c r="J16" s="155">
        <f t="shared" si="3"/>
        <v>188000</v>
      </c>
      <c r="K16" s="155">
        <f t="shared" si="3"/>
        <v>240000</v>
      </c>
      <c r="L16" s="155">
        <f t="shared" si="3"/>
        <v>288000</v>
      </c>
      <c r="M16" s="155">
        <f t="shared" si="3"/>
        <v>340000</v>
      </c>
      <c r="N16" s="155">
        <f t="shared" si="3"/>
        <v>392000</v>
      </c>
      <c r="O16" s="155">
        <f t="shared" si="3"/>
        <v>440000</v>
      </c>
      <c r="P16" s="155">
        <f t="shared" si="3"/>
        <v>492000</v>
      </c>
      <c r="Q16" s="155">
        <f t="shared" si="3"/>
        <v>544000</v>
      </c>
      <c r="R16" s="155">
        <f t="shared" si="3"/>
        <v>592000</v>
      </c>
      <c r="S16" s="155">
        <f t="shared" si="3"/>
        <v>644000</v>
      </c>
      <c r="T16" s="155">
        <f t="shared" si="3"/>
        <v>696000</v>
      </c>
      <c r="U16" s="155">
        <f t="shared" si="3"/>
        <v>744000</v>
      </c>
      <c r="V16" s="155">
        <f t="shared" si="3"/>
        <v>756000</v>
      </c>
      <c r="W16" s="155">
        <f t="shared" si="3"/>
        <v>764000</v>
      </c>
      <c r="X16" s="155">
        <f t="shared" si="3"/>
        <v>776000</v>
      </c>
      <c r="Y16" s="155">
        <f t="shared" si="3"/>
        <v>784000</v>
      </c>
      <c r="Z16" s="155">
        <f t="shared" si="3"/>
        <v>796000</v>
      </c>
      <c r="AA16" s="155">
        <f t="shared" si="3"/>
        <v>804000</v>
      </c>
      <c r="AB16" s="155">
        <f t="shared" si="3"/>
        <v>816000</v>
      </c>
      <c r="AC16" s="155">
        <f t="shared" si="3"/>
        <v>828000</v>
      </c>
      <c r="AD16" s="86">
        <f>SUM(F16:AC16)</f>
        <v>12184000</v>
      </c>
    </row>
    <row r="17" spans="1:30" s="91" customFormat="1" ht="26.1" customHeight="1">
      <c r="A17" s="92"/>
      <c r="B17" s="87" t="s">
        <v>109</v>
      </c>
      <c r="C17" s="89" t="s">
        <v>107</v>
      </c>
      <c r="D17" s="89"/>
      <c r="E17" s="89"/>
      <c r="F17" s="89"/>
      <c r="G17" s="155">
        <f>G16</f>
        <v>36000</v>
      </c>
      <c r="H17" s="155">
        <f>G17+H16</f>
        <v>124000</v>
      </c>
      <c r="I17" s="155">
        <f t="shared" ref="I17:AC17" si="4">H17+I16</f>
        <v>260000</v>
      </c>
      <c r="J17" s="155">
        <f t="shared" si="4"/>
        <v>448000</v>
      </c>
      <c r="K17" s="155">
        <f t="shared" si="4"/>
        <v>688000</v>
      </c>
      <c r="L17" s="155">
        <f t="shared" si="4"/>
        <v>976000</v>
      </c>
      <c r="M17" s="155">
        <f t="shared" si="4"/>
        <v>1316000</v>
      </c>
      <c r="N17" s="155">
        <f t="shared" si="4"/>
        <v>1708000</v>
      </c>
      <c r="O17" s="155">
        <f t="shared" si="4"/>
        <v>2148000</v>
      </c>
      <c r="P17" s="155">
        <f t="shared" si="4"/>
        <v>2640000</v>
      </c>
      <c r="Q17" s="155">
        <f t="shared" si="4"/>
        <v>3184000</v>
      </c>
      <c r="R17" s="155">
        <f t="shared" si="4"/>
        <v>3776000</v>
      </c>
      <c r="S17" s="155">
        <f t="shared" si="4"/>
        <v>4420000</v>
      </c>
      <c r="T17" s="155">
        <f t="shared" si="4"/>
        <v>5116000</v>
      </c>
      <c r="U17" s="155">
        <f t="shared" si="4"/>
        <v>5860000</v>
      </c>
      <c r="V17" s="155">
        <f t="shared" si="4"/>
        <v>6616000</v>
      </c>
      <c r="W17" s="155">
        <f t="shared" si="4"/>
        <v>7380000</v>
      </c>
      <c r="X17" s="155">
        <f t="shared" si="4"/>
        <v>8156000</v>
      </c>
      <c r="Y17" s="155">
        <f t="shared" si="4"/>
        <v>8940000</v>
      </c>
      <c r="Z17" s="155">
        <f t="shared" si="4"/>
        <v>9736000</v>
      </c>
      <c r="AA17" s="155">
        <f t="shared" si="4"/>
        <v>10540000</v>
      </c>
      <c r="AB17" s="155">
        <f t="shared" si="4"/>
        <v>11356000</v>
      </c>
      <c r="AC17" s="155">
        <f t="shared" si="4"/>
        <v>12184000</v>
      </c>
      <c r="AD17" s="86"/>
    </row>
    <row r="18" spans="1:30" s="91" customFormat="1" ht="26.1" customHeight="1">
      <c r="A18" s="92" t="s">
        <v>110</v>
      </c>
      <c r="B18" s="87"/>
      <c r="C18" s="89"/>
      <c r="D18" s="89"/>
      <c r="E18" s="89"/>
      <c r="F18" s="89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88"/>
    </row>
    <row r="19" spans="1:30" s="91" customFormat="1" ht="26.1" customHeight="1">
      <c r="A19" s="92"/>
      <c r="B19" s="87" t="s">
        <v>111</v>
      </c>
      <c r="C19" s="89" t="s">
        <v>107</v>
      </c>
      <c r="D19" s="89"/>
      <c r="E19" s="89"/>
      <c r="F19" s="101">
        <f>C48</f>
        <v>3000000</v>
      </c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88"/>
    </row>
    <row r="20" spans="1:30" s="91" customFormat="1" ht="26.1" customHeight="1">
      <c r="A20" s="92"/>
      <c r="B20" s="87" t="s">
        <v>125</v>
      </c>
      <c r="C20" s="89" t="s">
        <v>107</v>
      </c>
      <c r="D20" s="89"/>
      <c r="E20" s="89"/>
      <c r="F20" s="104"/>
      <c r="G20" s="105">
        <f>$C$49</f>
        <v>1000000</v>
      </c>
      <c r="H20" s="101">
        <f t="shared" ref="H20:Q20" si="5">$C$49</f>
        <v>1000000</v>
      </c>
      <c r="I20" s="101">
        <f t="shared" si="5"/>
        <v>1000000</v>
      </c>
      <c r="J20" s="101">
        <f t="shared" si="5"/>
        <v>1000000</v>
      </c>
      <c r="K20" s="101">
        <f t="shared" si="5"/>
        <v>1000000</v>
      </c>
      <c r="L20" s="101">
        <f t="shared" si="5"/>
        <v>1000000</v>
      </c>
      <c r="M20" s="101">
        <f t="shared" si="5"/>
        <v>1000000</v>
      </c>
      <c r="N20" s="101">
        <f t="shared" si="5"/>
        <v>1000000</v>
      </c>
      <c r="O20" s="101">
        <f t="shared" si="5"/>
        <v>1000000</v>
      </c>
      <c r="P20" s="101">
        <f t="shared" si="5"/>
        <v>1000000</v>
      </c>
      <c r="Q20" s="101">
        <f t="shared" si="5"/>
        <v>1000000</v>
      </c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86"/>
    </row>
    <row r="21" spans="1:30" ht="26.1" customHeight="1">
      <c r="A21" s="84"/>
      <c r="B21" s="62" t="s">
        <v>113</v>
      </c>
      <c r="C21" s="89" t="s">
        <v>107</v>
      </c>
      <c r="D21" s="62"/>
      <c r="E21" s="106"/>
      <c r="F21" s="156">
        <f t="shared" ref="F21:AC21" si="6">SUM(F19:F20)</f>
        <v>3000000</v>
      </c>
      <c r="G21" s="156">
        <f>SUM(G19:G20)</f>
        <v>1000000</v>
      </c>
      <c r="H21" s="156">
        <f t="shared" si="6"/>
        <v>1000000</v>
      </c>
      <c r="I21" s="156">
        <f t="shared" si="6"/>
        <v>1000000</v>
      </c>
      <c r="J21" s="156">
        <f t="shared" si="6"/>
        <v>1000000</v>
      </c>
      <c r="K21" s="156">
        <f t="shared" si="6"/>
        <v>1000000</v>
      </c>
      <c r="L21" s="156">
        <f t="shared" si="6"/>
        <v>1000000</v>
      </c>
      <c r="M21" s="156">
        <f t="shared" si="6"/>
        <v>1000000</v>
      </c>
      <c r="N21" s="156">
        <f t="shared" si="6"/>
        <v>1000000</v>
      </c>
      <c r="O21" s="156">
        <f t="shared" si="6"/>
        <v>1000000</v>
      </c>
      <c r="P21" s="156">
        <f t="shared" si="6"/>
        <v>1000000</v>
      </c>
      <c r="Q21" s="156">
        <f t="shared" si="6"/>
        <v>1000000</v>
      </c>
      <c r="R21" s="156">
        <f t="shared" si="6"/>
        <v>0</v>
      </c>
      <c r="S21" s="156">
        <f t="shared" si="6"/>
        <v>0</v>
      </c>
      <c r="T21" s="156">
        <f t="shared" si="6"/>
        <v>0</v>
      </c>
      <c r="U21" s="156">
        <f t="shared" si="6"/>
        <v>0</v>
      </c>
      <c r="V21" s="156">
        <f t="shared" si="6"/>
        <v>0</v>
      </c>
      <c r="W21" s="156">
        <f t="shared" si="6"/>
        <v>0</v>
      </c>
      <c r="X21" s="156">
        <f t="shared" si="6"/>
        <v>0</v>
      </c>
      <c r="Y21" s="156">
        <f t="shared" si="6"/>
        <v>0</v>
      </c>
      <c r="Z21" s="156">
        <f t="shared" si="6"/>
        <v>0</v>
      </c>
      <c r="AA21" s="156">
        <f t="shared" si="6"/>
        <v>0</v>
      </c>
      <c r="AB21" s="156">
        <f t="shared" si="6"/>
        <v>0</v>
      </c>
      <c r="AC21" s="156">
        <f t="shared" si="6"/>
        <v>0</v>
      </c>
      <c r="AD21" s="157">
        <f>SUM(F21:AC21)</f>
        <v>14000000</v>
      </c>
    </row>
    <row r="22" spans="1:30" ht="26.1" customHeight="1">
      <c r="A22" s="84"/>
      <c r="B22" s="62" t="s">
        <v>114</v>
      </c>
      <c r="C22" s="89" t="s">
        <v>107</v>
      </c>
      <c r="D22" s="106"/>
      <c r="E22" s="106"/>
      <c r="F22" s="106">
        <f>F21</f>
        <v>3000000</v>
      </c>
      <c r="G22" s="155">
        <f t="shared" ref="G22:AC22" si="7">F22+G21</f>
        <v>4000000</v>
      </c>
      <c r="H22" s="155">
        <f t="shared" si="7"/>
        <v>5000000</v>
      </c>
      <c r="I22" s="155">
        <f t="shared" si="7"/>
        <v>6000000</v>
      </c>
      <c r="J22" s="155">
        <f t="shared" si="7"/>
        <v>7000000</v>
      </c>
      <c r="K22" s="155">
        <f t="shared" si="7"/>
        <v>8000000</v>
      </c>
      <c r="L22" s="155">
        <f t="shared" si="7"/>
        <v>9000000</v>
      </c>
      <c r="M22" s="155">
        <f t="shared" si="7"/>
        <v>10000000</v>
      </c>
      <c r="N22" s="155">
        <f t="shared" si="7"/>
        <v>11000000</v>
      </c>
      <c r="O22" s="155">
        <f t="shared" si="7"/>
        <v>12000000</v>
      </c>
      <c r="P22" s="155">
        <f t="shared" si="7"/>
        <v>13000000</v>
      </c>
      <c r="Q22" s="155">
        <f t="shared" si="7"/>
        <v>14000000</v>
      </c>
      <c r="R22" s="155">
        <f t="shared" si="7"/>
        <v>14000000</v>
      </c>
      <c r="S22" s="155">
        <f t="shared" si="7"/>
        <v>14000000</v>
      </c>
      <c r="T22" s="155">
        <f t="shared" si="7"/>
        <v>14000000</v>
      </c>
      <c r="U22" s="155">
        <f t="shared" si="7"/>
        <v>14000000</v>
      </c>
      <c r="V22" s="155">
        <f t="shared" si="7"/>
        <v>14000000</v>
      </c>
      <c r="W22" s="155">
        <f t="shared" si="7"/>
        <v>14000000</v>
      </c>
      <c r="X22" s="155">
        <f t="shared" si="7"/>
        <v>14000000</v>
      </c>
      <c r="Y22" s="155">
        <f t="shared" si="7"/>
        <v>14000000</v>
      </c>
      <c r="Z22" s="155">
        <f t="shared" si="7"/>
        <v>14000000</v>
      </c>
      <c r="AA22" s="155">
        <f t="shared" si="7"/>
        <v>14000000</v>
      </c>
      <c r="AB22" s="155">
        <f t="shared" si="7"/>
        <v>14000000</v>
      </c>
      <c r="AC22" s="155">
        <f t="shared" si="7"/>
        <v>14000000</v>
      </c>
      <c r="AD22" s="62"/>
    </row>
    <row r="23" spans="1:30" ht="26.1" customHeight="1">
      <c r="A23" s="83" t="s">
        <v>115</v>
      </c>
      <c r="B23" s="62"/>
      <c r="C23" s="81" t="s">
        <v>126</v>
      </c>
      <c r="D23" s="106"/>
      <c r="E23" s="106"/>
      <c r="F23" s="156">
        <f t="shared" ref="F23:AC23" si="8">F17-F22</f>
        <v>-3000000</v>
      </c>
      <c r="G23" s="156">
        <f t="shared" si="8"/>
        <v>-3964000</v>
      </c>
      <c r="H23" s="156">
        <f t="shared" si="8"/>
        <v>-4876000</v>
      </c>
      <c r="I23" s="156">
        <f t="shared" si="8"/>
        <v>-5740000</v>
      </c>
      <c r="J23" s="156">
        <f t="shared" si="8"/>
        <v>-6552000</v>
      </c>
      <c r="K23" s="156">
        <f t="shared" si="8"/>
        <v>-7312000</v>
      </c>
      <c r="L23" s="156">
        <f t="shared" si="8"/>
        <v>-8024000</v>
      </c>
      <c r="M23" s="156">
        <f t="shared" si="8"/>
        <v>-8684000</v>
      </c>
      <c r="N23" s="156">
        <f t="shared" si="8"/>
        <v>-9292000</v>
      </c>
      <c r="O23" s="156">
        <f t="shared" si="8"/>
        <v>-9852000</v>
      </c>
      <c r="P23" s="156">
        <f t="shared" si="8"/>
        <v>-10360000</v>
      </c>
      <c r="Q23" s="156">
        <f t="shared" si="8"/>
        <v>-10816000</v>
      </c>
      <c r="R23" s="156">
        <f t="shared" si="8"/>
        <v>-10224000</v>
      </c>
      <c r="S23" s="156">
        <f t="shared" si="8"/>
        <v>-9580000</v>
      </c>
      <c r="T23" s="156">
        <f t="shared" si="8"/>
        <v>-8884000</v>
      </c>
      <c r="U23" s="156">
        <f t="shared" si="8"/>
        <v>-8140000</v>
      </c>
      <c r="V23" s="156">
        <f t="shared" si="8"/>
        <v>-7384000</v>
      </c>
      <c r="W23" s="156">
        <f t="shared" si="8"/>
        <v>-6620000</v>
      </c>
      <c r="X23" s="156">
        <f t="shared" si="8"/>
        <v>-5844000</v>
      </c>
      <c r="Y23" s="156">
        <f t="shared" si="8"/>
        <v>-5060000</v>
      </c>
      <c r="Z23" s="156">
        <f t="shared" si="8"/>
        <v>-4264000</v>
      </c>
      <c r="AA23" s="156">
        <f t="shared" si="8"/>
        <v>-3460000</v>
      </c>
      <c r="AB23" s="156">
        <f t="shared" si="8"/>
        <v>-2644000</v>
      </c>
      <c r="AC23" s="156">
        <f t="shared" si="8"/>
        <v>-1816000</v>
      </c>
      <c r="AD23" s="62"/>
    </row>
    <row r="24" spans="1:30" ht="26.1" customHeight="1" thickBot="1">
      <c r="A24" s="110" t="s">
        <v>117</v>
      </c>
      <c r="B24" s="111"/>
      <c r="C24" s="112"/>
      <c r="D24" s="113"/>
      <c r="E24" s="113"/>
      <c r="F24" s="158">
        <f t="shared" ref="F24:AC24" si="9">F17/F22</f>
        <v>0</v>
      </c>
      <c r="G24" s="158">
        <f t="shared" si="9"/>
        <v>8.9999999999999993E-3</v>
      </c>
      <c r="H24" s="158">
        <f t="shared" si="9"/>
        <v>2.4799999999999999E-2</v>
      </c>
      <c r="I24" s="158">
        <f t="shared" si="9"/>
        <v>4.3333333333333335E-2</v>
      </c>
      <c r="J24" s="158">
        <f t="shared" si="9"/>
        <v>6.4000000000000001E-2</v>
      </c>
      <c r="K24" s="158">
        <f t="shared" si="9"/>
        <v>8.5999999999999993E-2</v>
      </c>
      <c r="L24" s="158">
        <f t="shared" si="9"/>
        <v>0.10844444444444444</v>
      </c>
      <c r="M24" s="158">
        <f t="shared" si="9"/>
        <v>0.13159999999999999</v>
      </c>
      <c r="N24" s="158">
        <f t="shared" si="9"/>
        <v>0.15527272727272728</v>
      </c>
      <c r="O24" s="158">
        <f t="shared" si="9"/>
        <v>0.17899999999999999</v>
      </c>
      <c r="P24" s="158">
        <f t="shared" si="9"/>
        <v>0.20307692307692307</v>
      </c>
      <c r="Q24" s="158">
        <f t="shared" si="9"/>
        <v>0.22742857142857142</v>
      </c>
      <c r="R24" s="158">
        <f t="shared" si="9"/>
        <v>0.26971428571428574</v>
      </c>
      <c r="S24" s="158">
        <f t="shared" si="9"/>
        <v>0.31571428571428573</v>
      </c>
      <c r="T24" s="158">
        <f t="shared" si="9"/>
        <v>0.36542857142857144</v>
      </c>
      <c r="U24" s="158">
        <f t="shared" si="9"/>
        <v>0.41857142857142859</v>
      </c>
      <c r="V24" s="158">
        <f t="shared" si="9"/>
        <v>0.47257142857142859</v>
      </c>
      <c r="W24" s="158">
        <f t="shared" si="9"/>
        <v>0.52714285714285714</v>
      </c>
      <c r="X24" s="158">
        <f t="shared" si="9"/>
        <v>0.58257142857142852</v>
      </c>
      <c r="Y24" s="158">
        <f t="shared" si="9"/>
        <v>0.63857142857142857</v>
      </c>
      <c r="Z24" s="158">
        <f t="shared" si="9"/>
        <v>0.6954285714285714</v>
      </c>
      <c r="AA24" s="158">
        <f t="shared" si="9"/>
        <v>0.75285714285714289</v>
      </c>
      <c r="AB24" s="158">
        <f t="shared" si="9"/>
        <v>0.81114285714285717</v>
      </c>
      <c r="AC24" s="158">
        <f t="shared" si="9"/>
        <v>0.87028571428571433</v>
      </c>
      <c r="AD24" s="115"/>
    </row>
    <row r="25" spans="1:30" ht="26.1" customHeight="1">
      <c r="A25" s="116"/>
      <c r="B25" s="117"/>
      <c r="D25" s="118"/>
      <c r="E25" s="118"/>
      <c r="F25" s="118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</row>
    <row r="27" spans="1:30" ht="26.1" customHeight="1">
      <c r="A27" s="68" t="s">
        <v>118</v>
      </c>
      <c r="B27" s="68"/>
      <c r="C27" s="68"/>
      <c r="D27" s="68"/>
      <c r="E27" s="120"/>
      <c r="F27" s="120"/>
      <c r="G27" s="120"/>
      <c r="H27" s="120"/>
      <c r="I27" s="120"/>
    </row>
    <row r="28" spans="1:30" ht="26.1" customHeight="1">
      <c r="A28" s="57"/>
      <c r="B28" s="57"/>
      <c r="C28" s="57"/>
      <c r="D28" s="57"/>
      <c r="E28" s="57"/>
      <c r="F28" s="57"/>
      <c r="G28" s="57"/>
      <c r="H28" s="57"/>
      <c r="I28" s="57"/>
    </row>
    <row r="29" spans="1:30" ht="26.1" customHeight="1">
      <c r="A29" s="57"/>
      <c r="B29" s="56" t="s">
        <v>72</v>
      </c>
      <c r="C29" s="56"/>
      <c r="D29" s="56"/>
      <c r="E29" s="57"/>
      <c r="F29" s="57"/>
      <c r="G29" s="57"/>
      <c r="H29" s="57"/>
      <c r="I29" s="57"/>
    </row>
    <row r="30" spans="1:30" ht="26.1" customHeight="1" thickBot="1">
      <c r="A30" s="57"/>
      <c r="B30" s="57"/>
      <c r="C30" s="57"/>
      <c r="D30" s="57"/>
      <c r="E30" s="57"/>
      <c r="F30" s="57"/>
      <c r="G30" s="57"/>
      <c r="H30" s="57"/>
      <c r="I30" s="57"/>
    </row>
    <row r="31" spans="1:30" ht="26.1" customHeight="1">
      <c r="A31" s="121"/>
      <c r="B31" s="58" t="s">
        <v>127</v>
      </c>
      <c r="C31" s="58" t="s">
        <v>73</v>
      </c>
      <c r="D31" s="58" t="s">
        <v>74</v>
      </c>
      <c r="F31" s="122"/>
      <c r="G31" s="123"/>
      <c r="H31" s="124"/>
      <c r="I31" s="124"/>
    </row>
    <row r="32" spans="1:30" ht="26.1" customHeight="1">
      <c r="A32" s="125"/>
      <c r="B32" s="59" t="s">
        <v>2</v>
      </c>
      <c r="C32" s="60">
        <v>1</v>
      </c>
      <c r="D32" s="61">
        <v>32025</v>
      </c>
      <c r="E32" s="126"/>
      <c r="F32" s="122"/>
      <c r="G32" s="123"/>
      <c r="H32" s="124"/>
      <c r="I32" s="124"/>
    </row>
    <row r="33" spans="1:9" ht="26.1" customHeight="1">
      <c r="A33" s="125"/>
      <c r="B33" s="62" t="s">
        <v>3</v>
      </c>
      <c r="C33" s="60">
        <v>3</v>
      </c>
      <c r="D33" s="61">
        <v>190559</v>
      </c>
      <c r="E33" s="126"/>
      <c r="F33" s="127"/>
      <c r="G33" s="127"/>
      <c r="H33" s="127"/>
      <c r="I33" s="127"/>
    </row>
    <row r="34" spans="1:9" ht="26.1" customHeight="1">
      <c r="A34" s="125"/>
      <c r="B34" s="63" t="s">
        <v>4</v>
      </c>
      <c r="C34" s="60">
        <v>7</v>
      </c>
      <c r="D34" s="61">
        <v>329544</v>
      </c>
      <c r="E34" s="126"/>
      <c r="F34" s="127"/>
      <c r="G34" s="127"/>
      <c r="H34" s="127"/>
      <c r="I34" s="127"/>
    </row>
    <row r="35" spans="1:9" ht="26.1" customHeight="1">
      <c r="A35" s="125"/>
      <c r="B35" s="63" t="s">
        <v>5</v>
      </c>
      <c r="C35" s="60">
        <v>6</v>
      </c>
      <c r="D35" s="61">
        <v>500677</v>
      </c>
      <c r="E35" s="126"/>
      <c r="F35" s="122"/>
      <c r="G35" s="128"/>
      <c r="H35" s="124"/>
      <c r="I35" s="124"/>
    </row>
    <row r="36" spans="1:9" ht="26.1" customHeight="1">
      <c r="A36" s="125"/>
      <c r="B36" s="63" t="s">
        <v>6</v>
      </c>
      <c r="C36" s="60">
        <v>2</v>
      </c>
      <c r="D36" s="61">
        <v>9249</v>
      </c>
      <c r="E36" s="126"/>
      <c r="F36" s="122"/>
      <c r="G36" s="128"/>
      <c r="H36" s="124"/>
      <c r="I36" s="124"/>
    </row>
    <row r="37" spans="1:9" ht="26.1" customHeight="1">
      <c r="A37" s="125"/>
      <c r="B37" s="63" t="s">
        <v>7</v>
      </c>
      <c r="C37" s="60">
        <v>3</v>
      </c>
      <c r="D37" s="61">
        <v>14992</v>
      </c>
      <c r="E37" s="126"/>
      <c r="F37" s="122"/>
      <c r="G37" s="128"/>
      <c r="H37" s="124"/>
      <c r="I37" s="124"/>
    </row>
    <row r="38" spans="1:9" ht="26.1" customHeight="1">
      <c r="A38" s="125"/>
      <c r="B38" s="63" t="s">
        <v>7</v>
      </c>
      <c r="C38" s="60">
        <v>4</v>
      </c>
      <c r="D38" s="61">
        <v>56390</v>
      </c>
      <c r="E38" s="126"/>
      <c r="F38" s="122"/>
      <c r="G38" s="128"/>
      <c r="H38" s="124"/>
      <c r="I38" s="124"/>
    </row>
    <row r="39" spans="1:9" ht="26.1" customHeight="1">
      <c r="A39" s="125"/>
      <c r="B39" s="63" t="s">
        <v>7</v>
      </c>
      <c r="C39" s="60">
        <v>5</v>
      </c>
      <c r="D39" s="61">
        <v>97189</v>
      </c>
      <c r="E39" s="126"/>
      <c r="F39" s="129"/>
      <c r="G39" s="130"/>
      <c r="H39" s="117"/>
      <c r="I39" s="117"/>
    </row>
    <row r="40" spans="1:9" ht="26.1" customHeight="1">
      <c r="A40" s="125"/>
      <c r="B40" s="63" t="s">
        <v>7</v>
      </c>
      <c r="C40" s="60">
        <v>6</v>
      </c>
      <c r="D40" s="61">
        <v>110385</v>
      </c>
      <c r="E40" s="126"/>
      <c r="F40" s="129"/>
      <c r="G40" s="130"/>
      <c r="H40" s="117"/>
      <c r="I40" s="117"/>
    </row>
    <row r="41" spans="1:9" ht="26.1" customHeight="1">
      <c r="A41" s="125"/>
      <c r="B41" s="63" t="s">
        <v>7</v>
      </c>
      <c r="C41" s="60">
        <v>7</v>
      </c>
      <c r="D41" s="61">
        <v>74901</v>
      </c>
      <c r="E41" s="126"/>
      <c r="F41" s="129"/>
      <c r="G41" s="130"/>
      <c r="H41" s="117"/>
      <c r="I41" s="117"/>
    </row>
    <row r="42" spans="1:9" ht="26.1" customHeight="1">
      <c r="A42" s="125"/>
      <c r="B42" s="63" t="s">
        <v>7</v>
      </c>
      <c r="C42" s="60">
        <v>8</v>
      </c>
      <c r="D42" s="61">
        <v>143365</v>
      </c>
      <c r="E42" s="126"/>
      <c r="F42" s="129"/>
      <c r="G42" s="130"/>
      <c r="H42" s="117"/>
      <c r="I42" s="117"/>
    </row>
    <row r="43" spans="1:9" ht="26.1" customHeight="1" thickBot="1">
      <c r="A43" s="125"/>
      <c r="B43" s="64" t="s">
        <v>75</v>
      </c>
      <c r="C43" s="65"/>
      <c r="D43" s="66">
        <f>CORREL(C32:C42,D32:D42)</f>
        <v>0.48012498414700217</v>
      </c>
      <c r="E43" s="126"/>
      <c r="F43" s="129"/>
      <c r="G43" s="130"/>
      <c r="H43" s="117"/>
      <c r="I43" s="117"/>
    </row>
    <row r="44" spans="1:9" ht="26.1" customHeight="1">
      <c r="A44" s="125"/>
      <c r="B44" s="117"/>
      <c r="C44" s="131"/>
      <c r="D44" s="132"/>
      <c r="F44" s="129"/>
      <c r="G44" s="130"/>
      <c r="H44" s="117"/>
      <c r="I44" s="117"/>
    </row>
    <row r="45" spans="1:9" ht="26.1" customHeight="1">
      <c r="A45" s="125"/>
      <c r="B45" s="133" t="s">
        <v>120</v>
      </c>
      <c r="C45" s="134"/>
      <c r="D45" s="135"/>
      <c r="F45" s="129"/>
      <c r="G45" s="130"/>
      <c r="H45" s="117"/>
      <c r="I45" s="117"/>
    </row>
    <row r="46" spans="1:9" ht="26.1" customHeight="1" thickBot="1">
      <c r="A46" s="125"/>
      <c r="B46" s="117"/>
      <c r="C46" s="131"/>
      <c r="D46" s="132"/>
      <c r="F46" s="129"/>
      <c r="G46" s="130"/>
      <c r="H46" s="117"/>
      <c r="I46" s="117"/>
    </row>
    <row r="47" spans="1:9" ht="26.1" customHeight="1">
      <c r="A47" s="125"/>
      <c r="B47" s="58" t="s">
        <v>127</v>
      </c>
      <c r="C47" s="58" t="s">
        <v>73</v>
      </c>
      <c r="D47" s="132"/>
      <c r="F47" s="129"/>
      <c r="G47" s="130"/>
      <c r="H47" s="117"/>
      <c r="I47" s="117"/>
    </row>
    <row r="48" spans="1:9" ht="26.1" customHeight="1">
      <c r="B48" s="62" t="s">
        <v>122</v>
      </c>
      <c r="C48" s="136">
        <v>3000000</v>
      </c>
    </row>
    <row r="49" spans="1:15" ht="26.1" customHeight="1" thickBot="1">
      <c r="B49" s="111" t="s">
        <v>123</v>
      </c>
      <c r="C49" s="137">
        <v>1000000</v>
      </c>
    </row>
    <row r="52" spans="1:15" ht="26.1" customHeight="1">
      <c r="A52" s="138"/>
      <c r="B52" s="139"/>
      <c r="C52" s="139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</row>
    <row r="53" spans="1:15" ht="26.1" customHeight="1">
      <c r="A53" s="141"/>
      <c r="B53" s="141"/>
      <c r="C53" s="141"/>
    </row>
    <row r="54" spans="1:15" ht="26.1" customHeight="1">
      <c r="A54" s="142"/>
      <c r="B54" s="143"/>
      <c r="C54" s="143"/>
    </row>
    <row r="55" spans="1:15" ht="26.1" customHeight="1">
      <c r="A55" s="141"/>
      <c r="B55" s="144"/>
      <c r="C55" s="145"/>
    </row>
    <row r="56" spans="1:15" ht="26.1" customHeight="1">
      <c r="A56" s="146"/>
      <c r="B56" s="144"/>
      <c r="C56" s="147"/>
    </row>
    <row r="57" spans="1:15" ht="26.1" customHeight="1">
      <c r="A57" s="146"/>
      <c r="B57" s="144"/>
      <c r="C57" s="147"/>
    </row>
    <row r="58" spans="1:15" ht="26.1" customHeight="1">
      <c r="A58" s="146"/>
      <c r="B58" s="144"/>
      <c r="C58" s="147"/>
    </row>
    <row r="59" spans="1:15" ht="26.1" customHeight="1">
      <c r="A59" s="141"/>
      <c r="B59" s="141"/>
      <c r="C59" s="141"/>
    </row>
    <row r="60" spans="1:15" ht="26.1" customHeight="1">
      <c r="A60" s="142"/>
      <c r="B60" s="143"/>
      <c r="C60" s="143"/>
    </row>
    <row r="61" spans="1:15" ht="26.1" customHeight="1">
      <c r="A61" s="141"/>
      <c r="B61" s="144"/>
      <c r="C61" s="148"/>
    </row>
    <row r="62" spans="1:15" ht="26.1" customHeight="1">
      <c r="A62" s="146"/>
      <c r="B62" s="144"/>
      <c r="C62" s="149"/>
    </row>
    <row r="63" spans="1:15" ht="26.1" customHeight="1">
      <c r="A63" s="146"/>
      <c r="B63" s="144"/>
      <c r="C63" s="149"/>
    </row>
    <row r="64" spans="1:15" ht="26.1" customHeight="1">
      <c r="A64" s="146"/>
      <c r="B64" s="144"/>
      <c r="C64" s="149"/>
    </row>
    <row r="65" spans="1:4" ht="26.1" customHeight="1">
      <c r="A65" s="141"/>
      <c r="B65" s="141"/>
      <c r="C65" s="141"/>
    </row>
    <row r="66" spans="1:4" ht="26.1" customHeight="1">
      <c r="A66" s="142"/>
      <c r="B66" s="143"/>
      <c r="C66" s="143"/>
    </row>
    <row r="67" spans="1:4" ht="26.1" customHeight="1">
      <c r="A67" s="141"/>
      <c r="B67" s="144"/>
      <c r="C67" s="150"/>
    </row>
    <row r="68" spans="1:4" ht="26.1" customHeight="1">
      <c r="A68" s="146"/>
      <c r="B68" s="144"/>
      <c r="C68" s="147"/>
      <c r="D68" s="151"/>
    </row>
    <row r="69" spans="1:4" ht="26.1" customHeight="1">
      <c r="A69" s="146"/>
      <c r="B69" s="144"/>
      <c r="C69" s="152"/>
      <c r="D69" s="153"/>
    </row>
    <row r="70" spans="1:4" ht="26.1" customHeight="1">
      <c r="A70" s="146"/>
      <c r="B70" s="144"/>
      <c r="C70" s="152"/>
      <c r="D70" s="154"/>
    </row>
  </sheetData>
  <mergeCells count="2">
    <mergeCell ref="F3:Q3"/>
    <mergeCell ref="R3:AC3"/>
  </mergeCells>
  <phoneticPr fontId="3"/>
  <pageMargins left="0.15748031496062992" right="0.15748031496062992" top="0.43" bottom="0.15748031496062992" header="0.15748031496062992" footer="0.1574803149606299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showGridLines="0" workbookViewId="0">
      <selection activeCell="J12" sqref="J12"/>
    </sheetView>
  </sheetViews>
  <sheetFormatPr defaultColWidth="13.375" defaultRowHeight="23.1" customHeight="1"/>
  <cols>
    <col min="1" max="7" width="13.375" style="151"/>
    <col min="8" max="8" width="4.875" style="151" customWidth="1"/>
    <col min="9" max="16384" width="13.375" style="151"/>
  </cols>
  <sheetData>
    <row r="1" spans="1:13" ht="30.95" customHeight="1">
      <c r="A1" s="200" t="s">
        <v>143</v>
      </c>
    </row>
    <row r="4" spans="1:13" ht="23.1" customHeight="1">
      <c r="A4" s="151" t="s">
        <v>129</v>
      </c>
      <c r="I4" s="159" t="s">
        <v>142</v>
      </c>
    </row>
    <row r="5" spans="1:13" ht="23.1" customHeight="1" thickBot="1">
      <c r="D5" s="151" t="s">
        <v>139</v>
      </c>
      <c r="F5" s="151" t="s">
        <v>130</v>
      </c>
    </row>
    <row r="6" spans="1:13" ht="23.1" customHeight="1">
      <c r="A6" s="429" t="s">
        <v>140</v>
      </c>
      <c r="B6" s="431" t="s">
        <v>141</v>
      </c>
      <c r="C6" s="415" t="s">
        <v>132</v>
      </c>
      <c r="D6" s="415" t="s">
        <v>133</v>
      </c>
      <c r="E6" s="415"/>
      <c r="F6" s="415" t="s">
        <v>133</v>
      </c>
      <c r="G6" s="415"/>
      <c r="H6" s="161"/>
      <c r="I6" s="422" t="s">
        <v>140</v>
      </c>
      <c r="J6" s="417" t="s">
        <v>131</v>
      </c>
      <c r="K6" s="419" t="s">
        <v>132</v>
      </c>
      <c r="L6" s="419" t="s">
        <v>133</v>
      </c>
      <c r="M6" s="421"/>
    </row>
    <row r="7" spans="1:13" ht="23.1" customHeight="1">
      <c r="A7" s="430"/>
      <c r="B7" s="432"/>
      <c r="C7" s="433"/>
      <c r="D7" s="162" t="s">
        <v>8</v>
      </c>
      <c r="E7" s="162" t="s">
        <v>9</v>
      </c>
      <c r="F7" s="162" t="s">
        <v>8</v>
      </c>
      <c r="G7" s="162" t="s">
        <v>10</v>
      </c>
      <c r="H7" s="161"/>
      <c r="I7" s="423"/>
      <c r="J7" s="418"/>
      <c r="K7" s="420"/>
      <c r="L7" s="163" t="s">
        <v>8</v>
      </c>
      <c r="M7" s="164" t="s">
        <v>9</v>
      </c>
    </row>
    <row r="8" spans="1:13" ht="23.1" customHeight="1">
      <c r="A8" s="424" t="s">
        <v>11</v>
      </c>
      <c r="B8" s="165">
        <f>J59+7</f>
        <v>43100</v>
      </c>
      <c r="C8" s="166">
        <v>7000000</v>
      </c>
      <c r="D8" s="167"/>
      <c r="E8" s="167"/>
      <c r="F8" s="167"/>
      <c r="G8" s="167"/>
      <c r="I8" s="425" t="s">
        <v>11</v>
      </c>
      <c r="J8" s="168">
        <v>42736</v>
      </c>
      <c r="K8" s="169">
        <v>20371590</v>
      </c>
      <c r="L8" s="170">
        <v>5070032</v>
      </c>
      <c r="M8" s="171">
        <v>4485517</v>
      </c>
    </row>
    <row r="9" spans="1:13" ht="23.1" customHeight="1">
      <c r="A9" s="424"/>
      <c r="B9" s="172">
        <f>B8+7</f>
        <v>43107</v>
      </c>
      <c r="C9" s="166">
        <v>6000000</v>
      </c>
      <c r="D9" s="167"/>
      <c r="E9" s="167"/>
      <c r="F9" s="167"/>
      <c r="G9" s="167"/>
      <c r="I9" s="425"/>
      <c r="J9" s="173">
        <f>J8+7</f>
        <v>42743</v>
      </c>
      <c r="K9" s="169">
        <v>9157495</v>
      </c>
      <c r="L9" s="170">
        <v>3109535</v>
      </c>
      <c r="M9" s="171">
        <v>3120228</v>
      </c>
    </row>
    <row r="10" spans="1:13" ht="23.1" customHeight="1">
      <c r="A10" s="424"/>
      <c r="B10" s="172">
        <f t="shared" ref="B10:B20" si="0">B9+7</f>
        <v>43114</v>
      </c>
      <c r="C10" s="166">
        <v>7000000</v>
      </c>
      <c r="D10" s="167"/>
      <c r="E10" s="167"/>
      <c r="F10" s="167"/>
      <c r="G10" s="167"/>
      <c r="I10" s="425"/>
      <c r="J10" s="173">
        <f t="shared" ref="J10:J59" si="1">J9+7</f>
        <v>42750</v>
      </c>
      <c r="K10" s="169">
        <v>15063597</v>
      </c>
      <c r="L10" s="170">
        <v>4693005</v>
      </c>
      <c r="M10" s="171">
        <v>4592186</v>
      </c>
    </row>
    <row r="11" spans="1:13" ht="23.1" customHeight="1">
      <c r="A11" s="424"/>
      <c r="B11" s="172">
        <f t="shared" si="0"/>
        <v>43121</v>
      </c>
      <c r="C11" s="166">
        <v>10000000</v>
      </c>
      <c r="D11" s="167"/>
      <c r="E11" s="167"/>
      <c r="F11" s="167"/>
      <c r="G11" s="167"/>
      <c r="I11" s="425"/>
      <c r="J11" s="173">
        <f t="shared" si="1"/>
        <v>42757</v>
      </c>
      <c r="K11" s="169">
        <v>20857153</v>
      </c>
      <c r="L11" s="170">
        <v>4559286</v>
      </c>
      <c r="M11" s="171">
        <v>4841124</v>
      </c>
    </row>
    <row r="12" spans="1:13" ht="23.1" customHeight="1">
      <c r="A12" s="424"/>
      <c r="B12" s="172">
        <f t="shared" si="0"/>
        <v>43128</v>
      </c>
      <c r="C12" s="166">
        <v>10000000</v>
      </c>
      <c r="D12" s="167"/>
      <c r="E12" s="167"/>
      <c r="F12" s="167"/>
      <c r="G12" s="167"/>
      <c r="I12" s="425"/>
      <c r="J12" s="173">
        <f t="shared" si="1"/>
        <v>42764</v>
      </c>
      <c r="K12" s="169">
        <v>21746664</v>
      </c>
      <c r="L12" s="170">
        <v>5940021</v>
      </c>
      <c r="M12" s="171">
        <v>6091799</v>
      </c>
    </row>
    <row r="13" spans="1:13" ht="23.1" customHeight="1">
      <c r="A13" s="424"/>
      <c r="B13" s="172">
        <f t="shared" si="0"/>
        <v>43135</v>
      </c>
      <c r="C13" s="166">
        <v>12000000</v>
      </c>
      <c r="D13" s="167"/>
      <c r="E13" s="167"/>
      <c r="F13" s="167"/>
      <c r="G13" s="167"/>
      <c r="I13" s="425"/>
      <c r="J13" s="173">
        <f t="shared" si="1"/>
        <v>42771</v>
      </c>
      <c r="K13" s="169">
        <v>18602133</v>
      </c>
      <c r="L13" s="170">
        <v>4593099</v>
      </c>
      <c r="M13" s="171">
        <v>3694703</v>
      </c>
    </row>
    <row r="14" spans="1:13" ht="23.1" customHeight="1">
      <c r="A14" s="424"/>
      <c r="B14" s="172">
        <f t="shared" si="0"/>
        <v>43142</v>
      </c>
      <c r="C14" s="166">
        <v>14000000</v>
      </c>
      <c r="D14" s="167"/>
      <c r="E14" s="167"/>
      <c r="F14" s="167"/>
      <c r="G14" s="167"/>
      <c r="I14" s="425"/>
      <c r="J14" s="173">
        <f t="shared" si="1"/>
        <v>42778</v>
      </c>
      <c r="K14" s="169">
        <v>25260691</v>
      </c>
      <c r="L14" s="170">
        <v>5735553</v>
      </c>
      <c r="M14" s="171">
        <v>6246149</v>
      </c>
    </row>
    <row r="15" spans="1:13" ht="23.1" customHeight="1">
      <c r="A15" s="424"/>
      <c r="B15" s="172">
        <f t="shared" si="0"/>
        <v>43149</v>
      </c>
      <c r="C15" s="166">
        <v>6000000</v>
      </c>
      <c r="D15" s="167"/>
      <c r="E15" s="167"/>
      <c r="F15" s="167"/>
      <c r="G15" s="167"/>
      <c r="I15" s="425"/>
      <c r="J15" s="173">
        <f t="shared" si="1"/>
        <v>42785</v>
      </c>
      <c r="K15" s="169">
        <v>25931389</v>
      </c>
      <c r="L15" s="170">
        <v>6311004</v>
      </c>
      <c r="M15" s="171">
        <v>6104411</v>
      </c>
    </row>
    <row r="16" spans="1:13" ht="23.1" customHeight="1">
      <c r="A16" s="424"/>
      <c r="B16" s="172">
        <f t="shared" si="0"/>
        <v>43156</v>
      </c>
      <c r="C16" s="166">
        <v>13000000</v>
      </c>
      <c r="D16" s="167"/>
      <c r="E16" s="167"/>
      <c r="F16" s="167"/>
      <c r="G16" s="167"/>
      <c r="I16" s="425"/>
      <c r="J16" s="173">
        <f t="shared" si="1"/>
        <v>42792</v>
      </c>
      <c r="K16" s="169">
        <v>23151033</v>
      </c>
      <c r="L16" s="170">
        <v>5137906</v>
      </c>
      <c r="M16" s="171">
        <v>5587457</v>
      </c>
    </row>
    <row r="17" spans="1:13" ht="23.1" customHeight="1">
      <c r="A17" s="424"/>
      <c r="B17" s="172">
        <f t="shared" si="0"/>
        <v>43163</v>
      </c>
      <c r="C17" s="166">
        <v>14000000</v>
      </c>
      <c r="D17" s="167"/>
      <c r="E17" s="167"/>
      <c r="F17" s="167"/>
      <c r="G17" s="167"/>
      <c r="I17" s="425"/>
      <c r="J17" s="173">
        <f t="shared" si="1"/>
        <v>42799</v>
      </c>
      <c r="K17" s="169">
        <v>13818349</v>
      </c>
      <c r="L17" s="170">
        <v>6025958</v>
      </c>
      <c r="M17" s="171">
        <v>5435017</v>
      </c>
    </row>
    <row r="18" spans="1:13" ht="23.1" customHeight="1">
      <c r="A18" s="424"/>
      <c r="B18" s="172">
        <f t="shared" si="0"/>
        <v>43170</v>
      </c>
      <c r="C18" s="166">
        <v>10000000</v>
      </c>
      <c r="D18" s="167"/>
      <c r="E18" s="167"/>
      <c r="F18" s="167"/>
      <c r="G18" s="167"/>
      <c r="I18" s="425"/>
      <c r="J18" s="173">
        <f t="shared" si="1"/>
        <v>42806</v>
      </c>
      <c r="K18" s="169">
        <v>19196984</v>
      </c>
      <c r="L18" s="170">
        <v>5274546</v>
      </c>
      <c r="M18" s="171">
        <v>4589424</v>
      </c>
    </row>
    <row r="19" spans="1:13" ht="23.1" customHeight="1">
      <c r="A19" s="424"/>
      <c r="B19" s="172">
        <f t="shared" si="0"/>
        <v>43177</v>
      </c>
      <c r="C19" s="166">
        <v>11000000</v>
      </c>
      <c r="D19" s="167"/>
      <c r="E19" s="167"/>
      <c r="F19" s="167"/>
      <c r="G19" s="167"/>
      <c r="I19" s="425"/>
      <c r="J19" s="173">
        <f t="shared" si="1"/>
        <v>42813</v>
      </c>
      <c r="K19" s="169">
        <v>21285411</v>
      </c>
      <c r="L19" s="170">
        <v>5001614</v>
      </c>
      <c r="M19" s="171">
        <v>5359585</v>
      </c>
    </row>
    <row r="20" spans="1:13" ht="23.1" customHeight="1">
      <c r="A20" s="424"/>
      <c r="B20" s="172">
        <f t="shared" si="0"/>
        <v>43184</v>
      </c>
      <c r="C20" s="166">
        <v>8000000</v>
      </c>
      <c r="D20" s="167"/>
      <c r="E20" s="167"/>
      <c r="F20" s="167"/>
      <c r="G20" s="167"/>
      <c r="I20" s="425"/>
      <c r="J20" s="173">
        <f t="shared" si="1"/>
        <v>42820</v>
      </c>
      <c r="K20" s="169">
        <v>7682020</v>
      </c>
      <c r="L20" s="170">
        <v>3330406</v>
      </c>
      <c r="M20" s="171">
        <v>3290566</v>
      </c>
    </row>
    <row r="21" spans="1:13" ht="23.1" customHeight="1" thickBot="1">
      <c r="A21" s="64"/>
      <c r="B21" s="64" t="s">
        <v>134</v>
      </c>
      <c r="C21" s="174">
        <f>SUM(C8:C20)</f>
        <v>128000000</v>
      </c>
      <c r="D21" s="174">
        <f>SUM(D8:D20)</f>
        <v>0</v>
      </c>
      <c r="E21" s="174">
        <f>SUM(E8:E20)</f>
        <v>0</v>
      </c>
      <c r="F21" s="174">
        <f>SUM(F8:F20)</f>
        <v>0</v>
      </c>
      <c r="G21" s="174">
        <f>SUM(G8:G20)</f>
        <v>0</v>
      </c>
      <c r="I21" s="416" t="s">
        <v>12</v>
      </c>
      <c r="J21" s="173">
        <f t="shared" si="1"/>
        <v>42827</v>
      </c>
      <c r="K21" s="169">
        <v>14332238</v>
      </c>
      <c r="L21" s="170">
        <v>6045489</v>
      </c>
      <c r="M21" s="171">
        <v>6838766</v>
      </c>
    </row>
    <row r="22" spans="1:13" ht="23.1" customHeight="1" thickBot="1">
      <c r="I22" s="416"/>
      <c r="J22" s="173">
        <f t="shared" si="1"/>
        <v>42834</v>
      </c>
      <c r="K22" s="169">
        <v>33306999</v>
      </c>
      <c r="L22" s="170">
        <v>6796553</v>
      </c>
      <c r="M22" s="171">
        <v>6957354</v>
      </c>
    </row>
    <row r="23" spans="1:13" ht="23.1" customHeight="1">
      <c r="E23" s="72" t="s">
        <v>138</v>
      </c>
      <c r="F23" s="72" t="s">
        <v>135</v>
      </c>
      <c r="G23" s="72" t="s">
        <v>136</v>
      </c>
      <c r="I23" s="416"/>
      <c r="J23" s="173">
        <f t="shared" si="1"/>
        <v>42841</v>
      </c>
      <c r="K23" s="169">
        <v>19099862</v>
      </c>
      <c r="L23" s="170">
        <v>4520052</v>
      </c>
      <c r="M23" s="171">
        <v>4706349</v>
      </c>
    </row>
    <row r="24" spans="1:13" ht="23.1" customHeight="1">
      <c r="C24" s="175"/>
      <c r="E24" s="426" t="s">
        <v>13</v>
      </c>
      <c r="F24" s="84" t="s">
        <v>14</v>
      </c>
      <c r="G24" s="176"/>
      <c r="I24" s="416"/>
      <c r="J24" s="173">
        <f t="shared" si="1"/>
        <v>42848</v>
      </c>
      <c r="K24" s="169">
        <v>27612651</v>
      </c>
      <c r="L24" s="170">
        <v>6913044</v>
      </c>
      <c r="M24" s="171">
        <v>7483033</v>
      </c>
    </row>
    <row r="25" spans="1:13" ht="23.1" customHeight="1">
      <c r="C25" s="175"/>
      <c r="E25" s="427"/>
      <c r="F25" s="84" t="s">
        <v>15</v>
      </c>
      <c r="G25" s="176"/>
      <c r="I25" s="416"/>
      <c r="J25" s="173">
        <f t="shared" si="1"/>
        <v>42855</v>
      </c>
      <c r="K25" s="169">
        <v>21925217</v>
      </c>
      <c r="L25" s="170">
        <v>6374579</v>
      </c>
      <c r="M25" s="171">
        <v>6666586</v>
      </c>
    </row>
    <row r="26" spans="1:13" ht="23.1" customHeight="1">
      <c r="C26" s="175"/>
      <c r="E26" s="426" t="s">
        <v>16</v>
      </c>
      <c r="F26" s="84" t="s">
        <v>17</v>
      </c>
      <c r="G26" s="176"/>
      <c r="I26" s="416"/>
      <c r="J26" s="173">
        <f t="shared" si="1"/>
        <v>42862</v>
      </c>
      <c r="K26" s="169">
        <v>11587996</v>
      </c>
      <c r="L26" s="170">
        <v>5155009</v>
      </c>
      <c r="M26" s="171">
        <v>5871448</v>
      </c>
    </row>
    <row r="27" spans="1:13" ht="23.1" customHeight="1" thickBot="1">
      <c r="C27" s="175"/>
      <c r="E27" s="428"/>
      <c r="F27" s="177" t="s">
        <v>15</v>
      </c>
      <c r="G27" s="178"/>
      <c r="I27" s="416"/>
      <c r="J27" s="173">
        <f t="shared" si="1"/>
        <v>42869</v>
      </c>
      <c r="K27" s="169">
        <v>32477663</v>
      </c>
      <c r="L27" s="170">
        <v>6426014</v>
      </c>
      <c r="M27" s="171">
        <v>7113916</v>
      </c>
    </row>
    <row r="28" spans="1:13" ht="23.1" customHeight="1">
      <c r="C28" s="175"/>
      <c r="I28" s="416"/>
      <c r="J28" s="173">
        <f t="shared" si="1"/>
        <v>42876</v>
      </c>
      <c r="K28" s="169">
        <v>15678410</v>
      </c>
      <c r="L28" s="170">
        <v>6175919</v>
      </c>
      <c r="M28" s="171">
        <v>5797671</v>
      </c>
    </row>
    <row r="29" spans="1:13" ht="23.1" customHeight="1">
      <c r="C29" s="175"/>
      <c r="I29" s="416"/>
      <c r="J29" s="173">
        <f t="shared" si="1"/>
        <v>42883</v>
      </c>
      <c r="K29" s="169">
        <v>19773960</v>
      </c>
      <c r="L29" s="170">
        <v>4320673</v>
      </c>
      <c r="M29" s="171">
        <v>4423547</v>
      </c>
    </row>
    <row r="30" spans="1:13" ht="23.1" customHeight="1">
      <c r="C30" s="175"/>
      <c r="I30" s="416"/>
      <c r="J30" s="173">
        <f t="shared" si="1"/>
        <v>42890</v>
      </c>
      <c r="K30" s="169">
        <v>15438659</v>
      </c>
      <c r="L30" s="170">
        <v>4162413</v>
      </c>
      <c r="M30" s="171">
        <v>3598010</v>
      </c>
    </row>
    <row r="31" spans="1:13" ht="23.1" customHeight="1">
      <c r="C31" s="175"/>
      <c r="I31" s="416"/>
      <c r="J31" s="173">
        <f t="shared" si="1"/>
        <v>42897</v>
      </c>
      <c r="K31" s="169">
        <v>26215233</v>
      </c>
      <c r="L31" s="170">
        <v>5803117</v>
      </c>
      <c r="M31" s="171">
        <v>5719771</v>
      </c>
    </row>
    <row r="32" spans="1:13" ht="23.1" customHeight="1">
      <c r="C32" s="175"/>
      <c r="I32" s="416"/>
      <c r="J32" s="173">
        <f t="shared" si="1"/>
        <v>42904</v>
      </c>
      <c r="K32" s="169">
        <v>13803044</v>
      </c>
      <c r="L32" s="170">
        <v>4615403</v>
      </c>
      <c r="M32" s="171">
        <v>5259104</v>
      </c>
    </row>
    <row r="33" spans="3:13" ht="23.1" customHeight="1">
      <c r="C33" s="175"/>
      <c r="I33" s="416"/>
      <c r="J33" s="173">
        <f t="shared" si="1"/>
        <v>42911</v>
      </c>
      <c r="K33" s="169">
        <v>31864710</v>
      </c>
      <c r="L33" s="170">
        <v>7297577</v>
      </c>
      <c r="M33" s="171">
        <v>7071755</v>
      </c>
    </row>
    <row r="34" spans="3:13" ht="23.1" customHeight="1">
      <c r="C34" s="175"/>
      <c r="I34" s="416" t="s">
        <v>18</v>
      </c>
      <c r="J34" s="173">
        <f t="shared" si="1"/>
        <v>42918</v>
      </c>
      <c r="K34" s="169">
        <v>25206209</v>
      </c>
      <c r="L34" s="170">
        <v>7491131</v>
      </c>
      <c r="M34" s="171">
        <v>8091864</v>
      </c>
    </row>
    <row r="35" spans="3:13" ht="23.1" customHeight="1">
      <c r="C35" s="175"/>
      <c r="I35" s="416"/>
      <c r="J35" s="173">
        <f t="shared" si="1"/>
        <v>42925</v>
      </c>
      <c r="K35" s="169">
        <v>28623098</v>
      </c>
      <c r="L35" s="170">
        <v>6894347</v>
      </c>
      <c r="M35" s="171">
        <v>6987322</v>
      </c>
    </row>
    <row r="36" spans="3:13" ht="23.1" customHeight="1">
      <c r="C36" s="175"/>
      <c r="I36" s="416"/>
      <c r="J36" s="173">
        <f t="shared" si="1"/>
        <v>42932</v>
      </c>
      <c r="K36" s="169">
        <v>20921140</v>
      </c>
      <c r="L36" s="170">
        <v>7897383</v>
      </c>
      <c r="M36" s="171">
        <v>8593624</v>
      </c>
    </row>
    <row r="37" spans="3:13" ht="23.1" customHeight="1">
      <c r="I37" s="416"/>
      <c r="J37" s="173">
        <f t="shared" si="1"/>
        <v>42939</v>
      </c>
      <c r="K37" s="169">
        <v>21130314</v>
      </c>
      <c r="L37" s="170">
        <v>7402324</v>
      </c>
      <c r="M37" s="171">
        <v>8312114</v>
      </c>
    </row>
    <row r="38" spans="3:13" ht="23.1" customHeight="1">
      <c r="I38" s="416"/>
      <c r="J38" s="173">
        <f t="shared" si="1"/>
        <v>42946</v>
      </c>
      <c r="K38" s="169">
        <v>24755539</v>
      </c>
      <c r="L38" s="170">
        <v>7373632</v>
      </c>
      <c r="M38" s="171">
        <v>7038535</v>
      </c>
    </row>
    <row r="39" spans="3:13" ht="23.1" customHeight="1">
      <c r="I39" s="416"/>
      <c r="J39" s="173">
        <f t="shared" si="1"/>
        <v>42953</v>
      </c>
      <c r="K39" s="169">
        <v>20324739</v>
      </c>
      <c r="L39" s="170">
        <v>5618378</v>
      </c>
      <c r="M39" s="171">
        <v>4819540</v>
      </c>
    </row>
    <row r="40" spans="3:13" ht="23.1" customHeight="1">
      <c r="I40" s="416"/>
      <c r="J40" s="173">
        <f t="shared" si="1"/>
        <v>42960</v>
      </c>
      <c r="K40" s="169">
        <v>26091368</v>
      </c>
      <c r="L40" s="170">
        <v>8115827</v>
      </c>
      <c r="M40" s="171">
        <v>8865223</v>
      </c>
    </row>
    <row r="41" spans="3:13" ht="23.1" customHeight="1">
      <c r="I41" s="416"/>
      <c r="J41" s="173">
        <f t="shared" si="1"/>
        <v>42967</v>
      </c>
      <c r="K41" s="169">
        <v>12118334</v>
      </c>
      <c r="L41" s="170">
        <v>4685583</v>
      </c>
      <c r="M41" s="171">
        <v>5092928</v>
      </c>
    </row>
    <row r="42" spans="3:13" ht="23.1" customHeight="1">
      <c r="I42" s="416"/>
      <c r="J42" s="173">
        <f t="shared" si="1"/>
        <v>42974</v>
      </c>
      <c r="K42" s="169">
        <v>16345687</v>
      </c>
      <c r="L42" s="170">
        <v>4547096</v>
      </c>
      <c r="M42" s="171">
        <v>4073445</v>
      </c>
    </row>
    <row r="43" spans="3:13" ht="23.1" customHeight="1">
      <c r="I43" s="416"/>
      <c r="J43" s="173">
        <f t="shared" si="1"/>
        <v>42981</v>
      </c>
      <c r="K43" s="169">
        <v>14113372</v>
      </c>
      <c r="L43" s="170">
        <v>4302706</v>
      </c>
      <c r="M43" s="171">
        <v>4550498</v>
      </c>
    </row>
    <row r="44" spans="3:13" ht="23.1" customHeight="1">
      <c r="I44" s="416"/>
      <c r="J44" s="173">
        <f t="shared" si="1"/>
        <v>42988</v>
      </c>
      <c r="K44" s="169">
        <v>19668233</v>
      </c>
      <c r="L44" s="170">
        <v>5685736</v>
      </c>
      <c r="M44" s="171">
        <v>5346396</v>
      </c>
    </row>
    <row r="45" spans="3:13" ht="23.1" customHeight="1">
      <c r="I45" s="416"/>
      <c r="J45" s="173">
        <f t="shared" si="1"/>
        <v>42995</v>
      </c>
      <c r="K45" s="169">
        <v>25370299</v>
      </c>
      <c r="L45" s="170">
        <v>6905571</v>
      </c>
      <c r="M45" s="171">
        <v>6662012</v>
      </c>
    </row>
    <row r="46" spans="3:13" ht="23.1" customHeight="1">
      <c r="I46" s="416"/>
      <c r="J46" s="173">
        <f t="shared" si="1"/>
        <v>43002</v>
      </c>
      <c r="K46" s="169">
        <v>28877603</v>
      </c>
      <c r="L46" s="170">
        <v>8116253</v>
      </c>
      <c r="M46" s="171">
        <v>7786728</v>
      </c>
    </row>
    <row r="47" spans="3:13" ht="23.1" customHeight="1">
      <c r="I47" s="416" t="s">
        <v>19</v>
      </c>
      <c r="J47" s="173">
        <f t="shared" si="1"/>
        <v>43009</v>
      </c>
      <c r="K47" s="169">
        <v>19493452</v>
      </c>
      <c r="L47" s="170">
        <v>7311410</v>
      </c>
      <c r="M47" s="171">
        <v>7136132</v>
      </c>
    </row>
    <row r="48" spans="3:13" ht="23.1" customHeight="1">
      <c r="I48" s="416"/>
      <c r="J48" s="173">
        <f t="shared" si="1"/>
        <v>43016</v>
      </c>
      <c r="K48" s="169">
        <v>29614322</v>
      </c>
      <c r="L48" s="170">
        <v>9137576</v>
      </c>
      <c r="M48" s="171">
        <v>9256639</v>
      </c>
    </row>
    <row r="49" spans="9:13" ht="23.1" customHeight="1">
      <c r="I49" s="416"/>
      <c r="J49" s="173">
        <f t="shared" si="1"/>
        <v>43023</v>
      </c>
      <c r="K49" s="169">
        <v>15504579</v>
      </c>
      <c r="L49" s="170">
        <v>6681067</v>
      </c>
      <c r="M49" s="171">
        <v>6625583</v>
      </c>
    </row>
    <row r="50" spans="9:13" ht="23.1" customHeight="1">
      <c r="I50" s="416"/>
      <c r="J50" s="173">
        <f t="shared" si="1"/>
        <v>43030</v>
      </c>
      <c r="K50" s="169">
        <v>21346219</v>
      </c>
      <c r="L50" s="170">
        <v>5120162</v>
      </c>
      <c r="M50" s="171">
        <v>5572008</v>
      </c>
    </row>
    <row r="51" spans="9:13" ht="23.1" customHeight="1">
      <c r="I51" s="416"/>
      <c r="J51" s="173">
        <f t="shared" si="1"/>
        <v>43037</v>
      </c>
      <c r="K51" s="169">
        <v>28515257</v>
      </c>
      <c r="L51" s="170">
        <v>9013812</v>
      </c>
      <c r="M51" s="171">
        <v>9328763</v>
      </c>
    </row>
    <row r="52" spans="9:13" ht="23.1" customHeight="1">
      <c r="I52" s="416"/>
      <c r="J52" s="173">
        <f t="shared" si="1"/>
        <v>43044</v>
      </c>
      <c r="K52" s="169">
        <v>16558104</v>
      </c>
      <c r="L52" s="170">
        <v>6436810</v>
      </c>
      <c r="M52" s="171">
        <v>6603132</v>
      </c>
    </row>
    <row r="53" spans="9:13" ht="23.1" customHeight="1">
      <c r="I53" s="416"/>
      <c r="J53" s="173">
        <f t="shared" si="1"/>
        <v>43051</v>
      </c>
      <c r="K53" s="169">
        <v>18729472</v>
      </c>
      <c r="L53" s="170">
        <v>6803658</v>
      </c>
      <c r="M53" s="171">
        <v>7062053</v>
      </c>
    </row>
    <row r="54" spans="9:13" ht="23.1" customHeight="1">
      <c r="I54" s="416"/>
      <c r="J54" s="173">
        <f t="shared" si="1"/>
        <v>43058</v>
      </c>
      <c r="K54" s="169">
        <v>24787892</v>
      </c>
      <c r="L54" s="170">
        <v>7179846</v>
      </c>
      <c r="M54" s="171">
        <v>6508451</v>
      </c>
    </row>
    <row r="55" spans="9:13" ht="23.1" customHeight="1">
      <c r="I55" s="416"/>
      <c r="J55" s="173">
        <f t="shared" si="1"/>
        <v>43065</v>
      </c>
      <c r="K55" s="169">
        <v>18400804</v>
      </c>
      <c r="L55" s="170">
        <v>5678609</v>
      </c>
      <c r="M55" s="171">
        <v>4833672</v>
      </c>
    </row>
    <row r="56" spans="9:13" ht="23.1" customHeight="1">
      <c r="I56" s="416"/>
      <c r="J56" s="173">
        <f t="shared" si="1"/>
        <v>43072</v>
      </c>
      <c r="K56" s="169">
        <v>40145968</v>
      </c>
      <c r="L56" s="170">
        <v>7747527</v>
      </c>
      <c r="M56" s="171">
        <v>8476781</v>
      </c>
    </row>
    <row r="57" spans="9:13" ht="23.1" customHeight="1">
      <c r="I57" s="416"/>
      <c r="J57" s="173">
        <f t="shared" si="1"/>
        <v>43079</v>
      </c>
      <c r="K57" s="169">
        <v>34267156</v>
      </c>
      <c r="L57" s="170">
        <v>6860145</v>
      </c>
      <c r="M57" s="171">
        <v>7275347</v>
      </c>
    </row>
    <row r="58" spans="9:13" ht="23.1" customHeight="1">
      <c r="I58" s="416"/>
      <c r="J58" s="173">
        <f t="shared" si="1"/>
        <v>43086</v>
      </c>
      <c r="K58" s="169">
        <v>25218500</v>
      </c>
      <c r="L58" s="170">
        <v>10347735</v>
      </c>
      <c r="M58" s="171">
        <v>10600860</v>
      </c>
    </row>
    <row r="59" spans="9:13" ht="23.1" customHeight="1">
      <c r="I59" s="416"/>
      <c r="J59" s="173">
        <f t="shared" si="1"/>
        <v>43093</v>
      </c>
      <c r="K59" s="169">
        <v>21616565</v>
      </c>
      <c r="L59" s="170">
        <v>9719189</v>
      </c>
      <c r="M59" s="171">
        <v>9917600</v>
      </c>
    </row>
    <row r="60" spans="9:13" ht="23.1" customHeight="1" thickBot="1">
      <c r="I60" s="179"/>
      <c r="J60" s="180" t="s">
        <v>137</v>
      </c>
      <c r="K60" s="181"/>
      <c r="L60" s="182">
        <f>CORREL($K$8:$K$59,L8:L59)</f>
        <v>0.62146396892519851</v>
      </c>
      <c r="M60" s="183">
        <f>CORREL($K$8:$K$59,M8:M59)</f>
        <v>0.61528167052554483</v>
      </c>
    </row>
  </sheetData>
  <mergeCells count="16">
    <mergeCell ref="A6:A7"/>
    <mergeCell ref="B6:B7"/>
    <mergeCell ref="C6:C7"/>
    <mergeCell ref="D6:E6"/>
    <mergeCell ref="F6:G6"/>
    <mergeCell ref="A8:A20"/>
    <mergeCell ref="I8:I20"/>
    <mergeCell ref="I21:I33"/>
    <mergeCell ref="E24:E25"/>
    <mergeCell ref="E26:E27"/>
    <mergeCell ref="I34:I46"/>
    <mergeCell ref="I47:I59"/>
    <mergeCell ref="J6:J7"/>
    <mergeCell ref="K6:K7"/>
    <mergeCell ref="L6:M6"/>
    <mergeCell ref="I6:I7"/>
  </mergeCells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showGridLines="0" workbookViewId="0">
      <selection activeCell="D8" sqref="D8"/>
    </sheetView>
  </sheetViews>
  <sheetFormatPr defaultColWidth="13.375" defaultRowHeight="23.1" customHeight="1"/>
  <cols>
    <col min="1" max="7" width="13.375" style="151"/>
    <col min="8" max="8" width="4.875" style="151" customWidth="1"/>
    <col min="9" max="16384" width="13.375" style="151"/>
  </cols>
  <sheetData>
    <row r="1" spans="1:13" ht="30.95" customHeight="1">
      <c r="A1" s="160" t="s">
        <v>128</v>
      </c>
    </row>
    <row r="4" spans="1:13" ht="23.1" customHeight="1">
      <c r="A4" s="151" t="s">
        <v>129</v>
      </c>
      <c r="I4" s="151" t="s">
        <v>145</v>
      </c>
    </row>
    <row r="5" spans="1:13" ht="23.1" customHeight="1" thickBot="1">
      <c r="D5" s="151" t="s">
        <v>139</v>
      </c>
      <c r="F5" s="151" t="s">
        <v>130</v>
      </c>
    </row>
    <row r="6" spans="1:13" ht="23.1" customHeight="1">
      <c r="A6" s="429" t="s">
        <v>146</v>
      </c>
      <c r="B6" s="431" t="s">
        <v>147</v>
      </c>
      <c r="C6" s="415" t="s">
        <v>132</v>
      </c>
      <c r="D6" s="415" t="s">
        <v>133</v>
      </c>
      <c r="E6" s="415"/>
      <c r="F6" s="415" t="s">
        <v>133</v>
      </c>
      <c r="G6" s="415"/>
      <c r="H6" s="161"/>
      <c r="I6" s="422" t="s">
        <v>140</v>
      </c>
      <c r="J6" s="417" t="s">
        <v>147</v>
      </c>
      <c r="K6" s="419" t="s">
        <v>132</v>
      </c>
      <c r="L6" s="419" t="s">
        <v>133</v>
      </c>
      <c r="M6" s="421"/>
    </row>
    <row r="7" spans="1:13" ht="23.1" customHeight="1">
      <c r="A7" s="430"/>
      <c r="B7" s="432"/>
      <c r="C7" s="433"/>
      <c r="D7" s="162" t="s">
        <v>8</v>
      </c>
      <c r="E7" s="162" t="s">
        <v>9</v>
      </c>
      <c r="F7" s="162" t="s">
        <v>8</v>
      </c>
      <c r="G7" s="162" t="s">
        <v>10</v>
      </c>
      <c r="H7" s="161"/>
      <c r="I7" s="423"/>
      <c r="J7" s="418"/>
      <c r="K7" s="420"/>
      <c r="L7" s="163" t="s">
        <v>8</v>
      </c>
      <c r="M7" s="164" t="s">
        <v>9</v>
      </c>
    </row>
    <row r="8" spans="1:13" ht="23.1" customHeight="1">
      <c r="A8" s="424" t="s">
        <v>11</v>
      </c>
      <c r="B8" s="165">
        <f>J59+7</f>
        <v>43100</v>
      </c>
      <c r="C8" s="166">
        <v>7000000</v>
      </c>
      <c r="D8" s="184">
        <f>FORECAST($C8,L$8:L$59,$K$8:$K$59)</f>
        <v>4078756.7503431542</v>
      </c>
      <c r="E8" s="184">
        <f t="shared" ref="E8:E20" si="0">FORECAST($C8,M$8:M$59,$K$8:$K$59)</f>
        <v>3954383.3522809478</v>
      </c>
      <c r="F8" s="184">
        <f t="shared" ref="F8:F20" si="1">$G$24*C8+$G$25</f>
        <v>4078756.7503431533</v>
      </c>
      <c r="G8" s="184">
        <f>$G$26*C8+$G$27</f>
        <v>3954383.3522809469</v>
      </c>
      <c r="I8" s="425" t="s">
        <v>11</v>
      </c>
      <c r="J8" s="168">
        <v>42736</v>
      </c>
      <c r="K8" s="169">
        <v>20371590</v>
      </c>
      <c r="L8" s="170">
        <v>5070032</v>
      </c>
      <c r="M8" s="171">
        <v>4485517</v>
      </c>
    </row>
    <row r="9" spans="1:13" ht="23.1" customHeight="1">
      <c r="A9" s="424"/>
      <c r="B9" s="172">
        <f>B8+7</f>
        <v>43107</v>
      </c>
      <c r="C9" s="166">
        <v>6000000</v>
      </c>
      <c r="D9" s="184">
        <f t="shared" ref="D9:D20" si="2">FORECAST($C9,L$8:L$59,$K$8:$K$59)</f>
        <v>3933344.2398099392</v>
      </c>
      <c r="E9" s="184">
        <f t="shared" si="0"/>
        <v>3795309.4155501947</v>
      </c>
      <c r="F9" s="184">
        <f t="shared" si="1"/>
        <v>3933344.2398099382</v>
      </c>
      <c r="G9" s="184">
        <f t="shared" ref="G9:G20" si="3">$G$26*C9+$G$27</f>
        <v>3795309.4155501937</v>
      </c>
      <c r="I9" s="425"/>
      <c r="J9" s="173">
        <f>J8+7</f>
        <v>42743</v>
      </c>
      <c r="K9" s="169">
        <v>9157495</v>
      </c>
      <c r="L9" s="170">
        <v>3109535</v>
      </c>
      <c r="M9" s="171">
        <v>3120228</v>
      </c>
    </row>
    <row r="10" spans="1:13" ht="23.1" customHeight="1">
      <c r="A10" s="424"/>
      <c r="B10" s="172">
        <f t="shared" ref="B10:B20" si="4">B9+7</f>
        <v>43114</v>
      </c>
      <c r="C10" s="166">
        <v>7000000</v>
      </c>
      <c r="D10" s="184">
        <f t="shared" si="2"/>
        <v>4078756.7503431542</v>
      </c>
      <c r="E10" s="184">
        <f t="shared" si="0"/>
        <v>3954383.3522809478</v>
      </c>
      <c r="F10" s="184">
        <f t="shared" si="1"/>
        <v>4078756.7503431533</v>
      </c>
      <c r="G10" s="184">
        <f t="shared" si="3"/>
        <v>3954383.3522809469</v>
      </c>
      <c r="I10" s="425"/>
      <c r="J10" s="173">
        <f t="shared" ref="J10:J59" si="5">J9+7</f>
        <v>42750</v>
      </c>
      <c r="K10" s="169">
        <v>15063597</v>
      </c>
      <c r="L10" s="170">
        <v>4693005</v>
      </c>
      <c r="M10" s="171">
        <v>4592186</v>
      </c>
    </row>
    <row r="11" spans="1:13" ht="23.1" customHeight="1">
      <c r="A11" s="424"/>
      <c r="B11" s="172">
        <f t="shared" si="4"/>
        <v>43121</v>
      </c>
      <c r="C11" s="166">
        <v>10000000</v>
      </c>
      <c r="D11" s="184">
        <f t="shared" si="2"/>
        <v>4514994.2819427988</v>
      </c>
      <c r="E11" s="184">
        <f t="shared" si="0"/>
        <v>4431605.1624732064</v>
      </c>
      <c r="F11" s="184">
        <f t="shared" si="1"/>
        <v>4514994.2819427978</v>
      </c>
      <c r="G11" s="184">
        <f t="shared" si="3"/>
        <v>4431605.1624732055</v>
      </c>
      <c r="I11" s="425"/>
      <c r="J11" s="173">
        <f t="shared" si="5"/>
        <v>42757</v>
      </c>
      <c r="K11" s="169">
        <v>20857153</v>
      </c>
      <c r="L11" s="170">
        <v>4559286</v>
      </c>
      <c r="M11" s="171">
        <v>4841124</v>
      </c>
    </row>
    <row r="12" spans="1:13" ht="23.1" customHeight="1">
      <c r="A12" s="424"/>
      <c r="B12" s="172">
        <f t="shared" si="4"/>
        <v>43128</v>
      </c>
      <c r="C12" s="166">
        <v>10000000</v>
      </c>
      <c r="D12" s="184">
        <f t="shared" si="2"/>
        <v>4514994.2819427988</v>
      </c>
      <c r="E12" s="184">
        <f t="shared" si="0"/>
        <v>4431605.1624732064</v>
      </c>
      <c r="F12" s="184">
        <f t="shared" si="1"/>
        <v>4514994.2819427978</v>
      </c>
      <c r="G12" s="184">
        <f t="shared" si="3"/>
        <v>4431605.1624732055</v>
      </c>
      <c r="I12" s="425"/>
      <c r="J12" s="173">
        <f t="shared" si="5"/>
        <v>42764</v>
      </c>
      <c r="K12" s="169">
        <v>21746664</v>
      </c>
      <c r="L12" s="170">
        <v>5940021</v>
      </c>
      <c r="M12" s="171">
        <v>6091799</v>
      </c>
    </row>
    <row r="13" spans="1:13" ht="23.1" customHeight="1">
      <c r="A13" s="424"/>
      <c r="B13" s="172">
        <f t="shared" si="4"/>
        <v>43135</v>
      </c>
      <c r="C13" s="166">
        <v>12000000</v>
      </c>
      <c r="D13" s="184">
        <f t="shared" si="2"/>
        <v>4805819.3030092278</v>
      </c>
      <c r="E13" s="184">
        <f t="shared" si="0"/>
        <v>4749753.0359347127</v>
      </c>
      <c r="F13" s="184">
        <f t="shared" si="1"/>
        <v>4805819.3030092269</v>
      </c>
      <c r="G13" s="184">
        <f t="shared" si="3"/>
        <v>4749753.0359347118</v>
      </c>
      <c r="I13" s="425"/>
      <c r="J13" s="173">
        <f t="shared" si="5"/>
        <v>42771</v>
      </c>
      <c r="K13" s="169">
        <v>18602133</v>
      </c>
      <c r="L13" s="170">
        <v>4593099</v>
      </c>
      <c r="M13" s="171">
        <v>3694703</v>
      </c>
    </row>
    <row r="14" spans="1:13" ht="23.1" customHeight="1">
      <c r="A14" s="424"/>
      <c r="B14" s="172">
        <f t="shared" si="4"/>
        <v>43142</v>
      </c>
      <c r="C14" s="166">
        <v>14000000</v>
      </c>
      <c r="D14" s="184">
        <f t="shared" si="2"/>
        <v>5096644.3240756579</v>
      </c>
      <c r="E14" s="184">
        <f t="shared" si="0"/>
        <v>5067900.9093962181</v>
      </c>
      <c r="F14" s="184">
        <f t="shared" si="1"/>
        <v>5096644.3240756569</v>
      </c>
      <c r="G14" s="184">
        <f t="shared" si="3"/>
        <v>5067900.9093962181</v>
      </c>
      <c r="I14" s="425"/>
      <c r="J14" s="173">
        <f t="shared" si="5"/>
        <v>42778</v>
      </c>
      <c r="K14" s="169">
        <v>25260691</v>
      </c>
      <c r="L14" s="170">
        <v>5735553</v>
      </c>
      <c r="M14" s="171">
        <v>6246149</v>
      </c>
    </row>
    <row r="15" spans="1:13" ht="23.1" customHeight="1">
      <c r="A15" s="424"/>
      <c r="B15" s="172">
        <f t="shared" si="4"/>
        <v>43149</v>
      </c>
      <c r="C15" s="166">
        <v>6000000</v>
      </c>
      <c r="D15" s="184">
        <f t="shared" si="2"/>
        <v>3933344.2398099392</v>
      </c>
      <c r="E15" s="184">
        <f t="shared" si="0"/>
        <v>3795309.4155501947</v>
      </c>
      <c r="F15" s="184">
        <f t="shared" si="1"/>
        <v>3933344.2398099382</v>
      </c>
      <c r="G15" s="184">
        <f t="shared" si="3"/>
        <v>3795309.4155501937</v>
      </c>
      <c r="I15" s="425"/>
      <c r="J15" s="173">
        <f t="shared" si="5"/>
        <v>42785</v>
      </c>
      <c r="K15" s="169">
        <v>25931389</v>
      </c>
      <c r="L15" s="170">
        <v>6311004</v>
      </c>
      <c r="M15" s="171">
        <v>6104411</v>
      </c>
    </row>
    <row r="16" spans="1:13" ht="23.1" customHeight="1">
      <c r="A16" s="424"/>
      <c r="B16" s="172">
        <f t="shared" si="4"/>
        <v>43156</v>
      </c>
      <c r="C16" s="166">
        <v>13000000</v>
      </c>
      <c r="D16" s="184">
        <f t="shared" si="2"/>
        <v>4951231.8135424424</v>
      </c>
      <c r="E16" s="184">
        <f t="shared" si="0"/>
        <v>4908826.9726654654</v>
      </c>
      <c r="F16" s="184">
        <f t="shared" si="1"/>
        <v>4951231.8135424424</v>
      </c>
      <c r="G16" s="184">
        <f t="shared" si="3"/>
        <v>4908826.9726654645</v>
      </c>
      <c r="I16" s="425"/>
      <c r="J16" s="173">
        <f t="shared" si="5"/>
        <v>42792</v>
      </c>
      <c r="K16" s="169">
        <v>23151033</v>
      </c>
      <c r="L16" s="170">
        <v>5137906</v>
      </c>
      <c r="M16" s="171">
        <v>5587457</v>
      </c>
    </row>
    <row r="17" spans="1:13" ht="23.1" customHeight="1">
      <c r="A17" s="424"/>
      <c r="B17" s="172">
        <f t="shared" si="4"/>
        <v>43163</v>
      </c>
      <c r="C17" s="166">
        <v>14000000</v>
      </c>
      <c r="D17" s="184">
        <f t="shared" si="2"/>
        <v>5096644.3240756579</v>
      </c>
      <c r="E17" s="184">
        <f t="shared" si="0"/>
        <v>5067900.9093962181</v>
      </c>
      <c r="F17" s="184">
        <f t="shared" si="1"/>
        <v>5096644.3240756569</v>
      </c>
      <c r="G17" s="184">
        <f t="shared" si="3"/>
        <v>5067900.9093962181</v>
      </c>
      <c r="I17" s="425"/>
      <c r="J17" s="173">
        <f t="shared" si="5"/>
        <v>42799</v>
      </c>
      <c r="K17" s="169">
        <v>13818349</v>
      </c>
      <c r="L17" s="170">
        <v>6025958</v>
      </c>
      <c r="M17" s="171">
        <v>5435017</v>
      </c>
    </row>
    <row r="18" spans="1:13" ht="23.1" customHeight="1">
      <c r="A18" s="424"/>
      <c r="B18" s="172">
        <f t="shared" si="4"/>
        <v>43170</v>
      </c>
      <c r="C18" s="166">
        <v>10000000</v>
      </c>
      <c r="D18" s="184">
        <f t="shared" si="2"/>
        <v>4514994.2819427988</v>
      </c>
      <c r="E18" s="184">
        <f t="shared" si="0"/>
        <v>4431605.1624732064</v>
      </c>
      <c r="F18" s="184">
        <f t="shared" si="1"/>
        <v>4514994.2819427978</v>
      </c>
      <c r="G18" s="184">
        <f t="shared" si="3"/>
        <v>4431605.1624732055</v>
      </c>
      <c r="I18" s="425"/>
      <c r="J18" s="173">
        <f t="shared" si="5"/>
        <v>42806</v>
      </c>
      <c r="K18" s="169">
        <v>19196984</v>
      </c>
      <c r="L18" s="170">
        <v>5274546</v>
      </c>
      <c r="M18" s="171">
        <v>4589424</v>
      </c>
    </row>
    <row r="19" spans="1:13" ht="23.1" customHeight="1">
      <c r="A19" s="424"/>
      <c r="B19" s="172">
        <f t="shared" si="4"/>
        <v>43177</v>
      </c>
      <c r="C19" s="166">
        <v>11000000</v>
      </c>
      <c r="D19" s="184">
        <f t="shared" si="2"/>
        <v>4660406.7924760133</v>
      </c>
      <c r="E19" s="184">
        <f t="shared" si="0"/>
        <v>4590679.0992039591</v>
      </c>
      <c r="F19" s="184">
        <f t="shared" si="1"/>
        <v>4660406.7924760124</v>
      </c>
      <c r="G19" s="184">
        <f t="shared" si="3"/>
        <v>4590679.0992039591</v>
      </c>
      <c r="I19" s="425"/>
      <c r="J19" s="173">
        <f t="shared" si="5"/>
        <v>42813</v>
      </c>
      <c r="K19" s="169">
        <v>21285411</v>
      </c>
      <c r="L19" s="170">
        <v>5001614</v>
      </c>
      <c r="M19" s="171">
        <v>5359585</v>
      </c>
    </row>
    <row r="20" spans="1:13" ht="23.1" customHeight="1">
      <c r="A20" s="424"/>
      <c r="B20" s="172">
        <f t="shared" si="4"/>
        <v>43184</v>
      </c>
      <c r="C20" s="166">
        <v>8000000</v>
      </c>
      <c r="D20" s="184">
        <f t="shared" si="2"/>
        <v>4224169.2608763687</v>
      </c>
      <c r="E20" s="184">
        <f t="shared" si="0"/>
        <v>4113457.289011701</v>
      </c>
      <c r="F20" s="184">
        <f t="shared" si="1"/>
        <v>4224169.2608763678</v>
      </c>
      <c r="G20" s="184">
        <f t="shared" si="3"/>
        <v>4113457.2890117001</v>
      </c>
      <c r="I20" s="425"/>
      <c r="J20" s="173">
        <f t="shared" si="5"/>
        <v>42820</v>
      </c>
      <c r="K20" s="169">
        <v>7682020</v>
      </c>
      <c r="L20" s="170">
        <v>3330406</v>
      </c>
      <c r="M20" s="171">
        <v>3290566</v>
      </c>
    </row>
    <row r="21" spans="1:13" ht="23.1" customHeight="1" thickBot="1">
      <c r="A21" s="64"/>
      <c r="B21" s="64" t="s">
        <v>134</v>
      </c>
      <c r="C21" s="174">
        <f>SUM(C8:C20)</f>
        <v>128000000</v>
      </c>
      <c r="D21" s="174">
        <f>SUM(D8:D20)</f>
        <v>58404100.644189954</v>
      </c>
      <c r="E21" s="174">
        <f>SUM(E8:E20)</f>
        <v>57292719.238690183</v>
      </c>
      <c r="F21" s="174">
        <f>SUM(F8:F20)</f>
        <v>58404100.644189939</v>
      </c>
      <c r="G21" s="174">
        <f>SUM(G8:G20)</f>
        <v>57292719.238690168</v>
      </c>
      <c r="I21" s="416" t="s">
        <v>12</v>
      </c>
      <c r="J21" s="173">
        <f t="shared" si="5"/>
        <v>42827</v>
      </c>
      <c r="K21" s="169">
        <v>14332238</v>
      </c>
      <c r="L21" s="170">
        <v>6045489</v>
      </c>
      <c r="M21" s="171">
        <v>6838766</v>
      </c>
    </row>
    <row r="22" spans="1:13" ht="23.1" customHeight="1" thickBot="1">
      <c r="I22" s="416"/>
      <c r="J22" s="173">
        <f t="shared" si="5"/>
        <v>42834</v>
      </c>
      <c r="K22" s="169">
        <v>33306999</v>
      </c>
      <c r="L22" s="170">
        <v>6796553</v>
      </c>
      <c r="M22" s="171">
        <v>6957354</v>
      </c>
    </row>
    <row r="23" spans="1:13" ht="23.1" customHeight="1">
      <c r="E23" s="73" t="s">
        <v>148</v>
      </c>
      <c r="F23" s="73" t="s">
        <v>135</v>
      </c>
      <c r="G23" s="73" t="s">
        <v>136</v>
      </c>
      <c r="I23" s="416"/>
      <c r="J23" s="173">
        <f t="shared" si="5"/>
        <v>42841</v>
      </c>
      <c r="K23" s="169">
        <v>19099862</v>
      </c>
      <c r="L23" s="170">
        <v>4520052</v>
      </c>
      <c r="M23" s="171">
        <v>4706349</v>
      </c>
    </row>
    <row r="24" spans="1:13" ht="23.1" customHeight="1">
      <c r="C24" s="175"/>
      <c r="E24" s="426" t="s">
        <v>13</v>
      </c>
      <c r="F24" s="84" t="s">
        <v>14</v>
      </c>
      <c r="G24" s="185">
        <v>0.14541251053321486</v>
      </c>
      <c r="I24" s="416"/>
      <c r="J24" s="173">
        <f t="shared" si="5"/>
        <v>42848</v>
      </c>
      <c r="K24" s="169">
        <v>27612651</v>
      </c>
      <c r="L24" s="170">
        <v>6913044</v>
      </c>
      <c r="M24" s="171">
        <v>7483033</v>
      </c>
    </row>
    <row r="25" spans="1:13" ht="23.1" customHeight="1">
      <c r="C25" s="175"/>
      <c r="E25" s="427"/>
      <c r="F25" s="84" t="s">
        <v>15</v>
      </c>
      <c r="G25" s="185">
        <v>3060869.1766106491</v>
      </c>
      <c r="I25" s="416"/>
      <c r="J25" s="173">
        <f t="shared" si="5"/>
        <v>42855</v>
      </c>
      <c r="K25" s="169">
        <v>21925217</v>
      </c>
      <c r="L25" s="170">
        <v>6374579</v>
      </c>
      <c r="M25" s="171">
        <v>6666586</v>
      </c>
    </row>
    <row r="26" spans="1:13" ht="23.1" customHeight="1">
      <c r="C26" s="175"/>
      <c r="E26" s="426" t="s">
        <v>16</v>
      </c>
      <c r="F26" s="84" t="s">
        <v>17</v>
      </c>
      <c r="G26" s="185">
        <v>0.15907393673075296</v>
      </c>
      <c r="I26" s="416"/>
      <c r="J26" s="173">
        <f t="shared" si="5"/>
        <v>42862</v>
      </c>
      <c r="K26" s="169">
        <v>11587996</v>
      </c>
      <c r="L26" s="170">
        <v>5155009</v>
      </c>
      <c r="M26" s="171">
        <v>5871448</v>
      </c>
    </row>
    <row r="27" spans="1:13" ht="23.1" customHeight="1" thickBot="1">
      <c r="C27" s="175"/>
      <c r="E27" s="428"/>
      <c r="F27" s="177" t="s">
        <v>15</v>
      </c>
      <c r="G27" s="186">
        <v>2840865.7951656762</v>
      </c>
      <c r="I27" s="416"/>
      <c r="J27" s="173">
        <f t="shared" si="5"/>
        <v>42869</v>
      </c>
      <c r="K27" s="169">
        <v>32477663</v>
      </c>
      <c r="L27" s="170">
        <v>6426014</v>
      </c>
      <c r="M27" s="171">
        <v>7113916</v>
      </c>
    </row>
    <row r="28" spans="1:13" ht="23.1" customHeight="1">
      <c r="C28" s="175"/>
      <c r="I28" s="416"/>
      <c r="J28" s="173">
        <f t="shared" si="5"/>
        <v>42876</v>
      </c>
      <c r="K28" s="169">
        <v>15678410</v>
      </c>
      <c r="L28" s="170">
        <v>6175919</v>
      </c>
      <c r="M28" s="171">
        <v>5797671</v>
      </c>
    </row>
    <row r="29" spans="1:13" ht="23.1" customHeight="1">
      <c r="C29" s="175"/>
      <c r="I29" s="416"/>
      <c r="J29" s="173">
        <f t="shared" si="5"/>
        <v>42883</v>
      </c>
      <c r="K29" s="169">
        <v>19773960</v>
      </c>
      <c r="L29" s="170">
        <v>4320673</v>
      </c>
      <c r="M29" s="171">
        <v>4423547</v>
      </c>
    </row>
    <row r="30" spans="1:13" ht="23.1" customHeight="1">
      <c r="C30" s="175"/>
      <c r="I30" s="416"/>
      <c r="J30" s="173">
        <f t="shared" si="5"/>
        <v>42890</v>
      </c>
      <c r="K30" s="169">
        <v>15438659</v>
      </c>
      <c r="L30" s="170">
        <v>4162413</v>
      </c>
      <c r="M30" s="171">
        <v>3598010</v>
      </c>
    </row>
    <row r="31" spans="1:13" ht="23.1" customHeight="1">
      <c r="C31" s="175"/>
      <c r="I31" s="416"/>
      <c r="J31" s="173">
        <f t="shared" si="5"/>
        <v>42897</v>
      </c>
      <c r="K31" s="169">
        <v>26215233</v>
      </c>
      <c r="L31" s="170">
        <v>5803117</v>
      </c>
      <c r="M31" s="171">
        <v>5719771</v>
      </c>
    </row>
    <row r="32" spans="1:13" ht="23.1" customHeight="1">
      <c r="C32" s="175"/>
      <c r="I32" s="416"/>
      <c r="J32" s="173">
        <f t="shared" si="5"/>
        <v>42904</v>
      </c>
      <c r="K32" s="169">
        <v>13803044</v>
      </c>
      <c r="L32" s="170">
        <v>4615403</v>
      </c>
      <c r="M32" s="171">
        <v>5259104</v>
      </c>
    </row>
    <row r="33" spans="3:13" ht="23.1" customHeight="1">
      <c r="C33" s="175"/>
      <c r="I33" s="416"/>
      <c r="J33" s="173">
        <f t="shared" si="5"/>
        <v>42911</v>
      </c>
      <c r="K33" s="169">
        <v>31864710</v>
      </c>
      <c r="L33" s="170">
        <v>7297577</v>
      </c>
      <c r="M33" s="171">
        <v>7071755</v>
      </c>
    </row>
    <row r="34" spans="3:13" ht="23.1" customHeight="1">
      <c r="C34" s="175"/>
      <c r="I34" s="416" t="s">
        <v>18</v>
      </c>
      <c r="J34" s="173">
        <f t="shared" si="5"/>
        <v>42918</v>
      </c>
      <c r="K34" s="169">
        <v>25206209</v>
      </c>
      <c r="L34" s="170">
        <v>7491131</v>
      </c>
      <c r="M34" s="171">
        <v>8091864</v>
      </c>
    </row>
    <row r="35" spans="3:13" ht="23.1" customHeight="1">
      <c r="C35" s="175"/>
      <c r="I35" s="416"/>
      <c r="J35" s="173">
        <f t="shared" si="5"/>
        <v>42925</v>
      </c>
      <c r="K35" s="169">
        <v>28623098</v>
      </c>
      <c r="L35" s="170">
        <v>6894347</v>
      </c>
      <c r="M35" s="171">
        <v>6987322</v>
      </c>
    </row>
    <row r="36" spans="3:13" ht="23.1" customHeight="1">
      <c r="C36" s="175"/>
      <c r="I36" s="416"/>
      <c r="J36" s="173">
        <f t="shared" si="5"/>
        <v>42932</v>
      </c>
      <c r="K36" s="169">
        <v>20921140</v>
      </c>
      <c r="L36" s="170">
        <v>7897383</v>
      </c>
      <c r="M36" s="171">
        <v>8593624</v>
      </c>
    </row>
    <row r="37" spans="3:13" ht="23.1" customHeight="1">
      <c r="I37" s="416"/>
      <c r="J37" s="173">
        <f t="shared" si="5"/>
        <v>42939</v>
      </c>
      <c r="K37" s="169">
        <v>21130314</v>
      </c>
      <c r="L37" s="170">
        <v>7402324</v>
      </c>
      <c r="M37" s="171">
        <v>8312114</v>
      </c>
    </row>
    <row r="38" spans="3:13" ht="23.1" customHeight="1">
      <c r="I38" s="416"/>
      <c r="J38" s="173">
        <f t="shared" si="5"/>
        <v>42946</v>
      </c>
      <c r="K38" s="169">
        <v>24755539</v>
      </c>
      <c r="L38" s="170">
        <v>7373632</v>
      </c>
      <c r="M38" s="171">
        <v>7038535</v>
      </c>
    </row>
    <row r="39" spans="3:13" ht="23.1" customHeight="1">
      <c r="I39" s="416"/>
      <c r="J39" s="173">
        <f t="shared" si="5"/>
        <v>42953</v>
      </c>
      <c r="K39" s="169">
        <v>20324739</v>
      </c>
      <c r="L39" s="170">
        <v>5618378</v>
      </c>
      <c r="M39" s="171">
        <v>4819540</v>
      </c>
    </row>
    <row r="40" spans="3:13" ht="23.1" customHeight="1">
      <c r="I40" s="416"/>
      <c r="J40" s="173">
        <f t="shared" si="5"/>
        <v>42960</v>
      </c>
      <c r="K40" s="169">
        <v>26091368</v>
      </c>
      <c r="L40" s="170">
        <v>8115827</v>
      </c>
      <c r="M40" s="171">
        <v>8865223</v>
      </c>
    </row>
    <row r="41" spans="3:13" ht="23.1" customHeight="1">
      <c r="I41" s="416"/>
      <c r="J41" s="173">
        <f t="shared" si="5"/>
        <v>42967</v>
      </c>
      <c r="K41" s="169">
        <v>12118334</v>
      </c>
      <c r="L41" s="170">
        <v>4685583</v>
      </c>
      <c r="M41" s="171">
        <v>5092928</v>
      </c>
    </row>
    <row r="42" spans="3:13" ht="23.1" customHeight="1">
      <c r="I42" s="416"/>
      <c r="J42" s="173">
        <f t="shared" si="5"/>
        <v>42974</v>
      </c>
      <c r="K42" s="169">
        <v>16345687</v>
      </c>
      <c r="L42" s="170">
        <v>4547096</v>
      </c>
      <c r="M42" s="171">
        <v>4073445</v>
      </c>
    </row>
    <row r="43" spans="3:13" ht="23.1" customHeight="1">
      <c r="I43" s="416"/>
      <c r="J43" s="173">
        <f t="shared" si="5"/>
        <v>42981</v>
      </c>
      <c r="K43" s="169">
        <v>14113372</v>
      </c>
      <c r="L43" s="170">
        <v>4302706</v>
      </c>
      <c r="M43" s="171">
        <v>4550498</v>
      </c>
    </row>
    <row r="44" spans="3:13" ht="23.1" customHeight="1">
      <c r="I44" s="416"/>
      <c r="J44" s="173">
        <f t="shared" si="5"/>
        <v>42988</v>
      </c>
      <c r="K44" s="169">
        <v>19668233</v>
      </c>
      <c r="L44" s="170">
        <v>5685736</v>
      </c>
      <c r="M44" s="171">
        <v>5346396</v>
      </c>
    </row>
    <row r="45" spans="3:13" ht="23.1" customHeight="1">
      <c r="I45" s="416"/>
      <c r="J45" s="173">
        <f t="shared" si="5"/>
        <v>42995</v>
      </c>
      <c r="K45" s="169">
        <v>25370299</v>
      </c>
      <c r="L45" s="170">
        <v>6905571</v>
      </c>
      <c r="M45" s="171">
        <v>6662012</v>
      </c>
    </row>
    <row r="46" spans="3:13" ht="23.1" customHeight="1">
      <c r="I46" s="416"/>
      <c r="J46" s="173">
        <f t="shared" si="5"/>
        <v>43002</v>
      </c>
      <c r="K46" s="169">
        <v>28877603</v>
      </c>
      <c r="L46" s="170">
        <v>8116253</v>
      </c>
      <c r="M46" s="171">
        <v>7786728</v>
      </c>
    </row>
    <row r="47" spans="3:13" ht="23.1" customHeight="1">
      <c r="I47" s="416" t="s">
        <v>19</v>
      </c>
      <c r="J47" s="173">
        <f t="shared" si="5"/>
        <v>43009</v>
      </c>
      <c r="K47" s="169">
        <v>19493452</v>
      </c>
      <c r="L47" s="170">
        <v>7311410</v>
      </c>
      <c r="M47" s="171">
        <v>7136132</v>
      </c>
    </row>
    <row r="48" spans="3:13" ht="23.1" customHeight="1">
      <c r="I48" s="416"/>
      <c r="J48" s="173">
        <f t="shared" si="5"/>
        <v>43016</v>
      </c>
      <c r="K48" s="169">
        <v>29614322</v>
      </c>
      <c r="L48" s="170">
        <v>9137576</v>
      </c>
      <c r="M48" s="171">
        <v>9256639</v>
      </c>
    </row>
    <row r="49" spans="9:13" ht="23.1" customHeight="1">
      <c r="I49" s="416"/>
      <c r="J49" s="173">
        <f t="shared" si="5"/>
        <v>43023</v>
      </c>
      <c r="K49" s="169">
        <v>15504579</v>
      </c>
      <c r="L49" s="170">
        <v>6681067</v>
      </c>
      <c r="M49" s="171">
        <v>6625583</v>
      </c>
    </row>
    <row r="50" spans="9:13" ht="23.1" customHeight="1">
      <c r="I50" s="416"/>
      <c r="J50" s="173">
        <f t="shared" si="5"/>
        <v>43030</v>
      </c>
      <c r="K50" s="169">
        <v>21346219</v>
      </c>
      <c r="L50" s="170">
        <v>5120162</v>
      </c>
      <c r="M50" s="171">
        <v>5572008</v>
      </c>
    </row>
    <row r="51" spans="9:13" ht="23.1" customHeight="1">
      <c r="I51" s="416"/>
      <c r="J51" s="173">
        <f t="shared" si="5"/>
        <v>43037</v>
      </c>
      <c r="K51" s="169">
        <v>28515257</v>
      </c>
      <c r="L51" s="170">
        <v>9013812</v>
      </c>
      <c r="M51" s="171">
        <v>9328763</v>
      </c>
    </row>
    <row r="52" spans="9:13" ht="23.1" customHeight="1">
      <c r="I52" s="416"/>
      <c r="J52" s="173">
        <f t="shared" si="5"/>
        <v>43044</v>
      </c>
      <c r="K52" s="169">
        <v>16558104</v>
      </c>
      <c r="L52" s="170">
        <v>6436810</v>
      </c>
      <c r="M52" s="171">
        <v>6603132</v>
      </c>
    </row>
    <row r="53" spans="9:13" ht="23.1" customHeight="1">
      <c r="I53" s="416"/>
      <c r="J53" s="173">
        <f t="shared" si="5"/>
        <v>43051</v>
      </c>
      <c r="K53" s="169">
        <v>18729472</v>
      </c>
      <c r="L53" s="170">
        <v>6803658</v>
      </c>
      <c r="M53" s="171">
        <v>7062053</v>
      </c>
    </row>
    <row r="54" spans="9:13" ht="23.1" customHeight="1">
      <c r="I54" s="416"/>
      <c r="J54" s="173">
        <f t="shared" si="5"/>
        <v>43058</v>
      </c>
      <c r="K54" s="169">
        <v>24787892</v>
      </c>
      <c r="L54" s="170">
        <v>7179846</v>
      </c>
      <c r="M54" s="171">
        <v>6508451</v>
      </c>
    </row>
    <row r="55" spans="9:13" ht="23.1" customHeight="1">
      <c r="I55" s="416"/>
      <c r="J55" s="173">
        <f t="shared" si="5"/>
        <v>43065</v>
      </c>
      <c r="K55" s="169">
        <v>18400804</v>
      </c>
      <c r="L55" s="170">
        <v>5678609</v>
      </c>
      <c r="M55" s="171">
        <v>4833672</v>
      </c>
    </row>
    <row r="56" spans="9:13" ht="23.1" customHeight="1">
      <c r="I56" s="416"/>
      <c r="J56" s="173">
        <f t="shared" si="5"/>
        <v>43072</v>
      </c>
      <c r="K56" s="169">
        <v>40145968</v>
      </c>
      <c r="L56" s="170">
        <v>7747527</v>
      </c>
      <c r="M56" s="171">
        <v>8476781</v>
      </c>
    </row>
    <row r="57" spans="9:13" ht="23.1" customHeight="1">
      <c r="I57" s="416"/>
      <c r="J57" s="173">
        <f t="shared" si="5"/>
        <v>43079</v>
      </c>
      <c r="K57" s="169">
        <v>34267156</v>
      </c>
      <c r="L57" s="170">
        <v>6860145</v>
      </c>
      <c r="M57" s="171">
        <v>7275347</v>
      </c>
    </row>
    <row r="58" spans="9:13" ht="23.1" customHeight="1">
      <c r="I58" s="416"/>
      <c r="J58" s="173">
        <f t="shared" si="5"/>
        <v>43086</v>
      </c>
      <c r="K58" s="169">
        <v>25218500</v>
      </c>
      <c r="L58" s="170">
        <v>10347735</v>
      </c>
      <c r="M58" s="171">
        <v>10600860</v>
      </c>
    </row>
    <row r="59" spans="9:13" ht="23.1" customHeight="1">
      <c r="I59" s="416"/>
      <c r="J59" s="173">
        <f t="shared" si="5"/>
        <v>43093</v>
      </c>
      <c r="K59" s="169">
        <v>21616565</v>
      </c>
      <c r="L59" s="170">
        <v>9719189</v>
      </c>
      <c r="M59" s="171">
        <v>9917600</v>
      </c>
    </row>
    <row r="60" spans="9:13" ht="23.1" customHeight="1" thickBot="1">
      <c r="I60" s="179"/>
      <c r="J60" s="180" t="s">
        <v>137</v>
      </c>
      <c r="K60" s="181"/>
      <c r="L60" s="182">
        <f>CORREL($K$8:$K$59,L8:L59)</f>
        <v>0.62146396892519851</v>
      </c>
      <c r="M60" s="183">
        <f>CORREL($K$8:$K$59,M8:M59)</f>
        <v>0.61528167052554483</v>
      </c>
    </row>
  </sheetData>
  <mergeCells count="16">
    <mergeCell ref="I34:I46"/>
    <mergeCell ref="I47:I59"/>
    <mergeCell ref="J6:J7"/>
    <mergeCell ref="K6:K7"/>
    <mergeCell ref="L6:M6"/>
    <mergeCell ref="I6:I7"/>
    <mergeCell ref="A8:A20"/>
    <mergeCell ref="I8:I20"/>
    <mergeCell ref="I21:I33"/>
    <mergeCell ref="E24:E25"/>
    <mergeCell ref="E26:E27"/>
    <mergeCell ref="A6:A7"/>
    <mergeCell ref="B6:B7"/>
    <mergeCell ref="C6:C7"/>
    <mergeCell ref="D6:E6"/>
    <mergeCell ref="F6:G6"/>
  </mergeCells>
  <phoneticPr fontId="3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I40"/>
  <sheetViews>
    <sheetView showGridLines="0" workbookViewId="0">
      <selection activeCell="F17" sqref="F17"/>
    </sheetView>
  </sheetViews>
  <sheetFormatPr defaultColWidth="7.625" defaultRowHeight="23.1" customHeight="1"/>
  <cols>
    <col min="1" max="1" width="13" style="188" customWidth="1"/>
    <col min="2" max="2" width="9.5" style="188" bestFit="1" customWidth="1"/>
    <col min="3" max="3" width="19.375" style="188" bestFit="1" customWidth="1"/>
    <col min="4" max="5" width="18.375" style="188" bestFit="1" customWidth="1"/>
    <col min="6" max="7" width="9.625" style="188" bestFit="1" customWidth="1"/>
    <col min="8" max="9" width="11.25" style="188" bestFit="1" customWidth="1"/>
    <col min="10" max="16384" width="7.625" style="188"/>
  </cols>
  <sheetData>
    <row r="1" spans="1:9" ht="23.1" customHeight="1">
      <c r="A1" s="187" t="s">
        <v>149</v>
      </c>
    </row>
    <row r="2" spans="1:9" ht="23.1" customHeight="1" thickBot="1"/>
    <row r="3" spans="1:9" ht="23.1" customHeight="1">
      <c r="A3" s="201" t="s">
        <v>161</v>
      </c>
      <c r="B3" s="189"/>
    </row>
    <row r="4" spans="1:9" ht="23.1" customHeight="1">
      <c r="A4" s="202" t="s">
        <v>176</v>
      </c>
      <c r="B4" s="191">
        <v>0.6214639689251984</v>
      </c>
    </row>
    <row r="5" spans="1:9" ht="23.1" customHeight="1">
      <c r="A5" s="202" t="s">
        <v>177</v>
      </c>
      <c r="B5" s="191">
        <v>0.38621746467225992</v>
      </c>
    </row>
    <row r="6" spans="1:9" ht="23.1" customHeight="1">
      <c r="A6" s="202" t="s">
        <v>178</v>
      </c>
      <c r="B6" s="191">
        <v>0.37394181396570508</v>
      </c>
    </row>
    <row r="7" spans="1:9" ht="23.1" customHeight="1">
      <c r="A7" s="206" t="s">
        <v>179</v>
      </c>
      <c r="B7" s="192">
        <v>1238572.4391835819</v>
      </c>
    </row>
    <row r="8" spans="1:9" ht="23.1" customHeight="1" thickBot="1">
      <c r="A8" s="207" t="s">
        <v>180</v>
      </c>
      <c r="B8" s="193">
        <v>52</v>
      </c>
    </row>
    <row r="10" spans="1:9" ht="23.1" customHeight="1" thickBot="1">
      <c r="A10" s="204" t="s">
        <v>156</v>
      </c>
    </row>
    <row r="11" spans="1:9" ht="23.1" customHeight="1">
      <c r="A11" s="194"/>
      <c r="B11" s="205" t="s">
        <v>150</v>
      </c>
      <c r="C11" s="205" t="s">
        <v>157</v>
      </c>
      <c r="D11" s="205" t="s">
        <v>158</v>
      </c>
      <c r="E11" s="205" t="s">
        <v>159</v>
      </c>
      <c r="F11" s="205" t="s">
        <v>167</v>
      </c>
    </row>
    <row r="12" spans="1:9" ht="23.1" customHeight="1">
      <c r="A12" s="202" t="s">
        <v>168</v>
      </c>
      <c r="B12" s="190">
        <v>1</v>
      </c>
      <c r="C12" s="192">
        <v>48264766537242.844</v>
      </c>
      <c r="D12" s="192">
        <v>48264766537242.844</v>
      </c>
      <c r="E12" s="191">
        <v>31.462076748895463</v>
      </c>
      <c r="F12" s="191">
        <v>8.8067116864860723E-7</v>
      </c>
    </row>
    <row r="13" spans="1:9" ht="23.1" customHeight="1">
      <c r="A13" s="202" t="s">
        <v>169</v>
      </c>
      <c r="B13" s="190">
        <v>50</v>
      </c>
      <c r="C13" s="192">
        <v>76703084355258.391</v>
      </c>
      <c r="D13" s="192">
        <v>1534061687105.1677</v>
      </c>
      <c r="E13" s="191"/>
      <c r="F13" s="191"/>
    </row>
    <row r="14" spans="1:9" ht="23.1" customHeight="1" thickBot="1">
      <c r="A14" s="203" t="s">
        <v>170</v>
      </c>
      <c r="B14" s="193">
        <v>51</v>
      </c>
      <c r="C14" s="195">
        <v>124967850892501.23</v>
      </c>
      <c r="D14" s="195"/>
      <c r="E14" s="196"/>
      <c r="F14" s="196"/>
    </row>
    <row r="15" spans="1:9" ht="23.1" customHeight="1" thickBot="1"/>
    <row r="16" spans="1:9" ht="23.1" customHeight="1">
      <c r="A16" s="194"/>
      <c r="B16" s="205" t="s">
        <v>171</v>
      </c>
      <c r="C16" s="205" t="s">
        <v>165</v>
      </c>
      <c r="D16" s="205" t="s">
        <v>172</v>
      </c>
      <c r="E16" s="205" t="s">
        <v>173</v>
      </c>
      <c r="F16" s="205" t="s">
        <v>151</v>
      </c>
      <c r="G16" s="205" t="s">
        <v>152</v>
      </c>
      <c r="H16" s="205" t="s">
        <v>153</v>
      </c>
      <c r="I16" s="205" t="s">
        <v>154</v>
      </c>
    </row>
    <row r="17" spans="1:9" ht="23.1" customHeight="1">
      <c r="A17" s="202" t="s">
        <v>174</v>
      </c>
      <c r="B17" s="192">
        <v>3060869.1766106491</v>
      </c>
      <c r="C17" s="191">
        <v>585613.81058890442</v>
      </c>
      <c r="D17" s="191">
        <v>5.2267708193776725</v>
      </c>
      <c r="E17" s="191">
        <v>3.3814250094710722E-6</v>
      </c>
      <c r="F17" s="192">
        <v>1884629.221180256</v>
      </c>
      <c r="G17" s="192">
        <v>4237109.1320410427</v>
      </c>
      <c r="H17" s="192">
        <v>1884629.221180256</v>
      </c>
      <c r="I17" s="192">
        <v>4237109.1320410427</v>
      </c>
    </row>
    <row r="18" spans="1:9" ht="23.1" customHeight="1" thickBot="1">
      <c r="A18" s="193"/>
      <c r="B18" s="197">
        <v>0.14541251053321486</v>
      </c>
      <c r="C18" s="196">
        <v>2.5924362137677504E-2</v>
      </c>
      <c r="D18" s="196">
        <v>5.6091065909728872</v>
      </c>
      <c r="E18" s="196">
        <v>8.8067116864860384E-7</v>
      </c>
      <c r="F18" s="196">
        <v>9.3341896736182733E-2</v>
      </c>
      <c r="G18" s="196">
        <v>0.19748312433024698</v>
      </c>
      <c r="H18" s="196">
        <v>9.3341896736182733E-2</v>
      </c>
      <c r="I18" s="196">
        <v>0.19748312433024698</v>
      </c>
    </row>
    <row r="23" spans="1:9" ht="23.1" customHeight="1">
      <c r="A23" s="198" t="s">
        <v>160</v>
      </c>
    </row>
    <row r="24" spans="1:9" ht="23.1" customHeight="1" thickBot="1"/>
    <row r="25" spans="1:9" ht="23.1" customHeight="1">
      <c r="A25" s="201" t="s">
        <v>161</v>
      </c>
      <c r="B25" s="189"/>
    </row>
    <row r="26" spans="1:9" ht="23.1" customHeight="1">
      <c r="A26" s="202" t="s">
        <v>162</v>
      </c>
      <c r="B26" s="191">
        <v>0.61528167052554517</v>
      </c>
    </row>
    <row r="27" spans="1:9" ht="23.1" customHeight="1">
      <c r="A27" s="202" t="s">
        <v>163</v>
      </c>
      <c r="B27" s="191">
        <v>0.37857153408470551</v>
      </c>
    </row>
    <row r="28" spans="1:9" ht="23.1" customHeight="1">
      <c r="A28" s="202" t="s">
        <v>164</v>
      </c>
      <c r="B28" s="191">
        <v>0.36614296476639963</v>
      </c>
    </row>
    <row r="29" spans="1:9" ht="23.1" customHeight="1">
      <c r="A29" s="202" t="s">
        <v>165</v>
      </c>
      <c r="B29" s="192">
        <v>1377047.6021603886</v>
      </c>
    </row>
    <row r="30" spans="1:9" ht="23.1" customHeight="1" thickBot="1">
      <c r="A30" s="203" t="s">
        <v>166</v>
      </c>
      <c r="B30" s="193">
        <v>52</v>
      </c>
    </row>
    <row r="32" spans="1:9" ht="23.1" customHeight="1" thickBot="1">
      <c r="A32" s="204" t="s">
        <v>156</v>
      </c>
    </row>
    <row r="33" spans="1:9" ht="23.1" customHeight="1">
      <c r="A33" s="194"/>
      <c r="B33" s="205" t="s">
        <v>150</v>
      </c>
      <c r="C33" s="205" t="s">
        <v>157</v>
      </c>
      <c r="D33" s="205" t="s">
        <v>158</v>
      </c>
      <c r="E33" s="205" t="s">
        <v>159</v>
      </c>
      <c r="F33" s="205" t="s">
        <v>167</v>
      </c>
    </row>
    <row r="34" spans="1:9" ht="23.1" customHeight="1">
      <c r="A34" s="202" t="s">
        <v>168</v>
      </c>
      <c r="B34" s="190">
        <v>1</v>
      </c>
      <c r="C34" s="192">
        <v>57759672587512.484</v>
      </c>
      <c r="D34" s="192">
        <v>57759672587512.484</v>
      </c>
      <c r="E34" s="191">
        <v>30.459783776328308</v>
      </c>
      <c r="F34" s="191">
        <v>1.2111231322894383E-6</v>
      </c>
    </row>
    <row r="35" spans="1:9" ht="23.1" customHeight="1">
      <c r="A35" s="202" t="s">
        <v>169</v>
      </c>
      <c r="B35" s="190">
        <v>50</v>
      </c>
      <c r="C35" s="192">
        <v>94813004930783.797</v>
      </c>
      <c r="D35" s="192">
        <v>1896260098615.676</v>
      </c>
      <c r="E35" s="190"/>
      <c r="F35" s="190"/>
    </row>
    <row r="36" spans="1:9" ht="23.1" customHeight="1" thickBot="1">
      <c r="A36" s="203" t="s">
        <v>170</v>
      </c>
      <c r="B36" s="193">
        <v>51</v>
      </c>
      <c r="C36" s="195">
        <v>152572677518296.28</v>
      </c>
      <c r="D36" s="195"/>
      <c r="E36" s="193"/>
      <c r="F36" s="193"/>
    </row>
    <row r="37" spans="1:9" ht="23.1" customHeight="1" thickBot="1"/>
    <row r="38" spans="1:9" ht="23.1" customHeight="1">
      <c r="A38" s="194"/>
      <c r="B38" s="205" t="s">
        <v>171</v>
      </c>
      <c r="C38" s="205" t="s">
        <v>165</v>
      </c>
      <c r="D38" s="205" t="s">
        <v>172</v>
      </c>
      <c r="E38" s="205" t="s">
        <v>173</v>
      </c>
      <c r="F38" s="205" t="s">
        <v>151</v>
      </c>
      <c r="G38" s="205" t="s">
        <v>152</v>
      </c>
      <c r="H38" s="205" t="s">
        <v>153</v>
      </c>
      <c r="I38" s="205" t="s">
        <v>154</v>
      </c>
    </row>
    <row r="39" spans="1:9" ht="23.1" customHeight="1">
      <c r="A39" s="202" t="s">
        <v>174</v>
      </c>
      <c r="B39" s="192">
        <v>2840865.7951656762</v>
      </c>
      <c r="C39" s="192">
        <v>651086.741599884</v>
      </c>
      <c r="D39" s="191">
        <v>4.3632677701053382</v>
      </c>
      <c r="E39" s="191">
        <v>6.4163893336455742E-5</v>
      </c>
      <c r="F39" s="192">
        <v>1533119.5875572355</v>
      </c>
      <c r="G39" s="192">
        <v>4148612.0027741166</v>
      </c>
      <c r="H39" s="192">
        <v>1533119.5875572355</v>
      </c>
      <c r="I39" s="192">
        <v>4148612.0027741166</v>
      </c>
    </row>
    <row r="40" spans="1:9" ht="23.1" customHeight="1" thickBot="1">
      <c r="A40" s="193" t="s">
        <v>175</v>
      </c>
      <c r="B40" s="196">
        <v>0.15907393673075296</v>
      </c>
      <c r="C40" s="196">
        <v>2.882276368329155E-2</v>
      </c>
      <c r="D40" s="193">
        <v>5.5190383017631142</v>
      </c>
      <c r="E40" s="196">
        <v>1.2111231322894477E-6</v>
      </c>
      <c r="F40" s="196">
        <v>0.10118171209875082</v>
      </c>
      <c r="G40" s="196">
        <v>0.21696616136275509</v>
      </c>
      <c r="H40" s="196">
        <v>0.10118171209875082</v>
      </c>
      <c r="I40" s="196">
        <v>0.21696616136275509</v>
      </c>
    </row>
  </sheetData>
  <phoneticPr fontId="3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showGridLines="0" zoomScale="70" zoomScaleNormal="70" zoomScalePageLayoutView="70" workbookViewId="0">
      <selection activeCell="C19" sqref="C19"/>
    </sheetView>
  </sheetViews>
  <sheetFormatPr defaultColWidth="13.375" defaultRowHeight="22.5" customHeight="1"/>
  <cols>
    <col min="1" max="2" width="13.375" style="2"/>
    <col min="3" max="12" width="16" style="2" customWidth="1"/>
    <col min="13" max="13" width="13.375" style="3"/>
    <col min="14" max="16384" width="13.375" style="2"/>
  </cols>
  <sheetData>
    <row r="1" spans="1:13" ht="42" customHeight="1">
      <c r="A1" s="208" t="s">
        <v>181</v>
      </c>
    </row>
    <row r="2" spans="1:13" ht="22.5" customHeight="1">
      <c r="C2" s="4"/>
    </row>
    <row r="5" spans="1:13" s="5" customFormat="1" ht="44.1" customHeight="1">
      <c r="M5" s="6"/>
    </row>
    <row r="8" spans="1:13" ht="22.5" customHeight="1">
      <c r="M8" s="7"/>
    </row>
    <row r="9" spans="1:13" ht="22.5" customHeight="1">
      <c r="M9" s="8"/>
    </row>
    <row r="10" spans="1:13" ht="22.5" customHeight="1">
      <c r="M10" s="8"/>
    </row>
    <row r="11" spans="1:13" ht="22.5" customHeight="1">
      <c r="M11" s="8"/>
    </row>
    <row r="12" spans="1:13" ht="22.5" customHeight="1">
      <c r="M12" s="8"/>
    </row>
    <row r="13" spans="1:13" ht="22.5" customHeight="1">
      <c r="M13" s="8"/>
    </row>
    <row r="14" spans="1:13" ht="22.5" customHeight="1">
      <c r="M14" s="8"/>
    </row>
    <row r="15" spans="1:13" ht="22.5" customHeight="1">
      <c r="M15" s="8"/>
    </row>
    <row r="16" spans="1:13" ht="22.5" customHeight="1">
      <c r="M16" s="8"/>
    </row>
    <row r="17" spans="1:16" ht="22.5" customHeight="1">
      <c r="M17" s="8"/>
    </row>
    <row r="18" spans="1:16" ht="22.5" customHeight="1">
      <c r="M18" s="8"/>
    </row>
    <row r="19" spans="1:16" ht="22.5" customHeight="1">
      <c r="M19" s="8"/>
    </row>
    <row r="20" spans="1:16" ht="22.5" customHeight="1">
      <c r="M20" s="8"/>
    </row>
    <row r="21" spans="1:16" ht="22.5" customHeight="1">
      <c r="M21" s="8"/>
    </row>
    <row r="22" spans="1:16" ht="22.5" customHeight="1">
      <c r="M22" s="8"/>
    </row>
    <row r="23" spans="1:16" ht="22.5" customHeight="1">
      <c r="M23" s="8"/>
    </row>
    <row r="24" spans="1:16" ht="22.5" customHeight="1">
      <c r="M24" s="8"/>
    </row>
    <row r="25" spans="1:16" ht="22.5" customHeight="1">
      <c r="M25" s="8"/>
    </row>
    <row r="26" spans="1:16" ht="22.5" customHeight="1">
      <c r="M26" s="8"/>
    </row>
    <row r="27" spans="1:16" ht="22.5" customHeight="1">
      <c r="M27" s="8"/>
    </row>
    <row r="28" spans="1:16" ht="22.5" customHeight="1">
      <c r="M28" s="8"/>
    </row>
    <row r="29" spans="1:16" ht="30" customHeight="1">
      <c r="A29" s="438" t="s">
        <v>144</v>
      </c>
      <c r="B29" s="439"/>
      <c r="C29" s="439"/>
      <c r="D29" s="439"/>
      <c r="G29" s="438" t="s">
        <v>195</v>
      </c>
      <c r="H29" s="439"/>
      <c r="I29" s="439"/>
      <c r="J29" s="439"/>
      <c r="M29" s="442" t="s">
        <v>184</v>
      </c>
      <c r="N29" s="443"/>
      <c r="O29" s="443"/>
      <c r="P29" s="443"/>
    </row>
    <row r="30" spans="1:16" ht="22.5" customHeight="1" thickBot="1">
      <c r="L30" s="9"/>
      <c r="M30" s="8"/>
    </row>
    <row r="31" spans="1:16" ht="22.5" customHeight="1">
      <c r="A31" s="209" t="s">
        <v>20</v>
      </c>
      <c r="B31" s="210" t="s">
        <v>182</v>
      </c>
      <c r="C31" s="211" t="s">
        <v>144</v>
      </c>
      <c r="D31" s="212" t="s">
        <v>21</v>
      </c>
      <c r="G31" s="209" t="s">
        <v>20</v>
      </c>
      <c r="H31" s="210" t="s">
        <v>183</v>
      </c>
      <c r="I31" s="211" t="s">
        <v>195</v>
      </c>
      <c r="J31" s="211" t="s">
        <v>21</v>
      </c>
      <c r="M31" s="209" t="s">
        <v>20</v>
      </c>
      <c r="N31" s="210" t="s">
        <v>185</v>
      </c>
      <c r="O31" s="211" t="s">
        <v>186</v>
      </c>
      <c r="P31" s="212" t="s">
        <v>21</v>
      </c>
    </row>
    <row r="32" spans="1:16" ht="22.5" customHeight="1">
      <c r="A32" s="440">
        <v>2017</v>
      </c>
      <c r="B32" s="10" t="s">
        <v>22</v>
      </c>
      <c r="C32" s="11">
        <f>SUM(G61:G73)</f>
        <v>146371748</v>
      </c>
      <c r="D32" s="12"/>
      <c r="G32" s="440">
        <v>2017</v>
      </c>
      <c r="H32" s="10" t="s">
        <v>22</v>
      </c>
      <c r="I32" s="13">
        <f>SUM(E61:E73)</f>
        <v>13618</v>
      </c>
      <c r="J32" s="13"/>
      <c r="M32" s="440">
        <v>2017</v>
      </c>
      <c r="N32" s="10" t="s">
        <v>22</v>
      </c>
      <c r="O32" s="14">
        <f>SUM(C61:C73)</f>
        <v>3877687</v>
      </c>
      <c r="P32" s="12"/>
    </row>
    <row r="33" spans="1:16" ht="22.5" customHeight="1">
      <c r="A33" s="440"/>
      <c r="B33" s="10" t="s">
        <v>24</v>
      </c>
      <c r="C33" s="11">
        <f>SUM(G74:G86)</f>
        <v>172969005</v>
      </c>
      <c r="D33" s="15">
        <f>C33/C32-1</f>
        <v>0.18171031885196864</v>
      </c>
      <c r="G33" s="440"/>
      <c r="H33" s="10" t="s">
        <v>24</v>
      </c>
      <c r="I33" s="13">
        <f>SUM(E74:E86)</f>
        <v>14964</v>
      </c>
      <c r="J33" s="16">
        <f>I33/I32-1</f>
        <v>9.8839770891467227E-2</v>
      </c>
      <c r="M33" s="440"/>
      <c r="N33" s="10" t="s">
        <v>24</v>
      </c>
      <c r="O33" s="14">
        <f>SUM(C74:C86)</f>
        <v>4540417</v>
      </c>
      <c r="P33" s="15">
        <f>O33/O32-1</f>
        <v>0.17090858545313226</v>
      </c>
    </row>
    <row r="34" spans="1:16" ht="22.5" customHeight="1">
      <c r="A34" s="440"/>
      <c r="B34" s="10" t="s">
        <v>27</v>
      </c>
      <c r="C34" s="11">
        <f>SUM(G87:G99)</f>
        <v>173714385</v>
      </c>
      <c r="D34" s="15">
        <f t="shared" ref="D34:D39" si="0">C34/C33-1</f>
        <v>4.3093269802876311E-3</v>
      </c>
      <c r="G34" s="440"/>
      <c r="H34" s="10" t="s">
        <v>28</v>
      </c>
      <c r="I34" s="13">
        <f>SUM(E87:E99)</f>
        <v>17551</v>
      </c>
      <c r="J34" s="16">
        <f t="shared" ref="J34:J39" si="1">I34/I33-1</f>
        <v>0.17288158246458174</v>
      </c>
      <c r="M34" s="440"/>
      <c r="N34" s="10" t="s">
        <v>27</v>
      </c>
      <c r="O34" s="14">
        <f>SUM(C87:C99)</f>
        <v>3588012</v>
      </c>
      <c r="P34" s="15">
        <f t="shared" ref="P34:P35" si="2">O34/O33-1</f>
        <v>-0.20976157035796494</v>
      </c>
    </row>
    <row r="35" spans="1:16" ht="22.5" customHeight="1">
      <c r="A35" s="440"/>
      <c r="B35" s="10" t="s">
        <v>29</v>
      </c>
      <c r="C35" s="11">
        <f>SUM(G100:G112)</f>
        <v>189370489</v>
      </c>
      <c r="D35" s="15">
        <f t="shared" si="0"/>
        <v>9.0125547173309783E-2</v>
      </c>
      <c r="G35" s="440"/>
      <c r="H35" s="10" t="s">
        <v>30</v>
      </c>
      <c r="I35" s="13">
        <f>SUM(E100:E112)</f>
        <v>18649</v>
      </c>
      <c r="J35" s="15">
        <f t="shared" si="1"/>
        <v>6.2560537861090504E-2</v>
      </c>
      <c r="M35" s="440"/>
      <c r="N35" s="10" t="s">
        <v>29</v>
      </c>
      <c r="O35" s="14">
        <f>SUM(C100:C112)</f>
        <v>2842476</v>
      </c>
      <c r="P35" s="15">
        <f t="shared" si="2"/>
        <v>-0.20778525824328342</v>
      </c>
    </row>
    <row r="36" spans="1:16" ht="22.5" customHeight="1">
      <c r="A36" s="436">
        <v>2018</v>
      </c>
      <c r="B36" s="17" t="s">
        <v>31</v>
      </c>
      <c r="C36" s="54"/>
      <c r="D36" s="19">
        <f t="shared" si="0"/>
        <v>-1</v>
      </c>
      <c r="G36" s="436">
        <v>2018</v>
      </c>
      <c r="H36" s="17" t="s">
        <v>31</v>
      </c>
      <c r="I36" s="47"/>
      <c r="J36" s="19">
        <f t="shared" si="1"/>
        <v>-1</v>
      </c>
      <c r="M36" s="436">
        <v>2018</v>
      </c>
      <c r="N36" s="17" t="s">
        <v>22</v>
      </c>
      <c r="O36" s="48"/>
      <c r="P36" s="21">
        <v>0.05</v>
      </c>
    </row>
    <row r="37" spans="1:16" ht="22.5" customHeight="1">
      <c r="A37" s="436"/>
      <c r="B37" s="17" t="s">
        <v>33</v>
      </c>
      <c r="C37" s="54"/>
      <c r="D37" s="19" t="e">
        <f t="shared" si="0"/>
        <v>#DIV/0!</v>
      </c>
      <c r="G37" s="436"/>
      <c r="H37" s="17" t="s">
        <v>34</v>
      </c>
      <c r="I37" s="47"/>
      <c r="J37" s="19" t="e">
        <f t="shared" si="1"/>
        <v>#DIV/0!</v>
      </c>
      <c r="M37" s="436"/>
      <c r="N37" s="17" t="s">
        <v>34</v>
      </c>
      <c r="O37" s="49"/>
      <c r="P37" s="21">
        <v>0.05</v>
      </c>
    </row>
    <row r="38" spans="1:16" ht="22.5" customHeight="1">
      <c r="A38" s="436"/>
      <c r="B38" s="17" t="s">
        <v>35</v>
      </c>
      <c r="C38" s="54"/>
      <c r="D38" s="19" t="e">
        <f t="shared" si="0"/>
        <v>#DIV/0!</v>
      </c>
      <c r="G38" s="436"/>
      <c r="H38" s="17" t="s">
        <v>35</v>
      </c>
      <c r="I38" s="47"/>
      <c r="J38" s="19" t="e">
        <f t="shared" si="1"/>
        <v>#DIV/0!</v>
      </c>
      <c r="M38" s="436"/>
      <c r="N38" s="17" t="s">
        <v>35</v>
      </c>
      <c r="O38" s="49"/>
      <c r="P38" s="21">
        <v>0.05</v>
      </c>
    </row>
    <row r="39" spans="1:16" ht="22.5" customHeight="1" thickBot="1">
      <c r="A39" s="437"/>
      <c r="B39" s="23" t="s">
        <v>29</v>
      </c>
      <c r="C39" s="55"/>
      <c r="D39" s="25" t="e">
        <f t="shared" si="0"/>
        <v>#DIV/0!</v>
      </c>
      <c r="G39" s="437"/>
      <c r="H39" s="23" t="s">
        <v>29</v>
      </c>
      <c r="I39" s="53"/>
      <c r="J39" s="25" t="e">
        <f t="shared" si="1"/>
        <v>#DIV/0!</v>
      </c>
      <c r="M39" s="437"/>
      <c r="N39" s="23" t="s">
        <v>29</v>
      </c>
      <c r="O39" s="50"/>
      <c r="P39" s="28">
        <v>0.05</v>
      </c>
    </row>
    <row r="40" spans="1:16" ht="22.5" customHeight="1">
      <c r="M40" s="8"/>
    </row>
    <row r="41" spans="1:16" ht="22.5" customHeight="1">
      <c r="M41" s="8"/>
    </row>
    <row r="42" spans="1:16" ht="30" customHeight="1">
      <c r="G42" s="438" t="s">
        <v>187</v>
      </c>
      <c r="H42" s="439"/>
      <c r="I42" s="439"/>
      <c r="J42" s="439"/>
      <c r="M42" s="438" t="s">
        <v>38</v>
      </c>
      <c r="N42" s="439"/>
      <c r="O42" s="439"/>
      <c r="P42" s="439"/>
    </row>
    <row r="43" spans="1:16" ht="22.5" customHeight="1" thickBot="1">
      <c r="M43" s="8"/>
    </row>
    <row r="44" spans="1:16" ht="21.95" customHeight="1">
      <c r="G44" s="209" t="s">
        <v>20</v>
      </c>
      <c r="H44" s="210" t="s">
        <v>188</v>
      </c>
      <c r="I44" s="213" t="s">
        <v>189</v>
      </c>
      <c r="J44" s="212" t="s">
        <v>21</v>
      </c>
      <c r="M44" s="209" t="s">
        <v>20</v>
      </c>
      <c r="N44" s="210" t="s">
        <v>183</v>
      </c>
      <c r="O44" s="214" t="s">
        <v>39</v>
      </c>
      <c r="P44" s="212" t="s">
        <v>21</v>
      </c>
    </row>
    <row r="45" spans="1:16" ht="22.5" customHeight="1">
      <c r="G45" s="440">
        <v>2017</v>
      </c>
      <c r="H45" s="10" t="s">
        <v>22</v>
      </c>
      <c r="I45" s="29">
        <f>C32/I32</f>
        <v>10748.402702305772</v>
      </c>
      <c r="J45" s="12"/>
      <c r="M45" s="440">
        <v>2017</v>
      </c>
      <c r="N45" s="10" t="s">
        <v>22</v>
      </c>
      <c r="O45" s="30">
        <f>I32/O32</f>
        <v>3.5118873699708101E-3</v>
      </c>
      <c r="P45" s="12"/>
    </row>
    <row r="46" spans="1:16" ht="22.5" customHeight="1">
      <c r="G46" s="440"/>
      <c r="H46" s="10" t="s">
        <v>24</v>
      </c>
      <c r="I46" s="29">
        <f>C33/I33</f>
        <v>11559.008620689656</v>
      </c>
      <c r="J46" s="15">
        <f>I46/I45-1</f>
        <v>7.5416407519788065E-2</v>
      </c>
      <c r="M46" s="440"/>
      <c r="N46" s="10" t="s">
        <v>24</v>
      </c>
      <c r="O46" s="30">
        <f>I33/O33</f>
        <v>3.295732528532071E-3</v>
      </c>
      <c r="P46" s="15">
        <f>O46/O45-1</f>
        <v>-6.1549479999563839E-2</v>
      </c>
    </row>
    <row r="47" spans="1:16" ht="22.5" customHeight="1">
      <c r="G47" s="440"/>
      <c r="H47" s="10" t="s">
        <v>42</v>
      </c>
      <c r="I47" s="29">
        <f>C34/I34</f>
        <v>9897.6915845250987</v>
      </c>
      <c r="J47" s="15">
        <f t="shared" ref="J47:J52" si="3">I47/I46-1</f>
        <v>-0.14372487214785346</v>
      </c>
      <c r="M47" s="440"/>
      <c r="N47" s="10" t="s">
        <v>43</v>
      </c>
      <c r="O47" s="30">
        <f>I34/O34</f>
        <v>4.8915666948717009E-3</v>
      </c>
      <c r="P47" s="15">
        <f t="shared" ref="P47:P48" si="4">O47/O46-1</f>
        <v>0.48421228134384409</v>
      </c>
    </row>
    <row r="48" spans="1:16" ht="22.5" customHeight="1">
      <c r="G48" s="440"/>
      <c r="H48" s="10" t="s">
        <v>44</v>
      </c>
      <c r="I48" s="29">
        <f>C35/I35</f>
        <v>10154.458094267789</v>
      </c>
      <c r="J48" s="15">
        <f t="shared" si="3"/>
        <v>2.5942060080366813E-2</v>
      </c>
      <c r="M48" s="440"/>
      <c r="N48" s="10" t="s">
        <v>44</v>
      </c>
      <c r="O48" s="30">
        <f>I35/O35</f>
        <v>6.5608293614440368E-3</v>
      </c>
      <c r="P48" s="15">
        <f t="shared" si="4"/>
        <v>0.34125317525004495</v>
      </c>
    </row>
    <row r="49" spans="1:16" ht="22.5" customHeight="1">
      <c r="G49" s="436">
        <v>2018</v>
      </c>
      <c r="H49" s="17" t="s">
        <v>45</v>
      </c>
      <c r="I49" s="31">
        <f>AVERAGE(I47:I48)</f>
        <v>10026.074839396444</v>
      </c>
      <c r="J49" s="19">
        <f t="shared" si="3"/>
        <v>-1.264304344747047E-2</v>
      </c>
      <c r="M49" s="436">
        <v>2018</v>
      </c>
      <c r="N49" s="17" t="s">
        <v>45</v>
      </c>
      <c r="O49" s="51"/>
      <c r="P49" s="21">
        <v>0.1</v>
      </c>
    </row>
    <row r="50" spans="1:16" ht="22.5" customHeight="1">
      <c r="G50" s="436"/>
      <c r="H50" s="17" t="s">
        <v>24</v>
      </c>
      <c r="I50" s="1">
        <f>$I$49</f>
        <v>10026.074839396444</v>
      </c>
      <c r="J50" s="19">
        <f t="shared" si="3"/>
        <v>0</v>
      </c>
      <c r="M50" s="436"/>
      <c r="N50" s="17" t="s">
        <v>47</v>
      </c>
      <c r="O50" s="51"/>
      <c r="P50" s="21">
        <v>0.1</v>
      </c>
    </row>
    <row r="51" spans="1:16" ht="22.5" customHeight="1">
      <c r="G51" s="436"/>
      <c r="H51" s="17" t="s">
        <v>43</v>
      </c>
      <c r="I51" s="1">
        <f>$I$49</f>
        <v>10026.074839396444</v>
      </c>
      <c r="J51" s="19">
        <f t="shared" si="3"/>
        <v>0</v>
      </c>
      <c r="M51" s="436"/>
      <c r="N51" s="17" t="s">
        <v>42</v>
      </c>
      <c r="O51" s="51"/>
      <c r="P51" s="21">
        <v>0.1</v>
      </c>
    </row>
    <row r="52" spans="1:16" ht="22.5" customHeight="1" thickBot="1">
      <c r="G52" s="437"/>
      <c r="H52" s="23" t="s">
        <v>29</v>
      </c>
      <c r="I52" s="26">
        <f>$I$49</f>
        <v>10026.074839396444</v>
      </c>
      <c r="J52" s="25">
        <f t="shared" si="3"/>
        <v>0</v>
      </c>
      <c r="M52" s="437"/>
      <c r="N52" s="23" t="s">
        <v>29</v>
      </c>
      <c r="O52" s="52"/>
      <c r="P52" s="28">
        <v>0.1</v>
      </c>
    </row>
    <row r="53" spans="1:16" ht="22.5" customHeight="1">
      <c r="M53" s="8"/>
    </row>
    <row r="54" spans="1:16" ht="22.5" customHeight="1">
      <c r="M54" s="8"/>
    </row>
    <row r="55" spans="1:16" ht="22.5" customHeight="1">
      <c r="M55" s="8"/>
    </row>
    <row r="56" spans="1:16" ht="22.5" customHeight="1">
      <c r="M56" s="8"/>
    </row>
    <row r="57" spans="1:16" ht="22.5" customHeight="1">
      <c r="M57" s="8"/>
    </row>
    <row r="58" spans="1:16" ht="22.5" customHeight="1">
      <c r="A58" s="215" t="s">
        <v>190</v>
      </c>
      <c r="M58" s="8"/>
    </row>
    <row r="59" spans="1:16" ht="22.5" customHeight="1" thickBot="1">
      <c r="M59" s="8"/>
    </row>
    <row r="60" spans="1:16" ht="42.95" customHeight="1">
      <c r="A60" s="216" t="s">
        <v>183</v>
      </c>
      <c r="B60" s="216" t="s">
        <v>191</v>
      </c>
      <c r="C60" s="217" t="s">
        <v>192</v>
      </c>
      <c r="D60" s="217" t="s">
        <v>193</v>
      </c>
      <c r="E60" s="217" t="s">
        <v>195</v>
      </c>
      <c r="F60" s="217" t="s">
        <v>194</v>
      </c>
      <c r="G60" s="217" t="s">
        <v>144</v>
      </c>
      <c r="H60" s="217" t="s">
        <v>196</v>
      </c>
      <c r="I60" s="218" t="s">
        <v>39</v>
      </c>
      <c r="J60" s="218" t="s">
        <v>50</v>
      </c>
      <c r="K60" s="219" t="s">
        <v>197</v>
      </c>
      <c r="L60" s="34" t="s">
        <v>198</v>
      </c>
      <c r="M60" s="8"/>
    </row>
    <row r="61" spans="1:16" ht="22.5" customHeight="1">
      <c r="A61" s="441" t="s">
        <v>11</v>
      </c>
      <c r="B61" s="35">
        <v>42372</v>
      </c>
      <c r="C61" s="36">
        <v>184092</v>
      </c>
      <c r="D61" s="36"/>
      <c r="E61" s="36">
        <v>1003</v>
      </c>
      <c r="F61" s="36"/>
      <c r="G61" s="36">
        <v>12743115</v>
      </c>
      <c r="H61" s="36"/>
      <c r="I61" s="37">
        <f t="shared" ref="I61:J92" si="5">E61/C61</f>
        <v>5.4483627751341721E-3</v>
      </c>
      <c r="J61" s="37"/>
      <c r="K61" s="38">
        <f t="shared" ref="K61:L92" si="6">G61/E61</f>
        <v>12705</v>
      </c>
      <c r="L61" s="38"/>
      <c r="M61" s="8"/>
    </row>
    <row r="62" spans="1:16" ht="22.5" customHeight="1">
      <c r="A62" s="441"/>
      <c r="B62" s="39">
        <v>42379</v>
      </c>
      <c r="C62" s="40">
        <v>217788</v>
      </c>
      <c r="D62" s="40"/>
      <c r="E62" s="40">
        <v>1025</v>
      </c>
      <c r="F62" s="40"/>
      <c r="G62" s="40">
        <v>8304550</v>
      </c>
      <c r="H62" s="40"/>
      <c r="I62" s="41">
        <f t="shared" si="5"/>
        <v>4.7064117398571085E-3</v>
      </c>
      <c r="J62" s="41"/>
      <c r="K62" s="42">
        <f t="shared" si="6"/>
        <v>8102</v>
      </c>
      <c r="L62" s="42"/>
      <c r="M62" s="8"/>
    </row>
    <row r="63" spans="1:16" ht="22.5" customHeight="1">
      <c r="A63" s="441"/>
      <c r="B63" s="39">
        <v>42386</v>
      </c>
      <c r="C63" s="40">
        <v>171870</v>
      </c>
      <c r="D63" s="40"/>
      <c r="E63" s="40">
        <v>959</v>
      </c>
      <c r="F63" s="40"/>
      <c r="G63" s="40">
        <v>8255072</v>
      </c>
      <c r="H63" s="40"/>
      <c r="I63" s="41">
        <f t="shared" si="5"/>
        <v>5.5797986850526565E-3</v>
      </c>
      <c r="J63" s="41"/>
      <c r="K63" s="42">
        <f t="shared" si="6"/>
        <v>8608</v>
      </c>
      <c r="L63" s="42"/>
    </row>
    <row r="64" spans="1:16" ht="22.5" customHeight="1">
      <c r="A64" s="441"/>
      <c r="B64" s="39">
        <v>42393</v>
      </c>
      <c r="C64" s="40">
        <v>213543</v>
      </c>
      <c r="D64" s="40"/>
      <c r="E64" s="40">
        <v>1017</v>
      </c>
      <c r="F64" s="40"/>
      <c r="G64" s="40">
        <v>8349570</v>
      </c>
      <c r="H64" s="40"/>
      <c r="I64" s="41">
        <f t="shared" si="5"/>
        <v>4.7625068487377248E-3</v>
      </c>
      <c r="J64" s="41"/>
      <c r="K64" s="42">
        <f t="shared" si="6"/>
        <v>8210</v>
      </c>
      <c r="L64" s="42"/>
    </row>
    <row r="65" spans="1:16" ht="22.5" customHeight="1">
      <c r="A65" s="441"/>
      <c r="B65" s="39">
        <v>42400</v>
      </c>
      <c r="C65" s="40">
        <v>449900</v>
      </c>
      <c r="D65" s="40"/>
      <c r="E65" s="40">
        <v>1284</v>
      </c>
      <c r="F65" s="40"/>
      <c r="G65" s="40">
        <v>16039728</v>
      </c>
      <c r="H65" s="40"/>
      <c r="I65" s="41">
        <f t="shared" si="5"/>
        <v>2.8539675483440765E-3</v>
      </c>
      <c r="J65" s="41"/>
      <c r="K65" s="42">
        <f t="shared" si="6"/>
        <v>12492</v>
      </c>
      <c r="L65" s="42"/>
    </row>
    <row r="66" spans="1:16" s="3" customFormat="1" ht="22.5" customHeight="1">
      <c r="A66" s="441"/>
      <c r="B66" s="39">
        <v>42407</v>
      </c>
      <c r="C66" s="40">
        <v>266870</v>
      </c>
      <c r="D66" s="40"/>
      <c r="E66" s="40">
        <v>910</v>
      </c>
      <c r="F66" s="40"/>
      <c r="G66" s="40">
        <v>11050130</v>
      </c>
      <c r="H66" s="40"/>
      <c r="I66" s="41">
        <f t="shared" si="5"/>
        <v>3.4098999512871438E-3</v>
      </c>
      <c r="J66" s="41"/>
      <c r="K66" s="42">
        <f t="shared" si="6"/>
        <v>12143</v>
      </c>
      <c r="L66" s="42"/>
      <c r="N66" s="2"/>
      <c r="O66" s="2"/>
      <c r="P66" s="2"/>
    </row>
    <row r="67" spans="1:16" s="3" customFormat="1" ht="22.5" customHeight="1">
      <c r="A67" s="441"/>
      <c r="B67" s="39">
        <v>42414</v>
      </c>
      <c r="C67" s="40">
        <v>292688</v>
      </c>
      <c r="D67" s="40"/>
      <c r="E67" s="40">
        <v>975</v>
      </c>
      <c r="F67" s="40"/>
      <c r="G67" s="40">
        <v>10654800</v>
      </c>
      <c r="H67" s="40"/>
      <c r="I67" s="41">
        <f t="shared" si="5"/>
        <v>3.3311922593341715E-3</v>
      </c>
      <c r="J67" s="41"/>
      <c r="K67" s="42">
        <f t="shared" si="6"/>
        <v>10928</v>
      </c>
      <c r="L67" s="42"/>
      <c r="N67" s="2"/>
      <c r="O67" s="2"/>
      <c r="P67" s="2"/>
    </row>
    <row r="68" spans="1:16" s="3" customFormat="1" ht="22.5" customHeight="1">
      <c r="A68" s="441"/>
      <c r="B68" s="39">
        <v>42421</v>
      </c>
      <c r="C68" s="40">
        <v>379020</v>
      </c>
      <c r="D68" s="40"/>
      <c r="E68" s="40">
        <v>1040</v>
      </c>
      <c r="F68" s="40"/>
      <c r="G68" s="40">
        <v>11035440</v>
      </c>
      <c r="H68" s="40"/>
      <c r="I68" s="41">
        <f t="shared" si="5"/>
        <v>2.743918526726822E-3</v>
      </c>
      <c r="J68" s="41"/>
      <c r="K68" s="42">
        <f t="shared" si="6"/>
        <v>10611</v>
      </c>
      <c r="L68" s="42"/>
      <c r="N68" s="2"/>
      <c r="O68" s="2"/>
      <c r="P68" s="2"/>
    </row>
    <row r="69" spans="1:16" s="3" customFormat="1" ht="22.5" customHeight="1">
      <c r="A69" s="441"/>
      <c r="B69" s="39">
        <v>42428</v>
      </c>
      <c r="C69" s="40">
        <v>321827</v>
      </c>
      <c r="D69" s="40"/>
      <c r="E69" s="40">
        <v>1086</v>
      </c>
      <c r="F69" s="40"/>
      <c r="G69" s="40">
        <v>9532908</v>
      </c>
      <c r="H69" s="40"/>
      <c r="I69" s="41">
        <f t="shared" si="5"/>
        <v>3.3744838065171662E-3</v>
      </c>
      <c r="J69" s="41"/>
      <c r="K69" s="42">
        <f t="shared" si="6"/>
        <v>8778</v>
      </c>
      <c r="L69" s="42"/>
      <c r="N69" s="2"/>
      <c r="O69" s="2"/>
      <c r="P69" s="2"/>
    </row>
    <row r="70" spans="1:16" s="3" customFormat="1" ht="22.5" customHeight="1">
      <c r="A70" s="441"/>
      <c r="B70" s="39">
        <v>42435</v>
      </c>
      <c r="C70" s="40">
        <v>299387</v>
      </c>
      <c r="D70" s="42">
        <f>AVERAGE(C61:C70)</f>
        <v>279698.5</v>
      </c>
      <c r="E70" s="40">
        <v>1164</v>
      </c>
      <c r="F70" s="42">
        <f>AVERAGE(E61:E70)</f>
        <v>1046.3</v>
      </c>
      <c r="G70" s="40">
        <v>10182672</v>
      </c>
      <c r="H70" s="42">
        <f>AVERAGE(G61:G70)</f>
        <v>10614798.5</v>
      </c>
      <c r="I70" s="41">
        <f t="shared" si="5"/>
        <v>3.8879443663218508E-3</v>
      </c>
      <c r="J70" s="41">
        <f>F70/D70</f>
        <v>3.7408137691120973E-3</v>
      </c>
      <c r="K70" s="42">
        <f t="shared" si="6"/>
        <v>8748</v>
      </c>
      <c r="L70" s="42">
        <f>H70/F70</f>
        <v>10145.081238650482</v>
      </c>
      <c r="N70" s="2"/>
      <c r="O70" s="2"/>
      <c r="P70" s="2"/>
    </row>
    <row r="71" spans="1:16" s="3" customFormat="1" ht="22.5" customHeight="1">
      <c r="A71" s="441"/>
      <c r="B71" s="39">
        <v>42442</v>
      </c>
      <c r="C71" s="40">
        <v>286044</v>
      </c>
      <c r="D71" s="42">
        <f>AVERAGE(C62:C71)</f>
        <v>289893.7</v>
      </c>
      <c r="E71" s="40">
        <v>1066</v>
      </c>
      <c r="F71" s="42">
        <f>AVERAGE(E62:E71)</f>
        <v>1052.5999999999999</v>
      </c>
      <c r="G71" s="40">
        <v>13159770</v>
      </c>
      <c r="H71" s="42">
        <f>AVERAGE(G62:G71)</f>
        <v>10656464</v>
      </c>
      <c r="I71" s="41">
        <f t="shared" si="5"/>
        <v>3.7266993889052036E-3</v>
      </c>
      <c r="J71" s="41">
        <f t="shared" si="5"/>
        <v>3.630986116635166E-3</v>
      </c>
      <c r="K71" s="42">
        <f t="shared" si="6"/>
        <v>12345</v>
      </c>
      <c r="L71" s="42">
        <f t="shared" si="6"/>
        <v>10123.944518335551</v>
      </c>
      <c r="N71" s="2"/>
      <c r="O71" s="2"/>
      <c r="P71" s="2"/>
    </row>
    <row r="72" spans="1:16" s="3" customFormat="1" ht="22.5" customHeight="1">
      <c r="A72" s="441"/>
      <c r="B72" s="39">
        <v>42449</v>
      </c>
      <c r="C72" s="40">
        <v>293010</v>
      </c>
      <c r="D72" s="42">
        <f t="shared" ref="D72:D112" si="7">AVERAGE(C63:C72)</f>
        <v>297415.90000000002</v>
      </c>
      <c r="E72" s="40">
        <v>1075</v>
      </c>
      <c r="F72" s="42">
        <f t="shared" ref="F72:H112" si="8">AVERAGE(E63:E72)</f>
        <v>1057.5999999999999</v>
      </c>
      <c r="G72" s="40">
        <v>13819125</v>
      </c>
      <c r="H72" s="42">
        <f t="shared" si="8"/>
        <v>11207921.5</v>
      </c>
      <c r="I72" s="41">
        <f t="shared" si="5"/>
        <v>3.6688167639329717E-3</v>
      </c>
      <c r="J72" s="41">
        <f t="shared" si="5"/>
        <v>3.5559632151475418E-3</v>
      </c>
      <c r="K72" s="42">
        <f t="shared" si="6"/>
        <v>12855</v>
      </c>
      <c r="L72" s="42">
        <f t="shared" si="6"/>
        <v>10597.505200453859</v>
      </c>
      <c r="N72" s="2"/>
      <c r="O72" s="2"/>
      <c r="P72" s="2"/>
    </row>
    <row r="73" spans="1:16" s="3" customFormat="1" ht="22.5" customHeight="1">
      <c r="A73" s="441"/>
      <c r="B73" s="39">
        <v>42456</v>
      </c>
      <c r="C73" s="40">
        <v>501648</v>
      </c>
      <c r="D73" s="42">
        <f t="shared" si="7"/>
        <v>330393.7</v>
      </c>
      <c r="E73" s="40">
        <v>1014</v>
      </c>
      <c r="F73" s="42">
        <f t="shared" si="8"/>
        <v>1063.0999999999999</v>
      </c>
      <c r="G73" s="40">
        <v>13244868</v>
      </c>
      <c r="H73" s="42">
        <f t="shared" si="8"/>
        <v>11706901.1</v>
      </c>
      <c r="I73" s="41">
        <f t="shared" si="5"/>
        <v>2.0213376710362645E-3</v>
      </c>
      <c r="J73" s="41">
        <f t="shared" si="5"/>
        <v>3.2176763661050435E-3</v>
      </c>
      <c r="K73" s="42">
        <f t="shared" si="6"/>
        <v>13062</v>
      </c>
      <c r="L73" s="42">
        <f t="shared" si="6"/>
        <v>11012.04129432791</v>
      </c>
      <c r="N73" s="2"/>
      <c r="O73" s="2"/>
      <c r="P73" s="2"/>
    </row>
    <row r="74" spans="1:16" s="3" customFormat="1" ht="22.5" customHeight="1">
      <c r="A74" s="434" t="s">
        <v>12</v>
      </c>
      <c r="B74" s="39">
        <v>42463</v>
      </c>
      <c r="C74" s="40">
        <v>520230</v>
      </c>
      <c r="D74" s="42">
        <f t="shared" si="7"/>
        <v>361062.40000000002</v>
      </c>
      <c r="E74" s="40">
        <v>1040</v>
      </c>
      <c r="F74" s="42">
        <f t="shared" si="8"/>
        <v>1065.4000000000001</v>
      </c>
      <c r="G74" s="40">
        <v>10634000</v>
      </c>
      <c r="H74" s="42">
        <f t="shared" si="8"/>
        <v>11935344.1</v>
      </c>
      <c r="I74" s="41">
        <f t="shared" si="5"/>
        <v>1.9991157757145877E-3</v>
      </c>
      <c r="J74" s="41">
        <f t="shared" si="5"/>
        <v>2.9507364931934204E-3</v>
      </c>
      <c r="K74" s="42">
        <f t="shared" si="6"/>
        <v>10225</v>
      </c>
      <c r="L74" s="42">
        <f t="shared" si="6"/>
        <v>11202.688286089729</v>
      </c>
      <c r="N74" s="2"/>
      <c r="O74" s="2"/>
      <c r="P74" s="2"/>
    </row>
    <row r="75" spans="1:16" s="3" customFormat="1" ht="22.5" customHeight="1">
      <c r="A75" s="434"/>
      <c r="B75" s="39">
        <v>42470</v>
      </c>
      <c r="C75" s="40">
        <v>579744</v>
      </c>
      <c r="D75" s="42">
        <f t="shared" si="7"/>
        <v>374046.8</v>
      </c>
      <c r="E75" s="40">
        <v>1170</v>
      </c>
      <c r="F75" s="42">
        <f t="shared" si="8"/>
        <v>1054</v>
      </c>
      <c r="G75" s="40">
        <v>17029350</v>
      </c>
      <c r="H75" s="42">
        <f t="shared" si="8"/>
        <v>12034306.300000001</v>
      </c>
      <c r="I75" s="41">
        <f t="shared" si="5"/>
        <v>2.0181321410829606E-3</v>
      </c>
      <c r="J75" s="41">
        <f t="shared" si="5"/>
        <v>2.8178292128150811E-3</v>
      </c>
      <c r="K75" s="42">
        <f t="shared" si="6"/>
        <v>14555</v>
      </c>
      <c r="L75" s="42">
        <f t="shared" si="6"/>
        <v>11417.747912713474</v>
      </c>
      <c r="N75" s="2"/>
      <c r="O75" s="2"/>
      <c r="P75" s="2"/>
    </row>
    <row r="76" spans="1:16" s="3" customFormat="1" ht="22.5" customHeight="1">
      <c r="A76" s="434"/>
      <c r="B76" s="39">
        <v>42477</v>
      </c>
      <c r="C76" s="40">
        <v>688831</v>
      </c>
      <c r="D76" s="42">
        <f t="shared" si="7"/>
        <v>416242.9</v>
      </c>
      <c r="E76" s="40">
        <v>1196</v>
      </c>
      <c r="F76" s="42">
        <f t="shared" si="8"/>
        <v>1082.5999999999999</v>
      </c>
      <c r="G76" s="40">
        <v>17136288</v>
      </c>
      <c r="H76" s="42">
        <f t="shared" si="8"/>
        <v>12642922.1</v>
      </c>
      <c r="I76" s="41">
        <f t="shared" si="5"/>
        <v>1.7362749353615039E-3</v>
      </c>
      <c r="J76" s="41">
        <f t="shared" si="5"/>
        <v>2.6008852042881687E-3</v>
      </c>
      <c r="K76" s="42">
        <f t="shared" si="6"/>
        <v>14328</v>
      </c>
      <c r="L76" s="42">
        <f t="shared" si="6"/>
        <v>11678.294938111954</v>
      </c>
      <c r="N76" s="2"/>
      <c r="O76" s="2"/>
      <c r="P76" s="2"/>
    </row>
    <row r="77" spans="1:16" s="3" customFormat="1" ht="22.5" customHeight="1">
      <c r="A77" s="434"/>
      <c r="B77" s="39">
        <v>42484</v>
      </c>
      <c r="C77" s="40">
        <v>596398</v>
      </c>
      <c r="D77" s="42">
        <f t="shared" si="7"/>
        <v>446613.9</v>
      </c>
      <c r="E77" s="40">
        <v>1209</v>
      </c>
      <c r="F77" s="42">
        <f t="shared" si="8"/>
        <v>1106</v>
      </c>
      <c r="G77" s="40">
        <v>11886888</v>
      </c>
      <c r="H77" s="42">
        <f t="shared" si="8"/>
        <v>12766130.9</v>
      </c>
      <c r="I77" s="41">
        <f t="shared" si="5"/>
        <v>2.0271697758879139E-3</v>
      </c>
      <c r="J77" s="41">
        <f t="shared" si="5"/>
        <v>2.4764119522477914E-3</v>
      </c>
      <c r="K77" s="42">
        <f t="shared" si="6"/>
        <v>9832</v>
      </c>
      <c r="L77" s="42">
        <f t="shared" si="6"/>
        <v>11542.613833634719</v>
      </c>
      <c r="N77" s="2"/>
      <c r="O77" s="2"/>
      <c r="P77" s="2"/>
    </row>
    <row r="78" spans="1:16" s="3" customFormat="1" ht="22.5" customHeight="1">
      <c r="A78" s="434"/>
      <c r="B78" s="39">
        <v>42491</v>
      </c>
      <c r="C78" s="40">
        <v>300366</v>
      </c>
      <c r="D78" s="42">
        <f t="shared" si="7"/>
        <v>438748.5</v>
      </c>
      <c r="E78" s="40">
        <v>1287</v>
      </c>
      <c r="F78" s="42">
        <f t="shared" si="8"/>
        <v>1130.7</v>
      </c>
      <c r="G78" s="40">
        <v>16150563</v>
      </c>
      <c r="H78" s="42">
        <f t="shared" si="8"/>
        <v>13277643.199999999</v>
      </c>
      <c r="I78" s="41">
        <f t="shared" si="5"/>
        <v>4.2847725774555045E-3</v>
      </c>
      <c r="J78" s="41">
        <f t="shared" si="5"/>
        <v>2.5771028277019751E-3</v>
      </c>
      <c r="K78" s="42">
        <f t="shared" si="6"/>
        <v>12549</v>
      </c>
      <c r="L78" s="42">
        <f t="shared" si="6"/>
        <v>11742.852392323339</v>
      </c>
      <c r="N78" s="2"/>
      <c r="O78" s="2"/>
      <c r="P78" s="2"/>
    </row>
    <row r="79" spans="1:16" s="3" customFormat="1" ht="22.5" customHeight="1">
      <c r="A79" s="434"/>
      <c r="B79" s="39">
        <v>42498</v>
      </c>
      <c r="C79" s="40">
        <v>257840</v>
      </c>
      <c r="D79" s="42">
        <f t="shared" si="7"/>
        <v>432349.8</v>
      </c>
      <c r="E79" s="40">
        <v>725</v>
      </c>
      <c r="F79" s="42">
        <f t="shared" si="8"/>
        <v>1094.5999999999999</v>
      </c>
      <c r="G79" s="40">
        <v>9099475</v>
      </c>
      <c r="H79" s="42">
        <f t="shared" si="8"/>
        <v>13234299.9</v>
      </c>
      <c r="I79" s="41">
        <f t="shared" si="5"/>
        <v>2.8118212845175301E-3</v>
      </c>
      <c r="J79" s="41">
        <f t="shared" si="5"/>
        <v>2.5317462850682477E-3</v>
      </c>
      <c r="K79" s="42">
        <f t="shared" si="6"/>
        <v>12551</v>
      </c>
      <c r="L79" s="42">
        <f t="shared" si="6"/>
        <v>12090.535264023389</v>
      </c>
      <c r="N79" s="2"/>
      <c r="O79" s="2"/>
      <c r="P79" s="2"/>
    </row>
    <row r="80" spans="1:16" s="3" customFormat="1" ht="22.5" customHeight="1">
      <c r="A80" s="434"/>
      <c r="B80" s="39">
        <v>42505</v>
      </c>
      <c r="C80" s="40">
        <v>268092</v>
      </c>
      <c r="D80" s="42">
        <f t="shared" si="7"/>
        <v>429220.3</v>
      </c>
      <c r="E80" s="40">
        <v>1288</v>
      </c>
      <c r="F80" s="42">
        <f t="shared" si="8"/>
        <v>1107</v>
      </c>
      <c r="G80" s="40">
        <v>16767184</v>
      </c>
      <c r="H80" s="42">
        <f t="shared" si="8"/>
        <v>13892751.1</v>
      </c>
      <c r="I80" s="41">
        <f t="shared" si="5"/>
        <v>4.8043209047640362E-3</v>
      </c>
      <c r="J80" s="41">
        <f t="shared" si="5"/>
        <v>2.579095163951938E-3</v>
      </c>
      <c r="K80" s="42">
        <f t="shared" si="6"/>
        <v>13018</v>
      </c>
      <c r="L80" s="42">
        <f t="shared" si="6"/>
        <v>12549.910659439927</v>
      </c>
      <c r="N80" s="2"/>
      <c r="O80" s="2"/>
      <c r="P80" s="2"/>
    </row>
    <row r="81" spans="1:16" s="3" customFormat="1" ht="22.5" customHeight="1">
      <c r="A81" s="434"/>
      <c r="B81" s="39">
        <v>42512</v>
      </c>
      <c r="C81" s="40">
        <v>257961</v>
      </c>
      <c r="D81" s="42">
        <f t="shared" si="7"/>
        <v>426412</v>
      </c>
      <c r="E81" s="40">
        <v>1235</v>
      </c>
      <c r="F81" s="42">
        <f t="shared" si="8"/>
        <v>1123.9000000000001</v>
      </c>
      <c r="G81" s="40">
        <v>14824940</v>
      </c>
      <c r="H81" s="42">
        <f t="shared" si="8"/>
        <v>14059268.1</v>
      </c>
      <c r="I81" s="41">
        <f t="shared" si="5"/>
        <v>4.78754540415024E-3</v>
      </c>
      <c r="J81" s="41">
        <f t="shared" si="5"/>
        <v>2.6357138166843335E-3</v>
      </c>
      <c r="K81" s="42">
        <f t="shared" si="6"/>
        <v>12004</v>
      </c>
      <c r="L81" s="42">
        <f t="shared" si="6"/>
        <v>12509.358572826763</v>
      </c>
      <c r="N81" s="2"/>
      <c r="O81" s="2"/>
      <c r="P81" s="2"/>
    </row>
    <row r="82" spans="1:16" s="3" customFormat="1" ht="22.5" customHeight="1">
      <c r="A82" s="434"/>
      <c r="B82" s="39">
        <v>42519</v>
      </c>
      <c r="C82" s="40">
        <v>247313</v>
      </c>
      <c r="D82" s="42">
        <f t="shared" si="7"/>
        <v>421842.3</v>
      </c>
      <c r="E82" s="40">
        <v>1258</v>
      </c>
      <c r="F82" s="42">
        <f t="shared" si="8"/>
        <v>1142.2</v>
      </c>
      <c r="G82" s="40">
        <v>16234490</v>
      </c>
      <c r="H82" s="42">
        <f t="shared" si="8"/>
        <v>14300804.6</v>
      </c>
      <c r="I82" s="41">
        <f t="shared" si="5"/>
        <v>5.086671545773979E-3</v>
      </c>
      <c r="J82" s="41">
        <f t="shared" si="5"/>
        <v>2.7076469097575091E-3</v>
      </c>
      <c r="K82" s="42">
        <f t="shared" si="6"/>
        <v>12905</v>
      </c>
      <c r="L82" s="42">
        <f t="shared" si="6"/>
        <v>12520.403256872702</v>
      </c>
      <c r="N82" s="2"/>
      <c r="O82" s="2"/>
      <c r="P82" s="2"/>
    </row>
    <row r="83" spans="1:16" s="3" customFormat="1" ht="22.5" customHeight="1">
      <c r="A83" s="434"/>
      <c r="B83" s="39">
        <v>42526</v>
      </c>
      <c r="C83" s="40">
        <v>228613</v>
      </c>
      <c r="D83" s="42">
        <f t="shared" si="7"/>
        <v>394538.8</v>
      </c>
      <c r="E83" s="40">
        <v>1040</v>
      </c>
      <c r="F83" s="42">
        <f t="shared" si="8"/>
        <v>1144.8</v>
      </c>
      <c r="G83" s="40">
        <v>9607520</v>
      </c>
      <c r="H83" s="42">
        <f t="shared" si="8"/>
        <v>13937069.800000001</v>
      </c>
      <c r="I83" s="41">
        <f t="shared" si="5"/>
        <v>4.5491726192298772E-3</v>
      </c>
      <c r="J83" s="41">
        <f t="shared" si="5"/>
        <v>2.9016157599708824E-3</v>
      </c>
      <c r="K83" s="42">
        <f t="shared" si="6"/>
        <v>9238</v>
      </c>
      <c r="L83" s="42">
        <f t="shared" si="6"/>
        <v>12174.239867225717</v>
      </c>
      <c r="N83" s="2"/>
      <c r="O83" s="2"/>
      <c r="P83" s="2"/>
    </row>
    <row r="84" spans="1:16" s="3" customFormat="1" ht="22.5" customHeight="1">
      <c r="A84" s="434"/>
      <c r="B84" s="39">
        <v>42533</v>
      </c>
      <c r="C84" s="40">
        <v>183510</v>
      </c>
      <c r="D84" s="42">
        <f t="shared" si="7"/>
        <v>360866.8</v>
      </c>
      <c r="E84" s="40">
        <v>1105</v>
      </c>
      <c r="F84" s="42">
        <f t="shared" si="8"/>
        <v>1151.3</v>
      </c>
      <c r="G84" s="40">
        <v>9510735</v>
      </c>
      <c r="H84" s="42">
        <f t="shared" si="8"/>
        <v>13824743.300000001</v>
      </c>
      <c r="I84" s="41">
        <f t="shared" si="5"/>
        <v>6.0214702196065614E-3</v>
      </c>
      <c r="J84" s="41">
        <f t="shared" si="5"/>
        <v>3.1903738443104213E-3</v>
      </c>
      <c r="K84" s="42">
        <f t="shared" si="6"/>
        <v>8607</v>
      </c>
      <c r="L84" s="42">
        <f t="shared" si="6"/>
        <v>12007.941718057849</v>
      </c>
      <c r="N84" s="2"/>
      <c r="O84" s="2"/>
      <c r="P84" s="2"/>
    </row>
    <row r="85" spans="1:16" s="3" customFormat="1" ht="22.5" customHeight="1">
      <c r="A85" s="434"/>
      <c r="B85" s="39">
        <v>42540</v>
      </c>
      <c r="C85" s="40">
        <v>194830</v>
      </c>
      <c r="D85" s="42">
        <f t="shared" si="7"/>
        <v>322375.40000000002</v>
      </c>
      <c r="E85" s="40">
        <v>1131</v>
      </c>
      <c r="F85" s="42">
        <f t="shared" si="8"/>
        <v>1147.4000000000001</v>
      </c>
      <c r="G85" s="40">
        <v>12228372</v>
      </c>
      <c r="H85" s="42">
        <f t="shared" si="8"/>
        <v>13344645.5</v>
      </c>
      <c r="I85" s="41">
        <f t="shared" si="5"/>
        <v>5.8050608222552993E-3</v>
      </c>
      <c r="J85" s="41">
        <f t="shared" si="5"/>
        <v>3.5592045795057562E-3</v>
      </c>
      <c r="K85" s="42">
        <f t="shared" si="6"/>
        <v>10812</v>
      </c>
      <c r="L85" s="42">
        <f t="shared" si="6"/>
        <v>11630.334233920166</v>
      </c>
      <c r="N85" s="2"/>
      <c r="O85" s="2"/>
      <c r="P85" s="2"/>
    </row>
    <row r="86" spans="1:16" s="3" customFormat="1" ht="22.5" customHeight="1">
      <c r="A86" s="434"/>
      <c r="B86" s="39">
        <v>42547</v>
      </c>
      <c r="C86" s="40">
        <v>216689</v>
      </c>
      <c r="D86" s="42">
        <f t="shared" si="7"/>
        <v>275161.2</v>
      </c>
      <c r="E86" s="40">
        <v>1280</v>
      </c>
      <c r="F86" s="42">
        <f t="shared" si="8"/>
        <v>1155.8</v>
      </c>
      <c r="G86" s="40">
        <v>11859200</v>
      </c>
      <c r="H86" s="42">
        <f t="shared" si="8"/>
        <v>12816936.699999999</v>
      </c>
      <c r="I86" s="41">
        <f t="shared" si="5"/>
        <v>5.9070834237086329E-3</v>
      </c>
      <c r="J86" s="41">
        <f t="shared" si="5"/>
        <v>4.2004468653283967E-3</v>
      </c>
      <c r="K86" s="42">
        <f t="shared" si="6"/>
        <v>9265</v>
      </c>
      <c r="L86" s="42">
        <f t="shared" si="6"/>
        <v>11089.234037030628</v>
      </c>
      <c r="N86" s="2"/>
      <c r="O86" s="2"/>
      <c r="P86" s="2"/>
    </row>
    <row r="87" spans="1:16" s="3" customFormat="1" ht="22.5" customHeight="1">
      <c r="A87" s="434" t="s">
        <v>18</v>
      </c>
      <c r="B87" s="39">
        <v>42554</v>
      </c>
      <c r="C87" s="40">
        <v>341726</v>
      </c>
      <c r="D87" s="42">
        <f t="shared" si="7"/>
        <v>249694</v>
      </c>
      <c r="E87" s="40">
        <v>1307</v>
      </c>
      <c r="F87" s="42">
        <f t="shared" si="8"/>
        <v>1165.5999999999999</v>
      </c>
      <c r="G87" s="40">
        <v>11249349</v>
      </c>
      <c r="H87" s="42">
        <f t="shared" si="8"/>
        <v>12753182.800000001</v>
      </c>
      <c r="I87" s="41">
        <f t="shared" si="5"/>
        <v>3.8247016615651137E-3</v>
      </c>
      <c r="J87" s="41">
        <f t="shared" si="5"/>
        <v>4.6681137712560172E-3</v>
      </c>
      <c r="K87" s="42">
        <f t="shared" si="6"/>
        <v>8607</v>
      </c>
      <c r="L87" s="42">
        <f t="shared" si="6"/>
        <v>10941.303019903913</v>
      </c>
      <c r="N87" s="2"/>
      <c r="O87" s="2"/>
      <c r="P87" s="2"/>
    </row>
    <row r="88" spans="1:16" s="3" customFormat="1" ht="22.5" customHeight="1">
      <c r="A88" s="434"/>
      <c r="B88" s="39">
        <v>42561</v>
      </c>
      <c r="C88" s="40">
        <v>400536</v>
      </c>
      <c r="D88" s="42">
        <f t="shared" si="7"/>
        <v>259711</v>
      </c>
      <c r="E88" s="40">
        <v>1249</v>
      </c>
      <c r="F88" s="42">
        <f t="shared" si="8"/>
        <v>1161.8</v>
      </c>
      <c r="G88" s="40">
        <v>15035462</v>
      </c>
      <c r="H88" s="42">
        <f t="shared" si="8"/>
        <v>12641672.699999999</v>
      </c>
      <c r="I88" s="41">
        <f t="shared" si="5"/>
        <v>3.1183214492579944E-3</v>
      </c>
      <c r="J88" s="41">
        <f t="shared" si="5"/>
        <v>4.4734339323324775E-3</v>
      </c>
      <c r="K88" s="42">
        <f t="shared" si="6"/>
        <v>12038</v>
      </c>
      <c r="L88" s="42">
        <f t="shared" si="6"/>
        <v>10881.109227061455</v>
      </c>
      <c r="N88" s="2"/>
      <c r="O88" s="2"/>
      <c r="P88" s="2"/>
    </row>
    <row r="89" spans="1:16" s="3" customFormat="1" ht="22.5" customHeight="1">
      <c r="A89" s="434"/>
      <c r="B89" s="39">
        <v>42568</v>
      </c>
      <c r="C89" s="40">
        <v>263370</v>
      </c>
      <c r="D89" s="42">
        <f t="shared" si="7"/>
        <v>260264</v>
      </c>
      <c r="E89" s="40">
        <v>1313</v>
      </c>
      <c r="F89" s="42">
        <f t="shared" si="8"/>
        <v>1220.5999999999999</v>
      </c>
      <c r="G89" s="40">
        <v>11912849</v>
      </c>
      <c r="H89" s="42">
        <f t="shared" si="8"/>
        <v>12923010.1</v>
      </c>
      <c r="I89" s="41">
        <f t="shared" si="5"/>
        <v>4.9853817822834798E-3</v>
      </c>
      <c r="J89" s="41">
        <f t="shared" si="5"/>
        <v>4.689853379645283E-3</v>
      </c>
      <c r="K89" s="42">
        <f t="shared" si="6"/>
        <v>9073</v>
      </c>
      <c r="L89" s="42">
        <f t="shared" si="6"/>
        <v>10587.424299524824</v>
      </c>
      <c r="N89" s="2"/>
      <c r="O89" s="2"/>
      <c r="P89" s="2"/>
    </row>
    <row r="90" spans="1:16" s="3" customFormat="1" ht="22.5" customHeight="1">
      <c r="A90" s="434"/>
      <c r="B90" s="39">
        <v>42575</v>
      </c>
      <c r="C90" s="40">
        <v>264636</v>
      </c>
      <c r="D90" s="42">
        <f t="shared" si="7"/>
        <v>259918.4</v>
      </c>
      <c r="E90" s="40">
        <v>1394</v>
      </c>
      <c r="F90" s="42">
        <f t="shared" si="8"/>
        <v>1231.2</v>
      </c>
      <c r="G90" s="40">
        <v>17017952</v>
      </c>
      <c r="H90" s="42">
        <f t="shared" si="8"/>
        <v>12948086.9</v>
      </c>
      <c r="I90" s="41">
        <f t="shared" si="5"/>
        <v>5.2676128720204355E-3</v>
      </c>
      <c r="J90" s="41">
        <f t="shared" si="5"/>
        <v>4.7368712642121532E-3</v>
      </c>
      <c r="K90" s="42">
        <f t="shared" si="6"/>
        <v>12208</v>
      </c>
      <c r="L90" s="42">
        <f t="shared" si="6"/>
        <v>10516.639782326185</v>
      </c>
      <c r="N90" s="2"/>
      <c r="O90" s="2"/>
      <c r="P90" s="2"/>
    </row>
    <row r="91" spans="1:16" s="3" customFormat="1" ht="22.5" customHeight="1">
      <c r="A91" s="434"/>
      <c r="B91" s="39">
        <v>42582</v>
      </c>
      <c r="C91" s="40">
        <v>279940</v>
      </c>
      <c r="D91" s="42">
        <f t="shared" si="7"/>
        <v>262116.3</v>
      </c>
      <c r="E91" s="40">
        <v>1262</v>
      </c>
      <c r="F91" s="42">
        <f t="shared" si="8"/>
        <v>1233.9000000000001</v>
      </c>
      <c r="G91" s="40">
        <v>15614726</v>
      </c>
      <c r="H91" s="42">
        <f t="shared" si="8"/>
        <v>13027065.5</v>
      </c>
      <c r="I91" s="41">
        <f t="shared" si="5"/>
        <v>4.5081088804743872E-3</v>
      </c>
      <c r="J91" s="41">
        <f t="shared" si="5"/>
        <v>4.7074523789630788E-3</v>
      </c>
      <c r="K91" s="42">
        <f t="shared" si="6"/>
        <v>12373</v>
      </c>
      <c r="L91" s="42">
        <f t="shared" si="6"/>
        <v>10557.634735391846</v>
      </c>
      <c r="N91" s="2"/>
      <c r="O91" s="2"/>
      <c r="P91" s="2"/>
    </row>
    <row r="92" spans="1:16" s="3" customFormat="1" ht="22.5" customHeight="1">
      <c r="A92" s="434"/>
      <c r="B92" s="39">
        <v>42589</v>
      </c>
      <c r="C92" s="40">
        <v>286884</v>
      </c>
      <c r="D92" s="42">
        <f t="shared" si="7"/>
        <v>266073.40000000002</v>
      </c>
      <c r="E92" s="40">
        <v>1374</v>
      </c>
      <c r="F92" s="42">
        <f t="shared" si="8"/>
        <v>1245.5</v>
      </c>
      <c r="G92" s="40">
        <v>16964778</v>
      </c>
      <c r="H92" s="42">
        <f t="shared" si="8"/>
        <v>13100094.300000001</v>
      </c>
      <c r="I92" s="41">
        <f t="shared" si="5"/>
        <v>4.7893922282176765E-3</v>
      </c>
      <c r="J92" s="41">
        <f t="shared" si="5"/>
        <v>4.6810391418307873E-3</v>
      </c>
      <c r="K92" s="42">
        <f t="shared" si="6"/>
        <v>12347</v>
      </c>
      <c r="L92" s="42">
        <f t="shared" si="6"/>
        <v>10517.940024086713</v>
      </c>
      <c r="N92" s="2"/>
      <c r="O92" s="2"/>
      <c r="P92" s="2"/>
    </row>
    <row r="93" spans="1:16" s="3" customFormat="1" ht="22.5" customHeight="1">
      <c r="A93" s="434"/>
      <c r="B93" s="39">
        <v>42596</v>
      </c>
      <c r="C93" s="40">
        <v>270028</v>
      </c>
      <c r="D93" s="42">
        <f t="shared" si="7"/>
        <v>270214.90000000002</v>
      </c>
      <c r="E93" s="40">
        <v>1281</v>
      </c>
      <c r="F93" s="42">
        <f t="shared" si="8"/>
        <v>1269.5999999999999</v>
      </c>
      <c r="G93" s="40">
        <v>18386193</v>
      </c>
      <c r="H93" s="42">
        <f t="shared" si="8"/>
        <v>13977961.6</v>
      </c>
      <c r="I93" s="41">
        <f t="shared" ref="I93:L112" si="9">E93/C93</f>
        <v>4.7439524790021774E-3</v>
      </c>
      <c r="J93" s="41">
        <f t="shared" si="9"/>
        <v>4.6984825781257802E-3</v>
      </c>
      <c r="K93" s="42">
        <f t="shared" si="9"/>
        <v>14353</v>
      </c>
      <c r="L93" s="42">
        <f t="shared" si="9"/>
        <v>11009.736609955891</v>
      </c>
      <c r="N93" s="2"/>
      <c r="O93" s="2"/>
      <c r="P93" s="2"/>
    </row>
    <row r="94" spans="1:16" s="3" customFormat="1" ht="22.5" customHeight="1">
      <c r="A94" s="434"/>
      <c r="B94" s="39">
        <v>42603</v>
      </c>
      <c r="C94" s="40">
        <v>265793</v>
      </c>
      <c r="D94" s="42">
        <f t="shared" si="7"/>
        <v>278443.2</v>
      </c>
      <c r="E94" s="40">
        <v>1410</v>
      </c>
      <c r="F94" s="42">
        <f t="shared" si="8"/>
        <v>1300.0999999999999</v>
      </c>
      <c r="G94" s="40">
        <v>10591920</v>
      </c>
      <c r="H94" s="42">
        <f t="shared" si="8"/>
        <v>14086080.1</v>
      </c>
      <c r="I94" s="41">
        <f t="shared" si="9"/>
        <v>5.304880113471762E-3</v>
      </c>
      <c r="J94" s="41">
        <f t="shared" si="9"/>
        <v>4.6691748981479882E-3</v>
      </c>
      <c r="K94" s="42">
        <f t="shared" si="9"/>
        <v>7512</v>
      </c>
      <c r="L94" s="42">
        <f t="shared" si="9"/>
        <v>10834.61279901546</v>
      </c>
      <c r="N94" s="2"/>
      <c r="O94" s="2"/>
      <c r="P94" s="2"/>
    </row>
    <row r="95" spans="1:16" s="3" customFormat="1" ht="22.5" customHeight="1">
      <c r="A95" s="434"/>
      <c r="B95" s="39">
        <v>42610</v>
      </c>
      <c r="C95" s="40">
        <v>279081</v>
      </c>
      <c r="D95" s="42">
        <f t="shared" si="7"/>
        <v>286868.3</v>
      </c>
      <c r="E95" s="40">
        <v>1323</v>
      </c>
      <c r="F95" s="42">
        <f t="shared" si="8"/>
        <v>1319.3</v>
      </c>
      <c r="G95" s="40">
        <v>9340380</v>
      </c>
      <c r="H95" s="42">
        <f t="shared" si="8"/>
        <v>13797280.9</v>
      </c>
      <c r="I95" s="41">
        <f t="shared" si="9"/>
        <v>4.7405591924925021E-3</v>
      </c>
      <c r="J95" s="41">
        <f t="shared" si="9"/>
        <v>4.5989745119973174E-3</v>
      </c>
      <c r="K95" s="42">
        <f t="shared" si="9"/>
        <v>7060</v>
      </c>
      <c r="L95" s="42">
        <f t="shared" si="9"/>
        <v>10458.031456075192</v>
      </c>
      <c r="N95" s="2"/>
      <c r="O95" s="2"/>
      <c r="P95" s="2"/>
    </row>
    <row r="96" spans="1:16" s="3" customFormat="1" ht="22.5" customHeight="1">
      <c r="A96" s="434"/>
      <c r="B96" s="39">
        <v>42617</v>
      </c>
      <c r="C96" s="40">
        <v>270840</v>
      </c>
      <c r="D96" s="42">
        <f t="shared" si="7"/>
        <v>292283.40000000002</v>
      </c>
      <c r="E96" s="40">
        <v>1380</v>
      </c>
      <c r="F96" s="42">
        <f t="shared" si="8"/>
        <v>1329.3</v>
      </c>
      <c r="G96" s="40">
        <v>14380980</v>
      </c>
      <c r="H96" s="42">
        <f t="shared" si="8"/>
        <v>14049458.9</v>
      </c>
      <c r="I96" s="41">
        <f t="shared" si="9"/>
        <v>5.0952591936198497E-3</v>
      </c>
      <c r="J96" s="41">
        <f t="shared" si="9"/>
        <v>4.5479832245006041E-3</v>
      </c>
      <c r="K96" s="42">
        <f t="shared" si="9"/>
        <v>10421</v>
      </c>
      <c r="L96" s="42">
        <f t="shared" si="9"/>
        <v>10569.065598435267</v>
      </c>
      <c r="N96" s="2"/>
      <c r="O96" s="2"/>
      <c r="P96" s="2"/>
    </row>
    <row r="97" spans="1:16" s="3" customFormat="1" ht="22.5" customHeight="1">
      <c r="A97" s="434"/>
      <c r="B97" s="39">
        <v>42624</v>
      </c>
      <c r="C97" s="40">
        <v>172711</v>
      </c>
      <c r="D97" s="42">
        <f t="shared" si="7"/>
        <v>275381.90000000002</v>
      </c>
      <c r="E97" s="40">
        <v>1224</v>
      </c>
      <c r="F97" s="42">
        <f t="shared" si="8"/>
        <v>1321</v>
      </c>
      <c r="G97" s="40">
        <v>11946240</v>
      </c>
      <c r="H97" s="42">
        <f t="shared" si="8"/>
        <v>14119148</v>
      </c>
      <c r="I97" s="41">
        <f t="shared" si="9"/>
        <v>7.0869834579152455E-3</v>
      </c>
      <c r="J97" s="41">
        <f t="shared" si="9"/>
        <v>4.7969746740798864E-3</v>
      </c>
      <c r="K97" s="42">
        <f t="shared" si="9"/>
        <v>9760</v>
      </c>
      <c r="L97" s="42">
        <f t="shared" si="9"/>
        <v>10688.227100681303</v>
      </c>
      <c r="N97" s="2"/>
      <c r="O97" s="2"/>
      <c r="P97" s="2"/>
    </row>
    <row r="98" spans="1:16" s="3" customFormat="1" ht="22.5" customHeight="1">
      <c r="A98" s="434"/>
      <c r="B98" s="39">
        <v>42631</v>
      </c>
      <c r="C98" s="40">
        <v>169760</v>
      </c>
      <c r="D98" s="42">
        <f t="shared" si="7"/>
        <v>252304.3</v>
      </c>
      <c r="E98" s="40">
        <v>1576</v>
      </c>
      <c r="F98" s="42">
        <f t="shared" si="8"/>
        <v>1353.7</v>
      </c>
      <c r="G98" s="40">
        <v>9793264</v>
      </c>
      <c r="H98" s="42">
        <f t="shared" si="8"/>
        <v>13594928.199999999</v>
      </c>
      <c r="I98" s="41">
        <f t="shared" si="9"/>
        <v>9.2836946277097075E-3</v>
      </c>
      <c r="J98" s="41">
        <f t="shared" si="9"/>
        <v>5.365346527982282E-3</v>
      </c>
      <c r="K98" s="42">
        <f t="shared" si="9"/>
        <v>6214</v>
      </c>
      <c r="L98" s="42">
        <f t="shared" si="9"/>
        <v>10042.792494644307</v>
      </c>
      <c r="N98" s="2"/>
      <c r="O98" s="2"/>
      <c r="P98" s="2"/>
    </row>
    <row r="99" spans="1:16" s="3" customFormat="1" ht="22.5" customHeight="1">
      <c r="A99" s="434"/>
      <c r="B99" s="39">
        <v>42638</v>
      </c>
      <c r="C99" s="40">
        <v>322707</v>
      </c>
      <c r="D99" s="42">
        <f t="shared" si="7"/>
        <v>258238</v>
      </c>
      <c r="E99" s="40">
        <v>1458</v>
      </c>
      <c r="F99" s="42">
        <f t="shared" si="8"/>
        <v>1368.2</v>
      </c>
      <c r="G99" s="40">
        <v>11480292</v>
      </c>
      <c r="H99" s="42">
        <f t="shared" si="8"/>
        <v>13551672.5</v>
      </c>
      <c r="I99" s="41">
        <f t="shared" si="9"/>
        <v>4.5180302875363716E-3</v>
      </c>
      <c r="J99" s="41">
        <f t="shared" si="9"/>
        <v>5.2982132761251249E-3</v>
      </c>
      <c r="K99" s="42">
        <f t="shared" si="9"/>
        <v>7874</v>
      </c>
      <c r="L99" s="42">
        <f t="shared" si="9"/>
        <v>9904.7452857769331</v>
      </c>
      <c r="N99" s="2"/>
      <c r="O99" s="2"/>
      <c r="P99" s="2"/>
    </row>
    <row r="100" spans="1:16" s="3" customFormat="1" ht="22.5" customHeight="1">
      <c r="A100" s="434" t="s">
        <v>19</v>
      </c>
      <c r="B100" s="39">
        <v>42645</v>
      </c>
      <c r="C100" s="40">
        <v>265254</v>
      </c>
      <c r="D100" s="42">
        <f t="shared" si="7"/>
        <v>258299.8</v>
      </c>
      <c r="E100" s="40">
        <v>1495</v>
      </c>
      <c r="F100" s="42">
        <f t="shared" si="8"/>
        <v>1378.3</v>
      </c>
      <c r="G100" s="40">
        <v>9541090</v>
      </c>
      <c r="H100" s="42">
        <f t="shared" si="8"/>
        <v>12803986.300000001</v>
      </c>
      <c r="I100" s="41">
        <f t="shared" si="9"/>
        <v>5.6361072783068303E-3</v>
      </c>
      <c r="J100" s="41">
        <f t="shared" si="9"/>
        <v>5.3360474921002651E-3</v>
      </c>
      <c r="K100" s="42">
        <f t="shared" si="9"/>
        <v>6382</v>
      </c>
      <c r="L100" s="42">
        <f t="shared" si="9"/>
        <v>9289.6947689182343</v>
      </c>
      <c r="N100" s="2"/>
      <c r="O100" s="2"/>
      <c r="P100" s="2"/>
    </row>
    <row r="101" spans="1:16" s="3" customFormat="1" ht="22.5" customHeight="1">
      <c r="A101" s="434"/>
      <c r="B101" s="39">
        <v>42652</v>
      </c>
      <c r="C101" s="40">
        <v>194909</v>
      </c>
      <c r="D101" s="42">
        <f t="shared" si="7"/>
        <v>249796.7</v>
      </c>
      <c r="E101" s="40">
        <v>1418</v>
      </c>
      <c r="F101" s="42">
        <f t="shared" si="8"/>
        <v>1393.9</v>
      </c>
      <c r="G101" s="40">
        <v>12146588</v>
      </c>
      <c r="H101" s="42">
        <f t="shared" si="8"/>
        <v>12457172.5</v>
      </c>
      <c r="I101" s="41">
        <f t="shared" si="9"/>
        <v>7.2751899604430788E-3</v>
      </c>
      <c r="J101" s="41">
        <f t="shared" si="9"/>
        <v>5.5801377680329643E-3</v>
      </c>
      <c r="K101" s="42">
        <f t="shared" si="9"/>
        <v>8566</v>
      </c>
      <c r="L101" s="42">
        <f t="shared" si="9"/>
        <v>8936.9197933854648</v>
      </c>
      <c r="N101" s="2"/>
      <c r="O101" s="2"/>
      <c r="P101" s="2"/>
    </row>
    <row r="102" spans="1:16" s="3" customFormat="1" ht="22.5" customHeight="1">
      <c r="A102" s="434"/>
      <c r="B102" s="39">
        <v>42659</v>
      </c>
      <c r="C102" s="40">
        <v>239800</v>
      </c>
      <c r="D102" s="42">
        <f t="shared" si="7"/>
        <v>245088.3</v>
      </c>
      <c r="E102" s="40">
        <v>1411</v>
      </c>
      <c r="F102" s="42">
        <f t="shared" si="8"/>
        <v>1397.6</v>
      </c>
      <c r="G102" s="40">
        <v>19759644</v>
      </c>
      <c r="H102" s="42">
        <f t="shared" si="8"/>
        <v>12736659.1</v>
      </c>
      <c r="I102" s="41">
        <f t="shared" si="9"/>
        <v>5.8840700583819849E-3</v>
      </c>
      <c r="J102" s="41">
        <f t="shared" si="9"/>
        <v>5.7024345919409452E-3</v>
      </c>
      <c r="K102" s="42">
        <f t="shared" si="9"/>
        <v>14004</v>
      </c>
      <c r="L102" s="42">
        <f t="shared" si="9"/>
        <v>9113.23633371494</v>
      </c>
      <c r="N102" s="2"/>
      <c r="O102" s="2"/>
      <c r="P102" s="2"/>
    </row>
    <row r="103" spans="1:16" s="3" customFormat="1" ht="22.5" customHeight="1">
      <c r="A103" s="434"/>
      <c r="B103" s="39">
        <v>42666</v>
      </c>
      <c r="C103" s="40">
        <v>279928</v>
      </c>
      <c r="D103" s="42">
        <f t="shared" si="7"/>
        <v>246078.3</v>
      </c>
      <c r="E103" s="40">
        <v>1400</v>
      </c>
      <c r="F103" s="42">
        <f t="shared" si="8"/>
        <v>1409.5</v>
      </c>
      <c r="G103" s="40">
        <v>10591000</v>
      </c>
      <c r="H103" s="42">
        <f t="shared" si="8"/>
        <v>11957139.800000001</v>
      </c>
      <c r="I103" s="41">
        <f t="shared" si="9"/>
        <v>5.0012860449829954E-3</v>
      </c>
      <c r="J103" s="41">
        <f t="shared" si="9"/>
        <v>5.7278516634745938E-3</v>
      </c>
      <c r="K103" s="42">
        <f t="shared" si="9"/>
        <v>7565</v>
      </c>
      <c r="L103" s="42">
        <f t="shared" si="9"/>
        <v>8483.2492373181976</v>
      </c>
      <c r="N103" s="2"/>
      <c r="O103" s="2"/>
      <c r="P103" s="2"/>
    </row>
    <row r="104" spans="1:16" s="3" customFormat="1" ht="22.5" customHeight="1">
      <c r="A104" s="434"/>
      <c r="B104" s="39">
        <v>42673</v>
      </c>
      <c r="C104" s="40">
        <v>213576</v>
      </c>
      <c r="D104" s="42">
        <f t="shared" si="7"/>
        <v>240856.6</v>
      </c>
      <c r="E104" s="40">
        <v>1474</v>
      </c>
      <c r="F104" s="42">
        <f t="shared" si="8"/>
        <v>1415.9</v>
      </c>
      <c r="G104" s="40">
        <v>18165576</v>
      </c>
      <c r="H104" s="42">
        <f t="shared" si="8"/>
        <v>12714505.4</v>
      </c>
      <c r="I104" s="41">
        <f t="shared" si="9"/>
        <v>6.9015245158632055E-3</v>
      </c>
      <c r="J104" s="41">
        <f t="shared" si="9"/>
        <v>5.8786016243690233E-3</v>
      </c>
      <c r="K104" s="42">
        <f t="shared" si="9"/>
        <v>12324</v>
      </c>
      <c r="L104" s="42">
        <f t="shared" si="9"/>
        <v>8979.804647220848</v>
      </c>
      <c r="N104" s="2"/>
      <c r="O104" s="2"/>
      <c r="P104" s="2"/>
    </row>
    <row r="105" spans="1:16" s="3" customFormat="1" ht="22.5" customHeight="1">
      <c r="A105" s="434"/>
      <c r="B105" s="39">
        <v>42680</v>
      </c>
      <c r="C105" s="40">
        <v>217107</v>
      </c>
      <c r="D105" s="42">
        <f t="shared" si="7"/>
        <v>234659.20000000001</v>
      </c>
      <c r="E105" s="40">
        <v>1388</v>
      </c>
      <c r="F105" s="42">
        <f t="shared" si="8"/>
        <v>1422.4</v>
      </c>
      <c r="G105" s="40">
        <v>12915340</v>
      </c>
      <c r="H105" s="42">
        <f t="shared" si="8"/>
        <v>13072001.4</v>
      </c>
      <c r="I105" s="41">
        <f t="shared" si="9"/>
        <v>6.3931609759243137E-3</v>
      </c>
      <c r="J105" s="41">
        <f t="shared" si="9"/>
        <v>6.0615565040705839E-3</v>
      </c>
      <c r="K105" s="42">
        <f t="shared" si="9"/>
        <v>9305</v>
      </c>
      <c r="L105" s="42">
        <f t="shared" si="9"/>
        <v>9190.1022215973007</v>
      </c>
      <c r="N105" s="2"/>
      <c r="O105" s="2"/>
      <c r="P105" s="2"/>
    </row>
    <row r="106" spans="1:16" s="3" customFormat="1" ht="22.5" customHeight="1">
      <c r="A106" s="434"/>
      <c r="B106" s="39">
        <v>42687</v>
      </c>
      <c r="C106" s="40">
        <v>367994</v>
      </c>
      <c r="D106" s="42">
        <f t="shared" si="7"/>
        <v>244374.6</v>
      </c>
      <c r="E106" s="40">
        <v>1379</v>
      </c>
      <c r="F106" s="42">
        <f t="shared" si="8"/>
        <v>1422.3</v>
      </c>
      <c r="G106" s="40">
        <v>13732082</v>
      </c>
      <c r="H106" s="42">
        <f t="shared" si="8"/>
        <v>13007111.6</v>
      </c>
      <c r="I106" s="41">
        <f t="shared" si="9"/>
        <v>3.7473437066908701E-3</v>
      </c>
      <c r="J106" s="41">
        <f t="shared" si="9"/>
        <v>5.8201629792949015E-3</v>
      </c>
      <c r="K106" s="42">
        <f t="shared" si="9"/>
        <v>9958</v>
      </c>
      <c r="L106" s="42">
        <f t="shared" si="9"/>
        <v>9145.1252197145477</v>
      </c>
      <c r="N106" s="2"/>
      <c r="O106" s="2"/>
      <c r="P106" s="2"/>
    </row>
    <row r="107" spans="1:16" s="3" customFormat="1" ht="22.5" customHeight="1">
      <c r="A107" s="434"/>
      <c r="B107" s="39">
        <v>42694</v>
      </c>
      <c r="C107" s="40">
        <v>245060</v>
      </c>
      <c r="D107" s="42">
        <f t="shared" si="7"/>
        <v>251609.5</v>
      </c>
      <c r="E107" s="40">
        <v>1540</v>
      </c>
      <c r="F107" s="42">
        <f t="shared" si="8"/>
        <v>1453.9</v>
      </c>
      <c r="G107" s="40">
        <v>13558160</v>
      </c>
      <c r="H107" s="42">
        <f t="shared" si="8"/>
        <v>13168303.6</v>
      </c>
      <c r="I107" s="41">
        <f t="shared" si="9"/>
        <v>6.2841753040071818E-3</v>
      </c>
      <c r="J107" s="41">
        <f t="shared" si="9"/>
        <v>5.7783986693666183E-3</v>
      </c>
      <c r="K107" s="42">
        <f t="shared" si="9"/>
        <v>8804</v>
      </c>
      <c r="L107" s="42">
        <f t="shared" si="9"/>
        <v>9057.2278698672526</v>
      </c>
      <c r="N107" s="2"/>
      <c r="O107" s="2"/>
      <c r="P107" s="2"/>
    </row>
    <row r="108" spans="1:16" s="3" customFormat="1" ht="22.5" customHeight="1">
      <c r="A108" s="434"/>
      <c r="B108" s="39">
        <v>42701</v>
      </c>
      <c r="C108" s="40">
        <v>205730</v>
      </c>
      <c r="D108" s="42">
        <f t="shared" si="7"/>
        <v>255206.5</v>
      </c>
      <c r="E108" s="40">
        <v>1550</v>
      </c>
      <c r="F108" s="42">
        <f t="shared" si="8"/>
        <v>1451.3</v>
      </c>
      <c r="G108" s="40">
        <v>15613150</v>
      </c>
      <c r="H108" s="42">
        <f t="shared" si="8"/>
        <v>13750292.199999999</v>
      </c>
      <c r="I108" s="41">
        <f t="shared" si="9"/>
        <v>7.5341466971273032E-3</v>
      </c>
      <c r="J108" s="41">
        <f t="shared" si="9"/>
        <v>5.6867673824922173E-3</v>
      </c>
      <c r="K108" s="42">
        <f t="shared" si="9"/>
        <v>10073</v>
      </c>
      <c r="L108" s="42">
        <f t="shared" si="9"/>
        <v>9474.4657892923587</v>
      </c>
      <c r="N108" s="2"/>
      <c r="O108" s="2"/>
      <c r="P108" s="2"/>
    </row>
    <row r="109" spans="1:16" s="3" customFormat="1" ht="22.5" customHeight="1">
      <c r="A109" s="434"/>
      <c r="B109" s="39">
        <v>42708</v>
      </c>
      <c r="C109" s="40">
        <v>181038</v>
      </c>
      <c r="D109" s="42">
        <f t="shared" si="7"/>
        <v>241039.6</v>
      </c>
      <c r="E109" s="40">
        <v>1530</v>
      </c>
      <c r="F109" s="42">
        <f t="shared" si="8"/>
        <v>1458.5</v>
      </c>
      <c r="G109" s="40">
        <v>16069590</v>
      </c>
      <c r="H109" s="42">
        <f t="shared" si="8"/>
        <v>14209222</v>
      </c>
      <c r="I109" s="41">
        <f t="shared" si="9"/>
        <v>8.4512643754349921E-3</v>
      </c>
      <c r="J109" s="41">
        <f t="shared" si="9"/>
        <v>6.0508729685910525E-3</v>
      </c>
      <c r="K109" s="42">
        <f t="shared" si="9"/>
        <v>10503</v>
      </c>
      <c r="L109" s="42">
        <f t="shared" si="9"/>
        <v>9742.3531025025713</v>
      </c>
      <c r="N109" s="2"/>
      <c r="O109" s="2"/>
      <c r="P109" s="2"/>
    </row>
    <row r="110" spans="1:16" s="3" customFormat="1" ht="22.5" customHeight="1">
      <c r="A110" s="434"/>
      <c r="B110" s="39">
        <v>42715</v>
      </c>
      <c r="C110" s="40">
        <v>169764</v>
      </c>
      <c r="D110" s="42">
        <f t="shared" si="7"/>
        <v>231490.6</v>
      </c>
      <c r="E110" s="40">
        <v>1387</v>
      </c>
      <c r="F110" s="42">
        <f t="shared" si="8"/>
        <v>1447.7</v>
      </c>
      <c r="G110" s="40">
        <v>14001765</v>
      </c>
      <c r="H110" s="42">
        <f t="shared" si="8"/>
        <v>14655289.5</v>
      </c>
      <c r="I110" s="41">
        <f t="shared" si="9"/>
        <v>8.1701656417143796E-3</v>
      </c>
      <c r="J110" s="41">
        <f t="shared" si="9"/>
        <v>6.2538176496151465E-3</v>
      </c>
      <c r="K110" s="42">
        <f t="shared" si="9"/>
        <v>10095</v>
      </c>
      <c r="L110" s="42">
        <f t="shared" si="9"/>
        <v>10123.153622988188</v>
      </c>
      <c r="N110" s="2"/>
      <c r="O110" s="2"/>
      <c r="P110" s="2"/>
    </row>
    <row r="111" spans="1:16" s="3" customFormat="1" ht="22.5" customHeight="1">
      <c r="A111" s="434"/>
      <c r="B111" s="39">
        <v>42722</v>
      </c>
      <c r="C111" s="40">
        <v>117380</v>
      </c>
      <c r="D111" s="42">
        <f t="shared" si="7"/>
        <v>223737.7</v>
      </c>
      <c r="E111" s="40">
        <v>1050</v>
      </c>
      <c r="F111" s="42">
        <f t="shared" si="8"/>
        <v>1410.9</v>
      </c>
      <c r="G111" s="40">
        <v>13830600</v>
      </c>
      <c r="H111" s="42">
        <f t="shared" si="8"/>
        <v>14823690.699999999</v>
      </c>
      <c r="I111" s="41">
        <f t="shared" si="9"/>
        <v>8.9453058442664855E-3</v>
      </c>
      <c r="J111" s="41">
        <f t="shared" si="9"/>
        <v>6.3060449803497582E-3</v>
      </c>
      <c r="K111" s="42">
        <f t="shared" si="9"/>
        <v>13172</v>
      </c>
      <c r="L111" s="42">
        <f t="shared" si="9"/>
        <v>10506.549507406618</v>
      </c>
      <c r="N111" s="2"/>
      <c r="O111" s="2"/>
      <c r="P111" s="2"/>
    </row>
    <row r="112" spans="1:16" s="3" customFormat="1" ht="22.5" customHeight="1" thickBot="1">
      <c r="A112" s="435"/>
      <c r="B112" s="43">
        <v>42729</v>
      </c>
      <c r="C112" s="44">
        <v>144936</v>
      </c>
      <c r="D112" s="45">
        <f t="shared" si="7"/>
        <v>214251.3</v>
      </c>
      <c r="E112" s="44">
        <v>1627</v>
      </c>
      <c r="F112" s="45">
        <f t="shared" si="8"/>
        <v>1432.5</v>
      </c>
      <c r="G112" s="44">
        <v>19445904</v>
      </c>
      <c r="H112" s="45">
        <f t="shared" si="8"/>
        <v>14792316.699999999</v>
      </c>
      <c r="I112" s="46">
        <f t="shared" si="9"/>
        <v>1.1225644422365734E-2</v>
      </c>
      <c r="J112" s="46">
        <f t="shared" si="9"/>
        <v>6.6860737834496227E-3</v>
      </c>
      <c r="K112" s="45">
        <f t="shared" si="9"/>
        <v>11952</v>
      </c>
      <c r="L112" s="45">
        <f t="shared" si="9"/>
        <v>10326.224572425828</v>
      </c>
      <c r="N112" s="2"/>
      <c r="O112" s="2"/>
      <c r="P112" s="2"/>
    </row>
  </sheetData>
  <mergeCells count="19">
    <mergeCell ref="A29:D29"/>
    <mergeCell ref="G29:J29"/>
    <mergeCell ref="M29:P29"/>
    <mergeCell ref="A32:A35"/>
    <mergeCell ref="G32:G35"/>
    <mergeCell ref="M32:M35"/>
    <mergeCell ref="A100:A112"/>
    <mergeCell ref="A36:A39"/>
    <mergeCell ref="G36:G39"/>
    <mergeCell ref="M36:M39"/>
    <mergeCell ref="G42:J42"/>
    <mergeCell ref="M42:P42"/>
    <mergeCell ref="G45:G48"/>
    <mergeCell ref="M45:M48"/>
    <mergeCell ref="G49:G52"/>
    <mergeCell ref="M49:M52"/>
    <mergeCell ref="A61:A73"/>
    <mergeCell ref="A74:A86"/>
    <mergeCell ref="A87:A99"/>
  </mergeCells>
  <phoneticPr fontId="3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showGridLines="0" zoomScale="70" zoomScaleNormal="70" zoomScalePageLayoutView="70" workbookViewId="0">
      <selection activeCell="J56" sqref="J56"/>
    </sheetView>
  </sheetViews>
  <sheetFormatPr defaultColWidth="13.375" defaultRowHeight="22.5" customHeight="1"/>
  <cols>
    <col min="1" max="2" width="13.375" style="2"/>
    <col min="3" max="12" width="16" style="2" customWidth="1"/>
    <col min="13" max="13" width="13.375" style="3"/>
    <col min="14" max="16384" width="13.375" style="2"/>
  </cols>
  <sheetData>
    <row r="1" spans="1:13" ht="42" customHeight="1">
      <c r="A1" s="208" t="s">
        <v>181</v>
      </c>
    </row>
    <row r="2" spans="1:13" ht="22.5" customHeight="1">
      <c r="C2" s="4"/>
    </row>
    <row r="5" spans="1:13" s="5" customFormat="1" ht="44.1" customHeight="1">
      <c r="M5" s="6"/>
    </row>
    <row r="8" spans="1:13" ht="22.5" customHeight="1">
      <c r="M8" s="7"/>
    </row>
    <row r="9" spans="1:13" ht="22.5" customHeight="1">
      <c r="M9" s="8"/>
    </row>
    <row r="10" spans="1:13" ht="22.5" customHeight="1">
      <c r="M10" s="8"/>
    </row>
    <row r="11" spans="1:13" ht="22.5" customHeight="1">
      <c r="M11" s="8"/>
    </row>
    <row r="12" spans="1:13" ht="22.5" customHeight="1">
      <c r="M12" s="8"/>
    </row>
    <row r="13" spans="1:13" ht="22.5" customHeight="1">
      <c r="M13" s="8"/>
    </row>
    <row r="14" spans="1:13" ht="22.5" customHeight="1">
      <c r="M14" s="8"/>
    </row>
    <row r="15" spans="1:13" ht="22.5" customHeight="1">
      <c r="M15" s="8"/>
    </row>
    <row r="16" spans="1:13" ht="22.5" customHeight="1">
      <c r="M16" s="8"/>
    </row>
    <row r="17" spans="1:16" ht="22.5" customHeight="1">
      <c r="M17" s="8"/>
    </row>
    <row r="18" spans="1:16" ht="22.5" customHeight="1">
      <c r="M18" s="8"/>
    </row>
    <row r="19" spans="1:16" ht="22.5" customHeight="1">
      <c r="M19" s="8"/>
    </row>
    <row r="20" spans="1:16" ht="22.5" customHeight="1">
      <c r="M20" s="8"/>
    </row>
    <row r="21" spans="1:16" ht="22.5" customHeight="1">
      <c r="M21" s="8"/>
    </row>
    <row r="22" spans="1:16" ht="22.5" customHeight="1">
      <c r="M22" s="8"/>
    </row>
    <row r="23" spans="1:16" ht="22.5" customHeight="1">
      <c r="M23" s="8"/>
    </row>
    <row r="24" spans="1:16" ht="22.5" customHeight="1">
      <c r="M24" s="8"/>
    </row>
    <row r="25" spans="1:16" ht="22.5" customHeight="1">
      <c r="M25" s="8"/>
    </row>
    <row r="26" spans="1:16" ht="22.5" customHeight="1">
      <c r="M26" s="8"/>
    </row>
    <row r="27" spans="1:16" ht="22.5" customHeight="1">
      <c r="M27" s="8"/>
    </row>
    <row r="28" spans="1:16" ht="22.5" customHeight="1">
      <c r="M28" s="8"/>
    </row>
    <row r="29" spans="1:16" ht="30" customHeight="1">
      <c r="A29" s="438" t="s">
        <v>144</v>
      </c>
      <c r="B29" s="439"/>
      <c r="C29" s="439"/>
      <c r="D29" s="439"/>
      <c r="G29" s="438" t="s">
        <v>195</v>
      </c>
      <c r="H29" s="439"/>
      <c r="I29" s="439"/>
      <c r="J29" s="439"/>
      <c r="M29" s="442" t="s">
        <v>184</v>
      </c>
      <c r="N29" s="443"/>
      <c r="O29" s="443"/>
      <c r="P29" s="443"/>
    </row>
    <row r="30" spans="1:16" ht="22.5" customHeight="1" thickBot="1">
      <c r="L30" s="9"/>
      <c r="M30" s="8"/>
    </row>
    <row r="31" spans="1:16" ht="22.5" customHeight="1">
      <c r="A31" s="209" t="s">
        <v>20</v>
      </c>
      <c r="B31" s="210" t="s">
        <v>183</v>
      </c>
      <c r="C31" s="211" t="s">
        <v>144</v>
      </c>
      <c r="D31" s="212" t="s">
        <v>21</v>
      </c>
      <c r="G31" s="209" t="s">
        <v>20</v>
      </c>
      <c r="H31" s="210" t="s">
        <v>188</v>
      </c>
      <c r="I31" s="211" t="s">
        <v>195</v>
      </c>
      <c r="J31" s="211" t="s">
        <v>21</v>
      </c>
      <c r="M31" s="209" t="s">
        <v>20</v>
      </c>
      <c r="N31" s="210" t="s">
        <v>199</v>
      </c>
      <c r="O31" s="211" t="s">
        <v>186</v>
      </c>
      <c r="P31" s="212" t="s">
        <v>21</v>
      </c>
    </row>
    <row r="32" spans="1:16" ht="22.5" customHeight="1">
      <c r="A32" s="440">
        <v>2017</v>
      </c>
      <c r="B32" s="10" t="s">
        <v>22</v>
      </c>
      <c r="C32" s="11">
        <f>SUM(G61:G73)</f>
        <v>146371748</v>
      </c>
      <c r="D32" s="12"/>
      <c r="G32" s="440">
        <v>2017</v>
      </c>
      <c r="H32" s="10" t="s">
        <v>23</v>
      </c>
      <c r="I32" s="13">
        <f>SUM(E61:E73)</f>
        <v>13618</v>
      </c>
      <c r="J32" s="13"/>
      <c r="M32" s="440">
        <v>2017</v>
      </c>
      <c r="N32" s="10" t="s">
        <v>23</v>
      </c>
      <c r="O32" s="14">
        <f>SUM(C61:C73)</f>
        <v>3877687</v>
      </c>
      <c r="P32" s="12"/>
    </row>
    <row r="33" spans="1:16" ht="22.5" customHeight="1">
      <c r="A33" s="440"/>
      <c r="B33" s="10" t="s">
        <v>24</v>
      </c>
      <c r="C33" s="11">
        <f>SUM(G74:G86)</f>
        <v>172969005</v>
      </c>
      <c r="D33" s="15">
        <f>C33/C32-1</f>
        <v>0.18171031885196864</v>
      </c>
      <c r="G33" s="440"/>
      <c r="H33" s="10" t="s">
        <v>25</v>
      </c>
      <c r="I33" s="13">
        <f>SUM(E74:E86)</f>
        <v>14964</v>
      </c>
      <c r="J33" s="16">
        <f>I33/I32-1</f>
        <v>9.8839770891467227E-2</v>
      </c>
      <c r="M33" s="440"/>
      <c r="N33" s="10" t="s">
        <v>26</v>
      </c>
      <c r="O33" s="14">
        <f>SUM(C74:C86)</f>
        <v>4540417</v>
      </c>
      <c r="P33" s="15">
        <f>O33/O32-1</f>
        <v>0.17090858545313226</v>
      </c>
    </row>
    <row r="34" spans="1:16" ht="22.5" customHeight="1">
      <c r="A34" s="440"/>
      <c r="B34" s="10" t="s">
        <v>27</v>
      </c>
      <c r="C34" s="11">
        <f>SUM(G87:G99)</f>
        <v>173714385</v>
      </c>
      <c r="D34" s="15">
        <f t="shared" ref="D34:D39" si="0">C34/C33-1</f>
        <v>4.3093269802876311E-3</v>
      </c>
      <c r="G34" s="440"/>
      <c r="H34" s="10" t="s">
        <v>28</v>
      </c>
      <c r="I34" s="13">
        <f>SUM(E87:E99)</f>
        <v>17551</v>
      </c>
      <c r="J34" s="16">
        <f t="shared" ref="J34:J39" si="1">I34/I33-1</f>
        <v>0.17288158246458174</v>
      </c>
      <c r="M34" s="440"/>
      <c r="N34" s="10" t="s">
        <v>27</v>
      </c>
      <c r="O34" s="14">
        <f>SUM(C87:C99)</f>
        <v>3588012</v>
      </c>
      <c r="P34" s="15">
        <f t="shared" ref="P34:P35" si="2">O34/O33-1</f>
        <v>-0.20976157035796494</v>
      </c>
    </row>
    <row r="35" spans="1:16" ht="22.5" customHeight="1">
      <c r="A35" s="440"/>
      <c r="B35" s="10" t="s">
        <v>29</v>
      </c>
      <c r="C35" s="11">
        <f>SUM(G100:G112)</f>
        <v>189370489</v>
      </c>
      <c r="D35" s="15">
        <f t="shared" si="0"/>
        <v>9.0125547173309783E-2</v>
      </c>
      <c r="G35" s="440"/>
      <c r="H35" s="10" t="s">
        <v>30</v>
      </c>
      <c r="I35" s="13">
        <f>SUM(E100:E112)</f>
        <v>18649</v>
      </c>
      <c r="J35" s="15">
        <f t="shared" si="1"/>
        <v>6.2560537861090504E-2</v>
      </c>
      <c r="M35" s="440"/>
      <c r="N35" s="10" t="s">
        <v>29</v>
      </c>
      <c r="O35" s="14">
        <f>SUM(C100:C112)</f>
        <v>2842476</v>
      </c>
      <c r="P35" s="15">
        <f t="shared" si="2"/>
        <v>-0.20778525824328342</v>
      </c>
    </row>
    <row r="36" spans="1:16" ht="22.5" customHeight="1">
      <c r="A36" s="436">
        <v>2018</v>
      </c>
      <c r="B36" s="17" t="s">
        <v>31</v>
      </c>
      <c r="C36" s="18">
        <f>I36*I49</f>
        <v>215957533.5944472</v>
      </c>
      <c r="D36" s="19">
        <f t="shared" si="0"/>
        <v>0.14039697914307658</v>
      </c>
      <c r="G36" s="436">
        <v>2018</v>
      </c>
      <c r="H36" s="17" t="s">
        <v>31</v>
      </c>
      <c r="I36" s="1">
        <f>O36*O49</f>
        <v>21539.589226470162</v>
      </c>
      <c r="J36" s="19">
        <f t="shared" si="1"/>
        <v>0.15499969041075445</v>
      </c>
      <c r="M36" s="436">
        <v>2018</v>
      </c>
      <c r="N36" s="17" t="s">
        <v>32</v>
      </c>
      <c r="O36" s="20">
        <f>INT(O35*(1+P36))</f>
        <v>2984599</v>
      </c>
      <c r="P36" s="21">
        <v>0.05</v>
      </c>
    </row>
    <row r="37" spans="1:16" ht="22.5" customHeight="1">
      <c r="A37" s="436"/>
      <c r="B37" s="17" t="s">
        <v>33</v>
      </c>
      <c r="C37" s="18">
        <f>I37*I50</f>
        <v>249430875.68820509</v>
      </c>
      <c r="D37" s="19">
        <f t="shared" si="0"/>
        <v>0.15499964986921189</v>
      </c>
      <c r="G37" s="436"/>
      <c r="H37" s="17" t="s">
        <v>34</v>
      </c>
      <c r="I37" s="1">
        <f>O37*O50</f>
        <v>24878.218014899685</v>
      </c>
      <c r="J37" s="19">
        <f t="shared" si="1"/>
        <v>0.15499964986921189</v>
      </c>
      <c r="M37" s="436"/>
      <c r="N37" s="17" t="s">
        <v>34</v>
      </c>
      <c r="O37" s="22">
        <f t="shared" ref="O37:O39" si="3">INT(O36*(1+P37))</f>
        <v>3133828</v>
      </c>
      <c r="P37" s="21">
        <v>0.05</v>
      </c>
    </row>
    <row r="38" spans="1:16" ht="22.5" customHeight="1">
      <c r="A38" s="436"/>
      <c r="B38" s="17" t="s">
        <v>35</v>
      </c>
      <c r="C38" s="18">
        <f>I38*I51</f>
        <v>288092626.39894235</v>
      </c>
      <c r="D38" s="19">
        <f t="shared" si="0"/>
        <v>0.15499985959663398</v>
      </c>
      <c r="G38" s="436"/>
      <c r="H38" s="17" t="s">
        <v>35</v>
      </c>
      <c r="I38" s="1">
        <f>O38*O51</f>
        <v>28734.338314223587</v>
      </c>
      <c r="J38" s="19">
        <f t="shared" si="1"/>
        <v>0.15499985959663398</v>
      </c>
      <c r="M38" s="436"/>
      <c r="N38" s="17" t="s">
        <v>36</v>
      </c>
      <c r="O38" s="22">
        <f t="shared" si="3"/>
        <v>3290519</v>
      </c>
      <c r="P38" s="21">
        <v>0.05</v>
      </c>
    </row>
    <row r="39" spans="1:16" ht="22.5" customHeight="1" thickBot="1">
      <c r="A39" s="437"/>
      <c r="B39" s="23" t="s">
        <v>37</v>
      </c>
      <c r="C39" s="24">
        <f>I39*I52</f>
        <v>332746891.99858689</v>
      </c>
      <c r="D39" s="25">
        <f t="shared" si="0"/>
        <v>0.15499968242091899</v>
      </c>
      <c r="G39" s="437"/>
      <c r="H39" s="23" t="s">
        <v>37</v>
      </c>
      <c r="I39" s="26">
        <f>O39*O52</f>
        <v>33188.151627503488</v>
      </c>
      <c r="J39" s="25">
        <f t="shared" si="1"/>
        <v>0.15499968242091899</v>
      </c>
      <c r="M39" s="437"/>
      <c r="N39" s="23" t="s">
        <v>37</v>
      </c>
      <c r="O39" s="27">
        <f t="shared" si="3"/>
        <v>3455044</v>
      </c>
      <c r="P39" s="28">
        <v>0.05</v>
      </c>
    </row>
    <row r="40" spans="1:16" ht="22.5" customHeight="1">
      <c r="M40" s="8"/>
    </row>
    <row r="41" spans="1:16" ht="22.5" customHeight="1">
      <c r="M41" s="8"/>
    </row>
    <row r="42" spans="1:16" ht="30" customHeight="1">
      <c r="G42" s="438" t="s">
        <v>187</v>
      </c>
      <c r="H42" s="439"/>
      <c r="I42" s="439"/>
      <c r="J42" s="439"/>
      <c r="M42" s="438" t="s">
        <v>38</v>
      </c>
      <c r="N42" s="439"/>
      <c r="O42" s="439"/>
      <c r="P42" s="439"/>
    </row>
    <row r="43" spans="1:16" ht="22.5" customHeight="1" thickBot="1">
      <c r="M43" s="8"/>
    </row>
    <row r="44" spans="1:16" ht="21.95" customHeight="1">
      <c r="G44" s="209" t="s">
        <v>20</v>
      </c>
      <c r="H44" s="210" t="s">
        <v>183</v>
      </c>
      <c r="I44" s="213" t="s">
        <v>197</v>
      </c>
      <c r="J44" s="212" t="s">
        <v>21</v>
      </c>
      <c r="M44" s="209" t="s">
        <v>20</v>
      </c>
      <c r="N44" s="210" t="s">
        <v>199</v>
      </c>
      <c r="O44" s="214" t="s">
        <v>39</v>
      </c>
      <c r="P44" s="212" t="s">
        <v>21</v>
      </c>
    </row>
    <row r="45" spans="1:16" ht="22.5" customHeight="1">
      <c r="G45" s="440">
        <v>2017</v>
      </c>
      <c r="H45" s="10" t="s">
        <v>40</v>
      </c>
      <c r="I45" s="29">
        <f>C32/I32</f>
        <v>10748.402702305772</v>
      </c>
      <c r="J45" s="12"/>
      <c r="M45" s="440">
        <v>2017</v>
      </c>
      <c r="N45" s="10" t="s">
        <v>40</v>
      </c>
      <c r="O45" s="30">
        <f>I32/O32</f>
        <v>3.5118873699708101E-3</v>
      </c>
      <c r="P45" s="12"/>
    </row>
    <row r="46" spans="1:16" ht="22.5" customHeight="1">
      <c r="G46" s="440"/>
      <c r="H46" s="10" t="s">
        <v>41</v>
      </c>
      <c r="I46" s="29">
        <f>C33/I33</f>
        <v>11559.008620689656</v>
      </c>
      <c r="J46" s="15">
        <f>I46/I45-1</f>
        <v>7.5416407519788065E-2</v>
      </c>
      <c r="M46" s="440"/>
      <c r="N46" s="10" t="s">
        <v>41</v>
      </c>
      <c r="O46" s="30">
        <f>I33/O33</f>
        <v>3.295732528532071E-3</v>
      </c>
      <c r="P46" s="15">
        <f>O46/O45-1</f>
        <v>-6.1549479999563839E-2</v>
      </c>
    </row>
    <row r="47" spans="1:16" ht="22.5" customHeight="1">
      <c r="G47" s="440"/>
      <c r="H47" s="10" t="s">
        <v>42</v>
      </c>
      <c r="I47" s="29">
        <f>C34/I34</f>
        <v>9897.6915845250987</v>
      </c>
      <c r="J47" s="15">
        <f t="shared" ref="J47:J52" si="4">I47/I46-1</f>
        <v>-0.14372487214785346</v>
      </c>
      <c r="M47" s="440"/>
      <c r="N47" s="10" t="s">
        <v>43</v>
      </c>
      <c r="O47" s="30">
        <f>I34/O34</f>
        <v>4.8915666948717009E-3</v>
      </c>
      <c r="P47" s="15">
        <f t="shared" ref="P47:P48" si="5">O47/O46-1</f>
        <v>0.48421228134384409</v>
      </c>
    </row>
    <row r="48" spans="1:16" ht="22.5" customHeight="1">
      <c r="G48" s="440"/>
      <c r="H48" s="10" t="s">
        <v>44</v>
      </c>
      <c r="I48" s="29">
        <f>C35/I35</f>
        <v>10154.458094267789</v>
      </c>
      <c r="J48" s="15">
        <f t="shared" si="4"/>
        <v>2.5942060080366813E-2</v>
      </c>
      <c r="M48" s="440"/>
      <c r="N48" s="10" t="s">
        <v>44</v>
      </c>
      <c r="O48" s="30">
        <f>I35/O35</f>
        <v>6.5608293614440368E-3</v>
      </c>
      <c r="P48" s="15">
        <f t="shared" si="5"/>
        <v>0.34125317525004495</v>
      </c>
    </row>
    <row r="49" spans="1:16" ht="22.5" customHeight="1">
      <c r="G49" s="436">
        <v>2018</v>
      </c>
      <c r="H49" s="17" t="s">
        <v>45</v>
      </c>
      <c r="I49" s="31">
        <f>AVERAGE(I47:I48)</f>
        <v>10026.074839396444</v>
      </c>
      <c r="J49" s="19">
        <f t="shared" si="4"/>
        <v>-1.264304344747047E-2</v>
      </c>
      <c r="M49" s="436">
        <v>2018</v>
      </c>
      <c r="N49" s="17" t="s">
        <v>45</v>
      </c>
      <c r="O49" s="32">
        <f>O48*(1+P49)</f>
        <v>7.2169122975884407E-3</v>
      </c>
      <c r="P49" s="21">
        <v>0.1</v>
      </c>
    </row>
    <row r="50" spans="1:16" ht="22.5" customHeight="1">
      <c r="G50" s="436"/>
      <c r="H50" s="17" t="s">
        <v>46</v>
      </c>
      <c r="I50" s="1">
        <f>$I$49</f>
        <v>10026.074839396444</v>
      </c>
      <c r="J50" s="19">
        <f t="shared" si="4"/>
        <v>0</v>
      </c>
      <c r="M50" s="436"/>
      <c r="N50" s="17" t="s">
        <v>47</v>
      </c>
      <c r="O50" s="32">
        <f t="shared" ref="O50:O52" si="6">O49*(1+P50)</f>
        <v>7.9386035273472846E-3</v>
      </c>
      <c r="P50" s="21">
        <v>0.1</v>
      </c>
    </row>
    <row r="51" spans="1:16" ht="22.5" customHeight="1">
      <c r="G51" s="436"/>
      <c r="H51" s="17" t="s">
        <v>43</v>
      </c>
      <c r="I51" s="1">
        <f>$I$49</f>
        <v>10026.074839396444</v>
      </c>
      <c r="J51" s="19">
        <f t="shared" si="4"/>
        <v>0</v>
      </c>
      <c r="M51" s="436"/>
      <c r="N51" s="17" t="s">
        <v>42</v>
      </c>
      <c r="O51" s="32">
        <f t="shared" si="6"/>
        <v>8.7324638800820135E-3</v>
      </c>
      <c r="P51" s="21">
        <v>0.1</v>
      </c>
    </row>
    <row r="52" spans="1:16" ht="22.5" customHeight="1" thickBot="1">
      <c r="G52" s="437"/>
      <c r="H52" s="23" t="s">
        <v>48</v>
      </c>
      <c r="I52" s="26">
        <f>$I$49</f>
        <v>10026.074839396444</v>
      </c>
      <c r="J52" s="25">
        <f t="shared" si="4"/>
        <v>0</v>
      </c>
      <c r="M52" s="437"/>
      <c r="N52" s="23" t="s">
        <v>49</v>
      </c>
      <c r="O52" s="33">
        <f t="shared" si="6"/>
        <v>9.6057102680902149E-3</v>
      </c>
      <c r="P52" s="28">
        <v>0.1</v>
      </c>
    </row>
    <row r="53" spans="1:16" ht="22.5" customHeight="1">
      <c r="M53" s="8"/>
    </row>
    <row r="54" spans="1:16" ht="22.5" customHeight="1">
      <c r="M54" s="8"/>
    </row>
    <row r="55" spans="1:16" ht="22.5" customHeight="1">
      <c r="M55" s="8"/>
    </row>
    <row r="56" spans="1:16" ht="22.5" customHeight="1">
      <c r="M56" s="8"/>
    </row>
    <row r="57" spans="1:16" ht="22.5" customHeight="1">
      <c r="M57" s="8"/>
    </row>
    <row r="58" spans="1:16" ht="22.5" customHeight="1">
      <c r="A58" s="215" t="s">
        <v>190</v>
      </c>
      <c r="M58" s="8"/>
    </row>
    <row r="59" spans="1:16" ht="22.5" customHeight="1" thickBot="1">
      <c r="M59" s="8"/>
    </row>
    <row r="60" spans="1:16" ht="42.95" customHeight="1">
      <c r="A60" s="216" t="s">
        <v>183</v>
      </c>
      <c r="B60" s="216" t="s">
        <v>191</v>
      </c>
      <c r="C60" s="217" t="s">
        <v>192</v>
      </c>
      <c r="D60" s="217" t="s">
        <v>193</v>
      </c>
      <c r="E60" s="217" t="s">
        <v>195</v>
      </c>
      <c r="F60" s="217" t="s">
        <v>194</v>
      </c>
      <c r="G60" s="217" t="s">
        <v>144</v>
      </c>
      <c r="H60" s="217" t="s">
        <v>196</v>
      </c>
      <c r="I60" s="218" t="s">
        <v>39</v>
      </c>
      <c r="J60" s="218" t="s">
        <v>50</v>
      </c>
      <c r="K60" s="219" t="s">
        <v>197</v>
      </c>
      <c r="L60" s="34" t="s">
        <v>198</v>
      </c>
      <c r="M60" s="8"/>
    </row>
    <row r="61" spans="1:16" ht="22.5" customHeight="1">
      <c r="A61" s="441" t="s">
        <v>11</v>
      </c>
      <c r="B61" s="35">
        <v>42372</v>
      </c>
      <c r="C61" s="36">
        <v>184092</v>
      </c>
      <c r="D61" s="36"/>
      <c r="E61" s="36">
        <v>1003</v>
      </c>
      <c r="F61" s="36"/>
      <c r="G61" s="36">
        <v>12743115</v>
      </c>
      <c r="H61" s="36"/>
      <c r="I61" s="37">
        <f t="shared" ref="I61:J92" si="7">E61/C61</f>
        <v>5.4483627751341721E-3</v>
      </c>
      <c r="J61" s="37"/>
      <c r="K61" s="38">
        <f t="shared" ref="K61:L92" si="8">G61/E61</f>
        <v>12705</v>
      </c>
      <c r="L61" s="38"/>
      <c r="M61" s="8"/>
    </row>
    <row r="62" spans="1:16" ht="22.5" customHeight="1">
      <c r="A62" s="441"/>
      <c r="B62" s="39">
        <v>42379</v>
      </c>
      <c r="C62" s="40">
        <v>217788</v>
      </c>
      <c r="D62" s="40"/>
      <c r="E62" s="40">
        <v>1025</v>
      </c>
      <c r="F62" s="40"/>
      <c r="G62" s="40">
        <v>8304550</v>
      </c>
      <c r="H62" s="40"/>
      <c r="I62" s="41">
        <f t="shared" si="7"/>
        <v>4.7064117398571085E-3</v>
      </c>
      <c r="J62" s="41"/>
      <c r="K62" s="42">
        <f t="shared" si="8"/>
        <v>8102</v>
      </c>
      <c r="L62" s="42"/>
      <c r="M62" s="8"/>
    </row>
    <row r="63" spans="1:16" ht="22.5" customHeight="1">
      <c r="A63" s="441"/>
      <c r="B63" s="39">
        <v>42386</v>
      </c>
      <c r="C63" s="40">
        <v>171870</v>
      </c>
      <c r="D63" s="40"/>
      <c r="E63" s="40">
        <v>959</v>
      </c>
      <c r="F63" s="40"/>
      <c r="G63" s="40">
        <v>8255072</v>
      </c>
      <c r="H63" s="40"/>
      <c r="I63" s="41">
        <f t="shared" si="7"/>
        <v>5.5797986850526565E-3</v>
      </c>
      <c r="J63" s="41"/>
      <c r="K63" s="42">
        <f t="shared" si="8"/>
        <v>8608</v>
      </c>
      <c r="L63" s="42"/>
    </row>
    <row r="64" spans="1:16" ht="22.5" customHeight="1">
      <c r="A64" s="441"/>
      <c r="B64" s="39">
        <v>42393</v>
      </c>
      <c r="C64" s="40">
        <v>213543</v>
      </c>
      <c r="D64" s="40"/>
      <c r="E64" s="40">
        <v>1017</v>
      </c>
      <c r="F64" s="40"/>
      <c r="G64" s="40">
        <v>8349570</v>
      </c>
      <c r="H64" s="40"/>
      <c r="I64" s="41">
        <f t="shared" si="7"/>
        <v>4.7625068487377248E-3</v>
      </c>
      <c r="J64" s="41"/>
      <c r="K64" s="42">
        <f t="shared" si="8"/>
        <v>8210</v>
      </c>
      <c r="L64" s="42"/>
    </row>
    <row r="65" spans="1:16" ht="22.5" customHeight="1">
      <c r="A65" s="441"/>
      <c r="B65" s="39">
        <v>42400</v>
      </c>
      <c r="C65" s="40">
        <v>449900</v>
      </c>
      <c r="D65" s="40"/>
      <c r="E65" s="40">
        <v>1284</v>
      </c>
      <c r="F65" s="40"/>
      <c r="G65" s="40">
        <v>16039728</v>
      </c>
      <c r="H65" s="40"/>
      <c r="I65" s="41">
        <f t="shared" si="7"/>
        <v>2.8539675483440765E-3</v>
      </c>
      <c r="J65" s="41"/>
      <c r="K65" s="42">
        <f t="shared" si="8"/>
        <v>12492</v>
      </c>
      <c r="L65" s="42"/>
    </row>
    <row r="66" spans="1:16" s="3" customFormat="1" ht="22.5" customHeight="1">
      <c r="A66" s="441"/>
      <c r="B66" s="39">
        <v>42407</v>
      </c>
      <c r="C66" s="40">
        <v>266870</v>
      </c>
      <c r="D66" s="40"/>
      <c r="E66" s="40">
        <v>910</v>
      </c>
      <c r="F66" s="40"/>
      <c r="G66" s="40">
        <v>11050130</v>
      </c>
      <c r="H66" s="40"/>
      <c r="I66" s="41">
        <f t="shared" si="7"/>
        <v>3.4098999512871438E-3</v>
      </c>
      <c r="J66" s="41"/>
      <c r="K66" s="42">
        <f t="shared" si="8"/>
        <v>12143</v>
      </c>
      <c r="L66" s="42"/>
      <c r="N66" s="2"/>
      <c r="O66" s="2"/>
      <c r="P66" s="2"/>
    </row>
    <row r="67" spans="1:16" s="3" customFormat="1" ht="22.5" customHeight="1">
      <c r="A67" s="441"/>
      <c r="B67" s="39">
        <v>42414</v>
      </c>
      <c r="C67" s="40">
        <v>292688</v>
      </c>
      <c r="D67" s="40"/>
      <c r="E67" s="40">
        <v>975</v>
      </c>
      <c r="F67" s="40"/>
      <c r="G67" s="40">
        <v>10654800</v>
      </c>
      <c r="H67" s="40"/>
      <c r="I67" s="41">
        <f t="shared" si="7"/>
        <v>3.3311922593341715E-3</v>
      </c>
      <c r="J67" s="41"/>
      <c r="K67" s="42">
        <f t="shared" si="8"/>
        <v>10928</v>
      </c>
      <c r="L67" s="42"/>
      <c r="N67" s="2"/>
      <c r="O67" s="2"/>
      <c r="P67" s="2"/>
    </row>
    <row r="68" spans="1:16" s="3" customFormat="1" ht="22.5" customHeight="1">
      <c r="A68" s="441"/>
      <c r="B68" s="39">
        <v>42421</v>
      </c>
      <c r="C68" s="40">
        <v>379020</v>
      </c>
      <c r="D68" s="40"/>
      <c r="E68" s="40">
        <v>1040</v>
      </c>
      <c r="F68" s="40"/>
      <c r="G68" s="40">
        <v>11035440</v>
      </c>
      <c r="H68" s="40"/>
      <c r="I68" s="41">
        <f t="shared" si="7"/>
        <v>2.743918526726822E-3</v>
      </c>
      <c r="J68" s="41"/>
      <c r="K68" s="42">
        <f t="shared" si="8"/>
        <v>10611</v>
      </c>
      <c r="L68" s="42"/>
      <c r="N68" s="2"/>
      <c r="O68" s="2"/>
      <c r="P68" s="2"/>
    </row>
    <row r="69" spans="1:16" s="3" customFormat="1" ht="22.5" customHeight="1">
      <c r="A69" s="441"/>
      <c r="B69" s="39">
        <v>42428</v>
      </c>
      <c r="C69" s="40">
        <v>321827</v>
      </c>
      <c r="D69" s="40"/>
      <c r="E69" s="40">
        <v>1086</v>
      </c>
      <c r="F69" s="40"/>
      <c r="G69" s="40">
        <v>9532908</v>
      </c>
      <c r="H69" s="40"/>
      <c r="I69" s="41">
        <f t="shared" si="7"/>
        <v>3.3744838065171662E-3</v>
      </c>
      <c r="J69" s="41"/>
      <c r="K69" s="42">
        <f t="shared" si="8"/>
        <v>8778</v>
      </c>
      <c r="L69" s="42"/>
      <c r="N69" s="2"/>
      <c r="O69" s="2"/>
      <c r="P69" s="2"/>
    </row>
    <row r="70" spans="1:16" s="3" customFormat="1" ht="22.5" customHeight="1">
      <c r="A70" s="441"/>
      <c r="B70" s="39">
        <v>42435</v>
      </c>
      <c r="C70" s="40">
        <v>299387</v>
      </c>
      <c r="D70" s="42">
        <f>AVERAGE(C61:C70)</f>
        <v>279698.5</v>
      </c>
      <c r="E70" s="40">
        <v>1164</v>
      </c>
      <c r="F70" s="42">
        <f>AVERAGE(E61:E70)</f>
        <v>1046.3</v>
      </c>
      <c r="G70" s="40">
        <v>10182672</v>
      </c>
      <c r="H70" s="42">
        <f>AVERAGE(G61:G70)</f>
        <v>10614798.5</v>
      </c>
      <c r="I70" s="41">
        <f t="shared" si="7"/>
        <v>3.8879443663218508E-3</v>
      </c>
      <c r="J70" s="41">
        <f>F70/D70</f>
        <v>3.7408137691120973E-3</v>
      </c>
      <c r="K70" s="42">
        <f t="shared" si="8"/>
        <v>8748</v>
      </c>
      <c r="L70" s="42">
        <f>H70/F70</f>
        <v>10145.081238650482</v>
      </c>
      <c r="N70" s="2"/>
      <c r="O70" s="2"/>
      <c r="P70" s="2"/>
    </row>
    <row r="71" spans="1:16" s="3" customFormat="1" ht="22.5" customHeight="1">
      <c r="A71" s="441"/>
      <c r="B71" s="39">
        <v>42442</v>
      </c>
      <c r="C71" s="40">
        <v>286044</v>
      </c>
      <c r="D71" s="42">
        <f>AVERAGE(C62:C71)</f>
        <v>289893.7</v>
      </c>
      <c r="E71" s="40">
        <v>1066</v>
      </c>
      <c r="F71" s="42">
        <f>AVERAGE(E62:E71)</f>
        <v>1052.5999999999999</v>
      </c>
      <c r="G71" s="40">
        <v>13159770</v>
      </c>
      <c r="H71" s="42">
        <f>AVERAGE(G62:G71)</f>
        <v>10656464</v>
      </c>
      <c r="I71" s="41">
        <f t="shared" si="7"/>
        <v>3.7266993889052036E-3</v>
      </c>
      <c r="J71" s="41">
        <f t="shared" si="7"/>
        <v>3.630986116635166E-3</v>
      </c>
      <c r="K71" s="42">
        <f t="shared" si="8"/>
        <v>12345</v>
      </c>
      <c r="L71" s="42">
        <f t="shared" si="8"/>
        <v>10123.944518335551</v>
      </c>
      <c r="N71" s="2"/>
      <c r="O71" s="2"/>
      <c r="P71" s="2"/>
    </row>
    <row r="72" spans="1:16" s="3" customFormat="1" ht="22.5" customHeight="1">
      <c r="A72" s="441"/>
      <c r="B72" s="39">
        <v>42449</v>
      </c>
      <c r="C72" s="40">
        <v>293010</v>
      </c>
      <c r="D72" s="42">
        <f t="shared" ref="D72:D112" si="9">AVERAGE(C63:C72)</f>
        <v>297415.90000000002</v>
      </c>
      <c r="E72" s="40">
        <v>1075</v>
      </c>
      <c r="F72" s="42">
        <f t="shared" ref="F72:H112" si="10">AVERAGE(E63:E72)</f>
        <v>1057.5999999999999</v>
      </c>
      <c r="G72" s="40">
        <v>13819125</v>
      </c>
      <c r="H72" s="42">
        <f t="shared" si="10"/>
        <v>11207921.5</v>
      </c>
      <c r="I72" s="41">
        <f t="shared" si="7"/>
        <v>3.6688167639329717E-3</v>
      </c>
      <c r="J72" s="41">
        <f t="shared" si="7"/>
        <v>3.5559632151475418E-3</v>
      </c>
      <c r="K72" s="42">
        <f t="shared" si="8"/>
        <v>12855</v>
      </c>
      <c r="L72" s="42">
        <f t="shared" si="8"/>
        <v>10597.505200453859</v>
      </c>
      <c r="N72" s="2"/>
      <c r="O72" s="2"/>
      <c r="P72" s="2"/>
    </row>
    <row r="73" spans="1:16" s="3" customFormat="1" ht="22.5" customHeight="1">
      <c r="A73" s="441"/>
      <c r="B73" s="39">
        <v>42456</v>
      </c>
      <c r="C73" s="40">
        <v>501648</v>
      </c>
      <c r="D73" s="42">
        <f t="shared" si="9"/>
        <v>330393.7</v>
      </c>
      <c r="E73" s="40">
        <v>1014</v>
      </c>
      <c r="F73" s="42">
        <f t="shared" si="10"/>
        <v>1063.0999999999999</v>
      </c>
      <c r="G73" s="40">
        <v>13244868</v>
      </c>
      <c r="H73" s="42">
        <f t="shared" si="10"/>
        <v>11706901.1</v>
      </c>
      <c r="I73" s="41">
        <f t="shared" si="7"/>
        <v>2.0213376710362645E-3</v>
      </c>
      <c r="J73" s="41">
        <f t="shared" si="7"/>
        <v>3.2176763661050435E-3</v>
      </c>
      <c r="K73" s="42">
        <f t="shared" si="8"/>
        <v>13062</v>
      </c>
      <c r="L73" s="42">
        <f t="shared" si="8"/>
        <v>11012.04129432791</v>
      </c>
      <c r="N73" s="2"/>
      <c r="O73" s="2"/>
      <c r="P73" s="2"/>
    </row>
    <row r="74" spans="1:16" s="3" customFormat="1" ht="22.5" customHeight="1">
      <c r="A74" s="434" t="s">
        <v>12</v>
      </c>
      <c r="B74" s="39">
        <v>42463</v>
      </c>
      <c r="C74" s="40">
        <v>520230</v>
      </c>
      <c r="D74" s="42">
        <f t="shared" si="9"/>
        <v>361062.40000000002</v>
      </c>
      <c r="E74" s="40">
        <v>1040</v>
      </c>
      <c r="F74" s="42">
        <f t="shared" si="10"/>
        <v>1065.4000000000001</v>
      </c>
      <c r="G74" s="40">
        <v>10634000</v>
      </c>
      <c r="H74" s="42">
        <f t="shared" si="10"/>
        <v>11935344.1</v>
      </c>
      <c r="I74" s="41">
        <f t="shared" si="7"/>
        <v>1.9991157757145877E-3</v>
      </c>
      <c r="J74" s="41">
        <f t="shared" si="7"/>
        <v>2.9507364931934204E-3</v>
      </c>
      <c r="K74" s="42">
        <f t="shared" si="8"/>
        <v>10225</v>
      </c>
      <c r="L74" s="42">
        <f t="shared" si="8"/>
        <v>11202.688286089729</v>
      </c>
      <c r="N74" s="2"/>
      <c r="O74" s="2"/>
      <c r="P74" s="2"/>
    </row>
    <row r="75" spans="1:16" s="3" customFormat="1" ht="22.5" customHeight="1">
      <c r="A75" s="434"/>
      <c r="B75" s="39">
        <v>42470</v>
      </c>
      <c r="C75" s="40">
        <v>579744</v>
      </c>
      <c r="D75" s="42">
        <f t="shared" si="9"/>
        <v>374046.8</v>
      </c>
      <c r="E75" s="40">
        <v>1170</v>
      </c>
      <c r="F75" s="42">
        <f t="shared" si="10"/>
        <v>1054</v>
      </c>
      <c r="G75" s="40">
        <v>17029350</v>
      </c>
      <c r="H75" s="42">
        <f t="shared" si="10"/>
        <v>12034306.300000001</v>
      </c>
      <c r="I75" s="41">
        <f t="shared" si="7"/>
        <v>2.0181321410829606E-3</v>
      </c>
      <c r="J75" s="41">
        <f t="shared" si="7"/>
        <v>2.8178292128150811E-3</v>
      </c>
      <c r="K75" s="42">
        <f t="shared" si="8"/>
        <v>14555</v>
      </c>
      <c r="L75" s="42">
        <f t="shared" si="8"/>
        <v>11417.747912713474</v>
      </c>
      <c r="N75" s="2"/>
      <c r="O75" s="2"/>
      <c r="P75" s="2"/>
    </row>
    <row r="76" spans="1:16" s="3" customFormat="1" ht="22.5" customHeight="1">
      <c r="A76" s="434"/>
      <c r="B76" s="39">
        <v>42477</v>
      </c>
      <c r="C76" s="40">
        <v>688831</v>
      </c>
      <c r="D76" s="42">
        <f t="shared" si="9"/>
        <v>416242.9</v>
      </c>
      <c r="E76" s="40">
        <v>1196</v>
      </c>
      <c r="F76" s="42">
        <f t="shared" si="10"/>
        <v>1082.5999999999999</v>
      </c>
      <c r="G76" s="40">
        <v>17136288</v>
      </c>
      <c r="H76" s="42">
        <f t="shared" si="10"/>
        <v>12642922.1</v>
      </c>
      <c r="I76" s="41">
        <f t="shared" si="7"/>
        <v>1.7362749353615039E-3</v>
      </c>
      <c r="J76" s="41">
        <f t="shared" si="7"/>
        <v>2.6008852042881687E-3</v>
      </c>
      <c r="K76" s="42">
        <f t="shared" si="8"/>
        <v>14328</v>
      </c>
      <c r="L76" s="42">
        <f t="shared" si="8"/>
        <v>11678.294938111954</v>
      </c>
      <c r="N76" s="2"/>
      <c r="O76" s="2"/>
      <c r="P76" s="2"/>
    </row>
    <row r="77" spans="1:16" s="3" customFormat="1" ht="22.5" customHeight="1">
      <c r="A77" s="434"/>
      <c r="B77" s="39">
        <v>42484</v>
      </c>
      <c r="C77" s="40">
        <v>596398</v>
      </c>
      <c r="D77" s="42">
        <f t="shared" si="9"/>
        <v>446613.9</v>
      </c>
      <c r="E77" s="40">
        <v>1209</v>
      </c>
      <c r="F77" s="42">
        <f t="shared" si="10"/>
        <v>1106</v>
      </c>
      <c r="G77" s="40">
        <v>11886888</v>
      </c>
      <c r="H77" s="42">
        <f t="shared" si="10"/>
        <v>12766130.9</v>
      </c>
      <c r="I77" s="41">
        <f t="shared" si="7"/>
        <v>2.0271697758879139E-3</v>
      </c>
      <c r="J77" s="41">
        <f t="shared" si="7"/>
        <v>2.4764119522477914E-3</v>
      </c>
      <c r="K77" s="42">
        <f t="shared" si="8"/>
        <v>9832</v>
      </c>
      <c r="L77" s="42">
        <f t="shared" si="8"/>
        <v>11542.613833634719</v>
      </c>
      <c r="N77" s="2"/>
      <c r="O77" s="2"/>
      <c r="P77" s="2"/>
    </row>
    <row r="78" spans="1:16" s="3" customFormat="1" ht="22.5" customHeight="1">
      <c r="A78" s="434"/>
      <c r="B78" s="39">
        <v>42491</v>
      </c>
      <c r="C78" s="40">
        <v>300366</v>
      </c>
      <c r="D78" s="42">
        <f t="shared" si="9"/>
        <v>438748.5</v>
      </c>
      <c r="E78" s="40">
        <v>1287</v>
      </c>
      <c r="F78" s="42">
        <f t="shared" si="10"/>
        <v>1130.7</v>
      </c>
      <c r="G78" s="40">
        <v>16150563</v>
      </c>
      <c r="H78" s="42">
        <f t="shared" si="10"/>
        <v>13277643.199999999</v>
      </c>
      <c r="I78" s="41">
        <f t="shared" si="7"/>
        <v>4.2847725774555045E-3</v>
      </c>
      <c r="J78" s="41">
        <f t="shared" si="7"/>
        <v>2.5771028277019751E-3</v>
      </c>
      <c r="K78" s="42">
        <f t="shared" si="8"/>
        <v>12549</v>
      </c>
      <c r="L78" s="42">
        <f t="shared" si="8"/>
        <v>11742.852392323339</v>
      </c>
      <c r="N78" s="2"/>
      <c r="O78" s="2"/>
      <c r="P78" s="2"/>
    </row>
    <row r="79" spans="1:16" s="3" customFormat="1" ht="22.5" customHeight="1">
      <c r="A79" s="434"/>
      <c r="B79" s="39">
        <v>42498</v>
      </c>
      <c r="C79" s="40">
        <v>257840</v>
      </c>
      <c r="D79" s="42">
        <f t="shared" si="9"/>
        <v>432349.8</v>
      </c>
      <c r="E79" s="40">
        <v>725</v>
      </c>
      <c r="F79" s="42">
        <f t="shared" si="10"/>
        <v>1094.5999999999999</v>
      </c>
      <c r="G79" s="40">
        <v>9099475</v>
      </c>
      <c r="H79" s="42">
        <f t="shared" si="10"/>
        <v>13234299.9</v>
      </c>
      <c r="I79" s="41">
        <f t="shared" si="7"/>
        <v>2.8118212845175301E-3</v>
      </c>
      <c r="J79" s="41">
        <f t="shared" si="7"/>
        <v>2.5317462850682477E-3</v>
      </c>
      <c r="K79" s="42">
        <f t="shared" si="8"/>
        <v>12551</v>
      </c>
      <c r="L79" s="42">
        <f t="shared" si="8"/>
        <v>12090.535264023389</v>
      </c>
      <c r="N79" s="2"/>
      <c r="O79" s="2"/>
      <c r="P79" s="2"/>
    </row>
    <row r="80" spans="1:16" s="3" customFormat="1" ht="22.5" customHeight="1">
      <c r="A80" s="434"/>
      <c r="B80" s="39">
        <v>42505</v>
      </c>
      <c r="C80" s="40">
        <v>268092</v>
      </c>
      <c r="D80" s="42">
        <f t="shared" si="9"/>
        <v>429220.3</v>
      </c>
      <c r="E80" s="40">
        <v>1288</v>
      </c>
      <c r="F80" s="42">
        <f t="shared" si="10"/>
        <v>1107</v>
      </c>
      <c r="G80" s="40">
        <v>16767184</v>
      </c>
      <c r="H80" s="42">
        <f t="shared" si="10"/>
        <v>13892751.1</v>
      </c>
      <c r="I80" s="41">
        <f t="shared" si="7"/>
        <v>4.8043209047640362E-3</v>
      </c>
      <c r="J80" s="41">
        <f t="shared" si="7"/>
        <v>2.579095163951938E-3</v>
      </c>
      <c r="K80" s="42">
        <f t="shared" si="8"/>
        <v>13018</v>
      </c>
      <c r="L80" s="42">
        <f t="shared" si="8"/>
        <v>12549.910659439927</v>
      </c>
      <c r="N80" s="2"/>
      <c r="O80" s="2"/>
      <c r="P80" s="2"/>
    </row>
    <row r="81" spans="1:16" s="3" customFormat="1" ht="22.5" customHeight="1">
      <c r="A81" s="434"/>
      <c r="B81" s="39">
        <v>42512</v>
      </c>
      <c r="C81" s="40">
        <v>257961</v>
      </c>
      <c r="D81" s="42">
        <f t="shared" si="9"/>
        <v>426412</v>
      </c>
      <c r="E81" s="40">
        <v>1235</v>
      </c>
      <c r="F81" s="42">
        <f t="shared" si="10"/>
        <v>1123.9000000000001</v>
      </c>
      <c r="G81" s="40">
        <v>14824940</v>
      </c>
      <c r="H81" s="42">
        <f t="shared" si="10"/>
        <v>14059268.1</v>
      </c>
      <c r="I81" s="41">
        <f t="shared" si="7"/>
        <v>4.78754540415024E-3</v>
      </c>
      <c r="J81" s="41">
        <f t="shared" si="7"/>
        <v>2.6357138166843335E-3</v>
      </c>
      <c r="K81" s="42">
        <f t="shared" si="8"/>
        <v>12004</v>
      </c>
      <c r="L81" s="42">
        <f t="shared" si="8"/>
        <v>12509.358572826763</v>
      </c>
      <c r="N81" s="2"/>
      <c r="O81" s="2"/>
      <c r="P81" s="2"/>
    </row>
    <row r="82" spans="1:16" s="3" customFormat="1" ht="22.5" customHeight="1">
      <c r="A82" s="434"/>
      <c r="B82" s="39">
        <v>42519</v>
      </c>
      <c r="C82" s="40">
        <v>247313</v>
      </c>
      <c r="D82" s="42">
        <f t="shared" si="9"/>
        <v>421842.3</v>
      </c>
      <c r="E82" s="40">
        <v>1258</v>
      </c>
      <c r="F82" s="42">
        <f t="shared" si="10"/>
        <v>1142.2</v>
      </c>
      <c r="G82" s="40">
        <v>16234490</v>
      </c>
      <c r="H82" s="42">
        <f t="shared" si="10"/>
        <v>14300804.6</v>
      </c>
      <c r="I82" s="41">
        <f t="shared" si="7"/>
        <v>5.086671545773979E-3</v>
      </c>
      <c r="J82" s="41">
        <f t="shared" si="7"/>
        <v>2.7076469097575091E-3</v>
      </c>
      <c r="K82" s="42">
        <f t="shared" si="8"/>
        <v>12905</v>
      </c>
      <c r="L82" s="42">
        <f t="shared" si="8"/>
        <v>12520.403256872702</v>
      </c>
      <c r="N82" s="2"/>
      <c r="O82" s="2"/>
      <c r="P82" s="2"/>
    </row>
    <row r="83" spans="1:16" s="3" customFormat="1" ht="22.5" customHeight="1">
      <c r="A83" s="434"/>
      <c r="B83" s="39">
        <v>42526</v>
      </c>
      <c r="C83" s="40">
        <v>228613</v>
      </c>
      <c r="D83" s="42">
        <f t="shared" si="9"/>
        <v>394538.8</v>
      </c>
      <c r="E83" s="40">
        <v>1040</v>
      </c>
      <c r="F83" s="42">
        <f t="shared" si="10"/>
        <v>1144.8</v>
      </c>
      <c r="G83" s="40">
        <v>9607520</v>
      </c>
      <c r="H83" s="42">
        <f t="shared" si="10"/>
        <v>13937069.800000001</v>
      </c>
      <c r="I83" s="41">
        <f t="shared" si="7"/>
        <v>4.5491726192298772E-3</v>
      </c>
      <c r="J83" s="41">
        <f t="shared" si="7"/>
        <v>2.9016157599708824E-3</v>
      </c>
      <c r="K83" s="42">
        <f t="shared" si="8"/>
        <v>9238</v>
      </c>
      <c r="L83" s="42">
        <f t="shared" si="8"/>
        <v>12174.239867225717</v>
      </c>
      <c r="N83" s="2"/>
      <c r="O83" s="2"/>
      <c r="P83" s="2"/>
    </row>
    <row r="84" spans="1:16" s="3" customFormat="1" ht="22.5" customHeight="1">
      <c r="A84" s="434"/>
      <c r="B84" s="39">
        <v>42533</v>
      </c>
      <c r="C84" s="40">
        <v>183510</v>
      </c>
      <c r="D84" s="42">
        <f t="shared" si="9"/>
        <v>360866.8</v>
      </c>
      <c r="E84" s="40">
        <v>1105</v>
      </c>
      <c r="F84" s="42">
        <f t="shared" si="10"/>
        <v>1151.3</v>
      </c>
      <c r="G84" s="40">
        <v>9510735</v>
      </c>
      <c r="H84" s="42">
        <f t="shared" si="10"/>
        <v>13824743.300000001</v>
      </c>
      <c r="I84" s="41">
        <f t="shared" si="7"/>
        <v>6.0214702196065614E-3</v>
      </c>
      <c r="J84" s="41">
        <f t="shared" si="7"/>
        <v>3.1903738443104213E-3</v>
      </c>
      <c r="K84" s="42">
        <f t="shared" si="8"/>
        <v>8607</v>
      </c>
      <c r="L84" s="42">
        <f t="shared" si="8"/>
        <v>12007.941718057849</v>
      </c>
      <c r="N84" s="2"/>
      <c r="O84" s="2"/>
      <c r="P84" s="2"/>
    </row>
    <row r="85" spans="1:16" s="3" customFormat="1" ht="22.5" customHeight="1">
      <c r="A85" s="434"/>
      <c r="B85" s="39">
        <v>42540</v>
      </c>
      <c r="C85" s="40">
        <v>194830</v>
      </c>
      <c r="D85" s="42">
        <f t="shared" si="9"/>
        <v>322375.40000000002</v>
      </c>
      <c r="E85" s="40">
        <v>1131</v>
      </c>
      <c r="F85" s="42">
        <f t="shared" si="10"/>
        <v>1147.4000000000001</v>
      </c>
      <c r="G85" s="40">
        <v>12228372</v>
      </c>
      <c r="H85" s="42">
        <f t="shared" si="10"/>
        <v>13344645.5</v>
      </c>
      <c r="I85" s="41">
        <f t="shared" si="7"/>
        <v>5.8050608222552993E-3</v>
      </c>
      <c r="J85" s="41">
        <f t="shared" si="7"/>
        <v>3.5592045795057562E-3</v>
      </c>
      <c r="K85" s="42">
        <f t="shared" si="8"/>
        <v>10812</v>
      </c>
      <c r="L85" s="42">
        <f t="shared" si="8"/>
        <v>11630.334233920166</v>
      </c>
      <c r="N85" s="2"/>
      <c r="O85" s="2"/>
      <c r="P85" s="2"/>
    </row>
    <row r="86" spans="1:16" s="3" customFormat="1" ht="22.5" customHeight="1">
      <c r="A86" s="434"/>
      <c r="B86" s="39">
        <v>42547</v>
      </c>
      <c r="C86" s="40">
        <v>216689</v>
      </c>
      <c r="D86" s="42">
        <f t="shared" si="9"/>
        <v>275161.2</v>
      </c>
      <c r="E86" s="40">
        <v>1280</v>
      </c>
      <c r="F86" s="42">
        <f t="shared" si="10"/>
        <v>1155.8</v>
      </c>
      <c r="G86" s="40">
        <v>11859200</v>
      </c>
      <c r="H86" s="42">
        <f t="shared" si="10"/>
        <v>12816936.699999999</v>
      </c>
      <c r="I86" s="41">
        <f t="shared" si="7"/>
        <v>5.9070834237086329E-3</v>
      </c>
      <c r="J86" s="41">
        <f t="shared" si="7"/>
        <v>4.2004468653283967E-3</v>
      </c>
      <c r="K86" s="42">
        <f t="shared" si="8"/>
        <v>9265</v>
      </c>
      <c r="L86" s="42">
        <f t="shared" si="8"/>
        <v>11089.234037030628</v>
      </c>
      <c r="N86" s="2"/>
      <c r="O86" s="2"/>
      <c r="P86" s="2"/>
    </row>
    <row r="87" spans="1:16" s="3" customFormat="1" ht="22.5" customHeight="1">
      <c r="A87" s="434" t="s">
        <v>18</v>
      </c>
      <c r="B87" s="39">
        <v>42554</v>
      </c>
      <c r="C87" s="40">
        <v>341726</v>
      </c>
      <c r="D87" s="42">
        <f t="shared" si="9"/>
        <v>249694</v>
      </c>
      <c r="E87" s="40">
        <v>1307</v>
      </c>
      <c r="F87" s="42">
        <f t="shared" si="10"/>
        <v>1165.5999999999999</v>
      </c>
      <c r="G87" s="40">
        <v>11249349</v>
      </c>
      <c r="H87" s="42">
        <f t="shared" si="10"/>
        <v>12753182.800000001</v>
      </c>
      <c r="I87" s="41">
        <f t="shared" si="7"/>
        <v>3.8247016615651137E-3</v>
      </c>
      <c r="J87" s="41">
        <f t="shared" si="7"/>
        <v>4.6681137712560172E-3</v>
      </c>
      <c r="K87" s="42">
        <f t="shared" si="8"/>
        <v>8607</v>
      </c>
      <c r="L87" s="42">
        <f t="shared" si="8"/>
        <v>10941.303019903913</v>
      </c>
      <c r="N87" s="2"/>
      <c r="O87" s="2"/>
      <c r="P87" s="2"/>
    </row>
    <row r="88" spans="1:16" s="3" customFormat="1" ht="22.5" customHeight="1">
      <c r="A88" s="434"/>
      <c r="B88" s="39">
        <v>42561</v>
      </c>
      <c r="C88" s="40">
        <v>400536</v>
      </c>
      <c r="D88" s="42">
        <f t="shared" si="9"/>
        <v>259711</v>
      </c>
      <c r="E88" s="40">
        <v>1249</v>
      </c>
      <c r="F88" s="42">
        <f t="shared" si="10"/>
        <v>1161.8</v>
      </c>
      <c r="G88" s="40">
        <v>15035462</v>
      </c>
      <c r="H88" s="42">
        <f t="shared" si="10"/>
        <v>12641672.699999999</v>
      </c>
      <c r="I88" s="41">
        <f t="shared" si="7"/>
        <v>3.1183214492579944E-3</v>
      </c>
      <c r="J88" s="41">
        <f t="shared" si="7"/>
        <v>4.4734339323324775E-3</v>
      </c>
      <c r="K88" s="42">
        <f t="shared" si="8"/>
        <v>12038</v>
      </c>
      <c r="L88" s="42">
        <f t="shared" si="8"/>
        <v>10881.109227061455</v>
      </c>
      <c r="N88" s="2"/>
      <c r="O88" s="2"/>
      <c r="P88" s="2"/>
    </row>
    <row r="89" spans="1:16" s="3" customFormat="1" ht="22.5" customHeight="1">
      <c r="A89" s="434"/>
      <c r="B89" s="39">
        <v>42568</v>
      </c>
      <c r="C89" s="40">
        <v>263370</v>
      </c>
      <c r="D89" s="42">
        <f t="shared" si="9"/>
        <v>260264</v>
      </c>
      <c r="E89" s="40">
        <v>1313</v>
      </c>
      <c r="F89" s="42">
        <f t="shared" si="10"/>
        <v>1220.5999999999999</v>
      </c>
      <c r="G89" s="40">
        <v>11912849</v>
      </c>
      <c r="H89" s="42">
        <f t="shared" si="10"/>
        <v>12923010.1</v>
      </c>
      <c r="I89" s="41">
        <f t="shared" si="7"/>
        <v>4.9853817822834798E-3</v>
      </c>
      <c r="J89" s="41">
        <f t="shared" si="7"/>
        <v>4.689853379645283E-3</v>
      </c>
      <c r="K89" s="42">
        <f t="shared" si="8"/>
        <v>9073</v>
      </c>
      <c r="L89" s="42">
        <f t="shared" si="8"/>
        <v>10587.424299524824</v>
      </c>
      <c r="N89" s="2"/>
      <c r="O89" s="2"/>
      <c r="P89" s="2"/>
    </row>
    <row r="90" spans="1:16" s="3" customFormat="1" ht="22.5" customHeight="1">
      <c r="A90" s="434"/>
      <c r="B90" s="39">
        <v>42575</v>
      </c>
      <c r="C90" s="40">
        <v>264636</v>
      </c>
      <c r="D90" s="42">
        <f t="shared" si="9"/>
        <v>259918.4</v>
      </c>
      <c r="E90" s="40">
        <v>1394</v>
      </c>
      <c r="F90" s="42">
        <f t="shared" si="10"/>
        <v>1231.2</v>
      </c>
      <c r="G90" s="40">
        <v>17017952</v>
      </c>
      <c r="H90" s="42">
        <f t="shared" si="10"/>
        <v>12948086.9</v>
      </c>
      <c r="I90" s="41">
        <f t="shared" si="7"/>
        <v>5.2676128720204355E-3</v>
      </c>
      <c r="J90" s="41">
        <f t="shared" si="7"/>
        <v>4.7368712642121532E-3</v>
      </c>
      <c r="K90" s="42">
        <f t="shared" si="8"/>
        <v>12208</v>
      </c>
      <c r="L90" s="42">
        <f t="shared" si="8"/>
        <v>10516.639782326185</v>
      </c>
      <c r="N90" s="2"/>
      <c r="O90" s="2"/>
      <c r="P90" s="2"/>
    </row>
    <row r="91" spans="1:16" s="3" customFormat="1" ht="22.5" customHeight="1">
      <c r="A91" s="434"/>
      <c r="B91" s="39">
        <v>42582</v>
      </c>
      <c r="C91" s="40">
        <v>279940</v>
      </c>
      <c r="D91" s="42">
        <f t="shared" si="9"/>
        <v>262116.3</v>
      </c>
      <c r="E91" s="40">
        <v>1262</v>
      </c>
      <c r="F91" s="42">
        <f t="shared" si="10"/>
        <v>1233.9000000000001</v>
      </c>
      <c r="G91" s="40">
        <v>15614726</v>
      </c>
      <c r="H91" s="42">
        <f t="shared" si="10"/>
        <v>13027065.5</v>
      </c>
      <c r="I91" s="41">
        <f t="shared" si="7"/>
        <v>4.5081088804743872E-3</v>
      </c>
      <c r="J91" s="41">
        <f t="shared" si="7"/>
        <v>4.7074523789630788E-3</v>
      </c>
      <c r="K91" s="42">
        <f t="shared" si="8"/>
        <v>12373</v>
      </c>
      <c r="L91" s="42">
        <f t="shared" si="8"/>
        <v>10557.634735391846</v>
      </c>
      <c r="N91" s="2"/>
      <c r="O91" s="2"/>
      <c r="P91" s="2"/>
    </row>
    <row r="92" spans="1:16" s="3" customFormat="1" ht="22.5" customHeight="1">
      <c r="A92" s="434"/>
      <c r="B92" s="39">
        <v>42589</v>
      </c>
      <c r="C92" s="40">
        <v>286884</v>
      </c>
      <c r="D92" s="42">
        <f t="shared" si="9"/>
        <v>266073.40000000002</v>
      </c>
      <c r="E92" s="40">
        <v>1374</v>
      </c>
      <c r="F92" s="42">
        <f t="shared" si="10"/>
        <v>1245.5</v>
      </c>
      <c r="G92" s="40">
        <v>16964778</v>
      </c>
      <c r="H92" s="42">
        <f t="shared" si="10"/>
        <v>13100094.300000001</v>
      </c>
      <c r="I92" s="41">
        <f t="shared" si="7"/>
        <v>4.7893922282176765E-3</v>
      </c>
      <c r="J92" s="41">
        <f t="shared" si="7"/>
        <v>4.6810391418307873E-3</v>
      </c>
      <c r="K92" s="42">
        <f t="shared" si="8"/>
        <v>12347</v>
      </c>
      <c r="L92" s="42">
        <f t="shared" si="8"/>
        <v>10517.940024086713</v>
      </c>
      <c r="N92" s="2"/>
      <c r="O92" s="2"/>
      <c r="P92" s="2"/>
    </row>
    <row r="93" spans="1:16" s="3" customFormat="1" ht="22.5" customHeight="1">
      <c r="A93" s="434"/>
      <c r="B93" s="39">
        <v>42596</v>
      </c>
      <c r="C93" s="40">
        <v>270028</v>
      </c>
      <c r="D93" s="42">
        <f t="shared" si="9"/>
        <v>270214.90000000002</v>
      </c>
      <c r="E93" s="40">
        <v>1281</v>
      </c>
      <c r="F93" s="42">
        <f t="shared" si="10"/>
        <v>1269.5999999999999</v>
      </c>
      <c r="G93" s="40">
        <v>18386193</v>
      </c>
      <c r="H93" s="42">
        <f t="shared" si="10"/>
        <v>13977961.6</v>
      </c>
      <c r="I93" s="41">
        <f t="shared" ref="I93:L112" si="11">E93/C93</f>
        <v>4.7439524790021774E-3</v>
      </c>
      <c r="J93" s="41">
        <f t="shared" si="11"/>
        <v>4.6984825781257802E-3</v>
      </c>
      <c r="K93" s="42">
        <f t="shared" si="11"/>
        <v>14353</v>
      </c>
      <c r="L93" s="42">
        <f t="shared" si="11"/>
        <v>11009.736609955891</v>
      </c>
      <c r="N93" s="2"/>
      <c r="O93" s="2"/>
      <c r="P93" s="2"/>
    </row>
    <row r="94" spans="1:16" s="3" customFormat="1" ht="22.5" customHeight="1">
      <c r="A94" s="434"/>
      <c r="B94" s="39">
        <v>42603</v>
      </c>
      <c r="C94" s="40">
        <v>265793</v>
      </c>
      <c r="D94" s="42">
        <f t="shared" si="9"/>
        <v>278443.2</v>
      </c>
      <c r="E94" s="40">
        <v>1410</v>
      </c>
      <c r="F94" s="42">
        <f t="shared" si="10"/>
        <v>1300.0999999999999</v>
      </c>
      <c r="G94" s="40">
        <v>10591920</v>
      </c>
      <c r="H94" s="42">
        <f t="shared" si="10"/>
        <v>14086080.1</v>
      </c>
      <c r="I94" s="41">
        <f t="shared" si="11"/>
        <v>5.304880113471762E-3</v>
      </c>
      <c r="J94" s="41">
        <f t="shared" si="11"/>
        <v>4.6691748981479882E-3</v>
      </c>
      <c r="K94" s="42">
        <f t="shared" si="11"/>
        <v>7512</v>
      </c>
      <c r="L94" s="42">
        <f t="shared" si="11"/>
        <v>10834.61279901546</v>
      </c>
      <c r="N94" s="2"/>
      <c r="O94" s="2"/>
      <c r="P94" s="2"/>
    </row>
    <row r="95" spans="1:16" s="3" customFormat="1" ht="22.5" customHeight="1">
      <c r="A95" s="434"/>
      <c r="B95" s="39">
        <v>42610</v>
      </c>
      <c r="C95" s="40">
        <v>279081</v>
      </c>
      <c r="D95" s="42">
        <f t="shared" si="9"/>
        <v>286868.3</v>
      </c>
      <c r="E95" s="40">
        <v>1323</v>
      </c>
      <c r="F95" s="42">
        <f t="shared" si="10"/>
        <v>1319.3</v>
      </c>
      <c r="G95" s="40">
        <v>9340380</v>
      </c>
      <c r="H95" s="42">
        <f t="shared" si="10"/>
        <v>13797280.9</v>
      </c>
      <c r="I95" s="41">
        <f t="shared" si="11"/>
        <v>4.7405591924925021E-3</v>
      </c>
      <c r="J95" s="41">
        <f t="shared" si="11"/>
        <v>4.5989745119973174E-3</v>
      </c>
      <c r="K95" s="42">
        <f t="shared" si="11"/>
        <v>7060</v>
      </c>
      <c r="L95" s="42">
        <f t="shared" si="11"/>
        <v>10458.031456075192</v>
      </c>
      <c r="N95" s="2"/>
      <c r="O95" s="2"/>
      <c r="P95" s="2"/>
    </row>
    <row r="96" spans="1:16" s="3" customFormat="1" ht="22.5" customHeight="1">
      <c r="A96" s="434"/>
      <c r="B96" s="39">
        <v>42617</v>
      </c>
      <c r="C96" s="40">
        <v>270840</v>
      </c>
      <c r="D96" s="42">
        <f t="shared" si="9"/>
        <v>292283.40000000002</v>
      </c>
      <c r="E96" s="40">
        <v>1380</v>
      </c>
      <c r="F96" s="42">
        <f t="shared" si="10"/>
        <v>1329.3</v>
      </c>
      <c r="G96" s="40">
        <v>14380980</v>
      </c>
      <c r="H96" s="42">
        <f t="shared" si="10"/>
        <v>14049458.9</v>
      </c>
      <c r="I96" s="41">
        <f t="shared" si="11"/>
        <v>5.0952591936198497E-3</v>
      </c>
      <c r="J96" s="41">
        <f t="shared" si="11"/>
        <v>4.5479832245006041E-3</v>
      </c>
      <c r="K96" s="42">
        <f t="shared" si="11"/>
        <v>10421</v>
      </c>
      <c r="L96" s="42">
        <f t="shared" si="11"/>
        <v>10569.065598435267</v>
      </c>
      <c r="N96" s="2"/>
      <c r="O96" s="2"/>
      <c r="P96" s="2"/>
    </row>
    <row r="97" spans="1:16" s="3" customFormat="1" ht="22.5" customHeight="1">
      <c r="A97" s="434"/>
      <c r="B97" s="39">
        <v>42624</v>
      </c>
      <c r="C97" s="40">
        <v>172711</v>
      </c>
      <c r="D97" s="42">
        <f t="shared" si="9"/>
        <v>275381.90000000002</v>
      </c>
      <c r="E97" s="40">
        <v>1224</v>
      </c>
      <c r="F97" s="42">
        <f t="shared" si="10"/>
        <v>1321</v>
      </c>
      <c r="G97" s="40">
        <v>11946240</v>
      </c>
      <c r="H97" s="42">
        <f t="shared" si="10"/>
        <v>14119148</v>
      </c>
      <c r="I97" s="41">
        <f t="shared" si="11"/>
        <v>7.0869834579152455E-3</v>
      </c>
      <c r="J97" s="41">
        <f t="shared" si="11"/>
        <v>4.7969746740798864E-3</v>
      </c>
      <c r="K97" s="42">
        <f t="shared" si="11"/>
        <v>9760</v>
      </c>
      <c r="L97" s="42">
        <f t="shared" si="11"/>
        <v>10688.227100681303</v>
      </c>
      <c r="N97" s="2"/>
      <c r="O97" s="2"/>
      <c r="P97" s="2"/>
    </row>
    <row r="98" spans="1:16" s="3" customFormat="1" ht="22.5" customHeight="1">
      <c r="A98" s="434"/>
      <c r="B98" s="39">
        <v>42631</v>
      </c>
      <c r="C98" s="40">
        <v>169760</v>
      </c>
      <c r="D98" s="42">
        <f t="shared" si="9"/>
        <v>252304.3</v>
      </c>
      <c r="E98" s="40">
        <v>1576</v>
      </c>
      <c r="F98" s="42">
        <f t="shared" si="10"/>
        <v>1353.7</v>
      </c>
      <c r="G98" s="40">
        <v>9793264</v>
      </c>
      <c r="H98" s="42">
        <f t="shared" si="10"/>
        <v>13594928.199999999</v>
      </c>
      <c r="I98" s="41">
        <f t="shared" si="11"/>
        <v>9.2836946277097075E-3</v>
      </c>
      <c r="J98" s="41">
        <f t="shared" si="11"/>
        <v>5.365346527982282E-3</v>
      </c>
      <c r="K98" s="42">
        <f t="shared" si="11"/>
        <v>6214</v>
      </c>
      <c r="L98" s="42">
        <f t="shared" si="11"/>
        <v>10042.792494644307</v>
      </c>
      <c r="N98" s="2"/>
      <c r="O98" s="2"/>
      <c r="P98" s="2"/>
    </row>
    <row r="99" spans="1:16" s="3" customFormat="1" ht="22.5" customHeight="1">
      <c r="A99" s="434"/>
      <c r="B99" s="39">
        <v>42638</v>
      </c>
      <c r="C99" s="40">
        <v>322707</v>
      </c>
      <c r="D99" s="42">
        <f t="shared" si="9"/>
        <v>258238</v>
      </c>
      <c r="E99" s="40">
        <v>1458</v>
      </c>
      <c r="F99" s="42">
        <f t="shared" si="10"/>
        <v>1368.2</v>
      </c>
      <c r="G99" s="40">
        <v>11480292</v>
      </c>
      <c r="H99" s="42">
        <f t="shared" si="10"/>
        <v>13551672.5</v>
      </c>
      <c r="I99" s="41">
        <f t="shared" si="11"/>
        <v>4.5180302875363716E-3</v>
      </c>
      <c r="J99" s="41">
        <f t="shared" si="11"/>
        <v>5.2982132761251249E-3</v>
      </c>
      <c r="K99" s="42">
        <f t="shared" si="11"/>
        <v>7874</v>
      </c>
      <c r="L99" s="42">
        <f t="shared" si="11"/>
        <v>9904.7452857769331</v>
      </c>
      <c r="N99" s="2"/>
      <c r="O99" s="2"/>
      <c r="P99" s="2"/>
    </row>
    <row r="100" spans="1:16" s="3" customFormat="1" ht="22.5" customHeight="1">
      <c r="A100" s="434" t="s">
        <v>19</v>
      </c>
      <c r="B100" s="39">
        <v>42645</v>
      </c>
      <c r="C100" s="40">
        <v>265254</v>
      </c>
      <c r="D100" s="42">
        <f t="shared" si="9"/>
        <v>258299.8</v>
      </c>
      <c r="E100" s="40">
        <v>1495</v>
      </c>
      <c r="F100" s="42">
        <f t="shared" si="10"/>
        <v>1378.3</v>
      </c>
      <c r="G100" s="40">
        <v>9541090</v>
      </c>
      <c r="H100" s="42">
        <f t="shared" si="10"/>
        <v>12803986.300000001</v>
      </c>
      <c r="I100" s="41">
        <f t="shared" si="11"/>
        <v>5.6361072783068303E-3</v>
      </c>
      <c r="J100" s="41">
        <f t="shared" si="11"/>
        <v>5.3360474921002651E-3</v>
      </c>
      <c r="K100" s="42">
        <f t="shared" si="11"/>
        <v>6382</v>
      </c>
      <c r="L100" s="42">
        <f t="shared" si="11"/>
        <v>9289.6947689182343</v>
      </c>
      <c r="N100" s="2"/>
      <c r="O100" s="2"/>
      <c r="P100" s="2"/>
    </row>
    <row r="101" spans="1:16" s="3" customFormat="1" ht="22.5" customHeight="1">
      <c r="A101" s="434"/>
      <c r="B101" s="39">
        <v>42652</v>
      </c>
      <c r="C101" s="40">
        <v>194909</v>
      </c>
      <c r="D101" s="42">
        <f t="shared" si="9"/>
        <v>249796.7</v>
      </c>
      <c r="E101" s="40">
        <v>1418</v>
      </c>
      <c r="F101" s="42">
        <f t="shared" si="10"/>
        <v>1393.9</v>
      </c>
      <c r="G101" s="40">
        <v>12146588</v>
      </c>
      <c r="H101" s="42">
        <f t="shared" si="10"/>
        <v>12457172.5</v>
      </c>
      <c r="I101" s="41">
        <f t="shared" si="11"/>
        <v>7.2751899604430788E-3</v>
      </c>
      <c r="J101" s="41">
        <f t="shared" si="11"/>
        <v>5.5801377680329643E-3</v>
      </c>
      <c r="K101" s="42">
        <f t="shared" si="11"/>
        <v>8566</v>
      </c>
      <c r="L101" s="42">
        <f t="shared" si="11"/>
        <v>8936.9197933854648</v>
      </c>
      <c r="N101" s="2"/>
      <c r="O101" s="2"/>
      <c r="P101" s="2"/>
    </row>
    <row r="102" spans="1:16" s="3" customFormat="1" ht="22.5" customHeight="1">
      <c r="A102" s="434"/>
      <c r="B102" s="39">
        <v>42659</v>
      </c>
      <c r="C102" s="40">
        <v>239800</v>
      </c>
      <c r="D102" s="42">
        <f t="shared" si="9"/>
        <v>245088.3</v>
      </c>
      <c r="E102" s="40">
        <v>1411</v>
      </c>
      <c r="F102" s="42">
        <f t="shared" si="10"/>
        <v>1397.6</v>
      </c>
      <c r="G102" s="40">
        <v>19759644</v>
      </c>
      <c r="H102" s="42">
        <f t="shared" si="10"/>
        <v>12736659.1</v>
      </c>
      <c r="I102" s="41">
        <f t="shared" si="11"/>
        <v>5.8840700583819849E-3</v>
      </c>
      <c r="J102" s="41">
        <f t="shared" si="11"/>
        <v>5.7024345919409452E-3</v>
      </c>
      <c r="K102" s="42">
        <f t="shared" si="11"/>
        <v>14004</v>
      </c>
      <c r="L102" s="42">
        <f t="shared" si="11"/>
        <v>9113.23633371494</v>
      </c>
      <c r="N102" s="2"/>
      <c r="O102" s="2"/>
      <c r="P102" s="2"/>
    </row>
    <row r="103" spans="1:16" s="3" customFormat="1" ht="22.5" customHeight="1">
      <c r="A103" s="434"/>
      <c r="B103" s="39">
        <v>42666</v>
      </c>
      <c r="C103" s="40">
        <v>279928</v>
      </c>
      <c r="D103" s="42">
        <f t="shared" si="9"/>
        <v>246078.3</v>
      </c>
      <c r="E103" s="40">
        <v>1400</v>
      </c>
      <c r="F103" s="42">
        <f t="shared" si="10"/>
        <v>1409.5</v>
      </c>
      <c r="G103" s="40">
        <v>10591000</v>
      </c>
      <c r="H103" s="42">
        <f t="shared" si="10"/>
        <v>11957139.800000001</v>
      </c>
      <c r="I103" s="41">
        <f t="shared" si="11"/>
        <v>5.0012860449829954E-3</v>
      </c>
      <c r="J103" s="41">
        <f t="shared" si="11"/>
        <v>5.7278516634745938E-3</v>
      </c>
      <c r="K103" s="42">
        <f t="shared" si="11"/>
        <v>7565</v>
      </c>
      <c r="L103" s="42">
        <f t="shared" si="11"/>
        <v>8483.2492373181976</v>
      </c>
      <c r="N103" s="2"/>
      <c r="O103" s="2"/>
      <c r="P103" s="2"/>
    </row>
    <row r="104" spans="1:16" s="3" customFormat="1" ht="22.5" customHeight="1">
      <c r="A104" s="434"/>
      <c r="B104" s="39">
        <v>42673</v>
      </c>
      <c r="C104" s="40">
        <v>213576</v>
      </c>
      <c r="D104" s="42">
        <f t="shared" si="9"/>
        <v>240856.6</v>
      </c>
      <c r="E104" s="40">
        <v>1474</v>
      </c>
      <c r="F104" s="42">
        <f t="shared" si="10"/>
        <v>1415.9</v>
      </c>
      <c r="G104" s="40">
        <v>18165576</v>
      </c>
      <c r="H104" s="42">
        <f t="shared" si="10"/>
        <v>12714505.4</v>
      </c>
      <c r="I104" s="41">
        <f t="shared" si="11"/>
        <v>6.9015245158632055E-3</v>
      </c>
      <c r="J104" s="41">
        <f t="shared" si="11"/>
        <v>5.8786016243690233E-3</v>
      </c>
      <c r="K104" s="42">
        <f t="shared" si="11"/>
        <v>12324</v>
      </c>
      <c r="L104" s="42">
        <f t="shared" si="11"/>
        <v>8979.804647220848</v>
      </c>
      <c r="N104" s="2"/>
      <c r="O104" s="2"/>
      <c r="P104" s="2"/>
    </row>
    <row r="105" spans="1:16" s="3" customFormat="1" ht="22.5" customHeight="1">
      <c r="A105" s="434"/>
      <c r="B105" s="39">
        <v>42680</v>
      </c>
      <c r="C105" s="40">
        <v>217107</v>
      </c>
      <c r="D105" s="42">
        <f t="shared" si="9"/>
        <v>234659.20000000001</v>
      </c>
      <c r="E105" s="40">
        <v>1388</v>
      </c>
      <c r="F105" s="42">
        <f t="shared" si="10"/>
        <v>1422.4</v>
      </c>
      <c r="G105" s="40">
        <v>12915340</v>
      </c>
      <c r="H105" s="42">
        <f t="shared" si="10"/>
        <v>13072001.4</v>
      </c>
      <c r="I105" s="41">
        <f t="shared" si="11"/>
        <v>6.3931609759243137E-3</v>
      </c>
      <c r="J105" s="41">
        <f t="shared" si="11"/>
        <v>6.0615565040705839E-3</v>
      </c>
      <c r="K105" s="42">
        <f t="shared" si="11"/>
        <v>9305</v>
      </c>
      <c r="L105" s="42">
        <f t="shared" si="11"/>
        <v>9190.1022215973007</v>
      </c>
      <c r="N105" s="2"/>
      <c r="O105" s="2"/>
      <c r="P105" s="2"/>
    </row>
    <row r="106" spans="1:16" s="3" customFormat="1" ht="22.5" customHeight="1">
      <c r="A106" s="434"/>
      <c r="B106" s="39">
        <v>42687</v>
      </c>
      <c r="C106" s="40">
        <v>367994</v>
      </c>
      <c r="D106" s="42">
        <f t="shared" si="9"/>
        <v>244374.6</v>
      </c>
      <c r="E106" s="40">
        <v>1379</v>
      </c>
      <c r="F106" s="42">
        <f t="shared" si="10"/>
        <v>1422.3</v>
      </c>
      <c r="G106" s="40">
        <v>13732082</v>
      </c>
      <c r="H106" s="42">
        <f t="shared" si="10"/>
        <v>13007111.6</v>
      </c>
      <c r="I106" s="41">
        <f t="shared" si="11"/>
        <v>3.7473437066908701E-3</v>
      </c>
      <c r="J106" s="41">
        <f t="shared" si="11"/>
        <v>5.8201629792949015E-3</v>
      </c>
      <c r="K106" s="42">
        <f t="shared" si="11"/>
        <v>9958</v>
      </c>
      <c r="L106" s="42">
        <f t="shared" si="11"/>
        <v>9145.1252197145477</v>
      </c>
      <c r="N106" s="2"/>
      <c r="O106" s="2"/>
      <c r="P106" s="2"/>
    </row>
    <row r="107" spans="1:16" s="3" customFormat="1" ht="22.5" customHeight="1">
      <c r="A107" s="434"/>
      <c r="B107" s="39">
        <v>42694</v>
      </c>
      <c r="C107" s="40">
        <v>245060</v>
      </c>
      <c r="D107" s="42">
        <f t="shared" si="9"/>
        <v>251609.5</v>
      </c>
      <c r="E107" s="40">
        <v>1540</v>
      </c>
      <c r="F107" s="42">
        <f t="shared" si="10"/>
        <v>1453.9</v>
      </c>
      <c r="G107" s="40">
        <v>13558160</v>
      </c>
      <c r="H107" s="42">
        <f t="shared" si="10"/>
        <v>13168303.6</v>
      </c>
      <c r="I107" s="41">
        <f t="shared" si="11"/>
        <v>6.2841753040071818E-3</v>
      </c>
      <c r="J107" s="41">
        <f t="shared" si="11"/>
        <v>5.7783986693666183E-3</v>
      </c>
      <c r="K107" s="42">
        <f t="shared" si="11"/>
        <v>8804</v>
      </c>
      <c r="L107" s="42">
        <f t="shared" si="11"/>
        <v>9057.2278698672526</v>
      </c>
      <c r="N107" s="2"/>
      <c r="O107" s="2"/>
      <c r="P107" s="2"/>
    </row>
    <row r="108" spans="1:16" s="3" customFormat="1" ht="22.5" customHeight="1">
      <c r="A108" s="434"/>
      <c r="B108" s="39">
        <v>42701</v>
      </c>
      <c r="C108" s="40">
        <v>205730</v>
      </c>
      <c r="D108" s="42">
        <f t="shared" si="9"/>
        <v>255206.5</v>
      </c>
      <c r="E108" s="40">
        <v>1550</v>
      </c>
      <c r="F108" s="42">
        <f t="shared" si="10"/>
        <v>1451.3</v>
      </c>
      <c r="G108" s="40">
        <v>15613150</v>
      </c>
      <c r="H108" s="42">
        <f t="shared" si="10"/>
        <v>13750292.199999999</v>
      </c>
      <c r="I108" s="41">
        <f t="shared" si="11"/>
        <v>7.5341466971273032E-3</v>
      </c>
      <c r="J108" s="41">
        <f t="shared" si="11"/>
        <v>5.6867673824922173E-3</v>
      </c>
      <c r="K108" s="42">
        <f t="shared" si="11"/>
        <v>10073</v>
      </c>
      <c r="L108" s="42">
        <f t="shared" si="11"/>
        <v>9474.4657892923587</v>
      </c>
      <c r="N108" s="2"/>
      <c r="O108" s="2"/>
      <c r="P108" s="2"/>
    </row>
    <row r="109" spans="1:16" s="3" customFormat="1" ht="22.5" customHeight="1">
      <c r="A109" s="434"/>
      <c r="B109" s="39">
        <v>42708</v>
      </c>
      <c r="C109" s="40">
        <v>181038</v>
      </c>
      <c r="D109" s="42">
        <f t="shared" si="9"/>
        <v>241039.6</v>
      </c>
      <c r="E109" s="40">
        <v>1530</v>
      </c>
      <c r="F109" s="42">
        <f t="shared" si="10"/>
        <v>1458.5</v>
      </c>
      <c r="G109" s="40">
        <v>16069590</v>
      </c>
      <c r="H109" s="42">
        <f t="shared" si="10"/>
        <v>14209222</v>
      </c>
      <c r="I109" s="41">
        <f t="shared" si="11"/>
        <v>8.4512643754349921E-3</v>
      </c>
      <c r="J109" s="41">
        <f t="shared" si="11"/>
        <v>6.0508729685910525E-3</v>
      </c>
      <c r="K109" s="42">
        <f t="shared" si="11"/>
        <v>10503</v>
      </c>
      <c r="L109" s="42">
        <f t="shared" si="11"/>
        <v>9742.3531025025713</v>
      </c>
      <c r="N109" s="2"/>
      <c r="O109" s="2"/>
      <c r="P109" s="2"/>
    </row>
    <row r="110" spans="1:16" s="3" customFormat="1" ht="22.5" customHeight="1">
      <c r="A110" s="434"/>
      <c r="B110" s="39">
        <v>42715</v>
      </c>
      <c r="C110" s="40">
        <v>169764</v>
      </c>
      <c r="D110" s="42">
        <f t="shared" si="9"/>
        <v>231490.6</v>
      </c>
      <c r="E110" s="40">
        <v>1387</v>
      </c>
      <c r="F110" s="42">
        <f t="shared" si="10"/>
        <v>1447.7</v>
      </c>
      <c r="G110" s="40">
        <v>14001765</v>
      </c>
      <c r="H110" s="42">
        <f t="shared" si="10"/>
        <v>14655289.5</v>
      </c>
      <c r="I110" s="41">
        <f t="shared" si="11"/>
        <v>8.1701656417143796E-3</v>
      </c>
      <c r="J110" s="41">
        <f t="shared" si="11"/>
        <v>6.2538176496151465E-3</v>
      </c>
      <c r="K110" s="42">
        <f t="shared" si="11"/>
        <v>10095</v>
      </c>
      <c r="L110" s="42">
        <f t="shared" si="11"/>
        <v>10123.153622988188</v>
      </c>
      <c r="N110" s="2"/>
      <c r="O110" s="2"/>
      <c r="P110" s="2"/>
    </row>
    <row r="111" spans="1:16" s="3" customFormat="1" ht="22.5" customHeight="1">
      <c r="A111" s="434"/>
      <c r="B111" s="39">
        <v>42722</v>
      </c>
      <c r="C111" s="40">
        <v>117380</v>
      </c>
      <c r="D111" s="42">
        <f t="shared" si="9"/>
        <v>223737.7</v>
      </c>
      <c r="E111" s="40">
        <v>1050</v>
      </c>
      <c r="F111" s="42">
        <f t="shared" si="10"/>
        <v>1410.9</v>
      </c>
      <c r="G111" s="40">
        <v>13830600</v>
      </c>
      <c r="H111" s="42">
        <f t="shared" si="10"/>
        <v>14823690.699999999</v>
      </c>
      <c r="I111" s="41">
        <f t="shared" si="11"/>
        <v>8.9453058442664855E-3</v>
      </c>
      <c r="J111" s="41">
        <f t="shared" si="11"/>
        <v>6.3060449803497582E-3</v>
      </c>
      <c r="K111" s="42">
        <f t="shared" si="11"/>
        <v>13172</v>
      </c>
      <c r="L111" s="42">
        <f t="shared" si="11"/>
        <v>10506.549507406618</v>
      </c>
      <c r="N111" s="2"/>
      <c r="O111" s="2"/>
      <c r="P111" s="2"/>
    </row>
    <row r="112" spans="1:16" s="3" customFormat="1" ht="22.5" customHeight="1" thickBot="1">
      <c r="A112" s="435"/>
      <c r="B112" s="43">
        <v>42729</v>
      </c>
      <c r="C112" s="44">
        <v>144936</v>
      </c>
      <c r="D112" s="45">
        <f t="shared" si="9"/>
        <v>214251.3</v>
      </c>
      <c r="E112" s="44">
        <v>1627</v>
      </c>
      <c r="F112" s="45">
        <f t="shared" si="10"/>
        <v>1432.5</v>
      </c>
      <c r="G112" s="44">
        <v>19445904</v>
      </c>
      <c r="H112" s="45">
        <f t="shared" si="10"/>
        <v>14792316.699999999</v>
      </c>
      <c r="I112" s="46">
        <f t="shared" si="11"/>
        <v>1.1225644422365734E-2</v>
      </c>
      <c r="J112" s="46">
        <f t="shared" si="11"/>
        <v>6.6860737834496227E-3</v>
      </c>
      <c r="K112" s="45">
        <f t="shared" si="11"/>
        <v>11952</v>
      </c>
      <c r="L112" s="45">
        <f t="shared" si="11"/>
        <v>10326.224572425828</v>
      </c>
      <c r="N112" s="2"/>
      <c r="O112" s="2"/>
      <c r="P112" s="2"/>
    </row>
  </sheetData>
  <mergeCells count="19">
    <mergeCell ref="A100:A112"/>
    <mergeCell ref="A36:A39"/>
    <mergeCell ref="G36:G39"/>
    <mergeCell ref="M36:M39"/>
    <mergeCell ref="G42:J42"/>
    <mergeCell ref="M42:P42"/>
    <mergeCell ref="G45:G48"/>
    <mergeCell ref="M45:M48"/>
    <mergeCell ref="G49:G52"/>
    <mergeCell ref="M49:M52"/>
    <mergeCell ref="A61:A73"/>
    <mergeCell ref="A74:A86"/>
    <mergeCell ref="A87:A99"/>
    <mergeCell ref="A29:D29"/>
    <mergeCell ref="G29:J29"/>
    <mergeCell ref="M29:P29"/>
    <mergeCell ref="A32:A35"/>
    <mergeCell ref="G32:G35"/>
    <mergeCell ref="M32:M35"/>
  </mergeCells>
  <phoneticPr fontId="3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>
      <selection activeCell="G20" sqref="G20"/>
    </sheetView>
  </sheetViews>
  <sheetFormatPr defaultColWidth="11.125" defaultRowHeight="24.95" customHeight="1"/>
  <cols>
    <col min="1" max="1" width="16.625" style="225" customWidth="1"/>
    <col min="2" max="2" width="8" style="225" customWidth="1"/>
    <col min="3" max="3" width="7" style="226" customWidth="1"/>
    <col min="4" max="4" width="10.5" style="225" bestFit="1" customWidth="1"/>
    <col min="5" max="5" width="9.375" style="225" bestFit="1" customWidth="1"/>
    <col min="6" max="6" width="9" style="225" bestFit="1" customWidth="1"/>
    <col min="7" max="7" width="9.25" style="225" customWidth="1"/>
    <col min="8" max="8" width="8.875" style="225" customWidth="1"/>
    <col min="9" max="9" width="8.375" style="225" customWidth="1"/>
    <col min="10" max="10" width="8.625" style="225" customWidth="1"/>
    <col min="11" max="11" width="9" style="225" customWidth="1"/>
    <col min="12" max="12" width="8.625" style="225" customWidth="1"/>
    <col min="13" max="16384" width="11.125" style="225"/>
  </cols>
  <sheetData>
    <row r="1" spans="1:12" ht="24.95" customHeight="1">
      <c r="A1" s="224" t="s">
        <v>200</v>
      </c>
    </row>
    <row r="2" spans="1:12" ht="24.95" customHeight="1" thickBot="1"/>
    <row r="3" spans="1:12" ht="24.95" customHeight="1">
      <c r="A3" s="227" t="s">
        <v>201</v>
      </c>
      <c r="B3" s="227" t="s">
        <v>202</v>
      </c>
      <c r="D3" s="228"/>
      <c r="E3" s="444" t="s">
        <v>203</v>
      </c>
      <c r="F3" s="444"/>
      <c r="G3" s="228" t="s">
        <v>204</v>
      </c>
    </row>
    <row r="4" spans="1:12" ht="24.95" customHeight="1">
      <c r="A4" s="229" t="s">
        <v>205</v>
      </c>
      <c r="B4" s="230">
        <v>3800</v>
      </c>
      <c r="D4" s="229" t="s">
        <v>210</v>
      </c>
      <c r="E4" s="231">
        <f>E6*50%</f>
        <v>500000</v>
      </c>
      <c r="F4" s="231">
        <f>E5-1</f>
        <v>749999</v>
      </c>
      <c r="G4" s="232"/>
    </row>
    <row r="5" spans="1:12" ht="24.95" customHeight="1">
      <c r="A5" s="229" t="s">
        <v>206</v>
      </c>
      <c r="B5" s="233">
        <v>500</v>
      </c>
      <c r="D5" s="229" t="s">
        <v>211</v>
      </c>
      <c r="E5" s="231">
        <f>E6*75%</f>
        <v>750000</v>
      </c>
      <c r="F5" s="231">
        <f>E6-1</f>
        <v>999999</v>
      </c>
      <c r="G5" s="234"/>
    </row>
    <row r="6" spans="1:12" ht="24.95" customHeight="1" thickBot="1">
      <c r="A6" s="235" t="s">
        <v>212</v>
      </c>
      <c r="B6" s="236">
        <v>5.0000000000000001E-3</v>
      </c>
      <c r="D6" s="235" t="s">
        <v>207</v>
      </c>
      <c r="E6" s="237">
        <v>1000000</v>
      </c>
      <c r="F6" s="238"/>
      <c r="G6" s="239"/>
    </row>
    <row r="7" spans="1:12" ht="24.95" customHeight="1" thickBot="1">
      <c r="A7" s="240"/>
      <c r="B7" s="241"/>
    </row>
    <row r="8" spans="1:12" ht="24.95" customHeight="1">
      <c r="A8" s="445"/>
      <c r="B8" s="445"/>
      <c r="C8" s="447" t="s">
        <v>208</v>
      </c>
      <c r="D8" s="447"/>
      <c r="E8" s="447"/>
      <c r="F8" s="447"/>
      <c r="G8" s="447"/>
      <c r="H8" s="447"/>
      <c r="I8" s="447"/>
      <c r="J8" s="447"/>
      <c r="K8" s="447"/>
      <c r="L8" s="447"/>
    </row>
    <row r="9" spans="1:12" ht="24.95" customHeight="1">
      <c r="A9" s="446"/>
      <c r="B9" s="446"/>
      <c r="C9" s="242">
        <v>1500</v>
      </c>
      <c r="D9" s="242">
        <f t="shared" ref="D9:L9" si="0">C9+$B5</f>
        <v>2000</v>
      </c>
      <c r="E9" s="242">
        <f t="shared" si="0"/>
        <v>2500</v>
      </c>
      <c r="F9" s="242">
        <f t="shared" si="0"/>
        <v>3000</v>
      </c>
      <c r="G9" s="242">
        <f t="shared" si="0"/>
        <v>3500</v>
      </c>
      <c r="H9" s="242">
        <f t="shared" si="0"/>
        <v>4000</v>
      </c>
      <c r="I9" s="242">
        <f t="shared" si="0"/>
        <v>4500</v>
      </c>
      <c r="J9" s="242">
        <f t="shared" si="0"/>
        <v>5000</v>
      </c>
      <c r="K9" s="242">
        <f t="shared" si="0"/>
        <v>5500</v>
      </c>
      <c r="L9" s="242">
        <f t="shared" si="0"/>
        <v>6000</v>
      </c>
    </row>
    <row r="10" spans="1:12" ht="24.95" customHeight="1">
      <c r="A10" s="448" t="s">
        <v>209</v>
      </c>
      <c r="B10" s="243">
        <v>1.8700000000000001E-2</v>
      </c>
      <c r="C10" s="244">
        <f t="shared" ref="C10:L19" si="1">$B$4*C$9*$B10</f>
        <v>106590.00000000001</v>
      </c>
      <c r="D10" s="245">
        <f t="shared" si="1"/>
        <v>142120</v>
      </c>
      <c r="E10" s="245">
        <f t="shared" si="1"/>
        <v>177650</v>
      </c>
      <c r="F10" s="245">
        <f t="shared" si="1"/>
        <v>213180.00000000003</v>
      </c>
      <c r="G10" s="245">
        <f t="shared" si="1"/>
        <v>248710.00000000003</v>
      </c>
      <c r="H10" s="245">
        <f t="shared" si="1"/>
        <v>284240</v>
      </c>
      <c r="I10" s="245">
        <f t="shared" si="1"/>
        <v>319770</v>
      </c>
      <c r="J10" s="245">
        <f t="shared" si="1"/>
        <v>355300</v>
      </c>
      <c r="K10" s="245">
        <f t="shared" si="1"/>
        <v>390830</v>
      </c>
      <c r="L10" s="245">
        <f t="shared" si="1"/>
        <v>426360.00000000006</v>
      </c>
    </row>
    <row r="11" spans="1:12" ht="24.95" customHeight="1">
      <c r="A11" s="449"/>
      <c r="B11" s="246">
        <f>B10+B$6</f>
        <v>2.3700000000000002E-2</v>
      </c>
      <c r="C11" s="245">
        <f t="shared" si="1"/>
        <v>135090</v>
      </c>
      <c r="D11" s="245">
        <f t="shared" si="1"/>
        <v>180120.00000000003</v>
      </c>
      <c r="E11" s="245">
        <f t="shared" si="1"/>
        <v>225150.00000000003</v>
      </c>
      <c r="F11" s="245">
        <f t="shared" si="1"/>
        <v>270180</v>
      </c>
      <c r="G11" s="245">
        <f t="shared" si="1"/>
        <v>315210.00000000006</v>
      </c>
      <c r="H11" s="245">
        <f t="shared" si="1"/>
        <v>360240.00000000006</v>
      </c>
      <c r="I11" s="245">
        <f t="shared" si="1"/>
        <v>405270.00000000006</v>
      </c>
      <c r="J11" s="245">
        <f t="shared" si="1"/>
        <v>450300.00000000006</v>
      </c>
      <c r="K11" s="245">
        <f t="shared" si="1"/>
        <v>495330.00000000006</v>
      </c>
      <c r="L11" s="245">
        <f t="shared" si="1"/>
        <v>540360</v>
      </c>
    </row>
    <row r="12" spans="1:12" ht="24.95" customHeight="1">
      <c r="A12" s="449"/>
      <c r="B12" s="246">
        <f t="shared" ref="B12:B19" si="2">B11+B$6</f>
        <v>2.8700000000000003E-2</v>
      </c>
      <c r="C12" s="245">
        <f t="shared" si="1"/>
        <v>163590.00000000003</v>
      </c>
      <c r="D12" s="245">
        <f t="shared" si="1"/>
        <v>218120.00000000003</v>
      </c>
      <c r="E12" s="245">
        <f t="shared" si="1"/>
        <v>272650.00000000006</v>
      </c>
      <c r="F12" s="245">
        <f t="shared" si="1"/>
        <v>327180.00000000006</v>
      </c>
      <c r="G12" s="245">
        <f t="shared" si="1"/>
        <v>381710.00000000006</v>
      </c>
      <c r="H12" s="245">
        <f t="shared" si="1"/>
        <v>436240.00000000006</v>
      </c>
      <c r="I12" s="245">
        <f t="shared" si="1"/>
        <v>490770.00000000006</v>
      </c>
      <c r="J12" s="245">
        <f t="shared" si="1"/>
        <v>545300.00000000012</v>
      </c>
      <c r="K12" s="245">
        <f t="shared" si="1"/>
        <v>599830.00000000012</v>
      </c>
      <c r="L12" s="245">
        <f t="shared" si="1"/>
        <v>654360.00000000012</v>
      </c>
    </row>
    <row r="13" spans="1:12" ht="24.95" customHeight="1">
      <c r="A13" s="449"/>
      <c r="B13" s="246">
        <f t="shared" si="2"/>
        <v>3.3700000000000001E-2</v>
      </c>
      <c r="C13" s="245">
        <f t="shared" si="1"/>
        <v>192090</v>
      </c>
      <c r="D13" s="245">
        <f t="shared" si="1"/>
        <v>256120</v>
      </c>
      <c r="E13" s="245">
        <f t="shared" si="1"/>
        <v>320150</v>
      </c>
      <c r="F13" s="245">
        <f t="shared" si="1"/>
        <v>384180</v>
      </c>
      <c r="G13" s="245">
        <f t="shared" si="1"/>
        <v>448210</v>
      </c>
      <c r="H13" s="245">
        <f t="shared" si="1"/>
        <v>512240</v>
      </c>
      <c r="I13" s="245">
        <f t="shared" si="1"/>
        <v>576270</v>
      </c>
      <c r="J13" s="245">
        <f t="shared" si="1"/>
        <v>640300</v>
      </c>
      <c r="K13" s="245">
        <f t="shared" si="1"/>
        <v>704330</v>
      </c>
      <c r="L13" s="245">
        <f t="shared" si="1"/>
        <v>768360</v>
      </c>
    </row>
    <row r="14" spans="1:12" ht="24.95" customHeight="1">
      <c r="A14" s="449"/>
      <c r="B14" s="246">
        <f t="shared" si="2"/>
        <v>3.8699999999999998E-2</v>
      </c>
      <c r="C14" s="245">
        <f t="shared" si="1"/>
        <v>220590</v>
      </c>
      <c r="D14" s="245">
        <f t="shared" si="1"/>
        <v>294120</v>
      </c>
      <c r="E14" s="245">
        <f t="shared" si="1"/>
        <v>367650</v>
      </c>
      <c r="F14" s="245">
        <f t="shared" si="1"/>
        <v>441180</v>
      </c>
      <c r="G14" s="245">
        <f t="shared" si="1"/>
        <v>514710</v>
      </c>
      <c r="H14" s="245">
        <f t="shared" si="1"/>
        <v>588240</v>
      </c>
      <c r="I14" s="245">
        <f t="shared" si="1"/>
        <v>661770</v>
      </c>
      <c r="J14" s="245">
        <f t="shared" si="1"/>
        <v>735300</v>
      </c>
      <c r="K14" s="245">
        <f t="shared" si="1"/>
        <v>808830</v>
      </c>
      <c r="L14" s="245">
        <f t="shared" si="1"/>
        <v>882360</v>
      </c>
    </row>
    <row r="15" spans="1:12" ht="24.95" customHeight="1">
      <c r="A15" s="449"/>
      <c r="B15" s="246">
        <f t="shared" si="2"/>
        <v>4.3699999999999996E-2</v>
      </c>
      <c r="C15" s="245">
        <f t="shared" si="1"/>
        <v>249089.99999999997</v>
      </c>
      <c r="D15" s="245">
        <f t="shared" si="1"/>
        <v>332119.99999999994</v>
      </c>
      <c r="E15" s="245">
        <f t="shared" si="1"/>
        <v>415149.99999999994</v>
      </c>
      <c r="F15" s="245">
        <f t="shared" si="1"/>
        <v>498179.99999999994</v>
      </c>
      <c r="G15" s="245">
        <f t="shared" si="1"/>
        <v>581210</v>
      </c>
      <c r="H15" s="245">
        <f t="shared" si="1"/>
        <v>664239.99999999988</v>
      </c>
      <c r="I15" s="245">
        <f t="shared" si="1"/>
        <v>747269.99999999988</v>
      </c>
      <c r="J15" s="245">
        <f t="shared" si="1"/>
        <v>830299.99999999988</v>
      </c>
      <c r="K15" s="245">
        <f t="shared" si="1"/>
        <v>913329.99999999988</v>
      </c>
      <c r="L15" s="245">
        <f t="shared" si="1"/>
        <v>996359.99999999988</v>
      </c>
    </row>
    <row r="16" spans="1:12" ht="24.95" customHeight="1">
      <c r="A16" s="449"/>
      <c r="B16" s="246">
        <f t="shared" si="2"/>
        <v>4.8699999999999993E-2</v>
      </c>
      <c r="C16" s="245">
        <f t="shared" si="1"/>
        <v>277589.99999999994</v>
      </c>
      <c r="D16" s="245">
        <f t="shared" si="1"/>
        <v>370119.99999999994</v>
      </c>
      <c r="E16" s="245">
        <f t="shared" si="1"/>
        <v>462649.99999999994</v>
      </c>
      <c r="F16" s="245">
        <f t="shared" si="1"/>
        <v>555179.99999999988</v>
      </c>
      <c r="G16" s="245">
        <f t="shared" si="1"/>
        <v>647709.99999999988</v>
      </c>
      <c r="H16" s="245">
        <f t="shared" si="1"/>
        <v>740239.99999999988</v>
      </c>
      <c r="I16" s="245">
        <f t="shared" si="1"/>
        <v>832769.99999999988</v>
      </c>
      <c r="J16" s="245">
        <f t="shared" si="1"/>
        <v>925299.99999999988</v>
      </c>
      <c r="K16" s="245">
        <f t="shared" si="1"/>
        <v>1017829.9999999999</v>
      </c>
      <c r="L16" s="245">
        <f t="shared" si="1"/>
        <v>1110359.9999999998</v>
      </c>
    </row>
    <row r="17" spans="1:12" ht="24.95" customHeight="1">
      <c r="A17" s="449"/>
      <c r="B17" s="246">
        <f t="shared" si="2"/>
        <v>5.3699999999999991E-2</v>
      </c>
      <c r="C17" s="245">
        <f t="shared" si="1"/>
        <v>306089.99999999994</v>
      </c>
      <c r="D17" s="245">
        <f t="shared" si="1"/>
        <v>408119.99999999994</v>
      </c>
      <c r="E17" s="245">
        <f t="shared" si="1"/>
        <v>510149.99999999988</v>
      </c>
      <c r="F17" s="245">
        <f t="shared" si="1"/>
        <v>612179.99999999988</v>
      </c>
      <c r="G17" s="245">
        <f t="shared" si="1"/>
        <v>714209.99999999988</v>
      </c>
      <c r="H17" s="245">
        <f t="shared" si="1"/>
        <v>816239.99999999988</v>
      </c>
      <c r="I17" s="245">
        <f t="shared" si="1"/>
        <v>918269.99999999988</v>
      </c>
      <c r="J17" s="245">
        <f t="shared" si="1"/>
        <v>1020299.9999999998</v>
      </c>
      <c r="K17" s="245">
        <f t="shared" si="1"/>
        <v>1122329.9999999998</v>
      </c>
      <c r="L17" s="245">
        <f t="shared" si="1"/>
        <v>1224359.9999999998</v>
      </c>
    </row>
    <row r="18" spans="1:12" ht="24.95" customHeight="1">
      <c r="A18" s="449"/>
      <c r="B18" s="246">
        <f t="shared" si="2"/>
        <v>5.8699999999999988E-2</v>
      </c>
      <c r="C18" s="245">
        <f t="shared" si="1"/>
        <v>334589.99999999994</v>
      </c>
      <c r="D18" s="245">
        <f t="shared" si="1"/>
        <v>446119.99999999988</v>
      </c>
      <c r="E18" s="245">
        <f t="shared" si="1"/>
        <v>557649.99999999988</v>
      </c>
      <c r="F18" s="245">
        <f t="shared" si="1"/>
        <v>669179.99999999988</v>
      </c>
      <c r="G18" s="245">
        <f t="shared" si="1"/>
        <v>780709.99999999988</v>
      </c>
      <c r="H18" s="245">
        <f t="shared" si="1"/>
        <v>892239.99999999977</v>
      </c>
      <c r="I18" s="245">
        <f t="shared" si="1"/>
        <v>1003769.9999999998</v>
      </c>
      <c r="J18" s="245">
        <f t="shared" si="1"/>
        <v>1115299.9999999998</v>
      </c>
      <c r="K18" s="245">
        <f t="shared" si="1"/>
        <v>1226829.9999999998</v>
      </c>
      <c r="L18" s="245">
        <f t="shared" si="1"/>
        <v>1338359.9999999998</v>
      </c>
    </row>
    <row r="19" spans="1:12" ht="24.95" customHeight="1" thickBot="1">
      <c r="A19" s="450"/>
      <c r="B19" s="247">
        <f t="shared" si="2"/>
        <v>6.3699999999999993E-2</v>
      </c>
      <c r="C19" s="248">
        <f t="shared" si="1"/>
        <v>363089.99999999994</v>
      </c>
      <c r="D19" s="248">
        <f t="shared" si="1"/>
        <v>484119.99999999994</v>
      </c>
      <c r="E19" s="248">
        <f t="shared" si="1"/>
        <v>605149.99999999988</v>
      </c>
      <c r="F19" s="248">
        <f t="shared" si="1"/>
        <v>726179.99999999988</v>
      </c>
      <c r="G19" s="248">
        <f t="shared" si="1"/>
        <v>847209.99999999988</v>
      </c>
      <c r="H19" s="248">
        <f t="shared" si="1"/>
        <v>968239.99999999988</v>
      </c>
      <c r="I19" s="248">
        <f t="shared" si="1"/>
        <v>1089269.9999999998</v>
      </c>
      <c r="J19" s="248">
        <f t="shared" si="1"/>
        <v>1210299.9999999998</v>
      </c>
      <c r="K19" s="248">
        <f t="shared" si="1"/>
        <v>1331329.9999999998</v>
      </c>
      <c r="L19" s="248">
        <f t="shared" si="1"/>
        <v>1452359.9999999998</v>
      </c>
    </row>
  </sheetData>
  <mergeCells count="4">
    <mergeCell ref="E3:F3"/>
    <mergeCell ref="A8:B9"/>
    <mergeCell ref="C8:L8"/>
    <mergeCell ref="A10:A19"/>
  </mergeCells>
  <phoneticPr fontId="3"/>
  <conditionalFormatting sqref="C10:L19">
    <cfRule type="cellIs" dxfId="3" priority="1" operator="between">
      <formula>$E$4</formula>
      <formula>$F$4</formula>
    </cfRule>
    <cfRule type="cellIs" dxfId="2" priority="2" operator="between">
      <formula>$E$5</formula>
      <formula>$F$5</formula>
    </cfRule>
    <cfRule type="cellIs" dxfId="1" priority="3" operator="greaterThan">
      <formula>$E$6</formula>
    </cfRule>
  </conditionalFormatting>
  <pageMargins left="0.2" right="0" top="0.98055118110236239" bottom="0" header="0.51" footer="0.51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showGridLines="0" zoomScale="110" zoomScaleNormal="110" zoomScalePageLayoutView="110" workbookViewId="0">
      <selection activeCell="I21" sqref="I21:K21"/>
    </sheetView>
  </sheetViews>
  <sheetFormatPr defaultColWidth="12.75" defaultRowHeight="23.1" customHeight="1"/>
  <cols>
    <col min="1" max="10" width="12.75" style="188"/>
    <col min="11" max="11" width="15.5" style="188" customWidth="1"/>
    <col min="12" max="12" width="13.625" style="188" customWidth="1"/>
    <col min="13" max="13" width="17" style="188" customWidth="1"/>
    <col min="14" max="16384" width="12.75" style="188"/>
  </cols>
  <sheetData>
    <row r="1" spans="1:14" ht="23.1" customHeight="1">
      <c r="A1" s="187" t="s">
        <v>213</v>
      </c>
    </row>
    <row r="4" spans="1:14" ht="23.1" customHeight="1">
      <c r="A4" s="451" t="s">
        <v>214</v>
      </c>
      <c r="B4" s="451"/>
      <c r="C4" s="451"/>
      <c r="D4" s="451"/>
      <c r="E4" s="451"/>
      <c r="I4" s="451" t="s">
        <v>215</v>
      </c>
      <c r="J4" s="451"/>
      <c r="K4" s="451"/>
      <c r="L4" s="451"/>
      <c r="M4" s="451"/>
    </row>
    <row r="5" spans="1:14" ht="23.1" customHeight="1" thickBot="1"/>
    <row r="6" spans="1:14" ht="23.1" customHeight="1" thickBot="1">
      <c r="A6" s="452"/>
      <c r="B6" s="452"/>
      <c r="C6" s="452" t="s">
        <v>216</v>
      </c>
      <c r="D6" s="452"/>
      <c r="E6" s="452"/>
      <c r="G6" s="249"/>
      <c r="I6" s="250" t="s">
        <v>217</v>
      </c>
      <c r="J6" s="251">
        <v>300000000</v>
      </c>
    </row>
    <row r="7" spans="1:14" ht="23.1" customHeight="1" thickBot="1">
      <c r="A7" s="453"/>
      <c r="B7" s="453"/>
      <c r="C7" s="252">
        <f>D7*(1+B32)</f>
        <v>6661.5626061310222</v>
      </c>
      <c r="D7" s="252">
        <f>D25</f>
        <v>8326.9532576637775</v>
      </c>
      <c r="E7" s="252">
        <f>D7*(1+B33)</f>
        <v>9992.343909196532</v>
      </c>
    </row>
    <row r="8" spans="1:14" ht="23.1" customHeight="1">
      <c r="A8" s="453" t="s">
        <v>218</v>
      </c>
      <c r="B8" s="252">
        <f>B9*(1+B32)</f>
        <v>10316.376193029491</v>
      </c>
      <c r="C8" s="253"/>
      <c r="D8" s="253"/>
      <c r="E8" s="253"/>
      <c r="I8" s="452"/>
      <c r="J8" s="452"/>
      <c r="K8" s="452" t="s">
        <v>219</v>
      </c>
      <c r="L8" s="452"/>
      <c r="M8" s="452"/>
    </row>
    <row r="9" spans="1:14" ht="23.1" customHeight="1">
      <c r="A9" s="453"/>
      <c r="B9" s="252">
        <f>D26</f>
        <v>12895.470241286863</v>
      </c>
      <c r="C9" s="253"/>
      <c r="D9" s="254">
        <f>(D$7*$C$25)+($B9*$C$26)</f>
        <v>189370488</v>
      </c>
      <c r="E9" s="253"/>
      <c r="I9" s="453"/>
      <c r="J9" s="453"/>
      <c r="K9" s="255">
        <f>K24</f>
        <v>2842476</v>
      </c>
      <c r="L9" s="255">
        <f>INT(K9*(1+$K$17))</f>
        <v>3410971</v>
      </c>
      <c r="M9" s="255">
        <f>INT(L9*(1+$K$17))</f>
        <v>4093165</v>
      </c>
      <c r="N9" s="256"/>
    </row>
    <row r="10" spans="1:14" ht="23.1" customHeight="1" thickBot="1">
      <c r="A10" s="454"/>
      <c r="B10" s="257">
        <f>B9*(1+B33)</f>
        <v>15474.564289544234</v>
      </c>
      <c r="C10" s="258"/>
      <c r="D10" s="258"/>
      <c r="E10" s="258"/>
      <c r="I10" s="453" t="s">
        <v>220</v>
      </c>
      <c r="J10" s="259">
        <f>K25</f>
        <v>6.5608293614440368E-3</v>
      </c>
      <c r="K10" s="253"/>
      <c r="L10" s="253"/>
      <c r="M10" s="253"/>
    </row>
    <row r="11" spans="1:14" ht="23.1" customHeight="1">
      <c r="I11" s="453"/>
      <c r="J11" s="260">
        <f>J10*(1+$K$18)</f>
        <v>7.5449537656606417E-3</v>
      </c>
      <c r="K11" s="253"/>
      <c r="L11" s="253"/>
      <c r="M11" s="253"/>
    </row>
    <row r="12" spans="1:14" ht="23.1" customHeight="1" thickBot="1">
      <c r="I12" s="454"/>
      <c r="J12" s="261">
        <f>J11*(1+$K$18)</f>
        <v>8.6766968305097367E-3</v>
      </c>
      <c r="K12" s="258"/>
      <c r="L12" s="258"/>
      <c r="M12" s="258"/>
    </row>
    <row r="13" spans="1:14" ht="23.1" customHeight="1">
      <c r="A13" s="451" t="s">
        <v>214</v>
      </c>
      <c r="B13" s="451"/>
      <c r="C13" s="451"/>
      <c r="D13" s="451"/>
      <c r="E13" s="451"/>
    </row>
    <row r="14" spans="1:14" ht="23.1" customHeight="1" thickBot="1"/>
    <row r="15" spans="1:14" ht="23.1" customHeight="1">
      <c r="A15" s="452"/>
      <c r="B15" s="452"/>
      <c r="C15" s="452" t="s">
        <v>216</v>
      </c>
      <c r="D15" s="452"/>
      <c r="E15" s="452"/>
      <c r="I15" s="451" t="s">
        <v>221</v>
      </c>
      <c r="J15" s="451"/>
      <c r="K15" s="451"/>
    </row>
    <row r="16" spans="1:14" ht="23.1" customHeight="1" thickBot="1">
      <c r="A16" s="453"/>
      <c r="B16" s="453"/>
      <c r="C16" s="262">
        <f>B32</f>
        <v>-0.2</v>
      </c>
      <c r="D16" s="262">
        <f>D7/D7-1</f>
        <v>0</v>
      </c>
      <c r="E16" s="262">
        <f>B33</f>
        <v>0.2</v>
      </c>
    </row>
    <row r="17" spans="1:11" ht="23.1" customHeight="1">
      <c r="A17" s="453" t="s">
        <v>218</v>
      </c>
      <c r="B17" s="262">
        <f>B32</f>
        <v>-0.2</v>
      </c>
      <c r="C17" s="263">
        <f t="shared" ref="C17:E19" si="0">C8/$D$9-1</f>
        <v>-1</v>
      </c>
      <c r="D17" s="263">
        <f t="shared" si="0"/>
        <v>-1</v>
      </c>
      <c r="E17" s="263">
        <f t="shared" si="0"/>
        <v>-1</v>
      </c>
      <c r="I17" s="455" t="s">
        <v>222</v>
      </c>
      <c r="J17" s="264" t="s">
        <v>223</v>
      </c>
      <c r="K17" s="265">
        <v>0.2</v>
      </c>
    </row>
    <row r="18" spans="1:11" ht="23.1" customHeight="1" thickBot="1">
      <c r="A18" s="453"/>
      <c r="B18" s="262">
        <f>B9/B9-1</f>
        <v>0</v>
      </c>
      <c r="C18" s="263">
        <f t="shared" si="0"/>
        <v>-1</v>
      </c>
      <c r="D18" s="263">
        <f t="shared" si="0"/>
        <v>0</v>
      </c>
      <c r="E18" s="263">
        <f t="shared" si="0"/>
        <v>-1</v>
      </c>
      <c r="I18" s="456"/>
      <c r="J18" s="266" t="s">
        <v>224</v>
      </c>
      <c r="K18" s="267">
        <v>0.15</v>
      </c>
    </row>
    <row r="19" spans="1:11" ht="23.1" customHeight="1" thickBot="1">
      <c r="A19" s="454"/>
      <c r="B19" s="268">
        <f>B33</f>
        <v>0.2</v>
      </c>
      <c r="C19" s="269">
        <f t="shared" si="0"/>
        <v>-1</v>
      </c>
      <c r="D19" s="269">
        <f t="shared" si="0"/>
        <v>-1</v>
      </c>
      <c r="E19" s="269">
        <f t="shared" si="0"/>
        <v>-1</v>
      </c>
      <c r="I19" s="270"/>
      <c r="J19" s="271"/>
      <c r="K19" s="272"/>
    </row>
    <row r="20" spans="1:11" ht="23.1" customHeight="1">
      <c r="A20" s="273"/>
      <c r="B20" s="274"/>
      <c r="C20" s="275"/>
      <c r="D20" s="275"/>
      <c r="E20" s="275"/>
      <c r="F20" s="276"/>
    </row>
    <row r="21" spans="1:11" ht="23.1" customHeight="1">
      <c r="A21" s="273"/>
      <c r="B21" s="274"/>
      <c r="C21" s="275"/>
      <c r="D21" s="275"/>
      <c r="E21" s="275"/>
      <c r="F21" s="276"/>
      <c r="I21" s="451" t="s">
        <v>225</v>
      </c>
      <c r="J21" s="451"/>
      <c r="K21" s="451"/>
    </row>
    <row r="22" spans="1:11" ht="23.1" customHeight="1" thickBot="1">
      <c r="A22" s="451" t="s">
        <v>226</v>
      </c>
      <c r="B22" s="451"/>
      <c r="C22" s="451"/>
      <c r="D22" s="451"/>
      <c r="E22" s="451"/>
      <c r="F22" s="451"/>
    </row>
    <row r="23" spans="1:11" ht="23.1" customHeight="1" thickBot="1">
      <c r="I23" s="277" t="s">
        <v>227</v>
      </c>
      <c r="J23" s="277" t="s">
        <v>228</v>
      </c>
      <c r="K23" s="277" t="s">
        <v>136</v>
      </c>
    </row>
    <row r="24" spans="1:11" ht="23.1" customHeight="1">
      <c r="A24" s="278"/>
      <c r="B24" s="278"/>
      <c r="C24" s="278" t="s">
        <v>239</v>
      </c>
      <c r="D24" s="278" t="s">
        <v>229</v>
      </c>
      <c r="E24" s="278" t="s">
        <v>230</v>
      </c>
      <c r="F24" s="278" t="s">
        <v>133</v>
      </c>
      <c r="I24" s="279" t="s">
        <v>223</v>
      </c>
      <c r="J24" s="280" t="s">
        <v>231</v>
      </c>
      <c r="K24" s="281">
        <f>'5-8_趨勢分析_解答'!O35</f>
        <v>2842476</v>
      </c>
    </row>
    <row r="25" spans="1:11" ht="23.1" customHeight="1">
      <c r="A25" s="279" t="s">
        <v>240</v>
      </c>
      <c r="B25" s="282">
        <f>C25/SUM($C$25:$C$26)</f>
        <v>0.59997855112874687</v>
      </c>
      <c r="C25" s="283">
        <v>11189</v>
      </c>
      <c r="D25" s="284">
        <f>F25/C25</f>
        <v>8326.9532576637775</v>
      </c>
      <c r="E25" s="285">
        <f>D25/$K$26-1</f>
        <v>-0.17997069066990801</v>
      </c>
      <c r="F25" s="286">
        <v>93170280</v>
      </c>
      <c r="I25" s="279" t="s">
        <v>224</v>
      </c>
      <c r="J25" s="280" t="s">
        <v>51</v>
      </c>
      <c r="K25" s="287">
        <f>'5-8_趨勢分析_解答'!O48</f>
        <v>6.5608293614440368E-3</v>
      </c>
    </row>
    <row r="26" spans="1:11" ht="23.1" customHeight="1" thickBot="1">
      <c r="A26" s="266" t="s">
        <v>241</v>
      </c>
      <c r="B26" s="288">
        <f>C26/SUM($C$25:$C$26)</f>
        <v>0.40002144887125313</v>
      </c>
      <c r="C26" s="289">
        <v>7460</v>
      </c>
      <c r="D26" s="290">
        <f>F26/C26</f>
        <v>12895.470241286863</v>
      </c>
      <c r="E26" s="291">
        <f>D26/$K$26-1</f>
        <v>0.26993189804647288</v>
      </c>
      <c r="F26" s="292">
        <v>96200208</v>
      </c>
      <c r="I26" s="266" t="s">
        <v>232</v>
      </c>
      <c r="J26" s="293" t="s">
        <v>233</v>
      </c>
      <c r="K26" s="294">
        <f>'5-8_趨勢分析_解答'!I48</f>
        <v>10154.458094267789</v>
      </c>
    </row>
    <row r="27" spans="1:11" ht="23.1" customHeight="1">
      <c r="C27" s="295"/>
    </row>
    <row r="29" spans="1:11" ht="23.1" customHeight="1">
      <c r="A29" s="296" t="s">
        <v>234</v>
      </c>
      <c r="B29" s="297"/>
    </row>
    <row r="30" spans="1:11" ht="23.1" customHeight="1" thickBot="1"/>
    <row r="31" spans="1:11" ht="23.1" customHeight="1">
      <c r="A31" s="277" t="s">
        <v>235</v>
      </c>
      <c r="B31" s="277" t="s">
        <v>136</v>
      </c>
    </row>
    <row r="32" spans="1:11" ht="23.1" customHeight="1">
      <c r="A32" s="279" t="s">
        <v>236</v>
      </c>
      <c r="B32" s="298">
        <v>-0.2</v>
      </c>
    </row>
    <row r="33" spans="1:2" ht="23.1" customHeight="1" thickBot="1">
      <c r="A33" s="266" t="s">
        <v>237</v>
      </c>
      <c r="B33" s="299">
        <v>0.2</v>
      </c>
    </row>
  </sheetData>
  <mergeCells count="16">
    <mergeCell ref="A4:E4"/>
    <mergeCell ref="I4:M4"/>
    <mergeCell ref="A6:B7"/>
    <mergeCell ref="C6:E6"/>
    <mergeCell ref="A8:A10"/>
    <mergeCell ref="I8:J9"/>
    <mergeCell ref="K8:M8"/>
    <mergeCell ref="I10:I12"/>
    <mergeCell ref="I21:K21"/>
    <mergeCell ref="A22:F22"/>
    <mergeCell ref="A13:E13"/>
    <mergeCell ref="A15:B16"/>
    <mergeCell ref="C15:E15"/>
    <mergeCell ref="I15:K15"/>
    <mergeCell ref="A17:A19"/>
    <mergeCell ref="I17:I18"/>
  </mergeCells>
  <phoneticPr fontId="3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已命名的範圍</vt:lpstr>
      </vt:variant>
      <vt:variant>
        <vt:i4>3</vt:i4>
      </vt:variant>
    </vt:vector>
  </HeadingPairs>
  <TitlesOfParts>
    <vt:vector size="16" baseType="lpstr">
      <vt:lpstr>5-5_模擬_練習</vt:lpstr>
      <vt:lpstr>5-5_模擬_解答</vt:lpstr>
      <vt:lpstr>5-7_迴歸分析_練習</vt:lpstr>
      <vt:lpstr>5-7_迴歸分析_解答</vt:lpstr>
      <vt:lpstr>5-7_分析工具迴歸分析</vt:lpstr>
      <vt:lpstr>5-8_趨勢分析_練習</vt:lpstr>
      <vt:lpstr>5-8_趨勢分析_解答</vt:lpstr>
      <vt:lpstr>5-10_敏感度分析</vt:lpstr>
      <vt:lpstr>5-10_敏感度分析02_練習</vt:lpstr>
      <vt:lpstr>5-10_敏感度分析02_解答</vt:lpstr>
      <vt:lpstr>【右工作表】附錄=&gt;</vt:lpstr>
      <vt:lpstr>趨勢分析-3案例</vt:lpstr>
      <vt:lpstr>媒體網站模擬 -3案例</vt:lpstr>
      <vt:lpstr>'5-5_模擬_解答'!Print_Area</vt:lpstr>
      <vt:lpstr>'5-5_模擬_練習'!Print_Area</vt:lpstr>
      <vt:lpstr>'媒體網站模擬 -3案例'!Print_Area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Windows 使用者</cp:lastModifiedBy>
  <dcterms:created xsi:type="dcterms:W3CDTF">2016-08-17T06:34:42Z</dcterms:created>
  <dcterms:modified xsi:type="dcterms:W3CDTF">2018-05-04T02:36:10Z</dcterms:modified>
</cp:coreProperties>
</file>