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ustom.xml" ContentType="application/vnd.openxmlformats-officedocument.custom-properties+xml"/>
  <Override PartName="/customXml/itemProps1.xml" ContentType="application/vnd.openxmlformats-officedocument.customXmlProperties+xml"/>
  <Override PartName="/customXml/itemProps5.xml" ContentType="application/vnd.openxmlformats-officedocument.customXmlProperties+xml"/>
  <Override PartName="/customXml/itemProps4.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uong.nguyen\Desktop\Sub-self perform\"/>
    </mc:Choice>
  </mc:AlternateContent>
  <bookViews>
    <workbookView xWindow="120" yWindow="408" windowWidth="17496" windowHeight="11016"/>
  </bookViews>
  <sheets>
    <sheet name="Instructions" sheetId="11" r:id="rId1"/>
    <sheet name="Takeoff" sheetId="10" r:id="rId2"/>
    <sheet name="Summary" sheetId="6" r:id="rId3"/>
    <sheet name="QCS" sheetId="12" r:id="rId4"/>
  </sheets>
  <externalReferences>
    <externalReference r:id="rId5"/>
    <externalReference r:id="rId6"/>
  </externalReferences>
  <definedNames>
    <definedName name="DEF" localSheetId="1">#REF!</definedName>
    <definedName name="DEF">#REF!</definedName>
    <definedName name="_xlnm.Print_Area" localSheetId="2">Summary!$B$2:$J$84</definedName>
    <definedName name="_xlnm.Print_Area" localSheetId="1">Takeoff!$B$2:$K$34</definedName>
    <definedName name="sdf">[1]Sheet1!$A$2:$A$6</definedName>
  </definedNames>
  <calcPr calcId="152510"/>
</workbook>
</file>

<file path=xl/calcChain.xml><?xml version="1.0" encoding="utf-8"?>
<calcChain xmlns="http://schemas.openxmlformats.org/spreadsheetml/2006/main">
  <c r="I21" i="12" l="1"/>
  <c r="K21" i="12"/>
  <c r="I25" i="12"/>
  <c r="K25" i="12"/>
  <c r="K22" i="12"/>
  <c r="K23" i="12"/>
  <c r="K24" i="12"/>
  <c r="K26" i="12"/>
  <c r="K27" i="12"/>
  <c r="K28" i="12"/>
  <c r="K29" i="12"/>
  <c r="K30" i="12"/>
  <c r="O437" i="12"/>
  <c r="L437" i="12"/>
  <c r="I437" i="12"/>
  <c r="O431" i="12"/>
  <c r="L431" i="12"/>
  <c r="O430" i="12"/>
  <c r="L430" i="12"/>
  <c r="O429" i="12"/>
  <c r="L429" i="12"/>
  <c r="O428" i="12"/>
  <c r="L428" i="12"/>
  <c r="L427" i="12"/>
  <c r="O425" i="12"/>
  <c r="L425" i="12"/>
  <c r="O424" i="12"/>
  <c r="L424" i="12"/>
  <c r="O423" i="12"/>
  <c r="L423" i="12"/>
  <c r="O422" i="12"/>
  <c r="L422" i="12"/>
  <c r="O421" i="12"/>
  <c r="L421" i="12"/>
  <c r="O420" i="12"/>
  <c r="L420" i="12"/>
  <c r="O419" i="12"/>
  <c r="L419" i="12"/>
  <c r="O418" i="12"/>
  <c r="L418" i="12"/>
  <c r="O417" i="12"/>
  <c r="L417" i="12"/>
  <c r="O416" i="12"/>
  <c r="L416" i="12"/>
  <c r="O415" i="12"/>
  <c r="L415" i="12"/>
  <c r="O414" i="12"/>
  <c r="L414" i="12"/>
  <c r="O413" i="12"/>
  <c r="L413" i="12"/>
  <c r="O412" i="12"/>
  <c r="L412" i="12"/>
  <c r="O411" i="12"/>
  <c r="L411" i="12"/>
  <c r="O410" i="12"/>
  <c r="L410" i="12"/>
  <c r="O409" i="12"/>
  <c r="L409" i="12"/>
  <c r="O408" i="12"/>
  <c r="L408" i="12"/>
  <c r="O407" i="12"/>
  <c r="L407" i="12"/>
  <c r="O406" i="12"/>
  <c r="L406" i="12"/>
  <c r="O405" i="12"/>
  <c r="L405" i="12"/>
  <c r="O404" i="12"/>
  <c r="L404" i="12"/>
  <c r="O403" i="12"/>
  <c r="L403" i="12"/>
  <c r="O402" i="12"/>
  <c r="L402" i="12"/>
  <c r="O401" i="12"/>
  <c r="L401" i="12"/>
  <c r="O400" i="12"/>
  <c r="L400" i="12"/>
  <c r="O399" i="12"/>
  <c r="L399" i="12"/>
  <c r="O398" i="12"/>
  <c r="L398" i="12"/>
  <c r="O397" i="12"/>
  <c r="L397" i="12"/>
  <c r="O396" i="12"/>
  <c r="L396" i="12"/>
  <c r="O395" i="12"/>
  <c r="L395" i="12"/>
  <c r="O394" i="12"/>
  <c r="L394" i="12"/>
  <c r="O393" i="12"/>
  <c r="L393" i="12"/>
  <c r="O392" i="12"/>
  <c r="L392" i="12"/>
  <c r="O391" i="12"/>
  <c r="L391" i="12"/>
  <c r="O390" i="12"/>
  <c r="L390" i="12"/>
  <c r="O389" i="12"/>
  <c r="L389" i="12"/>
  <c r="O388" i="12"/>
  <c r="L388" i="12"/>
  <c r="O387" i="12"/>
  <c r="L387" i="12"/>
  <c r="O386" i="12"/>
  <c r="L386" i="12"/>
  <c r="O385" i="12"/>
  <c r="L385" i="12"/>
  <c r="O384" i="12"/>
  <c r="L384" i="12"/>
  <c r="O383" i="12"/>
  <c r="L383" i="12"/>
  <c r="O382" i="12"/>
  <c r="L382" i="12"/>
  <c r="O381" i="12"/>
  <c r="L381" i="12"/>
  <c r="O380" i="12"/>
  <c r="L380" i="12"/>
  <c r="O379" i="12"/>
  <c r="L379" i="12"/>
  <c r="O378" i="12"/>
  <c r="L378" i="12"/>
  <c r="O377" i="12"/>
  <c r="L377" i="12"/>
  <c r="O376" i="12"/>
  <c r="L376" i="12"/>
  <c r="O375" i="12"/>
  <c r="L375" i="12"/>
  <c r="O374" i="12"/>
  <c r="L374" i="12"/>
  <c r="O373" i="12"/>
  <c r="L373" i="12"/>
  <c r="O372" i="12"/>
  <c r="L372" i="12"/>
  <c r="O371" i="12"/>
  <c r="L371" i="12"/>
  <c r="O370" i="12"/>
  <c r="L370" i="12"/>
  <c r="O369" i="12"/>
  <c r="L369" i="12"/>
  <c r="O368" i="12"/>
  <c r="L368" i="12"/>
  <c r="O367" i="12"/>
  <c r="L367" i="12"/>
  <c r="O366" i="12"/>
  <c r="L366" i="12"/>
  <c r="O365" i="12"/>
  <c r="L365" i="12"/>
  <c r="O364" i="12"/>
  <c r="L364" i="12"/>
  <c r="O363" i="12"/>
  <c r="L363" i="12"/>
  <c r="O362" i="12"/>
  <c r="L362" i="12"/>
  <c r="O361" i="12"/>
  <c r="L361" i="12"/>
  <c r="O360" i="12"/>
  <c r="L360" i="12"/>
  <c r="O359" i="12"/>
  <c r="L359" i="12"/>
  <c r="O358" i="12"/>
  <c r="L358" i="12"/>
  <c r="O357" i="12"/>
  <c r="L357" i="12"/>
  <c r="O356" i="12"/>
  <c r="L356" i="12"/>
  <c r="O355" i="12"/>
  <c r="L355" i="12"/>
  <c r="O354" i="12"/>
  <c r="L354" i="12"/>
  <c r="O353" i="12"/>
  <c r="L353" i="12"/>
  <c r="O352" i="12"/>
  <c r="L352" i="12"/>
  <c r="O351" i="12"/>
  <c r="L351" i="12"/>
  <c r="O350" i="12"/>
  <c r="L350" i="12"/>
  <c r="O349" i="12"/>
  <c r="L349" i="12"/>
  <c r="O348" i="12"/>
  <c r="L348" i="12"/>
  <c r="O347" i="12"/>
  <c r="L347" i="12"/>
  <c r="O346" i="12"/>
  <c r="L346" i="12"/>
  <c r="O345" i="12"/>
  <c r="L345" i="12"/>
  <c r="O344" i="12"/>
  <c r="L344" i="12"/>
  <c r="O343" i="12"/>
  <c r="L343" i="12"/>
  <c r="O342" i="12"/>
  <c r="L342" i="12"/>
  <c r="O341" i="12"/>
  <c r="L341" i="12"/>
  <c r="O340" i="12"/>
  <c r="L340" i="12"/>
  <c r="O339" i="12"/>
  <c r="L339" i="12"/>
  <c r="O338" i="12"/>
  <c r="L338" i="12"/>
  <c r="O337" i="12"/>
  <c r="L337" i="12"/>
  <c r="O336" i="12"/>
  <c r="L336" i="12"/>
  <c r="O335" i="12"/>
  <c r="L335" i="12"/>
  <c r="O334" i="12"/>
  <c r="L334" i="12"/>
  <c r="O333" i="12"/>
  <c r="L333" i="12"/>
  <c r="O332" i="12"/>
  <c r="L332" i="12"/>
  <c r="O331" i="12"/>
  <c r="L331" i="12"/>
  <c r="O330" i="12"/>
  <c r="L330" i="12"/>
  <c r="O329" i="12"/>
  <c r="L329" i="12"/>
  <c r="O328" i="12"/>
  <c r="L328" i="12"/>
  <c r="O327" i="12"/>
  <c r="L327" i="12"/>
  <c r="O326" i="12"/>
  <c r="L326" i="12"/>
  <c r="O325" i="12"/>
  <c r="L325" i="12"/>
  <c r="O324" i="12"/>
  <c r="L324" i="12"/>
  <c r="O323" i="12"/>
  <c r="L323" i="12"/>
  <c r="O322" i="12"/>
  <c r="L322" i="12"/>
  <c r="O321" i="12"/>
  <c r="L321" i="12"/>
  <c r="O320" i="12"/>
  <c r="L320" i="12"/>
  <c r="O319" i="12"/>
  <c r="L319" i="12"/>
  <c r="O318" i="12"/>
  <c r="L318" i="12"/>
  <c r="O317" i="12"/>
  <c r="L317" i="12"/>
  <c r="O316" i="12"/>
  <c r="L316" i="12"/>
  <c r="O315" i="12"/>
  <c r="L315" i="12"/>
  <c r="O314" i="12"/>
  <c r="L314" i="12"/>
  <c r="O313" i="12"/>
  <c r="L313" i="12"/>
  <c r="O312" i="12"/>
  <c r="L312" i="12"/>
  <c r="O311" i="12"/>
  <c r="L311" i="12"/>
  <c r="O310" i="12"/>
  <c r="L310" i="12"/>
  <c r="O309" i="12"/>
  <c r="L309" i="12"/>
  <c r="O308" i="12"/>
  <c r="L308" i="12"/>
  <c r="O307" i="12"/>
  <c r="L307" i="12"/>
  <c r="O306" i="12"/>
  <c r="L306" i="12"/>
  <c r="O305" i="12"/>
  <c r="L305" i="12"/>
  <c r="O304" i="12"/>
  <c r="L304" i="12"/>
  <c r="O303" i="12"/>
  <c r="L303" i="12"/>
  <c r="O302" i="12"/>
  <c r="L302" i="12"/>
  <c r="O301" i="12"/>
  <c r="L301" i="12"/>
  <c r="O300" i="12"/>
  <c r="L300" i="12"/>
  <c r="O299" i="12"/>
  <c r="L299" i="12"/>
  <c r="O298" i="12"/>
  <c r="L298" i="12"/>
  <c r="O297" i="12"/>
  <c r="L297" i="12"/>
  <c r="O296" i="12"/>
  <c r="L296" i="12"/>
  <c r="O295" i="12"/>
  <c r="L295" i="12"/>
  <c r="O294" i="12"/>
  <c r="L294" i="12"/>
  <c r="O293" i="12"/>
  <c r="L293" i="12"/>
  <c r="O292" i="12"/>
  <c r="L292" i="12"/>
  <c r="O291" i="12"/>
  <c r="L291" i="12"/>
  <c r="O290" i="12"/>
  <c r="L290" i="12"/>
  <c r="O289" i="12"/>
  <c r="L289" i="12"/>
  <c r="O288" i="12"/>
  <c r="L288" i="12"/>
  <c r="O287" i="12"/>
  <c r="L287" i="12"/>
  <c r="O286" i="12"/>
  <c r="L286" i="12"/>
  <c r="O285" i="12"/>
  <c r="L285" i="12"/>
  <c r="O284" i="12"/>
  <c r="L284" i="12"/>
  <c r="O283" i="12"/>
  <c r="L283" i="12"/>
  <c r="O282" i="12"/>
  <c r="L282" i="12"/>
  <c r="O281" i="12"/>
  <c r="L281" i="12"/>
  <c r="O280" i="12"/>
  <c r="L280" i="12"/>
  <c r="O279" i="12"/>
  <c r="L279" i="12"/>
  <c r="O278" i="12"/>
  <c r="L278" i="12"/>
  <c r="O277" i="12"/>
  <c r="L277" i="12"/>
  <c r="O276" i="12"/>
  <c r="L276" i="12"/>
  <c r="O275" i="12"/>
  <c r="L275" i="12"/>
  <c r="O274" i="12"/>
  <c r="L274" i="12"/>
  <c r="O273" i="12"/>
  <c r="L273" i="12"/>
  <c r="O272" i="12"/>
  <c r="L272" i="12"/>
  <c r="O271" i="12"/>
  <c r="L271" i="12"/>
  <c r="O270" i="12"/>
  <c r="L270" i="12"/>
  <c r="O269" i="12"/>
  <c r="L269" i="12"/>
  <c r="O268" i="12"/>
  <c r="L268" i="12"/>
  <c r="O267" i="12"/>
  <c r="L267" i="12"/>
  <c r="O266" i="12"/>
  <c r="L266" i="12"/>
  <c r="O265" i="12"/>
  <c r="L265" i="12"/>
  <c r="O264" i="12"/>
  <c r="L264" i="12"/>
  <c r="O263" i="12"/>
  <c r="L263" i="12"/>
  <c r="O262" i="12"/>
  <c r="L262" i="12"/>
  <c r="O261" i="12"/>
  <c r="L261" i="12"/>
  <c r="O260" i="12"/>
  <c r="L260" i="12"/>
  <c r="O259" i="12"/>
  <c r="L259" i="12"/>
  <c r="O258" i="12"/>
  <c r="L258" i="12"/>
  <c r="O257" i="12"/>
  <c r="L257" i="12"/>
  <c r="O256" i="12"/>
  <c r="L256" i="12"/>
  <c r="O255" i="12"/>
  <c r="L255" i="12"/>
  <c r="O254" i="12"/>
  <c r="L254" i="12"/>
  <c r="O253" i="12"/>
  <c r="L253" i="12"/>
  <c r="O252" i="12"/>
  <c r="L252" i="12"/>
  <c r="O251" i="12"/>
  <c r="L251" i="12"/>
  <c r="O250" i="12"/>
  <c r="L250" i="12"/>
  <c r="O249" i="12"/>
  <c r="L249" i="12"/>
  <c r="O248" i="12"/>
  <c r="L248" i="12"/>
  <c r="O247" i="12"/>
  <c r="L247" i="12"/>
  <c r="O246" i="12"/>
  <c r="L246" i="12"/>
  <c r="O245" i="12"/>
  <c r="L245" i="12"/>
  <c r="O244" i="12"/>
  <c r="L244" i="12"/>
  <c r="O243" i="12"/>
  <c r="L243" i="12"/>
  <c r="O242" i="12"/>
  <c r="L242" i="12"/>
  <c r="O241" i="12"/>
  <c r="L241" i="12"/>
  <c r="O240" i="12"/>
  <c r="L240" i="12"/>
  <c r="O239" i="12"/>
  <c r="L239" i="12"/>
  <c r="O238" i="12"/>
  <c r="L238" i="12"/>
  <c r="O237" i="12"/>
  <c r="L237" i="12"/>
  <c r="O236" i="12"/>
  <c r="L236" i="12"/>
  <c r="O235" i="12"/>
  <c r="L235" i="12"/>
  <c r="O234" i="12"/>
  <c r="L234" i="12"/>
  <c r="O233" i="12"/>
  <c r="L233" i="12"/>
  <c r="O232" i="12"/>
  <c r="L232" i="12"/>
  <c r="O231" i="12"/>
  <c r="L231" i="12"/>
  <c r="O230" i="12"/>
  <c r="L230" i="12"/>
  <c r="O229" i="12"/>
  <c r="L229" i="12"/>
  <c r="O228" i="12"/>
  <c r="L228" i="12"/>
  <c r="O227" i="12"/>
  <c r="L227" i="12"/>
  <c r="O226" i="12"/>
  <c r="L226" i="12"/>
  <c r="O212" i="12"/>
  <c r="L212" i="12"/>
  <c r="I212" i="12"/>
  <c r="O203" i="12"/>
  <c r="L203" i="12"/>
  <c r="I203" i="12"/>
  <c r="O200" i="12"/>
  <c r="L200" i="12"/>
  <c r="I200" i="12"/>
  <c r="O191" i="12"/>
  <c r="L191" i="12"/>
  <c r="I191" i="12"/>
  <c r="O185" i="12"/>
  <c r="L185" i="12"/>
  <c r="I185" i="12"/>
  <c r="D184" i="12"/>
  <c r="C183" i="12"/>
  <c r="O181" i="12"/>
  <c r="L181" i="12"/>
  <c r="I181" i="12"/>
  <c r="O176" i="12"/>
  <c r="L176" i="12"/>
  <c r="I176" i="12"/>
  <c r="N174" i="12"/>
  <c r="Q163" i="12"/>
  <c r="M158" i="12"/>
  <c r="L158" i="12"/>
  <c r="J158" i="12"/>
  <c r="I158" i="12"/>
  <c r="Q157" i="12"/>
  <c r="N152" i="12"/>
  <c r="Q147" i="12"/>
  <c r="Q132" i="12"/>
  <c r="N132" i="12"/>
  <c r="Q117" i="12"/>
  <c r="N116" i="12"/>
  <c r="Q112" i="12"/>
  <c r="Q107" i="12"/>
  <c r="Q104" i="12"/>
  <c r="Q96" i="12"/>
  <c r="Q90" i="12"/>
  <c r="Q85" i="12"/>
  <c r="N85" i="12"/>
  <c r="Q81" i="12"/>
  <c r="Q80" i="12"/>
  <c r="Q75" i="12"/>
  <c r="Q73" i="12"/>
  <c r="Q70" i="12"/>
  <c r="Q68" i="12"/>
  <c r="Q67" i="12"/>
  <c r="Q62" i="12"/>
  <c r="Q59" i="12"/>
  <c r="Q58" i="12"/>
  <c r="Q55" i="12"/>
  <c r="Q53" i="12"/>
  <c r="Q50" i="12"/>
  <c r="Q19" i="12"/>
  <c r="O19" i="12"/>
  <c r="N19" i="12"/>
  <c r="L19" i="12"/>
  <c r="K19" i="12"/>
  <c r="I19" i="12"/>
  <c r="H18" i="12"/>
  <c r="G18" i="12"/>
  <c r="O17" i="12"/>
  <c r="Q173" i="12"/>
  <c r="L17" i="12"/>
  <c r="N130" i="12"/>
  <c r="I17" i="12"/>
  <c r="H17" i="12"/>
  <c r="I13" i="12"/>
  <c r="I393" i="12"/>
  <c r="P5" i="12"/>
  <c r="M5" i="12"/>
  <c r="B3" i="12"/>
  <c r="N51" i="12"/>
  <c r="N78" i="12"/>
  <c r="N97" i="12"/>
  <c r="Q51" i="12"/>
  <c r="Q61" i="12"/>
  <c r="N69" i="12"/>
  <c r="Q78" i="12"/>
  <c r="Q87" i="12"/>
  <c r="Q97" i="12"/>
  <c r="Q114" i="12"/>
  <c r="Q155" i="12"/>
  <c r="N164" i="12"/>
  <c r="Q52" i="12"/>
  <c r="N62" i="12"/>
  <c r="Q69" i="12"/>
  <c r="N80" i="12"/>
  <c r="N90" i="12"/>
  <c r="Q99" i="12"/>
  <c r="Q115" i="12"/>
  <c r="Q156" i="12"/>
  <c r="Q167" i="12"/>
  <c r="N105" i="12"/>
  <c r="Q57" i="12"/>
  <c r="Q64" i="12"/>
  <c r="N74" i="12"/>
  <c r="Q83" i="12"/>
  <c r="Q91" i="12"/>
  <c r="N106" i="12"/>
  <c r="N64" i="12"/>
  <c r="N91" i="12"/>
  <c r="Q48" i="12"/>
  <c r="N58" i="12"/>
  <c r="N67" i="12"/>
  <c r="Q74" i="12"/>
  <c r="Q84" i="12"/>
  <c r="Q92" i="12"/>
  <c r="Q106" i="12"/>
  <c r="N48" i="12"/>
  <c r="N53" i="12"/>
  <c r="N81" i="12"/>
  <c r="N148" i="12"/>
  <c r="N167" i="12"/>
  <c r="N120" i="12"/>
  <c r="N65" i="12"/>
  <c r="N93" i="12"/>
  <c r="N108" i="12"/>
  <c r="N49" i="12"/>
  <c r="Q54" i="12"/>
  <c r="N60" i="12"/>
  <c r="Q65" i="12"/>
  <c r="N71" i="12"/>
  <c r="Q76" i="12"/>
  <c r="Q82" i="12"/>
  <c r="N88" i="12"/>
  <c r="Q93" i="12"/>
  <c r="Q102" i="12"/>
  <c r="Q109" i="12"/>
  <c r="Q120" i="12"/>
  <c r="Q151" i="12"/>
  <c r="Q171" i="12"/>
  <c r="N76" i="12"/>
  <c r="N102" i="12"/>
  <c r="Q49" i="12"/>
  <c r="N55" i="12"/>
  <c r="Q60" i="12"/>
  <c r="Q66" i="12"/>
  <c r="Q71" i="12"/>
  <c r="Q77" i="12"/>
  <c r="N83" i="12"/>
  <c r="Q88" i="12"/>
  <c r="Q95" i="12"/>
  <c r="Q103" i="12"/>
  <c r="N112" i="12"/>
  <c r="K53" i="12"/>
  <c r="K62" i="12"/>
  <c r="K93" i="12"/>
  <c r="K99" i="12"/>
  <c r="K105" i="12"/>
  <c r="K112" i="12"/>
  <c r="K119" i="12"/>
  <c r="K130" i="12"/>
  <c r="K147" i="12"/>
  <c r="K174" i="12"/>
  <c r="I299" i="12"/>
  <c r="I305" i="12"/>
  <c r="I428" i="12"/>
  <c r="K60" i="12"/>
  <c r="K88" i="12"/>
  <c r="I229" i="12"/>
  <c r="I235" i="12"/>
  <c r="I385" i="12"/>
  <c r="K58" i="12"/>
  <c r="K81" i="12"/>
  <c r="K91" i="12"/>
  <c r="K125" i="12"/>
  <c r="K131" i="12"/>
  <c r="K143" i="12"/>
  <c r="I375" i="12"/>
  <c r="K56" i="12"/>
  <c r="K72" i="12"/>
  <c r="K86" i="12"/>
  <c r="K103" i="12"/>
  <c r="K113" i="12"/>
  <c r="K117" i="12"/>
  <c r="K137" i="12"/>
  <c r="I272" i="12"/>
  <c r="I288" i="12"/>
  <c r="I297" i="12"/>
  <c r="I351" i="12"/>
  <c r="I369" i="12"/>
  <c r="I399" i="12"/>
  <c r="N131" i="12"/>
  <c r="N121" i="12"/>
  <c r="N119" i="12"/>
  <c r="N117" i="12"/>
  <c r="N115" i="12"/>
  <c r="N113" i="12"/>
  <c r="N111" i="12"/>
  <c r="N109" i="12"/>
  <c r="N107" i="12"/>
  <c r="N151" i="12"/>
  <c r="N149" i="12"/>
  <c r="N147" i="12"/>
  <c r="N171" i="12"/>
  <c r="N163" i="12"/>
  <c r="N99" i="12"/>
  <c r="N173" i="12"/>
  <c r="N170" i="12"/>
  <c r="N165" i="12"/>
  <c r="N103" i="12"/>
  <c r="N96" i="12"/>
  <c r="N87" i="12"/>
  <c r="K54" i="12"/>
  <c r="N56" i="12"/>
  <c r="K61" i="12"/>
  <c r="N63" i="12"/>
  <c r="K70" i="12"/>
  <c r="N72" i="12"/>
  <c r="K77" i="12"/>
  <c r="N79" i="12"/>
  <c r="N86" i="12"/>
  <c r="K89" i="12"/>
  <c r="N94" i="12"/>
  <c r="N100" i="12"/>
  <c r="K110" i="12"/>
  <c r="K138" i="12"/>
  <c r="K145" i="12"/>
  <c r="K149" i="12"/>
  <c r="K172" i="12"/>
  <c r="I345" i="12"/>
  <c r="Q174" i="12"/>
  <c r="Q172" i="12"/>
  <c r="Q170" i="12"/>
  <c r="Q166" i="12"/>
  <c r="Q164" i="12"/>
  <c r="Q162" i="12"/>
  <c r="Q153" i="12"/>
  <c r="Q154" i="12"/>
  <c r="Q148" i="12"/>
  <c r="Q131" i="12"/>
  <c r="Q119" i="12"/>
  <c r="Q116" i="12"/>
  <c r="Q111" i="12"/>
  <c r="Q108" i="12"/>
  <c r="Q101" i="12"/>
  <c r="Q94" i="12"/>
  <c r="Q150" i="12"/>
  <c r="Q130" i="12"/>
  <c r="Q121" i="12"/>
  <c r="Q118" i="12"/>
  <c r="Q113" i="12"/>
  <c r="Q110" i="12"/>
  <c r="Q105" i="12"/>
  <c r="Q98" i="12"/>
  <c r="Q89" i="12"/>
  <c r="K52" i="12"/>
  <c r="N54" i="12"/>
  <c r="Q56" i="12"/>
  <c r="K59" i="12"/>
  <c r="N61" i="12"/>
  <c r="Q63" i="12"/>
  <c r="K68" i="12"/>
  <c r="N70" i="12"/>
  <c r="Q72" i="12"/>
  <c r="K75" i="12"/>
  <c r="N77" i="12"/>
  <c r="Q79" i="12"/>
  <c r="K84" i="12"/>
  <c r="Q86" i="12"/>
  <c r="N89" i="12"/>
  <c r="K92" i="12"/>
  <c r="K95" i="12"/>
  <c r="Q100" i="12"/>
  <c r="K104" i="12"/>
  <c r="K107" i="12"/>
  <c r="N110" i="12"/>
  <c r="N114" i="12"/>
  <c r="K128" i="12"/>
  <c r="Q149" i="12"/>
  <c r="Q165" i="12"/>
  <c r="N172" i="12"/>
  <c r="I245" i="12"/>
  <c r="I251" i="12"/>
  <c r="I313" i="12"/>
  <c r="I316" i="12"/>
  <c r="I322" i="12"/>
  <c r="I335" i="12"/>
  <c r="I427" i="12"/>
  <c r="I424" i="12"/>
  <c r="I422" i="12"/>
  <c r="I420" i="12"/>
  <c r="I418" i="12"/>
  <c r="I416" i="12"/>
  <c r="I414" i="12"/>
  <c r="I412" i="12"/>
  <c r="I410" i="12"/>
  <c r="I408" i="12"/>
  <c r="I406" i="12"/>
  <c r="I404" i="12"/>
  <c r="I402" i="12"/>
  <c r="I400" i="12"/>
  <c r="I398" i="12"/>
  <c r="I396" i="12"/>
  <c r="I394" i="12"/>
  <c r="I392" i="12"/>
  <c r="I390" i="12"/>
  <c r="I388" i="12"/>
  <c r="I386" i="12"/>
  <c r="I384" i="12"/>
  <c r="I382" i="12"/>
  <c r="I380" i="12"/>
  <c r="I378" i="12"/>
  <c r="I376" i="12"/>
  <c r="I374" i="12"/>
  <c r="I372" i="12"/>
  <c r="I370" i="12"/>
  <c r="I368" i="12"/>
  <c r="I366" i="12"/>
  <c r="I364" i="12"/>
  <c r="I362" i="12"/>
  <c r="I360" i="12"/>
  <c r="I358" i="12"/>
  <c r="I356" i="12"/>
  <c r="I354" i="12"/>
  <c r="I352" i="12"/>
  <c r="I350" i="12"/>
  <c r="I348" i="12"/>
  <c r="I346" i="12"/>
  <c r="I344" i="12"/>
  <c r="I342" i="12"/>
  <c r="I340" i="12"/>
  <c r="I338" i="12"/>
  <c r="I336" i="12"/>
  <c r="I334" i="12"/>
  <c r="I332" i="12"/>
  <c r="I330" i="12"/>
  <c r="I328" i="12"/>
  <c r="I431" i="12"/>
  <c r="I429" i="12"/>
  <c r="I324" i="12"/>
  <c r="I317" i="12"/>
  <c r="I308" i="12"/>
  <c r="I301" i="12"/>
  <c r="I292" i="12"/>
  <c r="I285" i="12"/>
  <c r="I276" i="12"/>
  <c r="I269" i="12"/>
  <c r="I419" i="12"/>
  <c r="I411" i="12"/>
  <c r="I403" i="12"/>
  <c r="I395" i="12"/>
  <c r="I387" i="12"/>
  <c r="I379" i="12"/>
  <c r="I371" i="12"/>
  <c r="I363" i="12"/>
  <c r="I355" i="12"/>
  <c r="I347" i="12"/>
  <c r="I339" i="12"/>
  <c r="I331" i="12"/>
  <c r="I326" i="12"/>
  <c r="I319" i="12"/>
  <c r="I310" i="12"/>
  <c r="I303" i="12"/>
  <c r="I294" i="12"/>
  <c r="I287" i="12"/>
  <c r="I278" i="12"/>
  <c r="I271" i="12"/>
  <c r="K173" i="12"/>
  <c r="K171" i="12"/>
  <c r="K167" i="12"/>
  <c r="K165" i="12"/>
  <c r="K163" i="12"/>
  <c r="K154" i="12"/>
  <c r="I421" i="12"/>
  <c r="I413" i="12"/>
  <c r="I405" i="12"/>
  <c r="I397" i="12"/>
  <c r="I389" i="12"/>
  <c r="I381" i="12"/>
  <c r="I373" i="12"/>
  <c r="I365" i="12"/>
  <c r="I357" i="12"/>
  <c r="I349" i="12"/>
  <c r="I341" i="12"/>
  <c r="I333" i="12"/>
  <c r="I323" i="12"/>
  <c r="I314" i="12"/>
  <c r="I307" i="12"/>
  <c r="I298" i="12"/>
  <c r="I291" i="12"/>
  <c r="I282" i="12"/>
  <c r="I275" i="12"/>
  <c r="I266" i="12"/>
  <c r="I264" i="12"/>
  <c r="I262" i="12"/>
  <c r="I260" i="12"/>
  <c r="I258" i="12"/>
  <c r="I256" i="12"/>
  <c r="I254" i="12"/>
  <c r="I252" i="12"/>
  <c r="I250" i="12"/>
  <c r="I248" i="12"/>
  <c r="I246" i="12"/>
  <c r="I244" i="12"/>
  <c r="I242" i="12"/>
  <c r="I240" i="12"/>
  <c r="I238" i="12"/>
  <c r="I236" i="12"/>
  <c r="I234" i="12"/>
  <c r="I232" i="12"/>
  <c r="I230" i="12"/>
  <c r="I228" i="12"/>
  <c r="I226" i="12"/>
  <c r="K156" i="12"/>
  <c r="I423" i="12"/>
  <c r="I417" i="12"/>
  <c r="I359" i="12"/>
  <c r="I353" i="12"/>
  <c r="I312" i="12"/>
  <c r="I304" i="12"/>
  <c r="I293" i="12"/>
  <c r="I274" i="12"/>
  <c r="I263" i="12"/>
  <c r="I255" i="12"/>
  <c r="I247" i="12"/>
  <c r="I239" i="12"/>
  <c r="I231" i="12"/>
  <c r="K151" i="12"/>
  <c r="K140" i="12"/>
  <c r="K135" i="12"/>
  <c r="K127" i="12"/>
  <c r="K122" i="12"/>
  <c r="K114" i="12"/>
  <c r="K106" i="12"/>
  <c r="K97" i="12"/>
  <c r="I430" i="12"/>
  <c r="I383" i="12"/>
  <c r="I377" i="12"/>
  <c r="I320" i="12"/>
  <c r="I309" i="12"/>
  <c r="I290" i="12"/>
  <c r="I279" i="12"/>
  <c r="I268" i="12"/>
  <c r="I407" i="12"/>
  <c r="I401" i="12"/>
  <c r="I343" i="12"/>
  <c r="I337" i="12"/>
  <c r="I325" i="12"/>
  <c r="I306" i="12"/>
  <c r="I295" i="12"/>
  <c r="I284" i="12"/>
  <c r="I281" i="12"/>
  <c r="I265" i="12"/>
  <c r="I257" i="12"/>
  <c r="I249" i="12"/>
  <c r="I241" i="12"/>
  <c r="I233" i="12"/>
  <c r="K157" i="12"/>
  <c r="K153" i="12"/>
  <c r="K148" i="12"/>
  <c r="K144" i="12"/>
  <c r="K139" i="12"/>
  <c r="K134" i="12"/>
  <c r="K126" i="12"/>
  <c r="K116" i="12"/>
  <c r="K108" i="12"/>
  <c r="K101" i="12"/>
  <c r="K94" i="12"/>
  <c r="K85" i="12"/>
  <c r="I425" i="12"/>
  <c r="I367" i="12"/>
  <c r="I361" i="12"/>
  <c r="K78" i="12"/>
  <c r="K102" i="12"/>
  <c r="K123" i="12"/>
  <c r="K155" i="12"/>
  <c r="I277" i="12"/>
  <c r="K76" i="12"/>
  <c r="K96" i="12"/>
  <c r="K109" i="12"/>
  <c r="K124" i="12"/>
  <c r="K65" i="12"/>
  <c r="K74" i="12"/>
  <c r="K120" i="12"/>
  <c r="K136" i="12"/>
  <c r="I253" i="12"/>
  <c r="I315" i="12"/>
  <c r="K50" i="12"/>
  <c r="N52" i="12"/>
  <c r="K57" i="12"/>
  <c r="N59" i="12"/>
  <c r="K66" i="12"/>
  <c r="N68" i="12"/>
  <c r="K73" i="12"/>
  <c r="N75" i="12"/>
  <c r="K82" i="12"/>
  <c r="N84" i="12"/>
  <c r="K87" i="12"/>
  <c r="N92" i="12"/>
  <c r="N95" i="12"/>
  <c r="K98" i="12"/>
  <c r="N101" i="12"/>
  <c r="N104" i="12"/>
  <c r="K111" i="12"/>
  <c r="K118" i="12"/>
  <c r="K129" i="12"/>
  <c r="K150" i="12"/>
  <c r="K166" i="12"/>
  <c r="I270" i="12"/>
  <c r="I273" i="12"/>
  <c r="I286" i="12"/>
  <c r="I289" i="12"/>
  <c r="K69" i="12"/>
  <c r="K142" i="12"/>
  <c r="K170" i="12"/>
  <c r="I302" i="12"/>
  <c r="I391" i="12"/>
  <c r="K51" i="12"/>
  <c r="K67" i="12"/>
  <c r="K83" i="12"/>
  <c r="I409" i="12"/>
  <c r="K49" i="12"/>
  <c r="K164" i="12"/>
  <c r="I259" i="12"/>
  <c r="I318" i="12"/>
  <c r="I321" i="12"/>
  <c r="I327" i="12"/>
  <c r="K63" i="12"/>
  <c r="K79" i="12"/>
  <c r="K100" i="12"/>
  <c r="I227" i="12"/>
  <c r="I300" i="12"/>
  <c r="K48" i="12"/>
  <c r="N50" i="12"/>
  <c r="K55" i="12"/>
  <c r="N57" i="12"/>
  <c r="K64" i="12"/>
  <c r="N66" i="12"/>
  <c r="K71" i="12"/>
  <c r="N73" i="12"/>
  <c r="K80" i="12"/>
  <c r="N82" i="12"/>
  <c r="K90" i="12"/>
  <c r="N98" i="12"/>
  <c r="K115" i="12"/>
  <c r="N118" i="12"/>
  <c r="K133" i="12"/>
  <c r="K141" i="12"/>
  <c r="N150" i="12"/>
  <c r="N166" i="12"/>
  <c r="I237" i="12"/>
  <c r="I243" i="12"/>
  <c r="I261" i="12"/>
  <c r="I267" i="12"/>
  <c r="I280" i="12"/>
  <c r="I283" i="12"/>
  <c r="I296" i="12"/>
  <c r="I311" i="12"/>
  <c r="I329" i="12"/>
  <c r="I415" i="12"/>
  <c r="Q20" i="12"/>
  <c r="K20" i="12"/>
  <c r="K158" i="12"/>
  <c r="N146" i="12"/>
  <c r="K162" i="12"/>
  <c r="K146" i="12"/>
  <c r="N20" i="12"/>
  <c r="Q146" i="12"/>
  <c r="K121" i="12"/>
  <c r="K132" i="12"/>
  <c r="K152" i="12"/>
  <c r="K169" i="12"/>
  <c r="N162" i="12"/>
  <c r="Q152" i="12"/>
  <c r="N169" i="12"/>
  <c r="Q169" i="12"/>
  <c r="Q158" i="12"/>
  <c r="Q18" i="12"/>
  <c r="N158" i="12"/>
  <c r="K437" i="12"/>
  <c r="J437" i="12"/>
  <c r="K18" i="12"/>
  <c r="K159" i="12"/>
  <c r="K168" i="12"/>
  <c r="Q168" i="12"/>
  <c r="Q433" i="12"/>
  <c r="Q434" i="12"/>
  <c r="Q159" i="12"/>
  <c r="N437" i="12"/>
  <c r="M437" i="12"/>
  <c r="N159" i="12"/>
  <c r="N18" i="12"/>
  <c r="N433" i="12"/>
  <c r="N434" i="12"/>
  <c r="Q437" i="12"/>
  <c r="P437" i="12"/>
  <c r="N168" i="12"/>
  <c r="K433" i="12"/>
  <c r="K434" i="12"/>
  <c r="K160" i="12"/>
  <c r="K161" i="12"/>
  <c r="Q160" i="12"/>
  <c r="Q161" i="12"/>
  <c r="N160" i="12"/>
  <c r="N161" i="12"/>
  <c r="D29" i="6"/>
  <c r="D28" i="6"/>
  <c r="D27" i="6"/>
  <c r="F28" i="6"/>
  <c r="D36" i="6"/>
  <c r="E16" i="6"/>
  <c r="H31" i="10"/>
  <c r="I31" i="10"/>
  <c r="E31" i="10"/>
  <c r="D31" i="10"/>
  <c r="H9" i="10"/>
  <c r="D25" i="10"/>
  <c r="D21" i="6"/>
  <c r="D22" i="6"/>
  <c r="D23" i="6"/>
  <c r="D20" i="6"/>
  <c r="I20" i="6"/>
  <c r="D9" i="6"/>
  <c r="D6" i="6"/>
  <c r="D15" i="10"/>
  <c r="D17" i="10"/>
  <c r="D7" i="10"/>
  <c r="D9" i="10"/>
  <c r="E28" i="6"/>
  <c r="D24" i="6"/>
  <c r="D8" i="6"/>
  <c r="D7" i="6"/>
  <c r="D15" i="6"/>
  <c r="D14" i="6"/>
  <c r="D13" i="6"/>
  <c r="D10" i="6"/>
  <c r="D38" i="6"/>
  <c r="D39" i="6"/>
  <c r="D40" i="6"/>
  <c r="F15" i="6"/>
  <c r="F14" i="6"/>
  <c r="E14" i="6"/>
  <c r="G60" i="6"/>
  <c r="G59" i="6"/>
  <c r="H60" i="6"/>
  <c r="H59" i="6"/>
  <c r="H57" i="6"/>
  <c r="H56" i="6"/>
  <c r="I6" i="6"/>
  <c r="I35" i="6"/>
  <c r="I40" i="6"/>
  <c r="E68" i="6"/>
  <c r="E69" i="6"/>
  <c r="H69" i="6"/>
  <c r="H58" i="6"/>
  <c r="H68" i="6"/>
  <c r="H71" i="6"/>
  <c r="H75" i="6"/>
  <c r="G45" i="6"/>
  <c r="G46" i="6"/>
  <c r="D43" i="6"/>
  <c r="E51" i="6"/>
  <c r="E55" i="6"/>
  <c r="H55" i="6"/>
  <c r="H61" i="6"/>
  <c r="D42" i="6"/>
  <c r="H51" i="6"/>
  <c r="H63" i="6"/>
  <c r="E54" i="6"/>
  <c r="H54" i="6"/>
  <c r="H74" i="6"/>
  <c r="H76" i="6"/>
</calcChain>
</file>

<file path=xl/comments1.xml><?xml version="1.0" encoding="utf-8"?>
<comments xmlns="http://schemas.openxmlformats.org/spreadsheetml/2006/main">
  <authors>
    <author>Howard.Nguyen</author>
  </authors>
  <commentList>
    <comment ref="B183" authorId="0" shapeId="0">
      <text>
        <r>
          <rPr>
            <sz val="9"/>
            <color indexed="81"/>
            <rFont val="Tahoma"/>
            <family val="2"/>
          </rPr>
          <t xml:space="preserve">Warranty duration and Substantial Completion date came from data specified on ITB
</t>
        </r>
      </text>
    </comment>
  </commentList>
</comments>
</file>

<file path=xl/sharedStrings.xml><?xml version="1.0" encoding="utf-8"?>
<sst xmlns="http://schemas.openxmlformats.org/spreadsheetml/2006/main" count="571" uniqueCount="311">
  <si>
    <t>Instructions and Comments</t>
  </si>
  <si>
    <t>Takeoff Tab</t>
  </si>
  <si>
    <t xml:space="preserve">1. Enter the total single phase feet of Isophase for each CTG and STG. </t>
  </si>
  <si>
    <t xml:space="preserve">2. Enter the number of section joints. Isophase sections typically come in 17-25' lengths. </t>
  </si>
  <si>
    <t>A section joint requires 1 conductor weld and 2 enclosure welds.</t>
  </si>
  <si>
    <t>Isophase sections typically come in 17-25' lengths.  Any sections longer than 25' will have a section joint</t>
  </si>
  <si>
    <t xml:space="preserve">3. Enter the number of taps. </t>
  </si>
  <si>
    <t xml:space="preserve">         This calculation assumes that the tap is preassembled to the main bus and the only joint required to be made is at the tap.</t>
  </si>
  <si>
    <t>The Tap requires 1 conductor weld and 2 enclosure welds.</t>
  </si>
  <si>
    <t>4. Enter the number of elbows.</t>
  </si>
  <si>
    <t>The calculation will assume each elbow will only require one joint on one side.</t>
  </si>
  <si>
    <t>The elbow requires 1 conductor weld and 2 enclosure welds.</t>
  </si>
  <si>
    <t>5. Enter the main bus and tap bus conductor and enclosure diameters (in inches).</t>
  </si>
  <si>
    <t>This information comes from the IPBD Vendor Data sheet</t>
  </si>
  <si>
    <r>
      <t>The LF of enclosure is auto calculated (DI*</t>
    </r>
    <r>
      <rPr>
        <sz val="11"/>
        <color theme="1"/>
        <rFont val="Calibri"/>
        <family val="2"/>
      </rPr>
      <t>π/12)</t>
    </r>
  </si>
  <si>
    <t>6. Enter the number of Welds at Each Joint for both the Conductor and Enclosure</t>
  </si>
  <si>
    <t>Some Joints will require bolted/braided connections depending on the manufacturer.  In this case, specify '0' welds.</t>
  </si>
  <si>
    <t>All Welded Joints for the Enclosure will require at least 2 welds.</t>
  </si>
  <si>
    <t>Default values should include 1 conductor weld, and 2 section welds, at each joint.</t>
  </si>
  <si>
    <t>Summary Tab</t>
  </si>
  <si>
    <t>1. Enter the unit rate conductor welding. This is similar to Stainless Steel pipe welding rate</t>
  </si>
  <si>
    <t>The unit rate for conductor welding shall be determined by the projects carbon steel welding rate (around 1.5 DI/mhr is typical)</t>
  </si>
  <si>
    <t>2. Enter the unit rate for enclosure welding.</t>
  </si>
  <si>
    <t>The unit rate for conductor welding shall be determined by the projects ductal welding rate * 3  (around 1 LF/mhr is typical)</t>
  </si>
  <si>
    <t xml:space="preserve">3. Enter the unit rate for setting the Isophase. </t>
  </si>
  <si>
    <t>This should be determined by the Department Manager using Comparable projects.</t>
  </si>
  <si>
    <t>4. Enter the composite crew rate per man-hour for welding</t>
  </si>
  <si>
    <t>The composite crew shall be made up of the following :</t>
  </si>
  <si>
    <t xml:space="preserve"> 2 specialty welders </t>
  </si>
  <si>
    <t xml:space="preserve"> 2 electrical journeyman </t>
  </si>
  <si>
    <t xml:space="preserve"> 1 electrical general foreman.</t>
  </si>
  <si>
    <t>5. Enter the Electrical crew rate per man-hour for setting</t>
  </si>
  <si>
    <t>QCS Tab</t>
  </si>
  <si>
    <t>1. The Self Perform Comparison will be Auto-Calculated based on the user inputs on the Takeoff and Summary Tabs</t>
  </si>
  <si>
    <t>2. Update the Project information</t>
  </si>
  <si>
    <t>3. The Quotes should be copied into the Bidder Tabs</t>
  </si>
  <si>
    <t>Going Out for Quotes:</t>
  </si>
  <si>
    <t>Copy the QCS into a blank workbook and name it "Commercial Bid Form"</t>
  </si>
  <si>
    <t xml:space="preserve">Remove the Self Perform and Additional Bidder Columns </t>
  </si>
  <si>
    <t>Modify the material quoted based on the project specific (delete rows if 1x1 or 2x1 vs simple cylce etc...)</t>
  </si>
  <si>
    <t xml:space="preserve">Attach the IPBD referecne drawings </t>
  </si>
  <si>
    <t>NOTES:</t>
  </si>
  <si>
    <t>1.  The conductor welding is calculated by DI. Total DI = ((Section joints + bends)* Diameter of main bus) + (number of taps * tap diameter)</t>
  </si>
  <si>
    <t>2. The enclosure welding is calculated by LF.  Total LF = ((Section joints + bends) * Diameter of main bus) + (number of taps * tap diameter)</t>
  </si>
  <si>
    <t>3. Only input data into blank/white cells.  All other cells are auto calculated.</t>
  </si>
  <si>
    <t>IPBD WELDING
TAKEOFF</t>
  </si>
  <si>
    <t>CTG 1 Input Data:</t>
  </si>
  <si>
    <t>STG 1 Input Data:</t>
  </si>
  <si>
    <t xml:space="preserve">LF of bus (Single Phase)  </t>
  </si>
  <si>
    <t xml:space="preserve">Section Joints  </t>
  </si>
  <si>
    <t xml:space="preserve"># of Taps  </t>
  </si>
  <si>
    <t xml:space="preserve"># of Bends  </t>
  </si>
  <si>
    <t xml:space="preserve">Total Joints  </t>
  </si>
  <si>
    <r>
      <t xml:space="preserve">*See Steps </t>
    </r>
    <r>
      <rPr>
        <b/>
        <i/>
        <sz val="11"/>
        <color theme="1"/>
        <rFont val="Calibri"/>
        <family val="2"/>
        <scheme val="minor"/>
      </rPr>
      <t>1 - 4</t>
    </r>
    <r>
      <rPr>
        <i/>
        <sz val="11"/>
        <color theme="1"/>
        <rFont val="Calibri"/>
        <family val="2"/>
        <scheme val="minor"/>
      </rPr>
      <t xml:space="preserve"> on Instructions Tab</t>
    </r>
  </si>
  <si>
    <t>CTG 2 Input Data:</t>
  </si>
  <si>
    <t>CTG 3 Input Data:</t>
  </si>
  <si>
    <t>General Input Data</t>
  </si>
  <si>
    <t>Enclosure</t>
  </si>
  <si>
    <t>Conductor</t>
  </si>
  <si>
    <t>Number of Welds / Section</t>
  </si>
  <si>
    <t>Number of Welds / Tap</t>
  </si>
  <si>
    <t>Number of Welds / Bend</t>
  </si>
  <si>
    <r>
      <t xml:space="preserve">*See Step </t>
    </r>
    <r>
      <rPr>
        <b/>
        <i/>
        <sz val="11"/>
        <color theme="1"/>
        <rFont val="Calibri"/>
        <family val="2"/>
        <scheme val="minor"/>
      </rPr>
      <t>6</t>
    </r>
    <r>
      <rPr>
        <i/>
        <sz val="11"/>
        <color theme="1"/>
        <rFont val="Calibri"/>
        <family val="2"/>
        <scheme val="minor"/>
      </rPr>
      <t xml:space="preserve"> on Instructions Tab</t>
    </r>
  </si>
  <si>
    <t>CTG Bus Sizing Data:</t>
  </si>
  <si>
    <t>STG Bus Sizing Data:</t>
  </si>
  <si>
    <t>Main Bus</t>
  </si>
  <si>
    <t>Taps</t>
  </si>
  <si>
    <t xml:space="preserve">Conductor DI </t>
  </si>
  <si>
    <t xml:space="preserve">Enclosure DI </t>
  </si>
  <si>
    <t xml:space="preserve">Enclosure Circumference LF </t>
  </si>
  <si>
    <t>Enclosure Circumference LF</t>
  </si>
  <si>
    <r>
      <t xml:space="preserve">*See Step </t>
    </r>
    <r>
      <rPr>
        <b/>
        <i/>
        <sz val="11"/>
        <color theme="1"/>
        <rFont val="Calibri"/>
        <family val="2"/>
        <scheme val="minor"/>
      </rPr>
      <t>5</t>
    </r>
    <r>
      <rPr>
        <i/>
        <sz val="11"/>
        <color theme="1"/>
        <rFont val="Calibri"/>
        <family val="2"/>
        <scheme val="minor"/>
      </rPr>
      <t xml:space="preserve"> on Instructions Tab</t>
    </r>
  </si>
  <si>
    <t>IPBD Self Perform Summary</t>
  </si>
  <si>
    <t>CTG's</t>
  </si>
  <si>
    <t>WELDING</t>
  </si>
  <si>
    <t>SETTING</t>
  </si>
  <si>
    <t>LF of bus</t>
  </si>
  <si>
    <t>LF of Bus</t>
  </si>
  <si>
    <t>Horizontal Joints</t>
  </si>
  <si>
    <t># of Taps</t>
  </si>
  <si>
    <t># of Bends</t>
  </si>
  <si>
    <t>Total Joints</t>
  </si>
  <si>
    <t>Total DI</t>
  </si>
  <si>
    <t>Enclosure DI</t>
  </si>
  <si>
    <t>Enclosure LF</t>
  </si>
  <si>
    <t>STG</t>
  </si>
  <si>
    <t>Totals</t>
  </si>
  <si>
    <t>Man Hour Summary</t>
  </si>
  <si>
    <t>UR</t>
  </si>
  <si>
    <t>Unit Rate for Conductor / DI</t>
  </si>
  <si>
    <t>Unit Rate for Enclosure / LF*</t>
  </si>
  <si>
    <t>Unit Rate / LF</t>
  </si>
  <si>
    <t xml:space="preserve">Total DI Conductor </t>
  </si>
  <si>
    <t>Total LF Enclosure</t>
  </si>
  <si>
    <t>Man-hours</t>
  </si>
  <si>
    <t>Mhr/LF Bus</t>
  </si>
  <si>
    <t>Mhr/Joint</t>
  </si>
  <si>
    <t>Total Man-hours</t>
  </si>
  <si>
    <t>Total Man-hours/LF</t>
  </si>
  <si>
    <t>Welding Summary</t>
  </si>
  <si>
    <t>Description</t>
  </si>
  <si>
    <t>QTY</t>
  </si>
  <si>
    <t>Units</t>
  </si>
  <si>
    <t>$/Unit</t>
  </si>
  <si>
    <t>Total Cost</t>
  </si>
  <si>
    <t xml:space="preserve">Welding Labor </t>
  </si>
  <si>
    <t>MH</t>
  </si>
  <si>
    <t>Additional Items</t>
  </si>
  <si>
    <t>Man-hour ST&amp;S</t>
  </si>
  <si>
    <t>AC Welding Machine</t>
  </si>
  <si>
    <t>WKS.</t>
  </si>
  <si>
    <t xml:space="preserve">Argon Gas </t>
  </si>
  <si>
    <t>ea</t>
  </si>
  <si>
    <t>Man lifts for Welders (Assuming 2ea for 3 Months)</t>
  </si>
  <si>
    <t>mo.</t>
  </si>
  <si>
    <t>Special STS (From John Sevier)</t>
  </si>
  <si>
    <t>LS</t>
  </si>
  <si>
    <t xml:space="preserve">Orientation (Assuming 4 welders and 1 Foreman for 1/2 day) </t>
  </si>
  <si>
    <t>hrs.</t>
  </si>
  <si>
    <t>Mass Meeting (Assuming 4 welders and 1 Foreman for 1 hour) (Assuming 6 mass meetings)</t>
  </si>
  <si>
    <t>Sub Total</t>
  </si>
  <si>
    <t>Welding Total Cost</t>
  </si>
  <si>
    <t>Setting Summary</t>
  </si>
  <si>
    <t xml:space="preserve">Setting Labor </t>
  </si>
  <si>
    <t>Setting Total Cost</t>
  </si>
  <si>
    <t>IPBD Total Install</t>
  </si>
  <si>
    <t>Comments:</t>
  </si>
  <si>
    <t xml:space="preserve">MH includes self perform install and welding. Unit rate for welding assumed to be similar to SS pipe welding rate. The crew rate is a composite rate for two Isophase welders two electrical journeyman and an electrical general foreman.                                                                                     </t>
  </si>
  <si>
    <t>Clarifications:</t>
  </si>
  <si>
    <t>QUOTE COMPARISON SHEET - SUBCONTRACT</t>
  </si>
  <si>
    <t>Primary DOR: Technical Staff pink sections, Procurement Staff everything else.</t>
  </si>
  <si>
    <t>Owner AVL Status:</t>
  </si>
  <si>
    <t>BID DUE:</t>
  </si>
  <si>
    <t>RFP SENT:</t>
  </si>
  <si>
    <t>BID DURATION:</t>
  </si>
  <si>
    <t>Days</t>
  </si>
  <si>
    <t>Project No.:</t>
  </si>
  <si>
    <t>SELF PERFORM</t>
  </si>
  <si>
    <t>BIDDER 1</t>
  </si>
  <si>
    <t>BIDDER 2</t>
  </si>
  <si>
    <t xml:space="preserve"> Project Name:</t>
  </si>
  <si>
    <t>Bidder Legal Name:</t>
  </si>
  <si>
    <t>Owner:</t>
  </si>
  <si>
    <t>Bidder Contact Name:</t>
  </si>
  <si>
    <t>Job Site:</t>
  </si>
  <si>
    <t>Bidder Contact Email:</t>
  </si>
  <si>
    <t>RFP Description:</t>
  </si>
  <si>
    <t>Isophase Welding Sub</t>
  </si>
  <si>
    <t>Bidder Phone:</t>
  </si>
  <si>
    <t>Spec:</t>
  </si>
  <si>
    <t>Bid Date or "No Bid":</t>
  </si>
  <si>
    <t>HD Quote Group Tag:</t>
  </si>
  <si>
    <t>Bid Valid Until Date:</t>
  </si>
  <si>
    <t>Engineering:</t>
  </si>
  <si>
    <t>Bid Validity Duration (Days):</t>
  </si>
  <si>
    <t>Procurement:</t>
  </si>
  <si>
    <t>Firm or Budgetary Bid:</t>
  </si>
  <si>
    <t>Reviewer:</t>
  </si>
  <si>
    <t>Bidder Proposal Reference No.:</t>
  </si>
  <si>
    <t>QCS Revision #/ Date:</t>
  </si>
  <si>
    <t>A</t>
  </si>
  <si>
    <t>Quoted Currency:</t>
  </si>
  <si>
    <t>USD - US Dollar</t>
  </si>
  <si>
    <t>Project Currency:</t>
  </si>
  <si>
    <t>TOTAL PROPOSAL PRICE</t>
  </si>
  <si>
    <t>-</t>
  </si>
  <si>
    <t>Pricing Breakdown</t>
  </si>
  <si>
    <t>Qty.</t>
  </si>
  <si>
    <t>Unit</t>
  </si>
  <si>
    <t>Definition</t>
  </si>
  <si>
    <t>Labor / Material Quoted</t>
  </si>
  <si>
    <t>CTG # 1 IPBD Field Welding</t>
  </si>
  <si>
    <t>COST</t>
  </si>
  <si>
    <t>CTG # 2 IPBD Field Welding</t>
  </si>
  <si>
    <t>INCL</t>
  </si>
  <si>
    <t>CTG # 3 IPBD Field Welding</t>
  </si>
  <si>
    <t>STG # 1 IPBD Field Welding</t>
  </si>
  <si>
    <t>CTG # 1 IPBD Field Setting</t>
  </si>
  <si>
    <t>CTG # 2 IPBD Field Setting</t>
  </si>
  <si>
    <t>CTG # 3 IPBD Field Setting</t>
  </si>
  <si>
    <t>STG # 1 IPBD Field Setting</t>
  </si>
  <si>
    <t>Additional Cost for Bolted Connection and Braids</t>
  </si>
  <si>
    <t>Adder for Orientation and Mass Meetings</t>
  </si>
  <si>
    <t>Options Requested or Offered</t>
  </si>
  <si>
    <t>Warranty  - for 1 Year beyond Owner's Requirement</t>
  </si>
  <si>
    <t>LOT</t>
  </si>
  <si>
    <t>Cost (included above) of HRSG Heat Trace Scope of Work ONLY:</t>
  </si>
  <si>
    <t>Turn Key Adder per proposal - Conduit, cable, and supports</t>
  </si>
  <si>
    <t>Standard Commercial Items</t>
  </si>
  <si>
    <t>Sales/ Use Tax</t>
  </si>
  <si>
    <t>Not Required</t>
  </si>
  <si>
    <t>Freight (DDP Jobsite - Incoterms 2010)</t>
  </si>
  <si>
    <t>Required</t>
  </si>
  <si>
    <t>Warranty - Standard (See 2.0 Below)</t>
  </si>
  <si>
    <t>Warranty - Adder to meet Owner's Terms (See 2.0 Below)</t>
  </si>
  <si>
    <t>TFA - Startup &amp; Erection Assistance Duration (Bidder to specify quantity)</t>
  </si>
  <si>
    <t>DAY</t>
  </si>
  <si>
    <t>TFA - Startup &amp; Erection Assistance Round Trip (Bidder to specify quantity)</t>
  </si>
  <si>
    <t>RT</t>
  </si>
  <si>
    <t>TFA - Training Duration (Bidder to specify quantity)</t>
  </si>
  <si>
    <t>TFA - Training Round Trip (Bidder to specify quantity)</t>
  </si>
  <si>
    <t>Spares - Startup &amp; Commissioning - (Bidder to provide detailed list)</t>
  </si>
  <si>
    <t>Spares - Construction - (Bidder to provide detailed list)</t>
  </si>
  <si>
    <t>Spares - Special Tools - (Bidder to provide detailed list)</t>
  </si>
  <si>
    <t>Spares - 2-Year Operating - (Bidder to provide detailed list)</t>
  </si>
  <si>
    <t>Security Cost (Bond for full contract price, Letter of Credit, Etc.)</t>
  </si>
  <si>
    <t>Commercial Adjustments</t>
  </si>
  <si>
    <t>Technical Adjustments</t>
  </si>
  <si>
    <t>TOTAL PROPOSAL PRICE (Not Including Security)</t>
  </si>
  <si>
    <t>TOTAL UNIT PRICE  (Not Including Security) - Enter In Hard Dollar</t>
  </si>
  <si>
    <t>Security Cost Per $1000 - Enter In Hard Dollar</t>
  </si>
  <si>
    <t>Per $1000</t>
  </si>
  <si>
    <t>Evaluation Factors (constructability, past performance, etc.)</t>
  </si>
  <si>
    <t>TOTAL EVALUATED PRICE</t>
  </si>
  <si>
    <t>Options Excluded</t>
  </si>
  <si>
    <t>Commercial Items Requirements</t>
  </si>
  <si>
    <t>1.0  Financial Security</t>
  </si>
  <si>
    <t>Specify type of security instrument provided (select from drop-down list)</t>
  </si>
  <si>
    <t>100% Supply Bond</t>
  </si>
  <si>
    <t>100% Payment &amp; Performance Bond</t>
  </si>
  <si>
    <t>Rate per $1,000 of coverage:</t>
  </si>
  <si>
    <t>Not Provided - Plugged 1.5% for 100% Bond</t>
  </si>
  <si>
    <t>Bidder's Surety Firm:</t>
  </si>
  <si>
    <t>Not Provided in Proposal</t>
  </si>
  <si>
    <t>SOUTHERN AMERICAN</t>
  </si>
  <si>
    <t>Bonding Capacity:</t>
  </si>
  <si>
    <t>2.0  Warranty</t>
  </si>
  <si>
    <t>Specify Bidder's Standard Warranty terms included in Bidder's Base Price</t>
  </si>
  <si>
    <t>12 mo. From delivery / plug 2% for add'l yr</t>
  </si>
  <si>
    <t>YES</t>
  </si>
  <si>
    <t>Confirmed</t>
  </si>
  <si>
    <t>Completion of:</t>
  </si>
  <si>
    <t>3.0  Site Specific Requirements</t>
  </si>
  <si>
    <t>Is Safety training and orientation included in your proposal? (select from drop-down list)</t>
  </si>
  <si>
    <t>No</t>
  </si>
  <si>
    <t>Yes</t>
  </si>
  <si>
    <t xml:space="preserve">Are background checks included in your proposal? </t>
  </si>
  <si>
    <t>No - see attached comments</t>
  </si>
  <si>
    <t xml:space="preserve">Are employee drug testing costs included in your proposal? </t>
  </si>
  <si>
    <t>Supply Only</t>
  </si>
  <si>
    <t>4.0  Shipping and Schedule of Work</t>
  </si>
  <si>
    <t>Lead Time - Drawings ARO (Include 2 Weeks for Drawing Approval)</t>
  </si>
  <si>
    <t>6-8 weeks</t>
  </si>
  <si>
    <t>Lead Time - Equipment/Material to Jobsite ARAD</t>
  </si>
  <si>
    <t>10-12 weeks</t>
  </si>
  <si>
    <t>Lead Time - Installation / Erection (mobilization to demobilization)</t>
  </si>
  <si>
    <t>16-20 weeks</t>
  </si>
  <si>
    <t>Schedule - Number of Craft Workers required</t>
  </si>
  <si>
    <t>Schedule - Hours worked per day</t>
  </si>
  <si>
    <t>Schedule - Number of days worked per week</t>
  </si>
  <si>
    <t>Schedule - Total estimated man-hours</t>
  </si>
  <si>
    <t>Labor - Union or Non-Union</t>
  </si>
  <si>
    <t>Non-Union</t>
  </si>
  <si>
    <t>5.0  Bidder Certification - Technical, Business, Diversity, Etc.</t>
  </si>
  <si>
    <t>Bidder's Primary Certification (select from drop-down list)</t>
  </si>
  <si>
    <t>Local Owned</t>
  </si>
  <si>
    <t>Additional Certification (select from drop-down list)</t>
  </si>
  <si>
    <t>6.0  Proposal Requirements - Insurance, Safety, Quality, and Licensing</t>
  </si>
  <si>
    <t>Can Bidder meet Insurance requirements as specified in RFP? (select from drop-down list)</t>
  </si>
  <si>
    <t>Does Bidder have written Quality Assurance program? (select from drop-down list)</t>
  </si>
  <si>
    <t>Does Bidder have written Safety Program? (select from drop-down list)</t>
  </si>
  <si>
    <t>EMR and Frequency/Severity Rates for last 3 years</t>
  </si>
  <si>
    <t>Year 1</t>
  </si>
  <si>
    <t>Year 2</t>
  </si>
  <si>
    <t>Year 3</t>
  </si>
  <si>
    <t>EMR Rates:</t>
  </si>
  <si>
    <t>Frequency / Severity Rates:</t>
  </si>
  <si>
    <t>Is your Company currently licensed in the State where Project is located?</t>
  </si>
  <si>
    <t>7.0  Proposal Exception</t>
  </si>
  <si>
    <t>Does Bidder Proposal comply with Instructions to Bidders? (select from drop-down list)</t>
  </si>
  <si>
    <t>8.0  Proposed Progress Payment Milestones</t>
  </si>
  <si>
    <t>Percentage of Contract Total</t>
  </si>
  <si>
    <t>Description of Milestone</t>
  </si>
  <si>
    <t>% of Contract Price</t>
  </si>
  <si>
    <t>1st Milestone</t>
  </si>
  <si>
    <t>MOBILIZATION</t>
  </si>
  <si>
    <t>2nd Milestone</t>
  </si>
  <si>
    <t>COMPLETED DESIGN</t>
  </si>
  <si>
    <t>3rd Milestone</t>
  </si>
  <si>
    <t>MATERIAL DELIVERY</t>
  </si>
  <si>
    <t>4th Milestone</t>
  </si>
  <si>
    <t>INSTALLATION</t>
  </si>
  <si>
    <t>5th Milestone</t>
  </si>
  <si>
    <t>COMMISSIONING</t>
  </si>
  <si>
    <t>6th Milestone</t>
  </si>
  <si>
    <t>7th Milestone</t>
  </si>
  <si>
    <t>8th Milestone</t>
  </si>
  <si>
    <t>9th Milestone</t>
  </si>
  <si>
    <t>10th Milestone</t>
  </si>
  <si>
    <t>15th Milestone</t>
  </si>
  <si>
    <t>Technical Design Conditions</t>
  </si>
  <si>
    <t>Per RFP/ EPC Contract</t>
  </si>
  <si>
    <t>Additional Technical and Commercial Information/Clarifications/Exceptions</t>
  </si>
  <si>
    <t>Material cost includes labor</t>
  </si>
  <si>
    <t>Comparison of Total Proposal Prices</t>
  </si>
  <si>
    <t>Amount above minimum bid:</t>
  </si>
  <si>
    <t>Percent above minimum bid:</t>
  </si>
  <si>
    <t>Pricing Reliability Indicator (Low Plug = High Reliability)</t>
  </si>
  <si>
    <t>Dollar and % of Amount Plugged</t>
  </si>
  <si>
    <t>Plug $</t>
  </si>
  <si>
    <t>Plug %</t>
  </si>
  <si>
    <t>Total Price</t>
  </si>
  <si>
    <t>Awarding</t>
  </si>
  <si>
    <t>Technically Acceptable ("Yes"/"No")</t>
  </si>
  <si>
    <t>If No, Explain…</t>
  </si>
  <si>
    <t>Commercially Acceptable ("Yes"/"No")</t>
  </si>
  <si>
    <t>Price Carried In Estimate ("Yes"/"No")</t>
  </si>
  <si>
    <r>
      <t xml:space="preserve">If technically and commercially acceptable but </t>
    </r>
    <r>
      <rPr>
        <i/>
        <u/>
        <sz val="10"/>
        <color theme="1"/>
        <rFont val="Calibri"/>
        <family val="2"/>
        <scheme val="minor"/>
      </rPr>
      <t>low price is not carried</t>
    </r>
    <r>
      <rPr>
        <i/>
        <sz val="10"/>
        <color theme="1"/>
        <rFont val="Calibri"/>
        <family val="2"/>
        <scheme val="minor"/>
      </rPr>
      <t>, Explain…</t>
    </r>
  </si>
  <si>
    <t>Alternate Price ("Yes"/"No")</t>
  </si>
  <si>
    <r>
      <t xml:space="preserve">If technically and commercially acceptable but </t>
    </r>
    <r>
      <rPr>
        <i/>
        <u/>
        <sz val="10"/>
        <color theme="1"/>
        <rFont val="Calibri"/>
        <family val="2"/>
        <scheme val="minor"/>
      </rPr>
      <t>next low price is not an alternate</t>
    </r>
    <r>
      <rPr>
        <i/>
        <sz val="10"/>
        <color theme="1"/>
        <rFont val="Calibri"/>
        <family val="2"/>
        <scheme val="minor"/>
      </rPr>
      <t>, Explain…</t>
    </r>
  </si>
  <si>
    <t>Enter any additional notes that might help others (now and many years into the future) understand fully the team's evaluation, observation and reasoning (without having to track someone down or relying on one's memories)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</si>
</sst>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2" formatCode="_(&quot;$&quot;* #,##0_);_(&quot;$&quot;* \(#,##0\);_(&quot;$&quot;* &quot;-&quot;_);_(@_)"/>
    <numFmt numFmtId="41" formatCode="_(* #,##0_);_(* \(#,##0\);_(* &quot;-&quot;_);_(@_)"/>
    <numFmt numFmtId="44" formatCode="_(&quot;$&quot;* #,##0.00_);_(&quot;$&quot;* \(#,##0.00\);_(&quot;$&quot;* &quot;-&quot;??_);_(@_)"/>
    <numFmt numFmtId="164" formatCode="&quot;$&quot;#,##0.00"/>
    <numFmt numFmtId="165" formatCode="mm/dd/yy"/>
    <numFmt numFmtId="166" formatCode="[$-409]d\-mmm\-yy;@"/>
    <numFmt numFmtId="167" formatCode="0.000"/>
    <numFmt numFmtId="168" formatCode="[$-409]d\-mmm\-yyyy;@"/>
    <numFmt numFmtId="169" formatCode="[&lt;=9999999]###\-####;###\-###\-####"/>
  </numFmts>
  <fonts count="38">
    <font>
      <sz val="11"/>
      <color theme="1"/>
      <name val="Calibri"/>
      <family val="2"/>
      <scheme val="minor"/>
    </font>
    <font>
      <sz val="11"/>
      <color theme="1"/>
      <name val="Calibri"/>
      <family val="2"/>
      <scheme val="minor"/>
    </font>
    <font>
      <b/>
      <sz val="11"/>
      <color theme="1"/>
      <name val="Calibri"/>
      <family val="2"/>
      <scheme val="minor"/>
    </font>
    <font>
      <sz val="12"/>
      <name val="Arial"/>
      <family val="2"/>
    </font>
    <font>
      <sz val="12"/>
      <name val="Century Schoolbook"/>
      <family val="1"/>
    </font>
    <font>
      <sz val="14"/>
      <name val="Arial"/>
      <family val="2"/>
    </font>
    <font>
      <b/>
      <sz val="12"/>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b/>
      <sz val="10"/>
      <name val="Calibri"/>
      <family val="2"/>
      <scheme val="minor"/>
    </font>
    <font>
      <u/>
      <sz val="11"/>
      <color theme="10"/>
      <name val="Calibri"/>
      <family val="2"/>
    </font>
    <font>
      <sz val="18"/>
      <color theme="1"/>
      <name val="Calibri"/>
      <family val="2"/>
      <scheme val="minor"/>
    </font>
    <font>
      <b/>
      <sz val="18"/>
      <name val="Calibri"/>
      <family val="2"/>
      <scheme val="minor"/>
    </font>
    <font>
      <u/>
      <sz val="14"/>
      <name val="Times New Roman"/>
      <family val="1"/>
    </font>
    <font>
      <u/>
      <sz val="12"/>
      <color indexed="12"/>
      <name val="Century Schoolbook"/>
      <family val="1"/>
    </font>
    <font>
      <u/>
      <sz val="8.15"/>
      <color theme="10"/>
      <name val="Calibri"/>
      <family val="2"/>
    </font>
    <font>
      <u/>
      <sz val="6"/>
      <color indexed="12"/>
      <name val="Century Schoolbook"/>
      <family val="1"/>
    </font>
    <font>
      <u/>
      <sz val="11"/>
      <color theme="10"/>
      <name val="Calibri"/>
      <family val="2"/>
      <scheme val="minor"/>
    </font>
    <font>
      <sz val="10"/>
      <color rgb="FFFF0000"/>
      <name val="Calibri"/>
      <family val="2"/>
      <scheme val="minor"/>
    </font>
    <font>
      <sz val="11"/>
      <color theme="9" tint="0.79998168889431442"/>
      <name val="Calibri"/>
      <family val="2"/>
      <scheme val="minor"/>
    </font>
    <font>
      <sz val="20"/>
      <color theme="1"/>
      <name val="Calibri"/>
      <family val="2"/>
      <scheme val="minor"/>
    </font>
    <font>
      <sz val="11"/>
      <color theme="1"/>
      <name val="Calibri"/>
      <family val="2"/>
    </font>
    <font>
      <b/>
      <sz val="11"/>
      <color theme="0"/>
      <name val="Calibri"/>
      <family val="2"/>
      <scheme val="minor"/>
    </font>
    <font>
      <i/>
      <sz val="11"/>
      <color theme="1"/>
      <name val="Calibri"/>
      <family val="2"/>
      <scheme val="minor"/>
    </font>
    <font>
      <b/>
      <i/>
      <sz val="11"/>
      <color theme="1"/>
      <name val="Calibri"/>
      <family val="2"/>
      <scheme val="minor"/>
    </font>
    <font>
      <sz val="10"/>
      <color indexed="8"/>
      <name val="Arial"/>
      <family val="2"/>
    </font>
    <font>
      <b/>
      <sz val="18"/>
      <name val="Arial Black"/>
      <family val="2"/>
    </font>
    <font>
      <b/>
      <i/>
      <sz val="10"/>
      <color rgb="FF0070C0"/>
      <name val="Calibri"/>
      <family val="2"/>
      <scheme val="minor"/>
    </font>
    <font>
      <b/>
      <sz val="10"/>
      <color rgb="FF0070C0"/>
      <name val="Calibri"/>
      <family val="2"/>
      <scheme val="minor"/>
    </font>
    <font>
      <b/>
      <sz val="13"/>
      <color rgb="FFFF0000"/>
      <name val="Calibri"/>
      <family val="2"/>
      <scheme val="minor"/>
    </font>
    <font>
      <b/>
      <sz val="13"/>
      <color theme="1"/>
      <name val="Calibri"/>
      <family val="2"/>
      <scheme val="minor"/>
    </font>
    <font>
      <b/>
      <sz val="10"/>
      <color theme="1" tint="0.499984740745262"/>
      <name val="Calibri"/>
      <family val="2"/>
      <scheme val="minor"/>
    </font>
    <font>
      <sz val="12"/>
      <color theme="1"/>
      <name val="Calibri"/>
      <family val="2"/>
      <scheme val="minor"/>
    </font>
    <font>
      <i/>
      <sz val="10"/>
      <color theme="1"/>
      <name val="Calibri"/>
      <family val="2"/>
      <scheme val="minor"/>
    </font>
    <font>
      <i/>
      <u/>
      <sz val="10"/>
      <color theme="1"/>
      <name val="Calibri"/>
      <family val="2"/>
      <scheme val="minor"/>
    </font>
    <font>
      <sz val="9"/>
      <color indexed="81"/>
      <name val="Tahoma"/>
      <family val="2"/>
    </font>
  </fonts>
  <fills count="1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DDDDD"/>
        <bgColor indexed="64"/>
      </patternFill>
    </fill>
    <fill>
      <patternFill patternType="solid">
        <fgColor theme="1"/>
        <bgColor indexed="64"/>
      </patternFill>
    </fill>
    <fill>
      <patternFill patternType="solid">
        <fgColor rgb="FFFF66FF"/>
        <bgColor indexed="64"/>
      </patternFill>
    </fill>
    <fill>
      <patternFill patternType="solid">
        <fgColor rgb="FF66FF33"/>
        <bgColor indexed="64"/>
      </patternFill>
    </fill>
    <fill>
      <patternFill patternType="solid">
        <fgColor rgb="FF00CCFF"/>
        <bgColor indexed="64"/>
      </patternFill>
    </fill>
    <fill>
      <patternFill patternType="solid">
        <fgColor rgb="FFFFCC00"/>
        <bgColor indexed="64"/>
      </patternFill>
    </fill>
    <fill>
      <patternFill patternType="solid">
        <fgColor rgb="FF9999FF"/>
        <bgColor indexed="64"/>
      </patternFill>
    </fill>
  </fills>
  <borders count="10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medium">
        <color indexed="64"/>
      </top>
      <bottom style="thin">
        <color indexed="64"/>
      </bottom>
      <diagonal/>
    </border>
    <border>
      <left style="double">
        <color indexed="64"/>
      </left>
      <right/>
      <top style="double">
        <color indexed="64"/>
      </top>
      <bottom/>
      <diagonal/>
    </border>
    <border>
      <left/>
      <right/>
      <top style="double">
        <color auto="1"/>
      </top>
      <bottom/>
      <diagonal/>
    </border>
    <border>
      <left style="double">
        <color indexed="64"/>
      </left>
      <right/>
      <top/>
      <bottom/>
      <diagonal/>
    </border>
    <border>
      <left/>
      <right style="double">
        <color indexed="64"/>
      </right>
      <top/>
      <bottom/>
      <diagonal/>
    </border>
    <border>
      <left style="thin">
        <color indexed="64"/>
      </left>
      <right/>
      <top/>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double">
        <color indexed="64"/>
      </left>
      <right/>
      <top style="thin">
        <color indexed="64"/>
      </top>
      <bottom/>
      <diagonal/>
    </border>
    <border>
      <left/>
      <right/>
      <top style="thin">
        <color indexed="64"/>
      </top>
      <bottom/>
      <diagonal/>
    </border>
    <border>
      <left/>
      <right style="double">
        <color indexed="64"/>
      </right>
      <top style="thin">
        <color indexed="64"/>
      </top>
      <bottom/>
      <diagonal/>
    </border>
    <border>
      <left style="thin">
        <color indexed="64"/>
      </left>
      <right/>
      <top/>
      <bottom style="thin">
        <color indexed="64"/>
      </bottom>
      <diagonal/>
    </border>
    <border>
      <left style="double">
        <color indexed="64"/>
      </left>
      <right/>
      <top/>
      <bottom style="double">
        <color indexed="64"/>
      </bottom>
      <diagonal/>
    </border>
    <border>
      <left/>
      <right/>
      <top/>
      <bottom style="double">
        <color auto="1"/>
      </bottom>
      <diagonal/>
    </border>
    <border>
      <left/>
      <right style="double">
        <color auto="1"/>
      </right>
      <top/>
      <bottom style="double">
        <color auto="1"/>
      </bottom>
      <diagonal/>
    </border>
    <border>
      <left/>
      <right style="double">
        <color indexed="64"/>
      </right>
      <top style="thin">
        <color indexed="64"/>
      </top>
      <bottom style="thin">
        <color indexed="64"/>
      </bottom>
      <diagonal/>
    </border>
    <border>
      <left style="thin">
        <color indexed="64"/>
      </left>
      <right/>
      <top style="thin">
        <color indexed="64"/>
      </top>
      <bottom/>
      <diagonal/>
    </border>
    <border>
      <left style="double">
        <color indexed="64"/>
      </left>
      <right/>
      <top/>
      <bottom style="thin">
        <color indexed="64"/>
      </bottom>
      <diagonal/>
    </border>
    <border>
      <left/>
      <right style="double">
        <color indexed="64"/>
      </right>
      <top/>
      <bottom style="thin">
        <color indexed="64"/>
      </bottom>
      <diagonal/>
    </border>
    <border>
      <left/>
      <right style="double">
        <color indexed="64"/>
      </right>
      <top style="thick">
        <color auto="1"/>
      </top>
      <bottom style="thin">
        <color auto="1"/>
      </bottom>
      <diagonal/>
    </border>
    <border>
      <left/>
      <right/>
      <top style="thick">
        <color auto="1"/>
      </top>
      <bottom style="thin">
        <color auto="1"/>
      </bottom>
      <diagonal/>
    </border>
    <border>
      <left style="double">
        <color indexed="64"/>
      </left>
      <right/>
      <top style="thick">
        <color auto="1"/>
      </top>
      <bottom style="thin">
        <color auto="1"/>
      </bottom>
      <diagonal/>
    </border>
    <border>
      <left/>
      <right/>
      <top style="thick">
        <color indexed="64"/>
      </top>
      <bottom/>
      <diagonal/>
    </border>
    <border>
      <left style="double">
        <color indexed="64"/>
      </left>
      <right/>
      <top style="thick">
        <color indexed="64"/>
      </top>
      <bottom/>
      <diagonal/>
    </border>
    <border>
      <left/>
      <right style="double">
        <color indexed="64"/>
      </right>
      <top style="thin">
        <color indexed="64"/>
      </top>
      <bottom style="thick">
        <color auto="1"/>
      </bottom>
      <diagonal/>
    </border>
    <border>
      <left/>
      <right/>
      <top style="thin">
        <color indexed="64"/>
      </top>
      <bottom style="thick">
        <color auto="1"/>
      </bottom>
      <diagonal/>
    </border>
    <border>
      <left style="double">
        <color auto="1"/>
      </left>
      <right/>
      <top style="thin">
        <color indexed="64"/>
      </top>
      <bottom style="thick">
        <color auto="1"/>
      </bottom>
      <diagonal/>
    </border>
    <border>
      <left style="thin">
        <color auto="1"/>
      </left>
      <right/>
      <top style="thin">
        <color auto="1"/>
      </top>
      <bottom style="thick">
        <color auto="1"/>
      </bottom>
      <diagonal/>
    </border>
    <border>
      <left style="double">
        <color indexed="64"/>
      </left>
      <right style="double">
        <color auto="1"/>
      </right>
      <top/>
      <bottom style="thin">
        <color indexed="64"/>
      </bottom>
      <diagonal/>
    </border>
    <border>
      <left/>
      <right style="double">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double">
        <color auto="1"/>
      </left>
      <right/>
      <top style="thin">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double">
        <color indexed="64"/>
      </left>
      <right style="double">
        <color auto="1"/>
      </right>
      <top style="thick">
        <color indexed="64"/>
      </top>
      <bottom style="thin">
        <color indexed="64"/>
      </bottom>
      <diagonal/>
    </border>
    <border>
      <left style="thick">
        <color auto="1"/>
      </left>
      <right style="thick">
        <color auto="1"/>
      </right>
      <top style="thin">
        <color indexed="64"/>
      </top>
      <bottom style="thin">
        <color indexed="64"/>
      </bottom>
      <diagonal/>
    </border>
    <border>
      <left/>
      <right style="thick">
        <color auto="1"/>
      </right>
      <top style="thin">
        <color indexed="64"/>
      </top>
      <bottom style="thin">
        <color indexed="64"/>
      </bottom>
      <diagonal/>
    </border>
    <border>
      <left/>
      <right style="thick">
        <color auto="1"/>
      </right>
      <top style="thin">
        <color indexed="64"/>
      </top>
      <bottom style="thick">
        <color auto="1"/>
      </bottom>
      <diagonal/>
    </border>
    <border>
      <left style="thick">
        <color auto="1"/>
      </left>
      <right/>
      <top style="thin">
        <color auto="1"/>
      </top>
      <bottom style="thin">
        <color auto="1"/>
      </bottom>
      <diagonal/>
    </border>
    <border>
      <left style="thick">
        <color auto="1"/>
      </left>
      <right style="thick">
        <color auto="1"/>
      </right>
      <top/>
      <bottom style="thin">
        <color indexed="64"/>
      </bottom>
      <diagonal/>
    </border>
    <border>
      <left style="thick">
        <color auto="1"/>
      </left>
      <right style="thick">
        <color auto="1"/>
      </right>
      <top style="thick">
        <color auto="1"/>
      </top>
      <bottom style="thin">
        <color indexed="64"/>
      </bottom>
      <diagonal/>
    </border>
    <border>
      <left/>
      <right style="thick">
        <color auto="1"/>
      </right>
      <top style="thick">
        <color auto="1"/>
      </top>
      <bottom style="thin">
        <color auto="1"/>
      </bottom>
      <diagonal/>
    </border>
    <border>
      <left style="thick">
        <color auto="1"/>
      </left>
      <right/>
      <top style="thick">
        <color auto="1"/>
      </top>
      <bottom style="thin">
        <color indexed="64"/>
      </bottom>
      <diagonal/>
    </border>
    <border>
      <left/>
      <right style="double">
        <color auto="1"/>
      </right>
      <top style="thick">
        <color auto="1"/>
      </top>
      <bottom style="thick">
        <color auto="1"/>
      </bottom>
      <diagonal/>
    </border>
    <border>
      <left style="thick">
        <color auto="1"/>
      </left>
      <right style="thick">
        <color auto="1"/>
      </right>
      <top style="thick">
        <color auto="1"/>
      </top>
      <bottom style="thick">
        <color auto="1"/>
      </bottom>
      <diagonal/>
    </border>
    <border>
      <left/>
      <right style="thick">
        <color auto="1"/>
      </right>
      <top style="thick">
        <color indexed="64"/>
      </top>
      <bottom style="thick">
        <color auto="1"/>
      </bottom>
      <diagonal/>
    </border>
    <border>
      <left/>
      <right/>
      <top style="thick">
        <color auto="1"/>
      </top>
      <bottom style="thick">
        <color auto="1"/>
      </bottom>
      <diagonal/>
    </border>
    <border>
      <left style="double">
        <color auto="1"/>
      </left>
      <right/>
      <top style="thick">
        <color auto="1"/>
      </top>
      <bottom style="thick">
        <color auto="1"/>
      </bottom>
      <diagonal/>
    </border>
    <border>
      <left style="thick">
        <color auto="1"/>
      </left>
      <right/>
      <top style="thick">
        <color auto="1"/>
      </top>
      <bottom style="thick">
        <color auto="1"/>
      </bottom>
      <diagonal/>
    </border>
    <border>
      <left style="thick">
        <color auto="1"/>
      </left>
      <right/>
      <top style="thick">
        <color auto="1"/>
      </top>
      <bottom/>
      <diagonal/>
    </border>
    <border>
      <left style="thick">
        <color auto="1"/>
      </left>
      <right style="double">
        <color indexed="64"/>
      </right>
      <top style="thick">
        <color auto="1"/>
      </top>
      <bottom/>
      <diagonal/>
    </border>
    <border>
      <left style="thick">
        <color auto="1"/>
      </left>
      <right style="thick">
        <color auto="1"/>
      </right>
      <top style="thick">
        <color auto="1"/>
      </top>
      <bottom/>
      <diagonal/>
    </border>
    <border>
      <left/>
      <right style="thick">
        <color auto="1"/>
      </right>
      <top style="thick">
        <color indexed="64"/>
      </top>
      <bottom/>
      <diagonal/>
    </border>
    <border>
      <left style="thick">
        <color auto="1"/>
      </left>
      <right/>
      <top/>
      <bottom style="thin">
        <color indexed="64"/>
      </bottom>
      <diagonal/>
    </border>
    <border>
      <left/>
      <right style="thick">
        <color auto="1"/>
      </right>
      <top/>
      <bottom style="thin">
        <color auto="1"/>
      </bottom>
      <diagonal/>
    </border>
    <border>
      <left/>
      <right style="double">
        <color indexed="64"/>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style="medium">
        <color indexed="64"/>
      </left>
      <right/>
      <top/>
      <bottom style="thin">
        <color indexed="64"/>
      </bottom>
      <diagonal/>
    </border>
    <border>
      <left/>
      <right style="thin">
        <color indexed="64"/>
      </right>
      <top/>
      <bottom/>
      <diagonal/>
    </border>
    <border>
      <left/>
      <right style="medium">
        <color indexed="64"/>
      </right>
      <top/>
      <bottom style="thin">
        <color indexed="64"/>
      </bottom>
      <diagonal/>
    </border>
    <border>
      <left style="thin">
        <color indexed="64"/>
      </left>
      <right/>
      <top/>
      <bottom style="medium">
        <color indexed="64"/>
      </bottom>
      <diagonal/>
    </border>
    <border>
      <left style="medium">
        <color indexed="64"/>
      </left>
      <right style="medium">
        <color indexed="64"/>
      </right>
      <top/>
      <bottom/>
      <diagonal/>
    </border>
    <border>
      <left/>
      <right style="double">
        <color indexed="64"/>
      </right>
      <top style="double">
        <color indexed="64"/>
      </top>
      <bottom/>
      <diagonal/>
    </border>
    <border>
      <left style="hair">
        <color indexed="64"/>
      </left>
      <right/>
      <top style="double">
        <color auto="1"/>
      </top>
      <bottom style="hair">
        <color indexed="64"/>
      </bottom>
      <diagonal/>
    </border>
    <border>
      <left/>
      <right style="hair">
        <color indexed="64"/>
      </right>
      <top style="double">
        <color auto="1"/>
      </top>
      <bottom style="hair">
        <color indexed="64"/>
      </bottom>
      <diagonal/>
    </border>
    <border>
      <left style="double">
        <color theme="0"/>
      </left>
      <right/>
      <top style="double">
        <color indexed="64"/>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thick">
        <color auto="1"/>
      </bottom>
      <diagonal/>
    </border>
    <border>
      <left/>
      <right style="hair">
        <color indexed="64"/>
      </right>
      <top style="hair">
        <color indexed="64"/>
      </top>
      <bottom style="thick">
        <color auto="1"/>
      </bottom>
      <diagonal/>
    </border>
    <border>
      <left/>
      <right style="double">
        <color indexed="64"/>
      </right>
      <top/>
      <bottom style="thick">
        <color indexed="64"/>
      </bottom>
      <diagonal/>
    </border>
    <border>
      <left style="double">
        <color auto="1"/>
      </left>
      <right style="thick">
        <color auto="1"/>
      </right>
      <top style="thick">
        <color auto="1"/>
      </top>
      <bottom style="thick">
        <color auto="1"/>
      </bottom>
      <diagonal/>
    </border>
    <border>
      <left style="double">
        <color indexed="64"/>
      </left>
      <right style="medium">
        <color indexed="64"/>
      </right>
      <top style="hair">
        <color indexed="64"/>
      </top>
      <bottom style="hair">
        <color indexed="64"/>
      </bottom>
      <diagonal/>
    </border>
    <border>
      <left style="double">
        <color indexed="64"/>
      </left>
      <right style="thick">
        <color auto="1"/>
      </right>
      <top style="thick">
        <color indexed="64"/>
      </top>
      <bottom/>
      <diagonal/>
    </border>
    <border>
      <left style="thin">
        <color indexed="64"/>
      </left>
      <right style="double">
        <color indexed="64"/>
      </right>
      <top style="thin">
        <color indexed="64"/>
      </top>
      <bottom style="medium">
        <color indexed="64"/>
      </bottom>
      <diagonal/>
    </border>
    <border>
      <left style="double">
        <color indexed="64"/>
      </left>
      <right/>
      <top style="medium">
        <color indexed="64"/>
      </top>
      <bottom style="thin">
        <color indexed="64"/>
      </bottom>
      <diagonal/>
    </border>
    <border>
      <left/>
      <right style="double">
        <color auto="1"/>
      </right>
      <top style="medium">
        <color indexed="64"/>
      </top>
      <bottom style="thin">
        <color indexed="64"/>
      </bottom>
      <diagonal/>
    </border>
    <border>
      <left style="double">
        <color indexed="64"/>
      </left>
      <right style="thin">
        <color indexed="64"/>
      </right>
      <top style="thin">
        <color indexed="64"/>
      </top>
      <bottom/>
      <diagonal/>
    </border>
    <border>
      <left style="double">
        <color indexed="64"/>
      </left>
      <right style="double">
        <color auto="1"/>
      </right>
      <top style="medium">
        <color indexed="64"/>
      </top>
      <bottom style="thin">
        <color indexed="64"/>
      </bottom>
      <diagonal/>
    </border>
    <border>
      <left style="double">
        <color indexed="64"/>
      </left>
      <right/>
      <top/>
      <bottom style="thick">
        <color indexed="64"/>
      </bottom>
      <diagonal/>
    </border>
    <border>
      <left/>
      <right/>
      <top/>
      <bottom style="thick">
        <color indexed="64"/>
      </bottom>
      <diagonal/>
    </border>
    <border>
      <left style="double">
        <color indexed="64"/>
      </left>
      <right style="thin">
        <color indexed="64"/>
      </right>
      <top/>
      <bottom/>
      <diagonal/>
    </border>
    <border>
      <left style="thin">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top style="thin">
        <color indexed="64"/>
      </top>
      <bottom style="double">
        <color indexed="64"/>
      </bottom>
      <diagonal/>
    </border>
  </borders>
  <cellStyleXfs count="22">
    <xf numFmtId="0" fontId="0" fillId="0" borderId="0"/>
    <xf numFmtId="0" fontId="5" fillId="0" borderId="0"/>
    <xf numFmtId="0" fontId="4" fillId="0" borderId="0"/>
    <xf numFmtId="0" fontId="12" fillId="0" borderId="0" applyNumberFormat="0" applyFill="0" applyBorder="0" applyAlignment="0" applyProtection="0">
      <alignment vertical="top"/>
      <protection locked="0"/>
    </xf>
    <xf numFmtId="44" fontId="4" fillId="0" borderId="0" applyFon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5" fillId="0" borderId="0"/>
    <xf numFmtId="0" fontId="5" fillId="0" borderId="0"/>
    <xf numFmtId="0" fontId="4" fillId="0" borderId="0"/>
    <xf numFmtId="0" fontId="5" fillId="0" borderId="0"/>
    <xf numFmtId="0" fontId="1" fillId="0" borderId="0"/>
    <xf numFmtId="0" fontId="4" fillId="0" borderId="0"/>
    <xf numFmtId="0" fontId="5" fillId="0" borderId="0"/>
    <xf numFmtId="0" fontId="3" fillId="0" borderId="0"/>
    <xf numFmtId="9" fontId="4" fillId="0" borderId="0" applyFont="0" applyFill="0" applyBorder="0" applyAlignment="0" applyProtection="0"/>
    <xf numFmtId="0" fontId="27" fillId="0" borderId="0"/>
    <xf numFmtId="9" fontId="27" fillId="0" borderId="0" applyFont="0" applyFill="0" applyBorder="0" applyAlignment="0" applyProtection="0"/>
    <xf numFmtId="44" fontId="27" fillId="0" borderId="0" applyFont="0" applyFill="0" applyBorder="0" applyAlignment="0" applyProtection="0"/>
  </cellStyleXfs>
  <cellXfs count="515">
    <xf numFmtId="0" fontId="0" fillId="0" borderId="0" xfId="0"/>
    <xf numFmtId="0" fontId="0" fillId="2" borderId="7" xfId="0" applyFill="1" applyBorder="1"/>
    <xf numFmtId="0" fontId="0" fillId="2" borderId="8" xfId="0" applyFill="1" applyBorder="1"/>
    <xf numFmtId="0" fontId="0" fillId="3" borderId="0" xfId="0" applyFill="1" applyBorder="1"/>
    <xf numFmtId="0" fontId="0" fillId="2" borderId="9" xfId="0" applyFill="1" applyBorder="1"/>
    <xf numFmtId="0" fontId="0" fillId="2" borderId="10" xfId="0" applyFill="1" applyBorder="1"/>
    <xf numFmtId="0" fontId="0" fillId="2" borderId="11" xfId="0" applyFill="1" applyBorder="1"/>
    <xf numFmtId="0" fontId="0" fillId="4" borderId="0" xfId="0" applyFill="1" applyBorder="1"/>
    <xf numFmtId="0" fontId="0" fillId="0" borderId="7" xfId="0" applyFill="1" applyBorder="1"/>
    <xf numFmtId="0" fontId="0" fillId="0" borderId="1" xfId="0" applyFill="1" applyBorder="1"/>
    <xf numFmtId="0" fontId="0" fillId="0" borderId="3" xfId="0" applyFill="1" applyBorder="1"/>
    <xf numFmtId="0" fontId="0" fillId="0" borderId="2" xfId="0" applyFill="1" applyBorder="1"/>
    <xf numFmtId="0" fontId="0" fillId="4" borderId="12" xfId="0" applyFill="1" applyBorder="1"/>
    <xf numFmtId="0" fontId="0" fillId="3" borderId="12" xfId="0" applyFill="1" applyBorder="1"/>
    <xf numFmtId="0" fontId="0" fillId="3" borderId="13" xfId="0" applyFill="1" applyBorder="1"/>
    <xf numFmtId="0" fontId="0" fillId="2" borderId="0" xfId="0" applyFill="1" applyBorder="1"/>
    <xf numFmtId="0" fontId="0" fillId="0" borderId="0" xfId="0" applyBorder="1" applyAlignment="1">
      <alignment wrapText="1"/>
    </xf>
    <xf numFmtId="0" fontId="0" fillId="4" borderId="10" xfId="0" applyFill="1" applyBorder="1"/>
    <xf numFmtId="0" fontId="2" fillId="4" borderId="0" xfId="0" applyFont="1" applyFill="1" applyBorder="1"/>
    <xf numFmtId="164" fontId="0" fillId="4" borderId="0" xfId="0" applyNumberFormat="1" applyFill="1" applyBorder="1"/>
    <xf numFmtId="0" fontId="0" fillId="2" borderId="4" xfId="0" applyFill="1" applyBorder="1"/>
    <xf numFmtId="0" fontId="2" fillId="4" borderId="5" xfId="0" applyFont="1" applyFill="1" applyBorder="1"/>
    <xf numFmtId="0" fontId="0" fillId="4" borderId="5" xfId="0" applyFill="1" applyBorder="1"/>
    <xf numFmtId="0" fontId="0" fillId="2" borderId="6" xfId="0" applyFill="1" applyBorder="1"/>
    <xf numFmtId="0" fontId="7" fillId="4" borderId="0" xfId="0" applyFont="1" applyFill="1" applyBorder="1" applyAlignment="1">
      <alignment horizontal="center"/>
    </xf>
    <xf numFmtId="0" fontId="2" fillId="4" borderId="0" xfId="0" applyFont="1" applyFill="1" applyBorder="1" applyAlignment="1">
      <alignment horizontal="right"/>
    </xf>
    <xf numFmtId="0" fontId="0" fillId="4" borderId="0" xfId="0" applyFill="1" applyBorder="1" applyAlignment="1">
      <alignment horizontal="right"/>
    </xf>
    <xf numFmtId="0" fontId="0" fillId="4" borderId="0" xfId="0" applyFill="1" applyBorder="1" applyAlignment="1">
      <alignment horizontal="left"/>
    </xf>
    <xf numFmtId="164" fontId="0" fillId="4" borderId="0" xfId="0" applyNumberFormat="1" applyFill="1" applyBorder="1" applyAlignment="1">
      <alignment horizontal="right"/>
    </xf>
    <xf numFmtId="0" fontId="0" fillId="4" borderId="12" xfId="0" applyFill="1" applyBorder="1" applyAlignment="1">
      <alignment horizontal="right"/>
    </xf>
    <xf numFmtId="164" fontId="0" fillId="4" borderId="12" xfId="0" applyNumberFormat="1" applyFill="1" applyBorder="1"/>
    <xf numFmtId="0" fontId="0" fillId="4" borderId="0" xfId="0" applyFont="1" applyFill="1" applyBorder="1"/>
    <xf numFmtId="0" fontId="0" fillId="4" borderId="12" xfId="0" applyFont="1" applyFill="1" applyBorder="1"/>
    <xf numFmtId="0" fontId="0" fillId="4" borderId="12" xfId="0" applyFont="1" applyFill="1" applyBorder="1" applyAlignment="1">
      <alignment horizontal="right"/>
    </xf>
    <xf numFmtId="164" fontId="0" fillId="4" borderId="12" xfId="0" applyNumberFormat="1" applyFont="1" applyFill="1" applyBorder="1" applyAlignment="1">
      <alignment horizontal="right"/>
    </xf>
    <xf numFmtId="0" fontId="0" fillId="4" borderId="12" xfId="0" applyFill="1" applyBorder="1" applyAlignment="1">
      <alignment horizontal="left"/>
    </xf>
    <xf numFmtId="164" fontId="0" fillId="2" borderId="1" xfId="0" applyNumberFormat="1" applyFill="1" applyBorder="1" applyAlignment="1">
      <alignment horizontal="right"/>
    </xf>
    <xf numFmtId="164" fontId="0" fillId="2" borderId="1" xfId="0" applyNumberFormat="1" applyFont="1" applyFill="1" applyBorder="1" applyAlignment="1">
      <alignment horizontal="right"/>
    </xf>
    <xf numFmtId="164" fontId="2" fillId="4" borderId="0" xfId="0" applyNumberFormat="1" applyFont="1" applyFill="1" applyBorder="1"/>
    <xf numFmtId="0" fontId="2" fillId="4" borderId="12" xfId="0" applyFont="1" applyFill="1" applyBorder="1"/>
    <xf numFmtId="164" fontId="2" fillId="4" borderId="12" xfId="0" applyNumberFormat="1" applyFont="1" applyFill="1" applyBorder="1"/>
    <xf numFmtId="0" fontId="0" fillId="0" borderId="4" xfId="0" applyBorder="1"/>
    <xf numFmtId="0" fontId="0" fillId="0" borderId="7" xfId="0" applyBorder="1"/>
    <xf numFmtId="0" fontId="0" fillId="0" borderId="10" xfId="0" applyBorder="1"/>
    <xf numFmtId="2" fontId="0" fillId="3" borderId="51" xfId="0" applyNumberFormat="1" applyFill="1" applyBorder="1"/>
    <xf numFmtId="2" fontId="0" fillId="3" borderId="50" xfId="0" applyNumberFormat="1" applyFill="1" applyBorder="1"/>
    <xf numFmtId="0" fontId="0" fillId="4" borderId="7" xfId="0" applyFill="1" applyBorder="1"/>
    <xf numFmtId="0" fontId="0" fillId="4" borderId="8" xfId="0" applyFill="1" applyBorder="1"/>
    <xf numFmtId="0" fontId="0" fillId="4" borderId="76" xfId="0" applyFill="1" applyBorder="1"/>
    <xf numFmtId="0" fontId="0" fillId="4" borderId="8" xfId="0" applyFill="1" applyBorder="1" applyAlignment="1">
      <alignment horizontal="right"/>
    </xf>
    <xf numFmtId="0" fontId="0" fillId="4" borderId="9" xfId="0" applyFill="1" applyBorder="1"/>
    <xf numFmtId="0" fontId="0" fillId="4" borderId="7" xfId="0" applyFill="1" applyBorder="1" applyAlignment="1">
      <alignment horizontal="right"/>
    </xf>
    <xf numFmtId="0" fontId="0" fillId="4" borderId="9" xfId="0" applyFill="1" applyBorder="1" applyAlignment="1">
      <alignment horizontal="right"/>
    </xf>
    <xf numFmtId="0" fontId="0" fillId="4" borderId="11" xfId="0" applyFill="1" applyBorder="1"/>
    <xf numFmtId="0" fontId="2" fillId="0" borderId="4" xfId="0" applyFont="1" applyFill="1" applyBorder="1" applyAlignment="1"/>
    <xf numFmtId="0" fontId="2" fillId="0" borderId="6" xfId="0" applyFont="1" applyFill="1" applyBorder="1" applyAlignment="1"/>
    <xf numFmtId="0" fontId="2" fillId="0" borderId="7" xfId="0" applyFont="1" applyFill="1" applyBorder="1" applyAlignment="1"/>
    <xf numFmtId="0" fontId="2" fillId="0" borderId="8" xfId="0" applyFont="1" applyFill="1" applyBorder="1" applyAlignment="1"/>
    <xf numFmtId="0" fontId="0" fillId="4" borderId="18" xfId="0" applyFill="1" applyBorder="1"/>
    <xf numFmtId="0" fontId="0" fillId="4" borderId="28" xfId="0" applyFill="1" applyBorder="1"/>
    <xf numFmtId="0" fontId="0" fillId="2" borderId="10" xfId="0" applyFill="1" applyBorder="1" applyAlignment="1">
      <alignment wrapText="1"/>
    </xf>
    <xf numFmtId="0" fontId="0" fillId="4" borderId="26" xfId="0" applyFill="1" applyBorder="1" applyAlignment="1">
      <alignment horizontal="right"/>
    </xf>
    <xf numFmtId="0" fontId="0" fillId="4" borderId="24" xfId="0" applyFill="1" applyBorder="1" applyAlignment="1">
      <alignment horizontal="right"/>
    </xf>
    <xf numFmtId="0" fontId="0" fillId="4" borderId="18" xfId="0" applyFill="1" applyBorder="1" applyAlignment="1">
      <alignment horizontal="right"/>
    </xf>
    <xf numFmtId="0" fontId="0" fillId="4" borderId="24" xfId="0" applyFill="1" applyBorder="1"/>
    <xf numFmtId="0" fontId="0" fillId="3" borderId="78" xfId="0" applyFill="1" applyBorder="1"/>
    <xf numFmtId="0" fontId="0" fillId="4" borderId="79" xfId="0" applyFill="1" applyBorder="1"/>
    <xf numFmtId="0" fontId="0" fillId="4" borderId="10" xfId="0" applyFill="1" applyBorder="1" applyAlignment="1">
      <alignment horizontal="right"/>
    </xf>
    <xf numFmtId="0" fontId="0" fillId="4" borderId="78" xfId="0" applyFill="1" applyBorder="1"/>
    <xf numFmtId="167" fontId="0" fillId="3" borderId="10" xfId="0" applyNumberFormat="1" applyFill="1" applyBorder="1"/>
    <xf numFmtId="0" fontId="0" fillId="6" borderId="12" xfId="0" applyFill="1" applyBorder="1"/>
    <xf numFmtId="0" fontId="0" fillId="6" borderId="78" xfId="0" applyFill="1" applyBorder="1"/>
    <xf numFmtId="1" fontId="0" fillId="6" borderId="24" xfId="0" applyNumberFormat="1" applyFill="1" applyBorder="1"/>
    <xf numFmtId="0" fontId="0" fillId="3" borderId="1" xfId="0" applyFill="1" applyBorder="1"/>
    <xf numFmtId="0" fontId="0" fillId="4" borderId="4" xfId="0" applyFill="1" applyBorder="1" applyAlignment="1">
      <alignment horizontal="right"/>
    </xf>
    <xf numFmtId="0" fontId="0" fillId="4" borderId="6" xfId="0" applyFill="1" applyBorder="1"/>
    <xf numFmtId="0" fontId="0" fillId="0" borderId="0" xfId="0" applyAlignment="1">
      <alignment horizontal="right"/>
    </xf>
    <xf numFmtId="0" fontId="0" fillId="4" borderId="76" xfId="0" applyFill="1" applyBorder="1" applyAlignment="1">
      <alignment horizontal="right"/>
    </xf>
    <xf numFmtId="0" fontId="0" fillId="2" borderId="10" xfId="0" applyFill="1" applyBorder="1" applyAlignment="1">
      <alignment horizontal="right"/>
    </xf>
    <xf numFmtId="167" fontId="21" fillId="4" borderId="0" xfId="0" applyNumberFormat="1" applyFont="1" applyFill="1" applyBorder="1" applyAlignment="1">
      <alignment horizontal="right"/>
    </xf>
    <xf numFmtId="0" fontId="21" fillId="4" borderId="0" xfId="0" applyFont="1" applyFill="1" applyBorder="1" applyAlignment="1">
      <alignment horizontal="right"/>
    </xf>
    <xf numFmtId="0" fontId="22" fillId="2" borderId="80" xfId="0" applyFont="1" applyFill="1" applyBorder="1"/>
    <xf numFmtId="0" fontId="0" fillId="2" borderId="80" xfId="0" applyFill="1" applyBorder="1" applyAlignment="1">
      <alignment horizontal="left" wrapText="1" indent="2"/>
    </xf>
    <xf numFmtId="0" fontId="0" fillId="2" borderId="3" xfId="0" applyFill="1" applyBorder="1"/>
    <xf numFmtId="0" fontId="0" fillId="2" borderId="80" xfId="0" applyFill="1" applyBorder="1" applyAlignment="1">
      <alignment horizontal="left" wrapText="1" indent="7"/>
    </xf>
    <xf numFmtId="0" fontId="0" fillId="2" borderId="80" xfId="0" applyFill="1" applyBorder="1" applyAlignment="1">
      <alignment horizontal="left" wrapText="1" indent="9"/>
    </xf>
    <xf numFmtId="0" fontId="0" fillId="2" borderId="80" xfId="0" applyFill="1" applyBorder="1" applyAlignment="1">
      <alignment horizontal="left" indent="4"/>
    </xf>
    <xf numFmtId="0" fontId="2" fillId="2" borderId="80" xfId="0" applyFont="1" applyFill="1" applyBorder="1" applyAlignment="1">
      <alignment horizontal="left" indent="2"/>
    </xf>
    <xf numFmtId="0" fontId="0" fillId="2" borderId="80" xfId="0" applyFill="1" applyBorder="1" applyAlignment="1">
      <alignment horizontal="left" indent="7"/>
    </xf>
    <xf numFmtId="0" fontId="0" fillId="2" borderId="80" xfId="0" applyFill="1" applyBorder="1" applyAlignment="1">
      <alignment horizontal="left" wrapText="1" indent="12"/>
    </xf>
    <xf numFmtId="0" fontId="2" fillId="2" borderId="80" xfId="0" applyFont="1" applyFill="1" applyBorder="1" applyAlignment="1">
      <alignment horizontal="left" wrapText="1" indent="5"/>
    </xf>
    <xf numFmtId="0" fontId="14" fillId="0" borderId="0" xfId="19" applyFont="1" applyAlignment="1" applyProtection="1">
      <alignment vertical="center"/>
    </xf>
    <xf numFmtId="0" fontId="13" fillId="0" borderId="0" xfId="19" applyFont="1" applyAlignment="1" applyProtection="1">
      <alignment vertical="center"/>
    </xf>
    <xf numFmtId="0" fontId="13" fillId="0" borderId="0" xfId="19" applyFont="1" applyAlignment="1" applyProtection="1">
      <alignment horizontal="center" vertical="center"/>
    </xf>
    <xf numFmtId="0" fontId="13" fillId="0" borderId="0" xfId="19" applyFont="1" applyAlignment="1" applyProtection="1">
      <alignment horizontal="right" vertical="center"/>
    </xf>
    <xf numFmtId="0" fontId="27" fillId="0" borderId="0" xfId="19"/>
    <xf numFmtId="0" fontId="8" fillId="0" borderId="0" xfId="19" applyFont="1" applyAlignment="1" applyProtection="1">
      <alignment vertical="center"/>
    </xf>
    <xf numFmtId="0" fontId="29" fillId="0" borderId="0" xfId="19" applyFont="1" applyAlignment="1" applyProtection="1">
      <alignment vertical="center"/>
    </xf>
    <xf numFmtId="0" fontId="8" fillId="0" borderId="0" xfId="19" applyFont="1" applyAlignment="1" applyProtection="1">
      <alignment horizontal="center" vertical="center"/>
    </xf>
    <xf numFmtId="0" fontId="8" fillId="0" borderId="0" xfId="19" applyFont="1" applyAlignment="1" applyProtection="1">
      <alignment horizontal="right" vertical="center"/>
    </xf>
    <xf numFmtId="0" fontId="14" fillId="7" borderId="14" xfId="19" applyFont="1" applyFill="1" applyBorder="1" applyAlignment="1" applyProtection="1">
      <alignment vertical="center"/>
    </xf>
    <xf numFmtId="0" fontId="13" fillId="7" borderId="15" xfId="19" applyFont="1" applyFill="1" applyBorder="1" applyAlignment="1" applyProtection="1">
      <alignment vertical="center"/>
    </xf>
    <xf numFmtId="0" fontId="13" fillId="7" borderId="15" xfId="19" applyFont="1" applyFill="1" applyBorder="1" applyAlignment="1" applyProtection="1">
      <alignment horizontal="center" vertical="center"/>
    </xf>
    <xf numFmtId="0" fontId="9" fillId="7" borderId="81" xfId="19" applyFont="1" applyFill="1" applyBorder="1" applyAlignment="1" applyProtection="1">
      <alignment horizontal="right" vertical="center"/>
    </xf>
    <xf numFmtId="0" fontId="14" fillId="7" borderId="16" xfId="19" applyFont="1" applyFill="1" applyBorder="1" applyAlignment="1" applyProtection="1">
      <alignment vertical="center"/>
    </xf>
    <xf numFmtId="0" fontId="13" fillId="7" borderId="0" xfId="19" applyFont="1" applyFill="1" applyBorder="1" applyAlignment="1" applyProtection="1">
      <alignment vertical="center"/>
    </xf>
    <xf numFmtId="0" fontId="13" fillId="7" borderId="0" xfId="19" applyFont="1" applyFill="1" applyBorder="1" applyAlignment="1" applyProtection="1">
      <alignment horizontal="center" vertical="center"/>
    </xf>
    <xf numFmtId="0" fontId="9" fillId="7" borderId="17" xfId="19" applyFont="1" applyFill="1" applyBorder="1" applyAlignment="1" applyProtection="1">
      <alignment horizontal="right" vertical="center"/>
    </xf>
    <xf numFmtId="0" fontId="14" fillId="7" borderId="29" xfId="19" applyFont="1" applyFill="1" applyBorder="1" applyAlignment="1" applyProtection="1">
      <alignment vertical="center"/>
    </xf>
    <xf numFmtId="0" fontId="13" fillId="7" borderId="30" xfId="19" applyFont="1" applyFill="1" applyBorder="1" applyAlignment="1" applyProtection="1">
      <alignment vertical="center"/>
    </xf>
    <xf numFmtId="0" fontId="13" fillId="7" borderId="30" xfId="19" applyFont="1" applyFill="1" applyBorder="1" applyAlignment="1" applyProtection="1">
      <alignment horizontal="center" vertical="center"/>
    </xf>
    <xf numFmtId="0" fontId="9" fillId="7" borderId="31" xfId="19" applyFont="1" applyFill="1" applyBorder="1" applyAlignment="1" applyProtection="1">
      <alignment horizontal="right" vertical="center"/>
    </xf>
    <xf numFmtId="0" fontId="32" fillId="7" borderId="29" xfId="19" applyNumberFormat="1" applyFont="1" applyFill="1" applyBorder="1" applyAlignment="1" applyProtection="1">
      <alignment horizontal="right" vertical="center"/>
    </xf>
    <xf numFmtId="0" fontId="32" fillId="7" borderId="30" xfId="19" applyNumberFormat="1" applyFont="1" applyFill="1" applyBorder="1" applyAlignment="1" applyProtection="1">
      <alignment horizontal="center" vertical="center"/>
    </xf>
    <xf numFmtId="0" fontId="32" fillId="7" borderId="31" xfId="19" applyNumberFormat="1" applyFont="1" applyFill="1" applyBorder="1" applyAlignment="1" applyProtection="1">
      <alignment horizontal="left" vertical="center"/>
    </xf>
    <xf numFmtId="0" fontId="8" fillId="8" borderId="14" xfId="19" applyFont="1" applyFill="1" applyBorder="1" applyAlignment="1" applyProtection="1">
      <alignment vertical="center"/>
    </xf>
    <xf numFmtId="0" fontId="9" fillId="8" borderId="0" xfId="2" applyFont="1" applyFill="1" applyBorder="1" applyAlignment="1" applyProtection="1">
      <alignment horizontal="right" vertical="center"/>
    </xf>
    <xf numFmtId="0" fontId="8" fillId="0" borderId="82" xfId="19" applyFont="1" applyBorder="1" applyAlignment="1" applyProtection="1">
      <alignment horizontal="left" vertical="center"/>
    </xf>
    <xf numFmtId="0" fontId="8" fillId="0" borderId="83" xfId="19" applyFont="1" applyBorder="1" applyAlignment="1" applyProtection="1">
      <alignment horizontal="left" vertical="center"/>
    </xf>
    <xf numFmtId="0" fontId="8" fillId="8" borderId="15" xfId="19" applyFont="1" applyFill="1" applyBorder="1" applyAlignment="1" applyProtection="1">
      <alignment vertical="center"/>
    </xf>
    <xf numFmtId="0" fontId="8" fillId="8" borderId="15" xfId="19" applyFont="1" applyFill="1" applyBorder="1" applyAlignment="1" applyProtection="1">
      <alignment horizontal="center" vertical="center"/>
    </xf>
    <xf numFmtId="0" fontId="8" fillId="8" borderId="16" xfId="19" applyFont="1" applyFill="1" applyBorder="1" applyAlignment="1" applyProtection="1">
      <alignment vertical="center"/>
    </xf>
    <xf numFmtId="0" fontId="8" fillId="0" borderId="85" xfId="19" applyFont="1" applyBorder="1" applyAlignment="1" applyProtection="1">
      <alignment horizontal="left" vertical="center"/>
    </xf>
    <xf numFmtId="0" fontId="8" fillId="0" borderId="86" xfId="19" applyFont="1" applyBorder="1" applyAlignment="1" applyProtection="1">
      <alignment horizontal="left" vertical="center"/>
    </xf>
    <xf numFmtId="0" fontId="8" fillId="8" borderId="0" xfId="19" applyFont="1" applyFill="1" applyBorder="1" applyAlignment="1" applyProtection="1">
      <alignment vertical="center"/>
    </xf>
    <xf numFmtId="0" fontId="11" fillId="8" borderId="0" xfId="2" applyFont="1" applyFill="1" applyBorder="1" applyAlignment="1" applyProtection="1">
      <alignment horizontal="center" vertical="center"/>
    </xf>
    <xf numFmtId="0" fontId="11" fillId="8" borderId="17" xfId="2" applyFont="1" applyFill="1" applyBorder="1" applyAlignment="1" applyProtection="1">
      <alignment horizontal="right" vertical="center"/>
    </xf>
    <xf numFmtId="0" fontId="33" fillId="8" borderId="0" xfId="2" applyFont="1" applyFill="1" applyBorder="1" applyAlignment="1" applyProtection="1">
      <alignment horizontal="right" vertical="center"/>
    </xf>
    <xf numFmtId="0" fontId="10" fillId="8" borderId="17" xfId="2" applyFont="1" applyFill="1" applyBorder="1" applyAlignment="1" applyProtection="1">
      <alignment horizontal="right" vertical="center"/>
    </xf>
    <xf numFmtId="49" fontId="8" fillId="0" borderId="85" xfId="19" applyNumberFormat="1" applyFont="1" applyBorder="1" applyAlignment="1" applyProtection="1">
      <alignment horizontal="left" vertical="center"/>
    </xf>
    <xf numFmtId="49" fontId="8" fillId="0" borderId="86" xfId="19" applyNumberFormat="1" applyFont="1" applyBorder="1" applyAlignment="1" applyProtection="1">
      <alignment horizontal="left" vertical="center"/>
    </xf>
    <xf numFmtId="168" fontId="8" fillId="2" borderId="86" xfId="19" applyNumberFormat="1" applyFont="1" applyFill="1" applyBorder="1" applyAlignment="1" applyProtection="1">
      <alignment horizontal="left" vertical="center"/>
    </xf>
    <xf numFmtId="165" fontId="11" fillId="8" borderId="0" xfId="2" applyNumberFormat="1" applyFont="1" applyFill="1" applyBorder="1" applyAlignment="1" applyProtection="1">
      <alignment horizontal="center" vertical="center"/>
    </xf>
    <xf numFmtId="165" fontId="11" fillId="8" borderId="17" xfId="2" applyNumberFormat="1" applyFont="1" applyFill="1" applyBorder="1" applyAlignment="1" applyProtection="1">
      <alignment horizontal="right" vertical="center"/>
    </xf>
    <xf numFmtId="0" fontId="9" fillId="0" borderId="0" xfId="19" applyFont="1" applyAlignment="1" applyProtection="1">
      <alignment vertical="center"/>
    </xf>
    <xf numFmtId="0" fontId="9" fillId="8" borderId="16" xfId="19" applyFont="1" applyFill="1" applyBorder="1" applyAlignment="1" applyProtection="1">
      <alignment vertical="center"/>
    </xf>
    <xf numFmtId="0" fontId="9" fillId="8" borderId="0" xfId="19" applyFont="1" applyFill="1" applyBorder="1" applyAlignment="1" applyProtection="1">
      <alignment horizontal="right" vertical="center"/>
    </xf>
    <xf numFmtId="0" fontId="8" fillId="0" borderId="87" xfId="19" applyFont="1" applyFill="1" applyBorder="1" applyAlignment="1" applyProtection="1">
      <alignment horizontal="left" vertical="center"/>
    </xf>
    <xf numFmtId="0" fontId="8" fillId="0" borderId="88" xfId="19" applyFont="1" applyFill="1" applyBorder="1" applyAlignment="1" applyProtection="1">
      <alignment horizontal="left" vertical="center"/>
    </xf>
    <xf numFmtId="0" fontId="11" fillId="8" borderId="89" xfId="2" applyFont="1" applyFill="1" applyBorder="1" applyAlignment="1" applyProtection="1">
      <alignment horizontal="right" vertical="center"/>
    </xf>
    <xf numFmtId="0" fontId="9" fillId="6" borderId="62" xfId="19" applyFont="1" applyFill="1" applyBorder="1" applyAlignment="1" applyProtection="1">
      <alignment horizontal="center" vertical="center"/>
    </xf>
    <xf numFmtId="0" fontId="9" fillId="6" borderId="66" xfId="19" applyFont="1" applyFill="1" applyBorder="1" applyAlignment="1" applyProtection="1">
      <alignment horizontal="center" vertical="center"/>
    </xf>
    <xf numFmtId="0" fontId="9" fillId="6" borderId="65" xfId="19" applyFont="1" applyFill="1" applyBorder="1" applyAlignment="1" applyProtection="1">
      <alignment horizontal="center" vertical="center"/>
    </xf>
    <xf numFmtId="41" fontId="9" fillId="6" borderId="61" xfId="19" applyNumberFormat="1" applyFont="1" applyFill="1" applyBorder="1" applyAlignment="1" applyProtection="1">
      <alignment horizontal="right" vertical="center"/>
    </xf>
    <xf numFmtId="0" fontId="9" fillId="7" borderId="62" xfId="19" applyFont="1" applyFill="1" applyBorder="1" applyAlignment="1" applyProtection="1">
      <alignment horizontal="center" vertical="center"/>
    </xf>
    <xf numFmtId="0" fontId="9" fillId="7" borderId="66" xfId="19" applyFont="1" applyFill="1" applyBorder="1" applyAlignment="1" applyProtection="1">
      <alignment horizontal="center" vertical="center"/>
    </xf>
    <xf numFmtId="0" fontId="9" fillId="7" borderId="90" xfId="19" applyFont="1" applyFill="1" applyBorder="1" applyAlignment="1" applyProtection="1">
      <alignment horizontal="center" vertical="center" wrapText="1"/>
    </xf>
    <xf numFmtId="41" fontId="9" fillId="7" borderId="61" xfId="19" applyNumberFormat="1" applyFont="1" applyFill="1" applyBorder="1" applyAlignment="1" applyProtection="1">
      <alignment horizontal="center" vertical="center" wrapText="1"/>
    </xf>
    <xf numFmtId="0" fontId="9" fillId="5" borderId="58" xfId="19" applyFont="1" applyFill="1" applyBorder="1" applyAlignment="1" applyProtection="1">
      <alignment horizontal="center" vertical="center"/>
    </xf>
    <xf numFmtId="0" fontId="9" fillId="5" borderId="60" xfId="19" applyFont="1" applyFill="1" applyBorder="1" applyAlignment="1" applyProtection="1">
      <alignment horizontal="center" vertical="center"/>
    </xf>
    <xf numFmtId="0" fontId="9" fillId="5" borderId="38" xfId="19" applyFont="1" applyFill="1" applyBorder="1" applyAlignment="1" applyProtection="1">
      <alignment horizontal="center" vertical="center"/>
    </xf>
    <xf numFmtId="41" fontId="9" fillId="5" borderId="36" xfId="19" applyNumberFormat="1" applyFont="1" applyFill="1" applyBorder="1" applyAlignment="1" applyProtection="1">
      <alignment horizontal="right" vertical="center"/>
    </xf>
    <xf numFmtId="0" fontId="8" fillId="5" borderId="34" xfId="19" applyFont="1" applyFill="1" applyBorder="1" applyAlignment="1" applyProtection="1">
      <alignment horizontal="center" vertical="center"/>
    </xf>
    <xf numFmtId="0" fontId="10" fillId="0" borderId="21" xfId="19" applyFont="1" applyBorder="1" applyAlignment="1" applyProtection="1">
      <alignment horizontal="left" vertical="center"/>
    </xf>
    <xf numFmtId="0" fontId="10" fillId="0" borderId="24" xfId="1" applyFont="1" applyBorder="1" applyAlignment="1" applyProtection="1">
      <alignment horizontal="left" vertical="center"/>
    </xf>
    <xf numFmtId="0" fontId="10" fillId="0" borderId="54" xfId="1" applyFont="1" applyBorder="1" applyAlignment="1" applyProtection="1">
      <alignment horizontal="left" vertical="center"/>
    </xf>
    <xf numFmtId="0" fontId="8" fillId="0" borderId="72" xfId="19" applyFont="1" applyBorder="1" applyAlignment="1" applyProtection="1">
      <alignment horizontal="center" vertical="center"/>
    </xf>
    <xf numFmtId="0" fontId="8" fillId="0" borderId="71" xfId="19" applyFont="1" applyBorder="1" applyAlignment="1" applyProtection="1">
      <alignment horizontal="center" vertical="center"/>
    </xf>
    <xf numFmtId="164" fontId="8" fillId="0" borderId="34" xfId="19" applyNumberFormat="1" applyFont="1" applyFill="1" applyBorder="1" applyAlignment="1" applyProtection="1">
      <alignment horizontal="right" vertical="center"/>
    </xf>
    <xf numFmtId="0" fontId="8" fillId="0" borderId="57" xfId="19" applyFont="1" applyFill="1" applyBorder="1" applyAlignment="1" applyProtection="1">
      <alignment horizontal="center" vertical="center"/>
    </xf>
    <xf numFmtId="41" fontId="8" fillId="5" borderId="35" xfId="19" applyNumberFormat="1" applyFont="1" applyFill="1" applyBorder="1" applyAlignment="1" applyProtection="1">
      <alignment horizontal="right" vertical="center"/>
    </xf>
    <xf numFmtId="164" fontId="8" fillId="0" borderId="34" xfId="19" applyNumberFormat="1" applyFont="1" applyFill="1" applyBorder="1" applyAlignment="1" applyProtection="1">
      <alignment horizontal="right" vertical="center"/>
      <protection locked="0"/>
    </xf>
    <xf numFmtId="0" fontId="8" fillId="0" borderId="57" xfId="19" applyFont="1" applyFill="1" applyBorder="1" applyAlignment="1" applyProtection="1">
      <alignment horizontal="center" vertical="center"/>
      <protection locked="0"/>
    </xf>
    <xf numFmtId="41" fontId="8" fillId="5" borderId="32" xfId="19" applyNumberFormat="1" applyFont="1" applyFill="1" applyBorder="1" applyAlignment="1" applyProtection="1">
      <alignment horizontal="right" vertical="center"/>
    </xf>
    <xf numFmtId="0" fontId="10" fillId="0" borderId="21" xfId="19" applyFont="1" applyBorder="1" applyAlignment="1" applyProtection="1">
      <alignment horizontal="left" vertical="center" indent="2"/>
    </xf>
    <xf numFmtId="0" fontId="8" fillId="0" borderId="54" xfId="19" applyFont="1" applyBorder="1" applyAlignment="1" applyProtection="1">
      <alignment horizontal="center" vertical="center"/>
    </xf>
    <xf numFmtId="0" fontId="8" fillId="0" borderId="56" xfId="19" applyFont="1" applyBorder="1" applyAlignment="1" applyProtection="1">
      <alignment horizontal="center" vertical="center"/>
    </xf>
    <xf numFmtId="164" fontId="8" fillId="0" borderId="23" xfId="19" applyNumberFormat="1" applyFont="1" applyFill="1" applyBorder="1" applyAlignment="1" applyProtection="1">
      <alignment horizontal="right" vertical="center"/>
    </xf>
    <xf numFmtId="0" fontId="8" fillId="0" borderId="53" xfId="19" applyFont="1" applyFill="1" applyBorder="1" applyAlignment="1" applyProtection="1">
      <alignment horizontal="center" vertical="center"/>
    </xf>
    <xf numFmtId="164" fontId="8" fillId="0" borderId="23" xfId="19" applyNumberFormat="1" applyFont="1" applyFill="1" applyBorder="1" applyAlignment="1" applyProtection="1">
      <alignment horizontal="right" vertical="center"/>
      <protection locked="0"/>
    </xf>
    <xf numFmtId="0" fontId="8" fillId="0" borderId="53" xfId="19" applyFont="1" applyBorder="1" applyAlignment="1" applyProtection="1">
      <alignment horizontal="center" vertical="center"/>
    </xf>
    <xf numFmtId="0" fontId="10" fillId="0" borderId="24" xfId="19" applyFont="1" applyBorder="1" applyAlignment="1" applyProtection="1">
      <alignment horizontal="left" vertical="center"/>
    </xf>
    <xf numFmtId="0" fontId="10" fillId="0" borderId="54" xfId="19" applyFont="1" applyBorder="1" applyAlignment="1" applyProtection="1">
      <alignment horizontal="left" vertical="center"/>
    </xf>
    <xf numFmtId="0" fontId="8" fillId="0" borderId="53" xfId="19" applyFont="1" applyFill="1" applyBorder="1" applyAlignment="1" applyProtection="1">
      <alignment horizontal="center" vertical="center"/>
      <protection locked="0"/>
    </xf>
    <xf numFmtId="0" fontId="10" fillId="0" borderId="21" xfId="1" applyFont="1" applyBorder="1" applyAlignment="1" applyProtection="1">
      <alignment horizontal="left" vertical="center"/>
    </xf>
    <xf numFmtId="0" fontId="10" fillId="0" borderId="44" xfId="1" applyFont="1" applyBorder="1" applyAlignment="1" applyProtection="1">
      <alignment horizontal="left" vertical="center"/>
    </xf>
    <xf numFmtId="0" fontId="10" fillId="0" borderId="42" xfId="1" applyFont="1" applyBorder="1" applyAlignment="1" applyProtection="1">
      <alignment horizontal="left" vertical="center"/>
    </xf>
    <xf numFmtId="0" fontId="10" fillId="0" borderId="55" xfId="1" applyFont="1" applyBorder="1" applyAlignment="1" applyProtection="1">
      <alignment horizontal="left" vertical="center"/>
    </xf>
    <xf numFmtId="0" fontId="9" fillId="5" borderId="38" xfId="19" applyFont="1" applyFill="1" applyBorder="1" applyAlignment="1" applyProtection="1">
      <alignment horizontal="center" vertical="center"/>
      <protection locked="0"/>
    </xf>
    <xf numFmtId="0" fontId="9" fillId="5" borderId="58" xfId="19" applyFont="1" applyFill="1" applyBorder="1" applyAlignment="1" applyProtection="1">
      <alignment horizontal="center" vertical="center"/>
      <protection locked="0"/>
    </xf>
    <xf numFmtId="0" fontId="8" fillId="5" borderId="19" xfId="19" applyFont="1" applyFill="1" applyBorder="1" applyAlignment="1" applyProtection="1">
      <alignment horizontal="center" vertical="center"/>
    </xf>
    <xf numFmtId="0" fontId="8" fillId="0" borderId="21" xfId="19" applyFont="1" applyBorder="1" applyAlignment="1" applyProtection="1">
      <alignment horizontal="left" vertical="center"/>
    </xf>
    <xf numFmtId="0" fontId="8" fillId="0" borderId="24" xfId="19" applyFont="1" applyBorder="1" applyAlignment="1" applyProtection="1">
      <alignment horizontal="left" vertical="center"/>
    </xf>
    <xf numFmtId="0" fontId="8" fillId="0" borderId="54" xfId="19" applyFont="1" applyBorder="1" applyAlignment="1" applyProtection="1">
      <alignment horizontal="left" vertical="center"/>
    </xf>
    <xf numFmtId="0" fontId="8" fillId="0" borderId="57" xfId="19" applyFont="1" applyBorder="1" applyAlignment="1" applyProtection="1">
      <alignment horizontal="center" vertical="center"/>
    </xf>
    <xf numFmtId="0" fontId="8" fillId="0" borderId="21" xfId="19" applyFont="1" applyFill="1" applyBorder="1" applyAlignment="1" applyProtection="1">
      <alignment horizontal="left" vertical="center"/>
      <protection locked="0"/>
    </xf>
    <xf numFmtId="4" fontId="8" fillId="0" borderId="34" xfId="19" applyNumberFormat="1" applyFont="1" applyFill="1" applyBorder="1" applyAlignment="1" applyProtection="1">
      <alignment horizontal="right" vertical="center"/>
    </xf>
    <xf numFmtId="3" fontId="8" fillId="0" borderId="91" xfId="19" applyNumberFormat="1" applyFont="1" applyBorder="1" applyAlignment="1" applyProtection="1">
      <alignment vertical="center" wrapText="1"/>
      <protection locked="0"/>
    </xf>
    <xf numFmtId="164" fontId="8" fillId="0" borderId="91" xfId="19" applyNumberFormat="1" applyFont="1" applyBorder="1" applyAlignment="1" applyProtection="1">
      <alignment vertical="center" wrapText="1"/>
      <protection locked="0"/>
    </xf>
    <xf numFmtId="0" fontId="8" fillId="0" borderId="91" xfId="19" applyFont="1" applyBorder="1" applyAlignment="1" applyProtection="1">
      <alignment vertical="center" wrapText="1"/>
      <protection locked="0"/>
    </xf>
    <xf numFmtId="0" fontId="8" fillId="0" borderId="44" xfId="19" applyFont="1" applyBorder="1" applyAlignment="1" applyProtection="1">
      <alignment horizontal="left" vertical="center"/>
    </xf>
    <xf numFmtId="0" fontId="8" fillId="0" borderId="42" xfId="19" applyFont="1" applyBorder="1" applyAlignment="1" applyProtection="1">
      <alignment horizontal="left" vertical="center"/>
    </xf>
    <xf numFmtId="0" fontId="8" fillId="0" borderId="55" xfId="19" applyFont="1" applyBorder="1" applyAlignment="1" applyProtection="1">
      <alignment horizontal="left" vertical="center"/>
    </xf>
    <xf numFmtId="0" fontId="34" fillId="5" borderId="59" xfId="19" applyFont="1" applyFill="1" applyBorder="1" applyAlignment="1" applyProtection="1">
      <alignment horizontal="center" vertical="center"/>
    </xf>
    <xf numFmtId="0" fontId="8" fillId="5" borderId="21" xfId="19" applyFont="1" applyFill="1" applyBorder="1" applyAlignment="1" applyProtection="1">
      <alignment vertical="center"/>
    </xf>
    <xf numFmtId="0" fontId="8" fillId="5" borderId="24" xfId="19" applyFont="1" applyFill="1" applyBorder="1" applyAlignment="1" applyProtection="1">
      <alignment vertical="center"/>
    </xf>
    <xf numFmtId="0" fontId="8" fillId="0" borderId="54" xfId="19" applyFont="1" applyFill="1" applyBorder="1" applyAlignment="1" applyProtection="1">
      <alignment horizontal="center" vertical="center"/>
    </xf>
    <xf numFmtId="0" fontId="8" fillId="0" borderId="71" xfId="19" applyFont="1" applyFill="1" applyBorder="1" applyAlignment="1" applyProtection="1">
      <alignment horizontal="center" vertical="center"/>
    </xf>
    <xf numFmtId="0" fontId="8" fillId="0" borderId="56" xfId="19" applyFont="1" applyFill="1" applyBorder="1" applyAlignment="1" applyProtection="1">
      <alignment horizontal="center" vertical="center"/>
    </xf>
    <xf numFmtId="0" fontId="8" fillId="5" borderId="44" xfId="19" applyFont="1" applyFill="1" applyBorder="1" applyAlignment="1" applyProtection="1">
      <alignment vertical="center"/>
    </xf>
    <xf numFmtId="0" fontId="8" fillId="5" borderId="42" xfId="19" applyFont="1" applyFill="1" applyBorder="1" applyAlignment="1" applyProtection="1">
      <alignment vertical="center"/>
    </xf>
    <xf numFmtId="0" fontId="8" fillId="0" borderId="55" xfId="19" applyFont="1" applyFill="1" applyBorder="1" applyAlignment="1" applyProtection="1">
      <alignment horizontal="center" vertical="center"/>
    </xf>
    <xf numFmtId="0" fontId="9" fillId="10" borderId="58" xfId="19" applyFont="1" applyFill="1" applyBorder="1" applyAlignment="1" applyProtection="1">
      <alignment horizontal="center" vertical="center"/>
    </xf>
    <xf numFmtId="0" fontId="9" fillId="10" borderId="60" xfId="19" applyFont="1" applyFill="1" applyBorder="1" applyAlignment="1" applyProtection="1">
      <alignment horizontal="center" vertical="center"/>
    </xf>
    <xf numFmtId="0" fontId="9" fillId="10" borderId="38" xfId="19" applyFont="1" applyFill="1" applyBorder="1" applyAlignment="1" applyProtection="1">
      <alignment horizontal="center" vertical="center"/>
    </xf>
    <xf numFmtId="41" fontId="9" fillId="10" borderId="36" xfId="19" applyNumberFormat="1" applyFont="1" applyFill="1" applyBorder="1" applyAlignment="1" applyProtection="1">
      <alignment horizontal="right" vertical="center"/>
    </xf>
    <xf numFmtId="0" fontId="9" fillId="11" borderId="69" xfId="19" applyFont="1" applyFill="1" applyBorder="1" applyAlignment="1" applyProtection="1">
      <alignment horizontal="center" vertical="center"/>
    </xf>
    <xf numFmtId="0" fontId="9" fillId="11" borderId="67" xfId="19" applyFont="1" applyFill="1" applyBorder="1" applyAlignment="1" applyProtection="1">
      <alignment horizontal="center" vertical="center"/>
    </xf>
    <xf numFmtId="0" fontId="9" fillId="11" borderId="92" xfId="19" applyFont="1" applyFill="1" applyBorder="1" applyAlignment="1" applyProtection="1">
      <alignment horizontal="center" vertical="center"/>
    </xf>
    <xf numFmtId="41" fontId="9" fillId="11" borderId="68" xfId="19" applyNumberFormat="1" applyFont="1" applyFill="1" applyBorder="1" applyAlignment="1" applyProtection="1">
      <alignment horizontal="right" vertical="center"/>
    </xf>
    <xf numFmtId="0" fontId="9" fillId="0" borderId="62" xfId="19" applyFont="1" applyFill="1" applyBorder="1" applyAlignment="1" applyProtection="1">
      <alignment horizontal="center" vertical="center"/>
    </xf>
    <xf numFmtId="0" fontId="9" fillId="12" borderId="66" xfId="19" applyFont="1" applyFill="1" applyBorder="1" applyAlignment="1" applyProtection="1">
      <alignment horizontal="center" vertical="center"/>
    </xf>
    <xf numFmtId="0" fontId="9" fillId="12" borderId="65" xfId="19" applyFont="1" applyFill="1" applyBorder="1" applyAlignment="1" applyProtection="1">
      <alignment horizontal="center" vertical="center"/>
    </xf>
    <xf numFmtId="0" fontId="9" fillId="12" borderId="62" xfId="19" applyFont="1" applyFill="1" applyBorder="1" applyAlignment="1" applyProtection="1">
      <alignment horizontal="center" vertical="center"/>
    </xf>
    <xf numFmtId="41" fontId="9" fillId="12" borderId="61" xfId="19" applyNumberFormat="1" applyFont="1" applyFill="1" applyBorder="1" applyAlignment="1" applyProtection="1">
      <alignment horizontal="right" vertical="center"/>
    </xf>
    <xf numFmtId="0" fontId="9" fillId="0" borderId="0" xfId="19" applyFont="1" applyFill="1" applyAlignment="1" applyProtection="1">
      <alignment vertical="center"/>
    </xf>
    <xf numFmtId="0" fontId="9" fillId="13" borderId="62" xfId="19" applyFont="1" applyFill="1" applyBorder="1" applyAlignment="1" applyProtection="1">
      <alignment horizontal="center" vertical="center"/>
    </xf>
    <xf numFmtId="0" fontId="9" fillId="13" borderId="66" xfId="19" applyFont="1" applyFill="1" applyBorder="1" applyAlignment="1" applyProtection="1">
      <alignment horizontal="center" vertical="center"/>
    </xf>
    <xf numFmtId="0" fontId="9" fillId="13" borderId="65" xfId="19" applyFont="1" applyFill="1" applyBorder="1" applyAlignment="1" applyProtection="1">
      <alignment horizontal="center" vertical="center"/>
    </xf>
    <xf numFmtId="41" fontId="9" fillId="13" borderId="61" xfId="19" applyNumberFormat="1" applyFont="1" applyFill="1" applyBorder="1" applyAlignment="1" applyProtection="1">
      <alignment horizontal="right" vertical="center"/>
    </xf>
    <xf numFmtId="2" fontId="8" fillId="5" borderId="23" xfId="19" applyNumberFormat="1" applyFont="1" applyFill="1" applyBorder="1" applyAlignment="1" applyProtection="1">
      <alignment horizontal="left" vertical="center"/>
    </xf>
    <xf numFmtId="0" fontId="8" fillId="5" borderId="23" xfId="19" applyFont="1" applyFill="1" applyBorder="1" applyAlignment="1" applyProtection="1">
      <alignment horizontal="left" vertical="center"/>
    </xf>
    <xf numFmtId="0" fontId="8" fillId="5" borderId="25" xfId="19" applyFont="1" applyFill="1" applyBorder="1" applyAlignment="1" applyProtection="1">
      <alignment horizontal="left" vertical="center"/>
    </xf>
    <xf numFmtId="14" fontId="8" fillId="5" borderId="26" xfId="19" applyNumberFormat="1" applyFont="1" applyFill="1" applyBorder="1" applyAlignment="1" applyProtection="1">
      <alignment vertical="center"/>
    </xf>
    <xf numFmtId="14" fontId="8" fillId="5" borderId="27" xfId="19" applyNumberFormat="1" applyFont="1" applyFill="1" applyBorder="1" applyAlignment="1" applyProtection="1">
      <alignment vertical="center"/>
    </xf>
    <xf numFmtId="0" fontId="8" fillId="5" borderId="34" xfId="19" applyFont="1" applyFill="1" applyBorder="1" applyAlignment="1" applyProtection="1">
      <alignment horizontal="left" vertical="center"/>
    </xf>
    <xf numFmtId="0" fontId="8" fillId="5" borderId="12" xfId="19" applyFont="1" applyFill="1" applyBorder="1" applyAlignment="1" applyProtection="1">
      <alignment vertical="center"/>
    </xf>
    <xf numFmtId="168" fontId="8" fillId="5" borderId="12" xfId="19" applyNumberFormat="1" applyFont="1" applyFill="1" applyBorder="1" applyAlignment="1">
      <alignment horizontal="left" vertical="top" wrapText="1"/>
    </xf>
    <xf numFmtId="168" fontId="27" fillId="5" borderId="12" xfId="19" applyNumberFormat="1" applyFont="1" applyFill="1" applyBorder="1" applyAlignment="1">
      <alignment horizontal="center" vertical="top" wrapText="1"/>
    </xf>
    <xf numFmtId="0" fontId="8" fillId="5" borderId="35" xfId="19" applyFont="1" applyFill="1" applyBorder="1" applyAlignment="1" applyProtection="1">
      <alignment vertical="center"/>
    </xf>
    <xf numFmtId="0" fontId="20" fillId="0" borderId="24" xfId="19" applyFont="1" applyFill="1" applyBorder="1" applyAlignment="1" applyProtection="1">
      <alignment horizontal="left" vertical="center"/>
    </xf>
    <xf numFmtId="0" fontId="20" fillId="0" borderId="32" xfId="19" applyFont="1" applyFill="1" applyBorder="1" applyAlignment="1" applyProtection="1">
      <alignment horizontal="left" vertical="center"/>
    </xf>
    <xf numFmtId="0" fontId="8" fillId="0" borderId="0" xfId="19" applyFont="1" applyBorder="1" applyAlignment="1" applyProtection="1">
      <alignment vertical="center"/>
    </xf>
    <xf numFmtId="0" fontId="9" fillId="5" borderId="19" xfId="19" applyNumberFormat="1" applyFont="1" applyFill="1" applyBorder="1" applyAlignment="1" applyProtection="1">
      <alignment horizontal="center" vertical="center"/>
      <protection locked="0"/>
    </xf>
    <xf numFmtId="0" fontId="9" fillId="5" borderId="20" xfId="19" applyFont="1" applyFill="1" applyBorder="1" applyAlignment="1" applyProtection="1">
      <alignment horizontal="center" vertical="center"/>
      <protection locked="0"/>
    </xf>
    <xf numFmtId="0" fontId="9" fillId="5" borderId="22" xfId="19" applyFont="1" applyFill="1" applyBorder="1" applyAlignment="1" applyProtection="1">
      <alignment horizontal="center" vertical="center"/>
      <protection locked="0"/>
    </xf>
    <xf numFmtId="0" fontId="9" fillId="5" borderId="24" xfId="19" applyFont="1" applyFill="1" applyBorder="1" applyAlignment="1" applyProtection="1">
      <alignment horizontal="left" vertical="center"/>
    </xf>
    <xf numFmtId="0" fontId="27" fillId="5" borderId="0" xfId="19" applyFill="1"/>
    <xf numFmtId="0" fontId="9" fillId="5" borderId="32" xfId="19" applyFont="1" applyFill="1" applyBorder="1" applyAlignment="1" applyProtection="1">
      <alignment horizontal="right" vertical="center"/>
    </xf>
    <xf numFmtId="2" fontId="8" fillId="0" borderId="19" xfId="19" applyNumberFormat="1" applyFont="1" applyFill="1" applyBorder="1" applyAlignment="1" applyProtection="1">
      <alignment horizontal="center" vertical="center"/>
      <protection locked="0"/>
    </xf>
    <xf numFmtId="2" fontId="8" fillId="0" borderId="20" xfId="19" applyNumberFormat="1" applyFont="1" applyFill="1" applyBorder="1" applyAlignment="1" applyProtection="1">
      <alignment horizontal="center" vertical="center"/>
      <protection locked="0"/>
    </xf>
    <xf numFmtId="2" fontId="8" fillId="0" borderId="22" xfId="19" applyNumberFormat="1" applyFont="1" applyFill="1" applyBorder="1" applyAlignment="1" applyProtection="1">
      <alignment horizontal="center" vertical="center"/>
      <protection locked="0"/>
    </xf>
    <xf numFmtId="0" fontId="9" fillId="5" borderId="22" xfId="19" applyFont="1" applyFill="1" applyBorder="1" applyAlignment="1" applyProtection="1">
      <alignment horizontal="center" vertical="center" wrapText="1"/>
    </xf>
    <xf numFmtId="9" fontId="8" fillId="0" borderId="22" xfId="20" applyFont="1" applyFill="1" applyBorder="1" applyAlignment="1" applyProtection="1">
      <alignment horizontal="center" vertical="center" wrapText="1"/>
    </xf>
    <xf numFmtId="2" fontId="8" fillId="5" borderId="49" xfId="19" applyNumberFormat="1" applyFont="1" applyFill="1" applyBorder="1" applyAlignment="1" applyProtection="1">
      <alignment horizontal="left" vertical="center"/>
    </xf>
    <xf numFmtId="9" fontId="8" fillId="0" borderId="93" xfId="20" applyFont="1" applyFill="1" applyBorder="1" applyAlignment="1" applyProtection="1">
      <alignment horizontal="center" vertical="center" wrapText="1"/>
    </xf>
    <xf numFmtId="0" fontId="8" fillId="5" borderId="23" xfId="19" applyFont="1" applyFill="1" applyBorder="1" applyAlignment="1" applyProtection="1">
      <alignment horizontal="center" vertical="center" wrapText="1"/>
    </xf>
    <xf numFmtId="0" fontId="10" fillId="0" borderId="32" xfId="19" applyFont="1" applyBorder="1" applyAlignment="1" applyProtection="1">
      <alignment horizontal="left" vertical="center"/>
    </xf>
    <xf numFmtId="0" fontId="8" fillId="0" borderId="23" xfId="19" applyFont="1" applyBorder="1" applyAlignment="1" applyProtection="1">
      <alignment horizontal="left" vertical="center"/>
    </xf>
    <xf numFmtId="0" fontId="8" fillId="0" borderId="32" xfId="19" applyFont="1" applyBorder="1" applyAlignment="1" applyProtection="1">
      <alignment horizontal="left" vertical="center"/>
    </xf>
    <xf numFmtId="0" fontId="8" fillId="5" borderId="96" xfId="19" applyFont="1" applyFill="1" applyBorder="1" applyAlignment="1" applyProtection="1">
      <alignment horizontal="center" vertical="center" wrapText="1"/>
    </xf>
    <xf numFmtId="0" fontId="10" fillId="0" borderId="48" xfId="19" applyFont="1" applyBorder="1" applyAlignment="1" applyProtection="1">
      <alignment horizontal="left" vertical="center"/>
    </xf>
    <xf numFmtId="0" fontId="10" fillId="0" borderId="47" xfId="19" applyFont="1" applyBorder="1" applyAlignment="1" applyProtection="1">
      <alignment horizontal="left" vertical="center"/>
    </xf>
    <xf numFmtId="0" fontId="10" fillId="0" borderId="46" xfId="19" applyFont="1" applyBorder="1" applyAlignment="1" applyProtection="1">
      <alignment horizontal="left" vertical="center"/>
    </xf>
    <xf numFmtId="0" fontId="8" fillId="0" borderId="49" xfId="19" applyFont="1" applyBorder="1" applyAlignment="1" applyProtection="1">
      <alignment horizontal="left" vertical="center"/>
    </xf>
    <xf numFmtId="0" fontId="8" fillId="0" borderId="47" xfId="19" applyFont="1" applyBorder="1" applyAlignment="1" applyProtection="1">
      <alignment horizontal="left" vertical="center"/>
    </xf>
    <xf numFmtId="0" fontId="8" fillId="0" borderId="46" xfId="19" applyFont="1" applyBorder="1" applyAlignment="1" applyProtection="1">
      <alignment horizontal="left" vertical="center"/>
    </xf>
    <xf numFmtId="0" fontId="10" fillId="0" borderId="44" xfId="19" applyFont="1" applyBorder="1" applyAlignment="1" applyProtection="1">
      <alignment horizontal="left" vertical="center"/>
    </xf>
    <xf numFmtId="0" fontId="10" fillId="0" borderId="42" xfId="19" applyFont="1" applyBorder="1" applyAlignment="1" applyProtection="1">
      <alignment horizontal="left" vertical="center"/>
    </xf>
    <xf numFmtId="0" fontId="10" fillId="0" borderId="41" xfId="19" applyFont="1" applyBorder="1" applyAlignment="1" applyProtection="1">
      <alignment horizontal="left" vertical="center"/>
    </xf>
    <xf numFmtId="0" fontId="8" fillId="5" borderId="25" xfId="19" applyFont="1" applyFill="1" applyBorder="1" applyAlignment="1" applyProtection="1">
      <alignment horizontal="center" vertical="center"/>
    </xf>
    <xf numFmtId="0" fontId="8" fillId="7" borderId="27" xfId="19" applyFont="1" applyFill="1" applyBorder="1" applyAlignment="1" applyProtection="1">
      <alignment horizontal="right" vertical="center"/>
    </xf>
    <xf numFmtId="42" fontId="8" fillId="7" borderId="25" xfId="19" applyNumberFormat="1" applyFont="1" applyFill="1" applyBorder="1" applyAlignment="1" applyProtection="1">
      <alignment horizontal="left" vertical="center" wrapText="1"/>
    </xf>
    <xf numFmtId="42" fontId="8" fillId="7" borderId="26" xfId="19" applyNumberFormat="1" applyFont="1" applyFill="1" applyBorder="1" applyAlignment="1" applyProtection="1">
      <alignment horizontal="left" vertical="center" wrapText="1"/>
    </xf>
    <xf numFmtId="42" fontId="8" fillId="7" borderId="27" xfId="20" applyNumberFormat="1" applyFont="1" applyFill="1" applyBorder="1" applyAlignment="1" applyProtection="1">
      <alignment horizontal="center" vertical="center"/>
    </xf>
    <xf numFmtId="0" fontId="8" fillId="5" borderId="98" xfId="19" applyFont="1" applyFill="1" applyBorder="1" applyAlignment="1" applyProtection="1">
      <alignment horizontal="center" vertical="center"/>
    </xf>
    <xf numFmtId="0" fontId="8" fillId="7" borderId="99" xfId="19" applyFont="1" applyFill="1" applyBorder="1" applyAlignment="1" applyProtection="1">
      <alignment vertical="center"/>
    </xf>
    <xf numFmtId="0" fontId="8" fillId="7" borderId="89" xfId="19" applyFont="1" applyFill="1" applyBorder="1" applyAlignment="1" applyProtection="1">
      <alignment horizontal="right" vertical="center"/>
    </xf>
    <xf numFmtId="0" fontId="8" fillId="7" borderId="98" xfId="19" applyFont="1" applyFill="1" applyBorder="1" applyAlignment="1" applyProtection="1">
      <alignment vertical="center"/>
    </xf>
    <xf numFmtId="9" fontId="8" fillId="7" borderId="89" xfId="20" applyFont="1" applyFill="1" applyBorder="1" applyAlignment="1" applyProtection="1">
      <alignment horizontal="center" vertical="center"/>
    </xf>
    <xf numFmtId="0" fontId="8" fillId="7" borderId="23" xfId="19" applyFont="1" applyFill="1" applyBorder="1" applyAlignment="1" applyProtection="1">
      <alignment horizontal="center" vertical="center"/>
    </xf>
    <xf numFmtId="44" fontId="8" fillId="7" borderId="20" xfId="19" applyNumberFormat="1" applyFont="1" applyFill="1" applyBorder="1" applyAlignment="1" applyProtection="1">
      <alignment horizontal="center" vertical="center" wrapText="1"/>
    </xf>
    <xf numFmtId="9" fontId="8" fillId="7" borderId="32" xfId="20" applyFont="1" applyFill="1" applyBorder="1" applyAlignment="1" applyProtection="1">
      <alignment horizontal="center" vertical="center" wrapText="1"/>
    </xf>
    <xf numFmtId="42" fontId="8" fillId="7" borderId="100" xfId="21" applyNumberFormat="1" applyFont="1" applyFill="1" applyBorder="1" applyAlignment="1" applyProtection="1">
      <alignment horizontal="center" vertical="center"/>
    </xf>
    <xf numFmtId="9" fontId="8" fillId="7" borderId="101" xfId="20" applyNumberFormat="1" applyFont="1" applyFill="1" applyBorder="1" applyAlignment="1" applyProtection="1">
      <alignment horizontal="center" vertical="center" wrapText="1"/>
    </xf>
    <xf numFmtId="42" fontId="8" fillId="7" borderId="17" xfId="21" applyNumberFormat="1" applyFont="1" applyFill="1" applyBorder="1" applyAlignment="1" applyProtection="1">
      <alignment horizontal="center" vertical="center" wrapText="1"/>
    </xf>
    <xf numFmtId="0" fontId="8" fillId="5" borderId="102" xfId="19" applyFont="1" applyFill="1" applyBorder="1" applyAlignment="1" applyProtection="1">
      <alignment horizontal="center" vertical="center"/>
    </xf>
    <xf numFmtId="0" fontId="10" fillId="2" borderId="24" xfId="1" applyFont="1" applyFill="1" applyBorder="1" applyAlignment="1" applyProtection="1">
      <alignment horizontal="left" vertical="center"/>
    </xf>
    <xf numFmtId="0" fontId="10" fillId="2" borderId="54" xfId="1" applyFont="1" applyFill="1" applyBorder="1" applyAlignment="1" applyProtection="1">
      <alignment horizontal="left" vertical="center"/>
    </xf>
    <xf numFmtId="164" fontId="8" fillId="2" borderId="34" xfId="19" applyNumberFormat="1" applyFont="1" applyFill="1" applyBorder="1" applyAlignment="1" applyProtection="1">
      <alignment horizontal="right" vertical="center"/>
    </xf>
    <xf numFmtId="0" fontId="8" fillId="2" borderId="57" xfId="19" applyFont="1" applyFill="1" applyBorder="1" applyAlignment="1" applyProtection="1">
      <alignment horizontal="center" vertical="center"/>
    </xf>
    <xf numFmtId="164" fontId="8" fillId="2" borderId="34" xfId="19" applyNumberFormat="1" applyFont="1" applyFill="1" applyBorder="1" applyAlignment="1" applyProtection="1">
      <alignment horizontal="right" vertical="center"/>
      <protection locked="0"/>
    </xf>
    <xf numFmtId="0" fontId="8" fillId="2" borderId="57" xfId="19" applyFont="1" applyFill="1" applyBorder="1" applyAlignment="1" applyProtection="1">
      <alignment horizontal="center" vertical="center"/>
      <protection locked="0"/>
    </xf>
    <xf numFmtId="0" fontId="9" fillId="5" borderId="22" xfId="19" applyFont="1" applyFill="1" applyBorder="1" applyAlignment="1" applyProtection="1">
      <alignment horizontal="center" vertical="center" wrapText="1"/>
      <protection locked="0"/>
    </xf>
    <xf numFmtId="9" fontId="8" fillId="0" borderId="22" xfId="20" applyFont="1" applyFill="1" applyBorder="1" applyAlignment="1" applyProtection="1">
      <alignment horizontal="center" vertical="center" wrapText="1"/>
      <protection locked="0"/>
    </xf>
    <xf numFmtId="9" fontId="8" fillId="0" borderId="93" xfId="20" applyFont="1" applyFill="1" applyBorder="1" applyAlignment="1" applyProtection="1">
      <alignment horizontal="center" vertical="center" wrapText="1"/>
      <protection locked="0"/>
    </xf>
    <xf numFmtId="0" fontId="0" fillId="2" borderId="80" xfId="0" applyFill="1" applyBorder="1" applyAlignment="1">
      <alignment horizontal="left" wrapText="1" indent="14"/>
    </xf>
    <xf numFmtId="0" fontId="0" fillId="2" borderId="80" xfId="0" applyFill="1" applyBorder="1" applyAlignment="1">
      <alignment horizontal="left" wrapText="1" indent="4"/>
    </xf>
    <xf numFmtId="0" fontId="0" fillId="4" borderId="0" xfId="0" applyFill="1" applyBorder="1" applyAlignment="1">
      <alignment wrapText="1"/>
    </xf>
    <xf numFmtId="0" fontId="9" fillId="7" borderId="63" xfId="19" applyFont="1" applyFill="1" applyBorder="1" applyAlignment="1" applyProtection="1">
      <alignment horizontal="center" vertical="center"/>
    </xf>
    <xf numFmtId="0" fontId="8" fillId="5" borderId="23" xfId="19" applyFont="1" applyFill="1" applyBorder="1" applyAlignment="1" applyProtection="1">
      <alignment horizontal="center" vertical="center"/>
    </xf>
    <xf numFmtId="0" fontId="8" fillId="5" borderId="24" xfId="19" applyFont="1" applyFill="1" applyBorder="1" applyAlignment="1" applyProtection="1">
      <alignment horizontal="left" vertical="center"/>
    </xf>
    <xf numFmtId="0" fontId="8" fillId="5" borderId="32" xfId="19" applyFont="1" applyFill="1" applyBorder="1" applyAlignment="1" applyProtection="1">
      <alignment horizontal="left" vertical="center"/>
    </xf>
    <xf numFmtId="0" fontId="8" fillId="7" borderId="26" xfId="19" applyFont="1" applyFill="1" applyBorder="1" applyAlignment="1" applyProtection="1">
      <alignment horizontal="left" vertical="center" wrapText="1"/>
    </xf>
    <xf numFmtId="0" fontId="0" fillId="2" borderId="80" xfId="0" applyFill="1" applyBorder="1" applyAlignment="1">
      <alignment horizontal="left" wrapText="1" indent="4"/>
    </xf>
    <xf numFmtId="0" fontId="25" fillId="4" borderId="9" xfId="0" applyFont="1" applyFill="1" applyBorder="1" applyAlignment="1">
      <alignment horizontal="center"/>
    </xf>
    <xf numFmtId="0" fontId="25" fillId="4" borderId="10" xfId="0" applyFont="1" applyFill="1" applyBorder="1" applyAlignment="1">
      <alignment horizontal="center"/>
    </xf>
    <xf numFmtId="0" fontId="25" fillId="4" borderId="11" xfId="0" applyFont="1" applyFill="1" applyBorder="1" applyAlignment="1">
      <alignment horizontal="center"/>
    </xf>
    <xf numFmtId="0" fontId="6" fillId="4" borderId="4" xfId="0" applyFont="1" applyFill="1" applyBorder="1" applyAlignment="1">
      <alignment horizontal="center"/>
    </xf>
    <xf numFmtId="0" fontId="6" fillId="4" borderId="5" xfId="0" applyFont="1" applyFill="1" applyBorder="1" applyAlignment="1">
      <alignment horizontal="center"/>
    </xf>
    <xf numFmtId="0" fontId="6" fillId="4" borderId="6" xfId="0" applyFont="1" applyFill="1" applyBorder="1" applyAlignment="1">
      <alignment horizontal="center"/>
    </xf>
    <xf numFmtId="0" fontId="13" fillId="0" borderId="4" xfId="0" applyFont="1" applyFill="1" applyBorder="1" applyAlignment="1">
      <alignment horizontal="center" wrapText="1"/>
    </xf>
    <xf numFmtId="0" fontId="13" fillId="0" borderId="5" xfId="0" applyFont="1" applyFill="1" applyBorder="1" applyAlignment="1">
      <alignment horizontal="center"/>
    </xf>
    <xf numFmtId="0" fontId="13" fillId="0" borderId="6" xfId="0" applyFont="1" applyFill="1" applyBorder="1" applyAlignment="1">
      <alignment horizontal="center"/>
    </xf>
    <xf numFmtId="0" fontId="2" fillId="0" borderId="5" xfId="0" applyFont="1" applyFill="1" applyBorder="1" applyAlignment="1">
      <alignment horizontal="center"/>
    </xf>
    <xf numFmtId="0" fontId="2" fillId="4" borderId="0" xfId="0" applyFont="1" applyFill="1" applyBorder="1" applyAlignment="1">
      <alignment horizontal="center"/>
    </xf>
    <xf numFmtId="0" fontId="2" fillId="4" borderId="4" xfId="0" applyFont="1" applyFill="1" applyBorder="1" applyAlignment="1">
      <alignment horizontal="center"/>
    </xf>
    <xf numFmtId="0" fontId="2" fillId="4" borderId="5" xfId="0" applyFont="1" applyFill="1" applyBorder="1" applyAlignment="1">
      <alignment horizontal="center"/>
    </xf>
    <xf numFmtId="0" fontId="2" fillId="4" borderId="5" xfId="0" applyFont="1" applyFill="1" applyBorder="1" applyAlignment="1"/>
    <xf numFmtId="0" fontId="2" fillId="4" borderId="6" xfId="0" applyFont="1" applyFill="1" applyBorder="1" applyAlignment="1"/>
    <xf numFmtId="0" fontId="6" fillId="0" borderId="5" xfId="0" applyFont="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0" fillId="4" borderId="76" xfId="0" applyFill="1" applyBorder="1" applyAlignment="1">
      <alignment horizontal="center"/>
    </xf>
    <xf numFmtId="0" fontId="0" fillId="4" borderId="12" xfId="0" applyFill="1" applyBorder="1" applyAlignment="1">
      <alignment horizontal="center"/>
    </xf>
    <xf numFmtId="0" fontId="2" fillId="4" borderId="7" xfId="0" applyFont="1" applyFill="1" applyBorder="1" applyAlignment="1">
      <alignment horizontal="center"/>
    </xf>
    <xf numFmtId="0" fontId="2" fillId="4" borderId="77" xfId="0" applyFont="1" applyFill="1" applyBorder="1" applyAlignment="1">
      <alignment horizontal="center"/>
    </xf>
    <xf numFmtId="0" fontId="2" fillId="4" borderId="18" xfId="0" applyFont="1" applyFill="1" applyBorder="1" applyAlignment="1">
      <alignment horizontal="center"/>
    </xf>
    <xf numFmtId="0" fontId="2" fillId="4" borderId="8" xfId="0" applyFont="1" applyFill="1" applyBorder="1" applyAlignment="1">
      <alignment horizontal="center"/>
    </xf>
    <xf numFmtId="0" fontId="0" fillId="4" borderId="0" xfId="0" applyFill="1" applyBorder="1" applyAlignment="1">
      <alignment wrapText="1"/>
    </xf>
    <xf numFmtId="0" fontId="0" fillId="0" borderId="0" xfId="0" applyAlignment="1">
      <alignment wrapText="1"/>
    </xf>
    <xf numFmtId="0" fontId="35" fillId="7" borderId="21" xfId="19" applyFont="1" applyFill="1" applyBorder="1" applyAlignment="1" applyProtection="1">
      <alignment horizontal="left" vertical="center" indent="1"/>
    </xf>
    <xf numFmtId="0" fontId="35" fillId="7" borderId="24" xfId="19" applyFont="1" applyFill="1" applyBorder="1" applyAlignment="1" applyProtection="1">
      <alignment horizontal="left" vertical="center" indent="1"/>
    </xf>
    <xf numFmtId="0" fontId="35" fillId="7" borderId="32" xfId="19" applyFont="1" applyFill="1" applyBorder="1" applyAlignment="1" applyProtection="1">
      <alignment horizontal="left" vertical="center" indent="1"/>
    </xf>
    <xf numFmtId="0" fontId="8" fillId="0" borderId="23" xfId="19" applyFont="1" applyFill="1" applyBorder="1" applyAlignment="1" applyProtection="1">
      <alignment horizontal="left" vertical="center"/>
    </xf>
    <xf numFmtId="0" fontId="8" fillId="0" borderId="24" xfId="19" applyFont="1" applyFill="1" applyBorder="1" applyAlignment="1" applyProtection="1">
      <alignment horizontal="left" vertical="center"/>
    </xf>
    <xf numFmtId="0" fontId="8" fillId="0" borderId="32" xfId="19" applyFont="1" applyFill="1" applyBorder="1" applyAlignment="1" applyProtection="1">
      <alignment horizontal="left" vertical="center"/>
    </xf>
    <xf numFmtId="0" fontId="9" fillId="7" borderId="103" xfId="19" applyFont="1" applyFill="1" applyBorder="1" applyAlignment="1" applyProtection="1">
      <alignment horizontal="left" vertical="center" wrapText="1"/>
    </xf>
    <xf numFmtId="0" fontId="9" fillId="7" borderId="104" xfId="19" applyFont="1" applyFill="1" applyBorder="1" applyAlignment="1" applyProtection="1">
      <alignment horizontal="left" vertical="center" wrapText="1"/>
    </xf>
    <xf numFmtId="0" fontId="9" fillId="7" borderId="105" xfId="19" applyFont="1" applyFill="1" applyBorder="1" applyAlignment="1" applyProtection="1">
      <alignment horizontal="left" vertical="center" wrapText="1"/>
    </xf>
    <xf numFmtId="0" fontId="8" fillId="0" borderId="106" xfId="19" applyFont="1" applyFill="1" applyBorder="1" applyAlignment="1" applyProtection="1">
      <alignment horizontal="left" vertical="center" wrapText="1"/>
    </xf>
    <xf numFmtId="0" fontId="8" fillId="0" borderId="104" xfId="19" applyFont="1" applyFill="1" applyBorder="1" applyAlignment="1" applyProtection="1">
      <alignment horizontal="left" vertical="center" wrapText="1"/>
    </xf>
    <xf numFmtId="0" fontId="8" fillId="0" borderId="105" xfId="19" applyFont="1" applyFill="1" applyBorder="1" applyAlignment="1" applyProtection="1">
      <alignment horizontal="left" vertical="center" wrapText="1"/>
    </xf>
    <xf numFmtId="0" fontId="9" fillId="7" borderId="21" xfId="19" applyFont="1" applyFill="1" applyBorder="1" applyAlignment="1" applyProtection="1">
      <alignment vertical="center"/>
    </xf>
    <xf numFmtId="0" fontId="9" fillId="7" borderId="24" xfId="19" applyFont="1" applyFill="1" applyBorder="1" applyAlignment="1" applyProtection="1">
      <alignment vertical="center"/>
    </xf>
    <xf numFmtId="0" fontId="9" fillId="7" borderId="32" xfId="19" applyFont="1" applyFill="1" applyBorder="1" applyAlignment="1" applyProtection="1">
      <alignment vertical="center"/>
    </xf>
    <xf numFmtId="0" fontId="8" fillId="0" borderId="34" xfId="19" applyFont="1" applyFill="1" applyBorder="1" applyAlignment="1" applyProtection="1">
      <alignment horizontal="center" vertical="center"/>
    </xf>
    <xf numFmtId="0" fontId="8" fillId="0" borderId="12" xfId="19" applyFont="1" applyFill="1" applyBorder="1" applyAlignment="1" applyProtection="1">
      <alignment horizontal="center" vertical="center"/>
    </xf>
    <xf numFmtId="0" fontId="8" fillId="0" borderId="35" xfId="19" applyFont="1" applyFill="1" applyBorder="1" applyAlignment="1" applyProtection="1">
      <alignment horizontal="center" vertical="center"/>
    </xf>
    <xf numFmtId="0" fontId="8" fillId="14" borderId="38" xfId="19" applyFont="1" applyFill="1" applyBorder="1" applyAlignment="1" applyProtection="1">
      <alignment horizontal="center" vertical="center"/>
    </xf>
    <xf numFmtId="0" fontId="8" fillId="14" borderId="37" xfId="19" applyFont="1" applyFill="1" applyBorder="1" applyAlignment="1" applyProtection="1">
      <alignment horizontal="center" vertical="center"/>
    </xf>
    <xf numFmtId="0" fontId="8" fillId="14" borderId="36" xfId="19" applyFont="1" applyFill="1" applyBorder="1" applyAlignment="1" applyProtection="1">
      <alignment horizontal="center" vertical="center"/>
    </xf>
    <xf numFmtId="0" fontId="9" fillId="7" borderId="21" xfId="19" applyFont="1" applyFill="1" applyBorder="1" applyAlignment="1" applyProtection="1">
      <alignment horizontal="left" vertical="center"/>
    </xf>
    <xf numFmtId="0" fontId="9" fillId="7" borderId="24" xfId="19" applyFont="1" applyFill="1" applyBorder="1" applyAlignment="1" applyProtection="1">
      <alignment horizontal="left" vertical="center"/>
    </xf>
    <xf numFmtId="0" fontId="9" fillId="7" borderId="32" xfId="19" applyFont="1" applyFill="1" applyBorder="1" applyAlignment="1" applyProtection="1">
      <alignment horizontal="left" vertical="center"/>
    </xf>
    <xf numFmtId="0" fontId="8" fillId="0" borderId="23" xfId="19" applyFont="1" applyFill="1" applyBorder="1" applyAlignment="1" applyProtection="1">
      <alignment horizontal="center" vertical="center"/>
    </xf>
    <xf numFmtId="0" fontId="8" fillId="0" borderId="24" xfId="19" applyFont="1" applyFill="1" applyBorder="1" applyAlignment="1" applyProtection="1">
      <alignment horizontal="center" vertical="center"/>
    </xf>
    <xf numFmtId="0" fontId="8" fillId="0" borderId="32" xfId="19" applyFont="1" applyFill="1" applyBorder="1" applyAlignment="1" applyProtection="1">
      <alignment horizontal="center" vertical="center"/>
    </xf>
    <xf numFmtId="0" fontId="6" fillId="5" borderId="97" xfId="19" applyFont="1" applyFill="1" applyBorder="1" applyAlignment="1" applyProtection="1">
      <alignment horizontal="left" vertical="center" wrapText="1"/>
    </xf>
    <xf numFmtId="0" fontId="8" fillId="5" borderId="97" xfId="19" applyFont="1" applyFill="1" applyBorder="1" applyAlignment="1" applyProtection="1">
      <alignment horizontal="center" vertical="center" wrapText="1"/>
    </xf>
    <xf numFmtId="0" fontId="8" fillId="0" borderId="23" xfId="19" applyFont="1" applyFill="1" applyBorder="1" applyAlignment="1" applyProtection="1">
      <alignment horizontal="center" vertical="center" wrapText="1"/>
    </xf>
    <xf numFmtId="0" fontId="8" fillId="0" borderId="24" xfId="19" applyFont="1" applyFill="1" applyBorder="1" applyAlignment="1" applyProtection="1">
      <alignment horizontal="center" vertical="center" wrapText="1"/>
    </xf>
    <xf numFmtId="0" fontId="8" fillId="0" borderId="32" xfId="19" applyFont="1" applyFill="1" applyBorder="1" applyAlignment="1" applyProtection="1">
      <alignment horizontal="center" vertical="center" wrapText="1"/>
    </xf>
    <xf numFmtId="0" fontId="9" fillId="7" borderId="28" xfId="19" applyFont="1" applyFill="1" applyBorder="1" applyAlignment="1" applyProtection="1">
      <alignment horizontal="left" vertical="center"/>
    </xf>
    <xf numFmtId="0" fontId="9" fillId="7" borderId="12" xfId="19" applyFont="1" applyFill="1" applyBorder="1" applyAlignment="1" applyProtection="1">
      <alignment horizontal="left" vertical="center"/>
    </xf>
    <xf numFmtId="0" fontId="9" fillId="7" borderId="35" xfId="19" applyFont="1" applyFill="1" applyBorder="1" applyAlignment="1" applyProtection="1">
      <alignment horizontal="left" vertical="center"/>
    </xf>
    <xf numFmtId="0" fontId="8" fillId="5" borderId="25" xfId="19" applyFont="1" applyFill="1" applyBorder="1" applyAlignment="1" applyProtection="1">
      <alignment horizontal="center" vertical="center" wrapText="1"/>
    </xf>
    <xf numFmtId="0" fontId="8" fillId="5" borderId="16" xfId="19" applyFont="1" applyFill="1" applyBorder="1" applyAlignment="1" applyProtection="1">
      <alignment horizontal="center" vertical="center" wrapText="1"/>
    </xf>
    <xf numFmtId="0" fontId="8" fillId="7" borderId="33" xfId="19" applyFont="1" applyFill="1" applyBorder="1" applyAlignment="1" applyProtection="1">
      <alignment horizontal="left" vertical="center" wrapText="1"/>
    </xf>
    <xf numFmtId="0" fontId="8" fillId="7" borderId="26" xfId="19" applyFont="1" applyFill="1" applyBorder="1" applyAlignment="1" applyProtection="1">
      <alignment horizontal="left" vertical="center" wrapText="1"/>
    </xf>
    <xf numFmtId="0" fontId="8" fillId="7" borderId="27" xfId="19" applyFont="1" applyFill="1" applyBorder="1" applyAlignment="1" applyProtection="1">
      <alignment horizontal="left" vertical="center" wrapText="1"/>
    </xf>
    <xf numFmtId="0" fontId="8" fillId="7" borderId="18" xfId="19" applyFont="1" applyFill="1" applyBorder="1" applyAlignment="1" applyProtection="1">
      <alignment horizontal="left" vertical="center" wrapText="1"/>
    </xf>
    <xf numFmtId="0" fontId="8" fillId="7" borderId="0" xfId="19" applyFont="1" applyFill="1" applyBorder="1" applyAlignment="1" applyProtection="1">
      <alignment horizontal="left" vertical="center" wrapText="1"/>
    </xf>
    <xf numFmtId="0" fontId="8" fillId="7" borderId="17" xfId="19" applyFont="1" applyFill="1" applyBorder="1" applyAlignment="1" applyProtection="1">
      <alignment horizontal="left" vertical="center" wrapText="1"/>
    </xf>
    <xf numFmtId="0" fontId="6" fillId="14" borderId="52" xfId="19" applyFont="1" applyFill="1" applyBorder="1" applyAlignment="1" applyProtection="1">
      <alignment horizontal="left" vertical="center"/>
    </xf>
    <xf numFmtId="0" fontId="8" fillId="0" borderId="25" xfId="19" applyFont="1" applyFill="1" applyBorder="1" applyAlignment="1" applyProtection="1">
      <alignment horizontal="center" vertical="center" wrapText="1"/>
    </xf>
    <xf numFmtId="0" fontId="8" fillId="0" borderId="26" xfId="19" applyFont="1" applyFill="1" applyBorder="1" applyAlignment="1" applyProtection="1">
      <alignment horizontal="center" vertical="center" wrapText="1"/>
    </xf>
    <xf numFmtId="0" fontId="8" fillId="0" borderId="27" xfId="19" applyFont="1" applyFill="1" applyBorder="1" applyAlignment="1" applyProtection="1">
      <alignment horizontal="center" vertical="center" wrapText="1"/>
    </xf>
    <xf numFmtId="0" fontId="8" fillId="5" borderId="47" xfId="19" applyFont="1" applyFill="1" applyBorder="1" applyAlignment="1" applyProtection="1">
      <alignment horizontal="right" vertical="center" indent="1"/>
    </xf>
    <xf numFmtId="0" fontId="8" fillId="5" borderId="46" xfId="19" applyFont="1" applyFill="1" applyBorder="1" applyAlignment="1" applyProtection="1">
      <alignment horizontal="right" vertical="center" indent="1"/>
    </xf>
    <xf numFmtId="0" fontId="8" fillId="0" borderId="49" xfId="19" applyFont="1" applyFill="1" applyBorder="1" applyAlignment="1" applyProtection="1">
      <alignment horizontal="left" vertical="center" wrapText="1"/>
    </xf>
    <xf numFmtId="0" fontId="8" fillId="0" borderId="47" xfId="19" applyFont="1" applyFill="1" applyBorder="1" applyAlignment="1" applyProtection="1">
      <alignment horizontal="left" vertical="center" wrapText="1"/>
    </xf>
    <xf numFmtId="0" fontId="8" fillId="0" borderId="49" xfId="19" applyFont="1" applyFill="1" applyBorder="1" applyAlignment="1" applyProtection="1">
      <alignment horizontal="left" vertical="center" wrapText="1"/>
      <protection locked="0"/>
    </xf>
    <xf numFmtId="0" fontId="8" fillId="0" borderId="47" xfId="19" applyFont="1" applyFill="1" applyBorder="1" applyAlignment="1" applyProtection="1">
      <alignment horizontal="left" vertical="center" wrapText="1"/>
      <protection locked="0"/>
    </xf>
    <xf numFmtId="0" fontId="6" fillId="10" borderId="94" xfId="19" applyFont="1" applyFill="1" applyBorder="1" applyAlignment="1" applyProtection="1">
      <alignment horizontal="left" vertical="center"/>
    </xf>
    <xf numFmtId="0" fontId="6" fillId="10" borderId="13" xfId="19" applyFont="1" applyFill="1" applyBorder="1" applyAlignment="1" applyProtection="1">
      <alignment horizontal="left" vertical="center"/>
    </xf>
    <xf numFmtId="0" fontId="6" fillId="10" borderId="95" xfId="19" applyFont="1" applyFill="1" applyBorder="1" applyAlignment="1" applyProtection="1">
      <alignment horizontal="left" vertical="center"/>
    </xf>
    <xf numFmtId="0" fontId="6" fillId="10" borderId="34" xfId="19" applyFont="1" applyFill="1" applyBorder="1" applyAlignment="1" applyProtection="1">
      <alignment horizontal="center" vertical="center"/>
    </xf>
    <xf numFmtId="0" fontId="6" fillId="10" borderId="12" xfId="19" applyFont="1" applyFill="1" applyBorder="1" applyAlignment="1" applyProtection="1">
      <alignment horizontal="center" vertical="center"/>
    </xf>
    <xf numFmtId="0" fontId="6" fillId="10" borderId="35" xfId="19" applyFont="1" applyFill="1" applyBorder="1" applyAlignment="1" applyProtection="1">
      <alignment horizontal="center" vertical="center"/>
    </xf>
    <xf numFmtId="0" fontId="8" fillId="10" borderId="45" xfId="19" applyFont="1" applyFill="1" applyBorder="1" applyAlignment="1" applyProtection="1">
      <alignment horizontal="center" vertical="center"/>
    </xf>
    <xf numFmtId="0" fontId="8" fillId="5" borderId="24" xfId="19" applyFont="1" applyFill="1" applyBorder="1" applyAlignment="1" applyProtection="1">
      <alignment horizontal="right" vertical="center" indent="1"/>
    </xf>
    <xf numFmtId="0" fontId="8" fillId="5" borderId="32" xfId="19" applyFont="1" applyFill="1" applyBorder="1" applyAlignment="1" applyProtection="1">
      <alignment horizontal="right" vertical="center" indent="1"/>
    </xf>
    <xf numFmtId="0" fontId="8" fillId="0" borderId="23" xfId="19" applyFont="1" applyFill="1" applyBorder="1" applyAlignment="1" applyProtection="1">
      <alignment horizontal="left" vertical="center" wrapText="1"/>
    </xf>
    <xf numFmtId="0" fontId="8" fillId="0" borderId="24" xfId="19" applyFont="1" applyFill="1" applyBorder="1" applyAlignment="1" applyProtection="1">
      <alignment horizontal="left" vertical="center" wrapText="1"/>
    </xf>
    <xf numFmtId="0" fontId="8" fillId="0" borderId="23" xfId="19" applyFont="1" applyFill="1" applyBorder="1" applyAlignment="1" applyProtection="1">
      <alignment horizontal="left" vertical="center" wrapText="1"/>
      <protection locked="0"/>
    </xf>
    <xf numFmtId="0" fontId="8" fillId="0" borderId="24" xfId="19" applyFont="1" applyFill="1" applyBorder="1" applyAlignment="1" applyProtection="1">
      <alignment horizontal="left" vertical="center" wrapText="1"/>
      <protection locked="0"/>
    </xf>
    <xf numFmtId="0" fontId="8" fillId="5" borderId="24" xfId="19" applyFont="1" applyFill="1" applyBorder="1" applyAlignment="1" applyProtection="1">
      <alignment horizontal="left" vertical="center"/>
    </xf>
    <xf numFmtId="0" fontId="8" fillId="5" borderId="32" xfId="19" applyFont="1" applyFill="1" applyBorder="1" applyAlignment="1" applyProtection="1">
      <alignment horizontal="left" vertical="center"/>
    </xf>
    <xf numFmtId="0" fontId="8" fillId="0" borderId="23" xfId="19" applyFont="1" applyFill="1" applyBorder="1" applyAlignment="1" applyProtection="1">
      <alignment horizontal="center" vertical="center" wrapText="1"/>
      <protection locked="0"/>
    </xf>
    <xf numFmtId="0" fontId="8" fillId="0" borderId="24" xfId="19" applyFont="1" applyFill="1" applyBorder="1" applyAlignment="1" applyProtection="1">
      <alignment horizontal="center" vertical="center" wrapText="1"/>
      <protection locked="0"/>
    </xf>
    <xf numFmtId="0" fontId="8" fillId="0" borderId="32" xfId="19" applyFont="1" applyFill="1" applyBorder="1" applyAlignment="1" applyProtection="1">
      <alignment horizontal="center" vertical="center" wrapText="1"/>
      <protection locked="0"/>
    </xf>
    <xf numFmtId="0" fontId="8" fillId="5" borderId="24" xfId="19" applyFont="1" applyFill="1" applyBorder="1" applyAlignment="1" applyProtection="1">
      <alignment horizontal="left" vertical="center" wrapText="1"/>
    </xf>
    <xf numFmtId="0" fontId="8" fillId="5" borderId="32" xfId="19" applyFont="1" applyFill="1" applyBorder="1" applyAlignment="1" applyProtection="1">
      <alignment horizontal="left" vertical="center" wrapText="1"/>
    </xf>
    <xf numFmtId="2" fontId="9" fillId="5" borderId="23" xfId="19" applyNumberFormat="1" applyFont="1" applyFill="1" applyBorder="1" applyAlignment="1" applyProtection="1">
      <alignment horizontal="left" vertical="center"/>
    </xf>
    <xf numFmtId="2" fontId="9" fillId="5" borderId="24" xfId="19" applyNumberFormat="1" applyFont="1" applyFill="1" applyBorder="1" applyAlignment="1" applyProtection="1">
      <alignment horizontal="left" vertical="center"/>
    </xf>
    <xf numFmtId="2" fontId="9" fillId="5" borderId="32" xfId="19" applyNumberFormat="1" applyFont="1" applyFill="1" applyBorder="1" applyAlignment="1" applyProtection="1">
      <alignment horizontal="left" vertical="center"/>
    </xf>
    <xf numFmtId="0" fontId="8" fillId="5" borderId="23" xfId="19" applyFont="1" applyFill="1" applyBorder="1" applyAlignment="1" applyProtection="1">
      <alignment horizontal="center" vertical="center"/>
    </xf>
    <xf numFmtId="0" fontId="8" fillId="5" borderId="24" xfId="19" applyFont="1" applyFill="1" applyBorder="1" applyAlignment="1" applyProtection="1">
      <alignment horizontal="center" vertical="center"/>
    </xf>
    <xf numFmtId="0" fontId="8" fillId="5" borderId="32" xfId="19" applyFont="1" applyFill="1" applyBorder="1" applyAlignment="1" applyProtection="1">
      <alignment horizontal="center" vertical="center"/>
    </xf>
    <xf numFmtId="0" fontId="8" fillId="5" borderId="23" xfId="19" applyFont="1" applyFill="1" applyBorder="1" applyAlignment="1" applyProtection="1">
      <alignment horizontal="center" vertical="center"/>
      <protection locked="0"/>
    </xf>
    <xf numFmtId="0" fontId="8" fillId="5" borderId="24" xfId="19" applyFont="1" applyFill="1" applyBorder="1" applyAlignment="1" applyProtection="1">
      <alignment horizontal="center" vertical="center"/>
      <protection locked="0"/>
    </xf>
    <xf numFmtId="0" fontId="8" fillId="5" borderId="32" xfId="19" applyFont="1" applyFill="1" applyBorder="1" applyAlignment="1" applyProtection="1">
      <alignment horizontal="center" vertical="center"/>
      <protection locked="0"/>
    </xf>
    <xf numFmtId="0" fontId="9" fillId="5" borderId="23" xfId="19" applyFont="1" applyFill="1" applyBorder="1" applyAlignment="1" applyProtection="1">
      <alignment horizontal="center" vertical="center" wrapText="1"/>
    </xf>
    <xf numFmtId="0" fontId="9" fillId="5" borderId="24" xfId="19" applyFont="1" applyFill="1" applyBorder="1" applyAlignment="1" applyProtection="1">
      <alignment horizontal="center" vertical="center" wrapText="1"/>
    </xf>
    <xf numFmtId="0" fontId="9" fillId="5" borderId="23" xfId="19" applyFont="1" applyFill="1" applyBorder="1" applyAlignment="1" applyProtection="1">
      <alignment horizontal="center" vertical="center" wrapText="1"/>
      <protection locked="0"/>
    </xf>
    <xf numFmtId="0" fontId="9" fillId="5" borderId="24" xfId="19" applyFont="1" applyFill="1" applyBorder="1" applyAlignment="1" applyProtection="1">
      <alignment horizontal="center" vertical="center" wrapText="1"/>
      <protection locked="0"/>
    </xf>
    <xf numFmtId="0" fontId="8" fillId="0" borderId="34" xfId="19" applyFont="1" applyFill="1" applyBorder="1" applyAlignment="1" applyProtection="1">
      <alignment horizontal="center" vertical="center" wrapText="1"/>
    </xf>
    <xf numFmtId="0" fontId="8" fillId="0" borderId="12" xfId="19" applyFont="1" applyFill="1" applyBorder="1" applyAlignment="1" applyProtection="1">
      <alignment horizontal="center" vertical="center" wrapText="1"/>
    </xf>
    <xf numFmtId="0" fontId="8" fillId="0" borderId="35" xfId="19" applyFont="1" applyFill="1" applyBorder="1" applyAlignment="1" applyProtection="1">
      <alignment horizontal="center" vertical="center" wrapText="1"/>
    </xf>
    <xf numFmtId="0" fontId="8" fillId="0" borderId="25" xfId="19" applyFont="1" applyFill="1" applyBorder="1" applyAlignment="1" applyProtection="1">
      <alignment horizontal="center" vertical="center" wrapText="1"/>
      <protection locked="0"/>
    </xf>
    <xf numFmtId="0" fontId="8" fillId="0" borderId="26" xfId="19" applyFont="1" applyFill="1" applyBorder="1" applyAlignment="1" applyProtection="1">
      <alignment horizontal="center" vertical="center" wrapText="1"/>
      <protection locked="0"/>
    </xf>
    <xf numFmtId="0" fontId="8" fillId="0" borderId="27" xfId="19" applyFont="1" applyFill="1" applyBorder="1" applyAlignment="1" applyProtection="1">
      <alignment horizontal="center" vertical="center" wrapText="1"/>
      <protection locked="0"/>
    </xf>
    <xf numFmtId="0" fontId="8" fillId="0" borderId="34" xfId="19" applyFont="1" applyFill="1" applyBorder="1" applyAlignment="1" applyProtection="1">
      <alignment horizontal="center" vertical="center" wrapText="1"/>
      <protection locked="0"/>
    </xf>
    <xf numFmtId="0" fontId="8" fillId="0" borderId="12" xfId="19" applyFont="1" applyFill="1" applyBorder="1" applyAlignment="1" applyProtection="1">
      <alignment horizontal="center" vertical="center" wrapText="1"/>
      <protection locked="0"/>
    </xf>
    <xf numFmtId="0" fontId="8" fillId="0" borderId="35" xfId="19" applyFont="1" applyFill="1" applyBorder="1" applyAlignment="1" applyProtection="1">
      <alignment horizontal="center" vertical="center" wrapText="1"/>
      <protection locked="0"/>
    </xf>
    <xf numFmtId="164" fontId="8" fillId="0" borderId="23" xfId="19" applyNumberFormat="1" applyFont="1" applyFill="1" applyBorder="1" applyAlignment="1" applyProtection="1">
      <alignment horizontal="center" vertical="center" wrapText="1"/>
    </xf>
    <xf numFmtId="164" fontId="8" fillId="0" borderId="24" xfId="19" applyNumberFormat="1" applyFont="1" applyFill="1" applyBorder="1" applyAlignment="1" applyProtection="1">
      <alignment horizontal="center" vertical="center" wrapText="1"/>
    </xf>
    <xf numFmtId="164" fontId="8" fillId="0" borderId="32" xfId="19" applyNumberFormat="1" applyFont="1" applyFill="1" applyBorder="1" applyAlignment="1" applyProtection="1">
      <alignment horizontal="center" vertical="center" wrapText="1"/>
    </xf>
    <xf numFmtId="3" fontId="8" fillId="0" borderId="23" xfId="19" applyNumberFormat="1" applyFont="1" applyFill="1" applyBorder="1" applyAlignment="1" applyProtection="1">
      <alignment horizontal="center" vertical="center" wrapText="1"/>
      <protection locked="0"/>
    </xf>
    <xf numFmtId="164" fontId="8" fillId="0" borderId="23" xfId="19" applyNumberFormat="1" applyFont="1" applyFill="1" applyBorder="1" applyAlignment="1" applyProtection="1">
      <alignment horizontal="center" vertical="center" wrapText="1"/>
      <protection locked="0"/>
    </xf>
    <xf numFmtId="164" fontId="8" fillId="0" borderId="24" xfId="19" applyNumberFormat="1" applyFont="1" applyFill="1" applyBorder="1" applyAlignment="1" applyProtection="1">
      <alignment horizontal="center" vertical="center" wrapText="1"/>
      <protection locked="0"/>
    </xf>
    <xf numFmtId="164" fontId="8" fillId="0" borderId="32" xfId="19" applyNumberFormat="1" applyFont="1" applyFill="1" applyBorder="1" applyAlignment="1" applyProtection="1">
      <alignment horizontal="center" vertical="center" wrapText="1"/>
      <protection locked="0"/>
    </xf>
    <xf numFmtId="0" fontId="6" fillId="5" borderId="38" xfId="19" applyFont="1" applyFill="1" applyBorder="1" applyAlignment="1" applyProtection="1">
      <alignment horizontal="left" vertical="center"/>
    </xf>
    <xf numFmtId="0" fontId="6" fillId="5" borderId="39" xfId="19" applyFont="1" applyFill="1" applyBorder="1" applyAlignment="1" applyProtection="1">
      <alignment horizontal="left" vertical="center"/>
    </xf>
    <xf numFmtId="0" fontId="6" fillId="5" borderId="70" xfId="19" applyFont="1" applyFill="1" applyBorder="1" applyAlignment="1" applyProtection="1">
      <alignment horizontal="left" vertical="center"/>
    </xf>
    <xf numFmtId="0" fontId="6" fillId="5" borderId="37" xfId="19" applyFont="1" applyFill="1" applyBorder="1" applyAlignment="1" applyProtection="1">
      <alignment horizontal="left" vertical="center"/>
    </xf>
    <xf numFmtId="0" fontId="6" fillId="5" borderId="59" xfId="19" applyFont="1" applyFill="1" applyBorder="1" applyAlignment="1" applyProtection="1">
      <alignment horizontal="left" vertical="center"/>
    </xf>
    <xf numFmtId="0" fontId="6" fillId="10" borderId="38" xfId="19" applyFont="1" applyFill="1" applyBorder="1" applyAlignment="1" applyProtection="1">
      <alignment horizontal="left" vertical="center"/>
    </xf>
    <xf numFmtId="0" fontId="6" fillId="10" borderId="37" xfId="19" applyFont="1" applyFill="1" applyBorder="1" applyAlignment="1" applyProtection="1">
      <alignment horizontal="left" vertical="center"/>
    </xf>
    <xf numFmtId="0" fontId="6" fillId="10" borderId="59" xfId="19" applyFont="1" applyFill="1" applyBorder="1" applyAlignment="1" applyProtection="1">
      <alignment horizontal="left" vertical="center"/>
    </xf>
    <xf numFmtId="0" fontId="6" fillId="6" borderId="65" xfId="19" applyFont="1" applyFill="1" applyBorder="1" applyAlignment="1" applyProtection="1">
      <alignment horizontal="left" vertical="center"/>
    </xf>
    <xf numFmtId="0" fontId="6" fillId="6" borderId="64" xfId="19" applyFont="1" applyFill="1" applyBorder="1" applyAlignment="1" applyProtection="1">
      <alignment horizontal="left" vertical="center"/>
    </xf>
    <xf numFmtId="0" fontId="6" fillId="6" borderId="63" xfId="19" applyFont="1" applyFill="1" applyBorder="1" applyAlignment="1" applyProtection="1">
      <alignment horizontal="left" vertical="center"/>
    </xf>
    <xf numFmtId="0" fontId="6" fillId="5" borderId="52" xfId="19" applyFont="1" applyFill="1" applyBorder="1" applyAlignment="1" applyProtection="1">
      <alignment horizontal="left" vertical="center"/>
    </xf>
    <xf numFmtId="0" fontId="8" fillId="5" borderId="52" xfId="19" applyFont="1" applyFill="1" applyBorder="1" applyAlignment="1" applyProtection="1">
      <alignment horizontal="center" vertical="center"/>
    </xf>
    <xf numFmtId="0" fontId="6" fillId="11" borderId="40" xfId="19" applyFont="1" applyFill="1" applyBorder="1" applyAlignment="1" applyProtection="1">
      <alignment horizontal="left" vertical="center"/>
    </xf>
    <xf numFmtId="0" fontId="6" fillId="11" borderId="39" xfId="19" applyFont="1" applyFill="1" applyBorder="1" applyAlignment="1" applyProtection="1">
      <alignment horizontal="left" vertical="center"/>
    </xf>
    <xf numFmtId="0" fontId="6" fillId="11" borderId="70" xfId="19" applyFont="1" applyFill="1" applyBorder="1" applyAlignment="1" applyProtection="1">
      <alignment horizontal="left" vertical="center"/>
    </xf>
    <xf numFmtId="0" fontId="6" fillId="12" borderId="65" xfId="19" applyFont="1" applyFill="1" applyBorder="1" applyAlignment="1" applyProtection="1">
      <alignment horizontal="left" vertical="center"/>
    </xf>
    <xf numFmtId="0" fontId="6" fillId="12" borderId="64" xfId="19" applyFont="1" applyFill="1" applyBorder="1" applyAlignment="1" applyProtection="1">
      <alignment horizontal="left" vertical="center"/>
    </xf>
    <xf numFmtId="0" fontId="6" fillId="12" borderId="63" xfId="19" applyFont="1" applyFill="1" applyBorder="1" applyAlignment="1" applyProtection="1">
      <alignment horizontal="left" vertical="center"/>
    </xf>
    <xf numFmtId="0" fontId="6" fillId="13" borderId="65" xfId="19" applyFont="1" applyFill="1" applyBorder="1" applyAlignment="1" applyProtection="1">
      <alignment horizontal="left" vertical="center"/>
    </xf>
    <xf numFmtId="0" fontId="6" fillId="13" borderId="64" xfId="19" applyFont="1" applyFill="1" applyBorder="1" applyAlignment="1" applyProtection="1">
      <alignment horizontal="left" vertical="center"/>
    </xf>
    <xf numFmtId="0" fontId="6" fillId="13" borderId="63" xfId="19" applyFont="1" applyFill="1" applyBorder="1" applyAlignment="1" applyProtection="1">
      <alignment horizontal="left" vertical="center"/>
    </xf>
    <xf numFmtId="0" fontId="9" fillId="7" borderId="65" xfId="19" applyFont="1" applyFill="1" applyBorder="1" applyAlignment="1" applyProtection="1">
      <alignment horizontal="center" vertical="center"/>
    </xf>
    <xf numFmtId="0" fontId="9" fillId="7" borderId="64" xfId="19" applyFont="1" applyFill="1" applyBorder="1" applyAlignment="1" applyProtection="1">
      <alignment horizontal="center" vertical="center"/>
    </xf>
    <xf numFmtId="0" fontId="9" fillId="7" borderId="63" xfId="19" applyFont="1" applyFill="1" applyBorder="1" applyAlignment="1" applyProtection="1">
      <alignment horizontal="center" vertical="center"/>
    </xf>
    <xf numFmtId="166" fontId="27" fillId="2" borderId="23" xfId="19" applyNumberFormat="1" applyFont="1" applyFill="1" applyBorder="1" applyAlignment="1" applyProtection="1">
      <alignment horizontal="center" vertical="center"/>
    </xf>
    <xf numFmtId="166" fontId="27" fillId="2" borderId="24" xfId="19" applyNumberFormat="1" applyFont="1" applyFill="1" applyBorder="1" applyAlignment="1" applyProtection="1">
      <alignment horizontal="center" vertical="center"/>
    </xf>
    <xf numFmtId="166" fontId="27" fillId="2" borderId="32" xfId="19" applyNumberFormat="1" applyFont="1" applyFill="1" applyBorder="1" applyAlignment="1" applyProtection="1">
      <alignment horizontal="center" vertical="center"/>
    </xf>
    <xf numFmtId="166" fontId="27" fillId="2" borderId="23" xfId="19" applyNumberFormat="1" applyFont="1" applyFill="1" applyBorder="1" applyAlignment="1" applyProtection="1">
      <alignment horizontal="center" vertical="center"/>
      <protection locked="0"/>
    </xf>
    <xf numFmtId="166" fontId="27" fillId="2" borderId="24" xfId="19" applyNumberFormat="1" applyFont="1" applyFill="1" applyBorder="1" applyAlignment="1" applyProtection="1">
      <alignment horizontal="center" vertical="center"/>
      <protection locked="0"/>
    </xf>
    <xf numFmtId="166" fontId="27" fillId="2" borderId="32" xfId="19" applyNumberFormat="1" applyFont="1" applyFill="1" applyBorder="1" applyAlignment="1" applyProtection="1">
      <alignment horizontal="center" vertical="center"/>
      <protection locked="0"/>
    </xf>
    <xf numFmtId="0" fontId="2" fillId="0" borderId="23" xfId="19" applyFont="1" applyFill="1" applyBorder="1" applyAlignment="1" applyProtection="1">
      <alignment horizontal="center" vertical="center"/>
    </xf>
    <xf numFmtId="0" fontId="2" fillId="0" borderId="24" xfId="19" applyFont="1" applyFill="1" applyBorder="1" applyAlignment="1" applyProtection="1">
      <alignment horizontal="center" vertical="center"/>
    </xf>
    <xf numFmtId="0" fontId="2" fillId="0" borderId="32" xfId="19" applyFont="1" applyFill="1" applyBorder="1" applyAlignment="1" applyProtection="1">
      <alignment horizontal="center" vertical="center"/>
    </xf>
    <xf numFmtId="0" fontId="2" fillId="0" borderId="23" xfId="19" applyFont="1" applyFill="1" applyBorder="1" applyAlignment="1" applyProtection="1">
      <alignment horizontal="center" vertical="center"/>
      <protection locked="0"/>
    </xf>
    <xf numFmtId="0" fontId="2" fillId="0" borderId="24" xfId="19" applyFont="1" applyFill="1" applyBorder="1" applyAlignment="1" applyProtection="1">
      <alignment horizontal="center" vertical="center"/>
      <protection locked="0"/>
    </xf>
    <xf numFmtId="0" fontId="2" fillId="0" borderId="32" xfId="19" applyFont="1" applyFill="1" applyBorder="1" applyAlignment="1" applyProtection="1">
      <alignment horizontal="center" vertical="center"/>
      <protection locked="0"/>
    </xf>
    <xf numFmtId="0" fontId="27" fillId="5" borderId="23" xfId="19" applyNumberFormat="1" applyFont="1" applyFill="1" applyBorder="1" applyAlignment="1" applyProtection="1">
      <alignment horizontal="center" vertical="center"/>
    </xf>
    <xf numFmtId="0" fontId="27" fillId="5" borderId="24" xfId="19" applyNumberFormat="1" applyFont="1" applyFill="1" applyBorder="1" applyAlignment="1" applyProtection="1">
      <alignment horizontal="center" vertical="center"/>
    </xf>
    <xf numFmtId="0" fontId="27" fillId="5" borderId="32" xfId="19" applyNumberFormat="1" applyFont="1" applyFill="1" applyBorder="1" applyAlignment="1" applyProtection="1">
      <alignment horizontal="center" vertical="center"/>
    </xf>
    <xf numFmtId="0" fontId="2" fillId="2" borderId="23" xfId="19" applyFont="1" applyFill="1" applyBorder="1" applyAlignment="1" applyProtection="1">
      <alignment horizontal="center" vertical="center"/>
    </xf>
    <xf numFmtId="0" fontId="2" fillId="2" borderId="24" xfId="19" applyFont="1" applyFill="1" applyBorder="1" applyAlignment="1" applyProtection="1">
      <alignment horizontal="center" vertical="center"/>
    </xf>
    <xf numFmtId="0" fontId="2" fillId="2" borderId="32" xfId="19" applyFont="1" applyFill="1" applyBorder="1" applyAlignment="1" applyProtection="1">
      <alignment horizontal="center" vertical="center"/>
    </xf>
    <xf numFmtId="0" fontId="2" fillId="2" borderId="23" xfId="19" applyFont="1" applyFill="1" applyBorder="1" applyAlignment="1" applyProtection="1">
      <alignment horizontal="center" vertical="center"/>
      <protection locked="0"/>
    </xf>
    <xf numFmtId="0" fontId="2" fillId="2" borderId="24" xfId="19" applyFont="1" applyFill="1" applyBorder="1" applyAlignment="1" applyProtection="1">
      <alignment horizontal="center" vertical="center"/>
      <protection locked="0"/>
    </xf>
    <xf numFmtId="0" fontId="2" fillId="2" borderId="32" xfId="19" applyFont="1" applyFill="1" applyBorder="1" applyAlignment="1" applyProtection="1">
      <alignment horizontal="center" vertical="center"/>
      <protection locked="0"/>
    </xf>
    <xf numFmtId="0" fontId="27" fillId="2" borderId="23" xfId="19" applyFont="1" applyFill="1" applyBorder="1" applyAlignment="1" applyProtection="1">
      <alignment horizontal="center" vertical="center"/>
    </xf>
    <xf numFmtId="0" fontId="27" fillId="2" borderId="24" xfId="19" applyFont="1" applyFill="1" applyBorder="1" applyAlignment="1" applyProtection="1">
      <alignment horizontal="center" vertical="center"/>
    </xf>
    <xf numFmtId="0" fontId="27" fillId="2" borderId="32" xfId="19" applyFont="1" applyFill="1" applyBorder="1" applyAlignment="1" applyProtection="1">
      <alignment horizontal="center" vertical="center"/>
    </xf>
    <xf numFmtId="0" fontId="27" fillId="2" borderId="23" xfId="19" applyFont="1" applyFill="1" applyBorder="1" applyAlignment="1" applyProtection="1">
      <alignment horizontal="center" vertical="center"/>
      <protection locked="0"/>
    </xf>
    <xf numFmtId="0" fontId="27" fillId="2" borderId="24" xfId="19" applyFont="1" applyFill="1" applyBorder="1" applyAlignment="1" applyProtection="1">
      <alignment horizontal="center" vertical="center"/>
      <protection locked="0"/>
    </xf>
    <xf numFmtId="0" fontId="27" fillId="2" borderId="32" xfId="19" applyFont="1" applyFill="1" applyBorder="1" applyAlignment="1" applyProtection="1">
      <alignment horizontal="center" vertical="center"/>
      <protection locked="0"/>
    </xf>
    <xf numFmtId="164" fontId="2" fillId="2" borderId="43" xfId="19" applyNumberFormat="1" applyFont="1" applyFill="1" applyBorder="1" applyAlignment="1" applyProtection="1">
      <alignment horizontal="center" vertical="center"/>
    </xf>
    <xf numFmtId="164" fontId="2" fillId="2" borderId="42" xfId="19" applyNumberFormat="1" applyFont="1" applyFill="1" applyBorder="1" applyAlignment="1" applyProtection="1">
      <alignment horizontal="center" vertical="center"/>
    </xf>
    <xf numFmtId="164" fontId="2" fillId="2" borderId="41" xfId="19" applyNumberFormat="1" applyFont="1" applyFill="1" applyBorder="1" applyAlignment="1" applyProtection="1">
      <alignment horizontal="center" vertical="center"/>
    </xf>
    <xf numFmtId="164" fontId="2" fillId="2" borderId="43" xfId="19" applyNumberFormat="1" applyFont="1" applyFill="1" applyBorder="1" applyAlignment="1" applyProtection="1">
      <alignment horizontal="center" vertical="center"/>
      <protection locked="0"/>
    </xf>
    <xf numFmtId="164" fontId="2" fillId="2" borderId="42" xfId="19" applyNumberFormat="1" applyFont="1" applyFill="1" applyBorder="1" applyAlignment="1" applyProtection="1">
      <alignment horizontal="center" vertical="center"/>
      <protection locked="0"/>
    </xf>
    <xf numFmtId="164" fontId="2" fillId="2" borderId="41" xfId="19" applyNumberFormat="1" applyFont="1" applyFill="1" applyBorder="1" applyAlignment="1" applyProtection="1">
      <alignment horizontal="center" vertical="center"/>
      <protection locked="0"/>
    </xf>
    <xf numFmtId="168" fontId="27" fillId="2" borderId="23" xfId="19" applyNumberFormat="1" applyFont="1" applyFill="1" applyBorder="1" applyAlignment="1" applyProtection="1">
      <alignment horizontal="center" vertical="center"/>
    </xf>
    <xf numFmtId="168" fontId="27" fillId="2" borderId="24" xfId="19" applyNumberFormat="1" applyFont="1" applyFill="1" applyBorder="1" applyAlignment="1" applyProtection="1">
      <alignment horizontal="center" vertical="center"/>
    </xf>
    <xf numFmtId="168" fontId="27" fillId="2" borderId="32" xfId="19" applyNumberFormat="1" applyFont="1" applyFill="1" applyBorder="1" applyAlignment="1" applyProtection="1">
      <alignment horizontal="center" vertical="center"/>
    </xf>
    <xf numFmtId="168" fontId="27" fillId="2" borderId="23" xfId="19" applyNumberFormat="1" applyFont="1" applyFill="1" applyBorder="1" applyAlignment="1" applyProtection="1">
      <alignment horizontal="center" vertical="center"/>
      <protection locked="0"/>
    </xf>
    <xf numFmtId="168" fontId="27" fillId="2" borderId="24" xfId="19" applyNumberFormat="1" applyFont="1" applyFill="1" applyBorder="1" applyAlignment="1" applyProtection="1">
      <alignment horizontal="center" vertical="center"/>
      <protection locked="0"/>
    </xf>
    <xf numFmtId="168" fontId="27" fillId="2" borderId="32" xfId="19" applyNumberFormat="1" applyFont="1" applyFill="1" applyBorder="1" applyAlignment="1" applyProtection="1">
      <alignment horizontal="center" vertical="center"/>
      <protection locked="0"/>
    </xf>
    <xf numFmtId="0" fontId="12" fillId="2" borderId="23" xfId="3" applyFont="1" applyFill="1" applyBorder="1" applyAlignment="1" applyProtection="1">
      <alignment horizontal="center" vertical="center"/>
    </xf>
    <xf numFmtId="0" fontId="12" fillId="2" borderId="23" xfId="3" applyFill="1" applyBorder="1" applyAlignment="1" applyProtection="1">
      <alignment horizontal="center" vertical="center"/>
    </xf>
    <xf numFmtId="0" fontId="12" fillId="2" borderId="23" xfId="3" applyFont="1" applyFill="1" applyBorder="1" applyAlignment="1" applyProtection="1">
      <alignment horizontal="center" vertical="center"/>
      <protection locked="0"/>
    </xf>
    <xf numFmtId="169" fontId="27" fillId="2" borderId="23" xfId="19" applyNumberFormat="1" applyFont="1" applyFill="1" applyBorder="1" applyAlignment="1" applyProtection="1">
      <alignment horizontal="center" vertical="center"/>
    </xf>
    <xf numFmtId="169" fontId="27" fillId="2" borderId="24" xfId="19" applyNumberFormat="1" applyFont="1" applyFill="1" applyBorder="1" applyAlignment="1" applyProtection="1">
      <alignment horizontal="center" vertical="center"/>
    </xf>
    <xf numFmtId="169" fontId="27" fillId="2" borderId="32" xfId="19" applyNumberFormat="1" applyFont="1" applyFill="1" applyBorder="1" applyAlignment="1" applyProtection="1">
      <alignment horizontal="center" vertical="center"/>
    </xf>
    <xf numFmtId="169" fontId="27" fillId="2" borderId="23" xfId="19" applyNumberFormat="1" applyFont="1" applyFill="1" applyBorder="1" applyAlignment="1" applyProtection="1">
      <alignment horizontal="center" vertical="center"/>
      <protection locked="0"/>
    </xf>
    <xf numFmtId="169" fontId="27" fillId="2" borderId="24" xfId="19" applyNumberFormat="1" applyFont="1" applyFill="1" applyBorder="1" applyAlignment="1" applyProtection="1">
      <alignment horizontal="center" vertical="center"/>
      <protection locked="0"/>
    </xf>
    <xf numFmtId="169" fontId="27" fillId="2" borderId="32" xfId="19" applyNumberFormat="1" applyFont="1" applyFill="1" applyBorder="1" applyAlignment="1" applyProtection="1">
      <alignment horizontal="center" vertical="center"/>
      <protection locked="0"/>
    </xf>
    <xf numFmtId="168" fontId="30" fillId="7" borderId="16" xfId="19" applyNumberFormat="1" applyFont="1" applyFill="1" applyBorder="1" applyAlignment="1" applyProtection="1">
      <alignment horizontal="center"/>
    </xf>
    <xf numFmtId="168" fontId="30" fillId="7" borderId="0" xfId="19" applyNumberFormat="1" applyFont="1" applyFill="1" applyBorder="1" applyAlignment="1" applyProtection="1">
      <alignment horizontal="center"/>
    </xf>
    <xf numFmtId="168" fontId="32" fillId="7" borderId="16" xfId="19" applyNumberFormat="1" applyFont="1" applyFill="1" applyBorder="1" applyAlignment="1" applyProtection="1">
      <alignment horizontal="center" vertical="center"/>
    </xf>
    <xf numFmtId="168" fontId="32" fillId="7" borderId="0" xfId="19" applyNumberFormat="1" applyFont="1" applyFill="1" applyBorder="1" applyAlignment="1" applyProtection="1">
      <alignment horizontal="center" vertical="center"/>
    </xf>
    <xf numFmtId="168" fontId="32" fillId="7" borderId="17" xfId="19" applyNumberFormat="1" applyFont="1" applyFill="1" applyBorder="1" applyAlignment="1" applyProtection="1">
      <alignment horizontal="center" vertical="center"/>
    </xf>
    <xf numFmtId="0" fontId="30" fillId="7" borderId="29" xfId="19" applyNumberFormat="1" applyFont="1" applyFill="1" applyBorder="1" applyAlignment="1" applyProtection="1">
      <alignment horizontal="center" vertical="top"/>
    </xf>
    <xf numFmtId="0" fontId="30" fillId="7" borderId="30" xfId="19" applyNumberFormat="1" applyFont="1" applyFill="1" applyBorder="1" applyAlignment="1" applyProtection="1">
      <alignment horizontal="center" vertical="top"/>
    </xf>
    <xf numFmtId="0" fontId="24" fillId="9" borderId="84" xfId="19" applyFont="1" applyFill="1" applyBorder="1" applyAlignment="1" applyProtection="1">
      <alignment horizontal="center" vertical="center"/>
    </xf>
    <xf numFmtId="0" fontId="24" fillId="9" borderId="74" xfId="19" applyFont="1" applyFill="1" applyBorder="1" applyAlignment="1" applyProtection="1">
      <alignment horizontal="center" vertical="center"/>
    </xf>
    <xf numFmtId="0" fontId="24" fillId="9" borderId="75" xfId="19" applyFont="1" applyFill="1" applyBorder="1" applyAlignment="1" applyProtection="1">
      <alignment horizontal="center" vertical="center"/>
    </xf>
    <xf numFmtId="0" fontId="24" fillId="9" borderId="73" xfId="19" applyFont="1" applyFill="1" applyBorder="1" applyAlignment="1" applyProtection="1">
      <alignment horizontal="center" vertical="center"/>
    </xf>
    <xf numFmtId="0" fontId="28" fillId="0" borderId="0" xfId="19" applyFont="1" applyAlignment="1" applyProtection="1">
      <alignment horizontal="center" vertical="top"/>
    </xf>
    <xf numFmtId="0" fontId="8" fillId="0" borderId="30" xfId="19" applyFont="1" applyBorder="1" applyAlignment="1" applyProtection="1">
      <alignment horizontal="center" vertical="center"/>
    </xf>
    <xf numFmtId="168" fontId="30" fillId="7" borderId="14" xfId="19" applyNumberFormat="1" applyFont="1" applyFill="1" applyBorder="1" applyAlignment="1" applyProtection="1">
      <alignment horizontal="center"/>
    </xf>
    <xf numFmtId="168" fontId="30" fillId="7" borderId="15" xfId="19" applyNumberFormat="1" applyFont="1" applyFill="1" applyBorder="1" applyAlignment="1" applyProtection="1">
      <alignment horizontal="center"/>
    </xf>
    <xf numFmtId="168" fontId="31" fillId="7" borderId="14" xfId="19" applyNumberFormat="1" applyFont="1" applyFill="1" applyBorder="1" applyAlignment="1" applyProtection="1">
      <alignment horizontal="center" vertical="center"/>
    </xf>
    <xf numFmtId="168" fontId="31" fillId="7" borderId="15" xfId="19" applyNumberFormat="1" applyFont="1" applyFill="1" applyBorder="1" applyAlignment="1" applyProtection="1">
      <alignment horizontal="center" vertical="center"/>
    </xf>
    <xf numFmtId="168" fontId="31" fillId="7" borderId="81" xfId="19" applyNumberFormat="1" applyFont="1" applyFill="1" applyBorder="1" applyAlignment="1" applyProtection="1">
      <alignment horizontal="center" vertical="center"/>
    </xf>
  </cellXfs>
  <cellStyles count="22">
    <cellStyle name="Currency 2" xfId="4"/>
    <cellStyle name="Currency 3" xfId="21"/>
    <cellStyle name="Hyperlink" xfId="3" builtinId="8"/>
    <cellStyle name="Hyperlink 2" xfId="5"/>
    <cellStyle name="Hyperlink 3" xfId="6"/>
    <cellStyle name="Hyperlink 4" xfId="7"/>
    <cellStyle name="Hyperlink 5" xfId="8"/>
    <cellStyle name="Hyperlink 6" xfId="9"/>
    <cellStyle name="Normal" xfId="0" builtinId="0"/>
    <cellStyle name="Normal 2" xfId="2"/>
    <cellStyle name="Normal 2 2" xfId="10"/>
    <cellStyle name="Normal 2 3" xfId="11"/>
    <cellStyle name="Normal 2 4" xfId="12"/>
    <cellStyle name="Normal 2 5" xfId="13"/>
    <cellStyle name="Normal 3" xfId="14"/>
    <cellStyle name="Normal 3 2" xfId="1"/>
    <cellStyle name="Normal 4" xfId="15"/>
    <cellStyle name="Normal 4 2" xfId="16"/>
    <cellStyle name="Normal 5" xfId="17"/>
    <cellStyle name="Normal 6" xfId="19"/>
    <cellStyle name="Percent 2" xfId="18"/>
    <cellStyle name="Percent 3" xfId="20"/>
  </cellStyles>
  <dxfs count="106">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ont>
        <color theme="1"/>
      </font>
      <fill>
        <patternFill>
          <bgColor rgb="FFFF0000"/>
        </patternFill>
      </fill>
    </dxf>
    <dxf>
      <font>
        <color theme="1"/>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file>

<file path=xl/externalLinks/_rels/externalLink1.xml.rels><?xml version="1.0" encoding="UTF-8" standalone="yes"?>
<Relationships xmlns="http://schemas.openxmlformats.org/package/2006/relationships"><Relationship Id="rId1" Type="http://schemas.microsoft.com/office/2006/relationships/xlExternalLinkPath/xlPathMissing" Target="190%20-%20CEMs%20-%20New%20Equip.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Heat%20Trace%20QCS%20-%20Ponder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2">
          <cell r="A2" t="str">
            <v>COST</v>
          </cell>
        </row>
        <row r="3">
          <cell r="A3" t="str">
            <v>N/A</v>
          </cell>
        </row>
        <row r="4">
          <cell r="A4" t="str">
            <v>INCL</v>
          </cell>
        </row>
        <row r="5">
          <cell r="A5" t="str">
            <v>EXCL</v>
          </cell>
        </row>
        <row r="6">
          <cell r="A6" t="str">
            <v>PLUG</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 QCS"/>
      <sheetName val="ITB"/>
      <sheetName val="Email Transmittals"/>
      <sheetName val="Instructions to Bidders"/>
      <sheetName val="Commercial Bid Form"/>
      <sheetName val="Bidder Form Instructions"/>
      <sheetName val="Form Tutorial"/>
    </sheetNames>
    <sheetDataSet>
      <sheetData sheetId="0"/>
      <sheetData sheetId="1">
        <row r="116">
          <cell r="D116" t="str">
            <v>Summer 2017</v>
          </cell>
        </row>
        <row r="118">
          <cell r="D118">
            <v>12</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4"/>
  <sheetViews>
    <sheetView tabSelected="1" workbookViewId="0">
      <selection activeCell="G50" sqref="G50"/>
    </sheetView>
  </sheetViews>
  <sheetFormatPr defaultRowHeight="14.45"/>
  <cols>
    <col min="1" max="1" width="2.7109375" customWidth="1"/>
    <col min="2" max="2" width="137" customWidth="1"/>
  </cols>
  <sheetData>
    <row r="1" spans="1:2" ht="15" thickBot="1">
      <c r="A1" s="41"/>
      <c r="B1" s="43"/>
    </row>
    <row r="2" spans="1:2" ht="25.9">
      <c r="A2" s="42"/>
      <c r="B2" s="81" t="s">
        <v>0</v>
      </c>
    </row>
    <row r="3" spans="1:2" ht="11.25" customHeight="1">
      <c r="A3" s="42"/>
      <c r="B3" s="81"/>
    </row>
    <row r="4" spans="1:2">
      <c r="A4" s="42"/>
      <c r="B4" s="87" t="s">
        <v>1</v>
      </c>
    </row>
    <row r="5" spans="1:2">
      <c r="A5" s="42"/>
      <c r="B5" s="86" t="s">
        <v>2</v>
      </c>
    </row>
    <row r="6" spans="1:2">
      <c r="A6" s="42"/>
      <c r="B6" s="86"/>
    </row>
    <row r="7" spans="1:2">
      <c r="A7" s="42"/>
      <c r="B7" s="86" t="s">
        <v>3</v>
      </c>
    </row>
    <row r="8" spans="1:2">
      <c r="A8" s="42"/>
      <c r="B8" s="88" t="s">
        <v>4</v>
      </c>
    </row>
    <row r="9" spans="1:2">
      <c r="A9" s="42"/>
      <c r="B9" s="88" t="s">
        <v>5</v>
      </c>
    </row>
    <row r="10" spans="1:2">
      <c r="A10" s="42"/>
      <c r="B10" s="88"/>
    </row>
    <row r="11" spans="1:2">
      <c r="A11" s="42"/>
      <c r="B11" s="86" t="s">
        <v>6</v>
      </c>
    </row>
    <row r="12" spans="1:2">
      <c r="A12" s="42"/>
      <c r="B12" s="86" t="s">
        <v>7</v>
      </c>
    </row>
    <row r="13" spans="1:2">
      <c r="A13" s="42"/>
      <c r="B13" s="88" t="s">
        <v>8</v>
      </c>
    </row>
    <row r="14" spans="1:2">
      <c r="A14" s="42"/>
      <c r="B14" s="88"/>
    </row>
    <row r="15" spans="1:2" ht="15" customHeight="1">
      <c r="A15" s="42"/>
      <c r="B15" s="287" t="s">
        <v>9</v>
      </c>
    </row>
    <row r="16" spans="1:2">
      <c r="A16" s="42"/>
      <c r="B16" s="84" t="s">
        <v>10</v>
      </c>
    </row>
    <row r="17" spans="1:2">
      <c r="A17" s="42"/>
      <c r="B17" s="88" t="s">
        <v>11</v>
      </c>
    </row>
    <row r="18" spans="1:2">
      <c r="A18" s="42"/>
      <c r="B18" s="294" t="s">
        <v>12</v>
      </c>
    </row>
    <row r="19" spans="1:2">
      <c r="A19" s="42"/>
      <c r="B19" s="294"/>
    </row>
    <row r="20" spans="1:2">
      <c r="A20" s="42"/>
      <c r="B20" s="88" t="s">
        <v>13</v>
      </c>
    </row>
    <row r="21" spans="1:2">
      <c r="A21" s="42"/>
      <c r="B21" s="88" t="s">
        <v>14</v>
      </c>
    </row>
    <row r="22" spans="1:2">
      <c r="A22" s="42"/>
      <c r="B22" s="294" t="s">
        <v>15</v>
      </c>
    </row>
    <row r="23" spans="1:2">
      <c r="A23" s="42"/>
      <c r="B23" s="294"/>
    </row>
    <row r="24" spans="1:2">
      <c r="A24" s="42"/>
      <c r="B24" s="88" t="s">
        <v>16</v>
      </c>
    </row>
    <row r="25" spans="1:2">
      <c r="A25" s="42"/>
      <c r="B25" s="88" t="s">
        <v>17</v>
      </c>
    </row>
    <row r="26" spans="1:2">
      <c r="A26" s="42"/>
      <c r="B26" s="88" t="s">
        <v>18</v>
      </c>
    </row>
    <row r="27" spans="1:2">
      <c r="A27" s="42"/>
      <c r="B27" s="287"/>
    </row>
    <row r="28" spans="1:2">
      <c r="A28" s="42"/>
      <c r="B28" s="87" t="s">
        <v>19</v>
      </c>
    </row>
    <row r="29" spans="1:2">
      <c r="A29" s="42"/>
      <c r="B29" s="82"/>
    </row>
    <row r="30" spans="1:2">
      <c r="A30" s="42"/>
      <c r="B30" s="86" t="s">
        <v>20</v>
      </c>
    </row>
    <row r="31" spans="1:2">
      <c r="A31" s="42"/>
      <c r="B31" s="89" t="s">
        <v>21</v>
      </c>
    </row>
    <row r="32" spans="1:2">
      <c r="A32" s="42"/>
      <c r="B32" s="89"/>
    </row>
    <row r="33" spans="1:2">
      <c r="A33" s="42"/>
      <c r="B33" s="86" t="s">
        <v>22</v>
      </c>
    </row>
    <row r="34" spans="1:2">
      <c r="A34" s="42"/>
      <c r="B34" s="89" t="s">
        <v>23</v>
      </c>
    </row>
    <row r="35" spans="1:2">
      <c r="A35" s="42"/>
      <c r="B35" s="89"/>
    </row>
    <row r="36" spans="1:2">
      <c r="A36" s="42"/>
      <c r="B36" s="86" t="s">
        <v>24</v>
      </c>
    </row>
    <row r="37" spans="1:2">
      <c r="A37" s="42"/>
      <c r="B37" s="88" t="s">
        <v>25</v>
      </c>
    </row>
    <row r="38" spans="1:2">
      <c r="A38" s="42"/>
      <c r="B38" s="88"/>
    </row>
    <row r="39" spans="1:2" ht="15.75" customHeight="1">
      <c r="A39" s="42"/>
      <c r="B39" s="287" t="s">
        <v>26</v>
      </c>
    </row>
    <row r="40" spans="1:2" ht="15.75" customHeight="1">
      <c r="A40" s="42"/>
      <c r="B40" s="84" t="s">
        <v>27</v>
      </c>
    </row>
    <row r="41" spans="1:2" ht="15.75" customHeight="1">
      <c r="A41" s="42"/>
      <c r="B41" s="85" t="s">
        <v>28</v>
      </c>
    </row>
    <row r="42" spans="1:2" ht="15.75" customHeight="1">
      <c r="A42" s="42"/>
      <c r="B42" s="85" t="s">
        <v>29</v>
      </c>
    </row>
    <row r="43" spans="1:2" ht="15.75" customHeight="1">
      <c r="A43" s="42"/>
      <c r="B43" s="85" t="s">
        <v>30</v>
      </c>
    </row>
    <row r="44" spans="1:2" ht="15.75" customHeight="1">
      <c r="A44" s="42"/>
      <c r="B44" s="85"/>
    </row>
    <row r="45" spans="1:2" ht="15.75" customHeight="1">
      <c r="A45" s="42"/>
      <c r="B45" s="287" t="s">
        <v>31</v>
      </c>
    </row>
    <row r="46" spans="1:2" ht="15.75" customHeight="1">
      <c r="A46" s="42"/>
      <c r="B46" s="84"/>
    </row>
    <row r="47" spans="1:2">
      <c r="A47" s="42"/>
      <c r="B47" s="87" t="s">
        <v>32</v>
      </c>
    </row>
    <row r="48" spans="1:2">
      <c r="A48" s="42"/>
      <c r="B48" s="82"/>
    </row>
    <row r="49" spans="1:2">
      <c r="A49" s="42"/>
      <c r="B49" s="86" t="s">
        <v>33</v>
      </c>
    </row>
    <row r="50" spans="1:2">
      <c r="A50" s="42"/>
      <c r="B50" s="89"/>
    </row>
    <row r="51" spans="1:2">
      <c r="A51" s="42"/>
      <c r="B51" s="86" t="s">
        <v>34</v>
      </c>
    </row>
    <row r="52" spans="1:2">
      <c r="A52" s="42"/>
      <c r="B52" s="89"/>
    </row>
    <row r="53" spans="1:2">
      <c r="A53" s="42"/>
      <c r="B53" s="86" t="s">
        <v>35</v>
      </c>
    </row>
    <row r="54" spans="1:2">
      <c r="A54" s="42"/>
      <c r="B54" s="89" t="s">
        <v>36</v>
      </c>
    </row>
    <row r="55" spans="1:2">
      <c r="A55" s="42"/>
      <c r="B55" s="286" t="s">
        <v>37</v>
      </c>
    </row>
    <row r="56" spans="1:2">
      <c r="A56" s="42"/>
      <c r="B56" s="286" t="s">
        <v>38</v>
      </c>
    </row>
    <row r="57" spans="1:2">
      <c r="A57" s="42"/>
      <c r="B57" s="286" t="s">
        <v>39</v>
      </c>
    </row>
    <row r="58" spans="1:2">
      <c r="A58" s="42"/>
      <c r="B58" s="286" t="s">
        <v>40</v>
      </c>
    </row>
    <row r="59" spans="1:2">
      <c r="A59" s="42"/>
      <c r="B59" s="88"/>
    </row>
    <row r="60" spans="1:2">
      <c r="A60" s="42"/>
      <c r="B60" s="90" t="s">
        <v>41</v>
      </c>
    </row>
    <row r="61" spans="1:2" ht="16.5" customHeight="1">
      <c r="A61" s="42"/>
      <c r="B61" s="85" t="s">
        <v>42</v>
      </c>
    </row>
    <row r="62" spans="1:2" ht="16.5" customHeight="1">
      <c r="A62" s="42"/>
      <c r="B62" s="85" t="s">
        <v>43</v>
      </c>
    </row>
    <row r="63" spans="1:2" ht="16.5" customHeight="1">
      <c r="A63" s="42"/>
      <c r="B63" s="85" t="s">
        <v>44</v>
      </c>
    </row>
    <row r="64" spans="1:2" ht="15" thickBot="1">
      <c r="A64" s="42"/>
      <c r="B64" s="83"/>
    </row>
  </sheetData>
  <mergeCells count="2">
    <mergeCell ref="B18:B19"/>
    <mergeCell ref="B22:B23"/>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4"/>
  <sheetViews>
    <sheetView view="pageBreakPreview" zoomScaleNormal="100" zoomScaleSheetLayoutView="100" workbookViewId="0">
      <selection activeCell="D20" sqref="D20"/>
    </sheetView>
  </sheetViews>
  <sheetFormatPr defaultRowHeight="14.45"/>
  <cols>
    <col min="1" max="1" width="3.28515625" customWidth="1"/>
    <col min="2" max="2" width="2.5703125" customWidth="1"/>
    <col min="3" max="3" width="25.42578125" style="76" customWidth="1"/>
    <col min="4" max="4" width="9" bestFit="1" customWidth="1"/>
    <col min="5" max="5" width="5" bestFit="1" customWidth="1"/>
    <col min="6" max="6" width="2.7109375" customWidth="1"/>
    <col min="7" max="7" width="25.85546875" bestFit="1" customWidth="1"/>
    <col min="8" max="8" width="9" bestFit="1" customWidth="1"/>
    <col min="9" max="9" width="10.140625" bestFit="1" customWidth="1"/>
    <col min="10" max="10" width="3" customWidth="1"/>
    <col min="11" max="11" width="2.28515625" customWidth="1"/>
  </cols>
  <sheetData>
    <row r="1" spans="2:11" ht="15" thickBot="1"/>
    <row r="2" spans="2:11" ht="61.5" customHeight="1" thickBot="1">
      <c r="B2" s="301" t="s">
        <v>45</v>
      </c>
      <c r="C2" s="302"/>
      <c r="D2" s="302"/>
      <c r="E2" s="302"/>
      <c r="F2" s="302"/>
      <c r="G2" s="302"/>
      <c r="H2" s="302"/>
      <c r="I2" s="302"/>
      <c r="J2" s="302"/>
      <c r="K2" s="303"/>
    </row>
    <row r="3" spans="2:11" ht="15.6">
      <c r="B3" s="1"/>
      <c r="C3" s="298" t="s">
        <v>46</v>
      </c>
      <c r="D3" s="299"/>
      <c r="E3" s="299"/>
      <c r="F3" s="300"/>
      <c r="G3" s="298" t="s">
        <v>47</v>
      </c>
      <c r="H3" s="299"/>
      <c r="I3" s="299"/>
      <c r="J3" s="300"/>
      <c r="K3" s="2"/>
    </row>
    <row r="4" spans="2:11" ht="15" thickBot="1">
      <c r="B4" s="8"/>
      <c r="C4" s="51"/>
      <c r="D4" s="7"/>
      <c r="E4" s="7"/>
      <c r="F4" s="47"/>
      <c r="G4" s="46"/>
      <c r="H4" s="7"/>
      <c r="I4" s="7"/>
      <c r="J4" s="47"/>
      <c r="K4" s="2"/>
    </row>
    <row r="5" spans="2:11" ht="15" thickBot="1">
      <c r="B5" s="1"/>
      <c r="C5" s="51" t="s">
        <v>48</v>
      </c>
      <c r="D5" s="11">
        <v>500.9</v>
      </c>
      <c r="E5" s="7"/>
      <c r="F5" s="47"/>
      <c r="G5" s="51" t="s">
        <v>48</v>
      </c>
      <c r="H5" s="11">
        <v>573</v>
      </c>
      <c r="I5" s="7"/>
      <c r="J5" s="47"/>
      <c r="K5" s="2"/>
    </row>
    <row r="6" spans="2:11" ht="15" thickBot="1">
      <c r="B6" s="1"/>
      <c r="C6" s="51" t="s">
        <v>49</v>
      </c>
      <c r="D6" s="11">
        <v>18</v>
      </c>
      <c r="E6" s="7"/>
      <c r="F6" s="47"/>
      <c r="G6" s="51" t="s">
        <v>49</v>
      </c>
      <c r="H6" s="11">
        <v>18</v>
      </c>
      <c r="I6" s="7"/>
      <c r="J6" s="47"/>
      <c r="K6" s="2"/>
    </row>
    <row r="7" spans="2:11" ht="15" thickBot="1">
      <c r="B7" s="1"/>
      <c r="C7" s="51" t="s">
        <v>50</v>
      </c>
      <c r="D7" s="11">
        <f>3</f>
        <v>3</v>
      </c>
      <c r="E7" s="7"/>
      <c r="F7" s="47"/>
      <c r="G7" s="51" t="s">
        <v>50</v>
      </c>
      <c r="H7" s="11">
        <v>6</v>
      </c>
      <c r="I7" s="7"/>
      <c r="J7" s="47"/>
      <c r="K7" s="2"/>
    </row>
    <row r="8" spans="2:11" ht="15" thickBot="1">
      <c r="B8" s="1"/>
      <c r="C8" s="51" t="s">
        <v>51</v>
      </c>
      <c r="D8" s="9">
        <v>6</v>
      </c>
      <c r="E8" s="7"/>
      <c r="F8" s="47"/>
      <c r="G8" s="51" t="s">
        <v>51</v>
      </c>
      <c r="H8" s="9">
        <v>6</v>
      </c>
      <c r="I8" s="7"/>
      <c r="J8" s="47"/>
      <c r="K8" s="2"/>
    </row>
    <row r="9" spans="2:11" ht="15" thickBot="1">
      <c r="B9" s="1"/>
      <c r="C9" s="77" t="s">
        <v>52</v>
      </c>
      <c r="D9" s="73">
        <f>(D8+D7+D6)</f>
        <v>27</v>
      </c>
      <c r="E9" s="7"/>
      <c r="F9" s="47"/>
      <c r="G9" s="77" t="s">
        <v>52</v>
      </c>
      <c r="H9" s="73">
        <f>(H8+H7+H6)</f>
        <v>30</v>
      </c>
      <c r="I9" s="7"/>
      <c r="J9" s="47"/>
      <c r="K9" s="2"/>
    </row>
    <row r="10" spans="2:11" ht="15" thickBot="1">
      <c r="B10" s="1"/>
      <c r="C10" s="295" t="s">
        <v>53</v>
      </c>
      <c r="D10" s="296"/>
      <c r="E10" s="296"/>
      <c r="F10" s="297"/>
      <c r="G10" s="295" t="s">
        <v>53</v>
      </c>
      <c r="H10" s="296"/>
      <c r="I10" s="296"/>
      <c r="J10" s="297"/>
      <c r="K10" s="2"/>
    </row>
    <row r="11" spans="2:11" ht="15.6">
      <c r="B11" s="1"/>
      <c r="C11" s="298" t="s">
        <v>54</v>
      </c>
      <c r="D11" s="299"/>
      <c r="E11" s="299"/>
      <c r="F11" s="300"/>
      <c r="G11" s="74"/>
      <c r="H11" s="22"/>
      <c r="I11" s="22"/>
      <c r="J11" s="75"/>
      <c r="K11" s="2"/>
    </row>
    <row r="12" spans="2:11" ht="15" thickBot="1">
      <c r="B12" s="1"/>
      <c r="C12" s="51"/>
      <c r="D12" s="7"/>
      <c r="E12" s="7"/>
      <c r="F12" s="49"/>
      <c r="G12" s="51"/>
      <c r="H12" s="7"/>
      <c r="I12" s="7"/>
      <c r="J12" s="47"/>
      <c r="K12" s="2"/>
    </row>
    <row r="13" spans="2:11" ht="15" thickBot="1">
      <c r="B13" s="1"/>
      <c r="C13" s="51" t="s">
        <v>48</v>
      </c>
      <c r="D13" s="11">
        <v>500.9</v>
      </c>
      <c r="E13" s="7"/>
      <c r="F13" s="49"/>
      <c r="G13" s="51"/>
      <c r="H13" s="7"/>
      <c r="I13" s="7"/>
      <c r="J13" s="47"/>
      <c r="K13" s="2"/>
    </row>
    <row r="14" spans="2:11" ht="15" thickBot="1">
      <c r="B14" s="1"/>
      <c r="C14" s="51" t="s">
        <v>49</v>
      </c>
      <c r="D14" s="11">
        <v>18</v>
      </c>
      <c r="E14" s="7"/>
      <c r="F14" s="49"/>
      <c r="G14" s="51"/>
      <c r="H14" s="7"/>
      <c r="I14" s="7"/>
      <c r="J14" s="47"/>
      <c r="K14" s="2"/>
    </row>
    <row r="15" spans="2:11" ht="15" thickBot="1">
      <c r="B15" s="1"/>
      <c r="C15" s="51" t="s">
        <v>50</v>
      </c>
      <c r="D15" s="11">
        <f>3</f>
        <v>3</v>
      </c>
      <c r="E15" s="7"/>
      <c r="F15" s="49"/>
      <c r="G15" s="51"/>
      <c r="H15" s="7"/>
      <c r="I15" s="7"/>
      <c r="J15" s="47"/>
      <c r="K15" s="2"/>
    </row>
    <row r="16" spans="2:11" ht="15" thickBot="1">
      <c r="B16" s="1"/>
      <c r="C16" s="51" t="s">
        <v>51</v>
      </c>
      <c r="D16" s="9">
        <v>6</v>
      </c>
      <c r="E16" s="7"/>
      <c r="F16" s="49"/>
      <c r="G16" s="51"/>
      <c r="H16" s="7"/>
      <c r="I16" s="7"/>
      <c r="J16" s="47"/>
      <c r="K16" s="2"/>
    </row>
    <row r="17" spans="2:11" ht="15" thickBot="1">
      <c r="B17" s="1"/>
      <c r="C17" s="77" t="s">
        <v>52</v>
      </c>
      <c r="D17" s="73">
        <f>(D16+D15+D14)</f>
        <v>27</v>
      </c>
      <c r="E17" s="7"/>
      <c r="F17" s="49"/>
      <c r="G17" s="51"/>
      <c r="H17" s="7"/>
      <c r="I17" s="7"/>
      <c r="J17" s="47"/>
      <c r="K17" s="2"/>
    </row>
    <row r="18" spans="2:11" ht="15" thickBot="1">
      <c r="B18" s="1"/>
      <c r="C18" s="295" t="s">
        <v>53</v>
      </c>
      <c r="D18" s="296"/>
      <c r="E18" s="296"/>
      <c r="F18" s="297"/>
      <c r="G18" s="52"/>
      <c r="H18" s="17"/>
      <c r="I18" s="17"/>
      <c r="J18" s="53"/>
      <c r="K18" s="2"/>
    </row>
    <row r="19" spans="2:11" ht="15.6">
      <c r="B19" s="1"/>
      <c r="C19" s="298" t="s">
        <v>55</v>
      </c>
      <c r="D19" s="299"/>
      <c r="E19" s="299"/>
      <c r="F19" s="300"/>
      <c r="G19" s="298" t="s">
        <v>56</v>
      </c>
      <c r="H19" s="299"/>
      <c r="I19" s="299"/>
      <c r="J19" s="300"/>
      <c r="K19" s="2"/>
    </row>
    <row r="20" spans="2:11" ht="15" thickBot="1">
      <c r="B20" s="1"/>
      <c r="C20" s="51"/>
      <c r="D20" s="7"/>
      <c r="E20" s="7"/>
      <c r="F20" s="49"/>
      <c r="G20" s="51"/>
      <c r="H20" s="7"/>
      <c r="I20" s="7"/>
      <c r="J20" s="47"/>
      <c r="K20" s="2"/>
    </row>
    <row r="21" spans="2:11" ht="15" thickBot="1">
      <c r="B21" s="1"/>
      <c r="C21" s="51" t="s">
        <v>48</v>
      </c>
      <c r="D21" s="11"/>
      <c r="E21" s="7"/>
      <c r="F21" s="49"/>
      <c r="G21" s="51"/>
      <c r="H21" s="7" t="s">
        <v>57</v>
      </c>
      <c r="I21" s="26" t="s">
        <v>58</v>
      </c>
      <c r="J21" s="47"/>
      <c r="K21" s="2"/>
    </row>
    <row r="22" spans="2:11" ht="15" thickBot="1">
      <c r="B22" s="1"/>
      <c r="C22" s="51" t="s">
        <v>49</v>
      </c>
      <c r="D22" s="11"/>
      <c r="E22" s="7"/>
      <c r="F22" s="49"/>
      <c r="G22" s="51" t="s">
        <v>59</v>
      </c>
      <c r="H22" s="9">
        <v>2</v>
      </c>
      <c r="I22" s="9">
        <v>1</v>
      </c>
      <c r="J22" s="47"/>
      <c r="K22" s="2"/>
    </row>
    <row r="23" spans="2:11" ht="15" thickBot="1">
      <c r="B23" s="1"/>
      <c r="C23" s="51" t="s">
        <v>50</v>
      </c>
      <c r="D23" s="11"/>
      <c r="E23" s="7"/>
      <c r="F23" s="49"/>
      <c r="G23" s="51" t="s">
        <v>60</v>
      </c>
      <c r="H23" s="10">
        <v>2</v>
      </c>
      <c r="I23" s="10">
        <v>1</v>
      </c>
      <c r="J23" s="47"/>
      <c r="K23" s="2"/>
    </row>
    <row r="24" spans="2:11" ht="15" thickBot="1">
      <c r="B24" s="1"/>
      <c r="C24" s="51" t="s">
        <v>51</v>
      </c>
      <c r="D24" s="9"/>
      <c r="E24" s="7"/>
      <c r="F24" s="49"/>
      <c r="G24" s="51" t="s">
        <v>61</v>
      </c>
      <c r="H24" s="10">
        <v>2</v>
      </c>
      <c r="I24" s="10">
        <v>1</v>
      </c>
      <c r="J24" s="47"/>
      <c r="K24" s="2"/>
    </row>
    <row r="25" spans="2:11" ht="15" thickBot="1">
      <c r="B25" s="1"/>
      <c r="C25" s="77" t="s">
        <v>52</v>
      </c>
      <c r="D25" s="73">
        <f>(D24*2+D23+D22)</f>
        <v>0</v>
      </c>
      <c r="E25" s="7"/>
      <c r="F25" s="49"/>
      <c r="G25" s="51"/>
      <c r="H25" s="7"/>
      <c r="I25" s="7"/>
      <c r="J25" s="47"/>
      <c r="K25" s="2"/>
    </row>
    <row r="26" spans="2:11" ht="15" thickBot="1">
      <c r="B26" s="1"/>
      <c r="C26" s="295" t="s">
        <v>53</v>
      </c>
      <c r="D26" s="296"/>
      <c r="E26" s="296"/>
      <c r="F26" s="297"/>
      <c r="G26" s="295" t="s">
        <v>62</v>
      </c>
      <c r="H26" s="296"/>
      <c r="I26" s="296"/>
      <c r="J26" s="297"/>
      <c r="K26" s="2"/>
    </row>
    <row r="27" spans="2:11" ht="15.6">
      <c r="B27" s="1"/>
      <c r="C27" s="298" t="s">
        <v>63</v>
      </c>
      <c r="D27" s="299"/>
      <c r="E27" s="299"/>
      <c r="F27" s="300"/>
      <c r="G27" s="298" t="s">
        <v>64</v>
      </c>
      <c r="H27" s="299"/>
      <c r="I27" s="299"/>
      <c r="J27" s="300"/>
      <c r="K27" s="2"/>
    </row>
    <row r="28" spans="2:11" ht="15" thickBot="1">
      <c r="B28" s="1"/>
      <c r="C28" s="51"/>
      <c r="D28" s="7" t="s">
        <v>65</v>
      </c>
      <c r="E28" s="67" t="s">
        <v>66</v>
      </c>
      <c r="F28" s="49"/>
      <c r="G28" s="46"/>
      <c r="H28" s="7" t="s">
        <v>65</v>
      </c>
      <c r="I28" s="26" t="s">
        <v>66</v>
      </c>
      <c r="J28" s="49"/>
      <c r="K28" s="2"/>
    </row>
    <row r="29" spans="2:11" ht="15" thickBot="1">
      <c r="B29" s="1"/>
      <c r="C29" s="51" t="s">
        <v>67</v>
      </c>
      <c r="D29" s="9">
        <v>14</v>
      </c>
      <c r="E29" s="9">
        <v>2.5</v>
      </c>
      <c r="F29" s="49"/>
      <c r="G29" s="51" t="s">
        <v>67</v>
      </c>
      <c r="H29" s="9">
        <v>22</v>
      </c>
      <c r="I29" s="9">
        <v>2.5</v>
      </c>
      <c r="J29" s="47"/>
      <c r="K29" s="2"/>
    </row>
    <row r="30" spans="2:11" ht="15" thickBot="1">
      <c r="B30" s="1"/>
      <c r="C30" s="51" t="s">
        <v>68</v>
      </c>
      <c r="D30" s="10">
        <v>30</v>
      </c>
      <c r="E30" s="10">
        <v>20</v>
      </c>
      <c r="F30" s="49"/>
      <c r="G30" s="51" t="s">
        <v>68</v>
      </c>
      <c r="H30" s="10">
        <v>40</v>
      </c>
      <c r="I30" s="10">
        <v>22</v>
      </c>
      <c r="J30" s="47"/>
      <c r="K30" s="2"/>
    </row>
    <row r="31" spans="2:11" ht="15" thickBot="1">
      <c r="B31" s="1"/>
      <c r="C31" s="51" t="s">
        <v>69</v>
      </c>
      <c r="D31" s="44">
        <f>D30/12*3.14</f>
        <v>7.8500000000000005</v>
      </c>
      <c r="E31" s="45">
        <f>E30/12*3.14</f>
        <v>5.2333333333333334</v>
      </c>
      <c r="F31" s="49"/>
      <c r="G31" s="51" t="s">
        <v>70</v>
      </c>
      <c r="H31" s="44">
        <f>H30/12*3.14</f>
        <v>10.466666666666667</v>
      </c>
      <c r="I31" s="45">
        <f>I30/12*3.14</f>
        <v>5.7566666666666668</v>
      </c>
      <c r="J31" s="47"/>
      <c r="K31" s="2"/>
    </row>
    <row r="32" spans="2:11">
      <c r="B32" s="1"/>
      <c r="C32" s="51"/>
      <c r="D32" s="7"/>
      <c r="E32" s="7"/>
      <c r="F32" s="49"/>
      <c r="G32" s="51"/>
      <c r="H32" s="7"/>
      <c r="I32" s="7"/>
      <c r="J32" s="47"/>
      <c r="K32" s="2"/>
    </row>
    <row r="33" spans="2:11" ht="15" thickBot="1">
      <c r="B33" s="1"/>
      <c r="C33" s="295" t="s">
        <v>71</v>
      </c>
      <c r="D33" s="296"/>
      <c r="E33" s="296"/>
      <c r="F33" s="297"/>
      <c r="G33" s="295" t="s">
        <v>71</v>
      </c>
      <c r="H33" s="296"/>
      <c r="I33" s="296"/>
      <c r="J33" s="297"/>
      <c r="K33" s="2"/>
    </row>
    <row r="34" spans="2:11" ht="15" thickBot="1">
      <c r="B34" s="4"/>
      <c r="C34" s="78"/>
      <c r="D34" s="5"/>
      <c r="E34" s="5"/>
      <c r="F34" s="5"/>
      <c r="G34" s="5"/>
      <c r="H34" s="5"/>
      <c r="I34" s="5"/>
      <c r="J34" s="5"/>
      <c r="K34" s="6"/>
    </row>
  </sheetData>
  <mergeCells count="15">
    <mergeCell ref="B2:K2"/>
    <mergeCell ref="G3:J3"/>
    <mergeCell ref="C3:F3"/>
    <mergeCell ref="C11:F11"/>
    <mergeCell ref="C19:F19"/>
    <mergeCell ref="G19:J19"/>
    <mergeCell ref="C10:F10"/>
    <mergeCell ref="G10:J10"/>
    <mergeCell ref="C18:F18"/>
    <mergeCell ref="C33:F33"/>
    <mergeCell ref="G26:J26"/>
    <mergeCell ref="G33:J33"/>
    <mergeCell ref="C27:F27"/>
    <mergeCell ref="G27:J27"/>
    <mergeCell ref="C26:F26"/>
  </mergeCells>
  <pageMargins left="0.7" right="0.7" top="0.75" bottom="0.75" header="0.3" footer="0.3"/>
  <pageSetup scale="9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5"/>
  <sheetViews>
    <sheetView view="pageBreakPreview" topLeftCell="A65" zoomScale="145" zoomScaleNormal="100" zoomScaleSheetLayoutView="145" workbookViewId="0">
      <selection activeCell="N23" sqref="N23"/>
    </sheetView>
  </sheetViews>
  <sheetFormatPr defaultRowHeight="14.45" outlineLevelRow="1"/>
  <cols>
    <col min="1" max="1" width="3.28515625" customWidth="1"/>
    <col min="2" max="2" width="3" customWidth="1"/>
    <col min="3" max="3" width="24.42578125" customWidth="1"/>
    <col min="4" max="4" width="8" bestFit="1" customWidth="1"/>
    <col min="5" max="5" width="8.7109375" customWidth="1"/>
    <col min="6" max="6" width="11.42578125" customWidth="1"/>
    <col min="7" max="7" width="14.5703125" bestFit="1" customWidth="1"/>
    <col min="8" max="8" width="12.7109375" bestFit="1" customWidth="1"/>
    <col min="9" max="9" width="5" bestFit="1" customWidth="1"/>
    <col min="10" max="10" width="4.140625" customWidth="1"/>
  </cols>
  <sheetData>
    <row r="1" spans="2:10" ht="15" thickBot="1"/>
    <row r="2" spans="2:10" ht="13.5" customHeight="1">
      <c r="B2" s="54"/>
      <c r="C2" s="304"/>
      <c r="D2" s="304"/>
      <c r="E2" s="304"/>
      <c r="F2" s="304"/>
      <c r="G2" s="304"/>
      <c r="H2" s="304"/>
      <c r="I2" s="304"/>
      <c r="J2" s="55"/>
    </row>
    <row r="3" spans="2:10" ht="24" customHeight="1" thickBot="1">
      <c r="B3" s="56"/>
      <c r="C3" s="305" t="s">
        <v>72</v>
      </c>
      <c r="D3" s="305"/>
      <c r="E3" s="305"/>
      <c r="F3" s="305"/>
      <c r="G3" s="305"/>
      <c r="H3" s="305"/>
      <c r="I3" s="305"/>
      <c r="J3" s="57"/>
    </row>
    <row r="4" spans="2:10">
      <c r="B4" s="1"/>
      <c r="C4" s="306" t="s">
        <v>73</v>
      </c>
      <c r="D4" s="307"/>
      <c r="E4" s="308"/>
      <c r="F4" s="308"/>
      <c r="G4" s="308"/>
      <c r="H4" s="308"/>
      <c r="I4" s="309"/>
      <c r="J4" s="2"/>
    </row>
    <row r="5" spans="2:10" ht="14.45" customHeight="1">
      <c r="B5" s="8"/>
      <c r="C5" s="316" t="s">
        <v>74</v>
      </c>
      <c r="D5" s="305"/>
      <c r="E5" s="305"/>
      <c r="F5" s="317"/>
      <c r="G5" s="318" t="s">
        <v>75</v>
      </c>
      <c r="H5" s="305"/>
      <c r="I5" s="319"/>
      <c r="J5" s="2"/>
    </row>
    <row r="6" spans="2:10">
      <c r="B6" s="1"/>
      <c r="C6" s="46" t="s">
        <v>76</v>
      </c>
      <c r="D6" s="7">
        <f>Takeoff!D5+Takeoff!D13+Takeoff!D21</f>
        <v>1001.8</v>
      </c>
      <c r="E6" s="7"/>
      <c r="F6" s="7"/>
      <c r="G6" s="58"/>
      <c r="H6" s="12" t="s">
        <v>77</v>
      </c>
      <c r="I6" s="65">
        <f>D6</f>
        <v>1001.8</v>
      </c>
      <c r="J6" s="2"/>
    </row>
    <row r="7" spans="2:10">
      <c r="B7" s="1"/>
      <c r="C7" s="46" t="s">
        <v>78</v>
      </c>
      <c r="D7" s="7">
        <f>Takeoff!D6+Takeoff!D14+Takeoff!D22</f>
        <v>36</v>
      </c>
      <c r="E7" s="7"/>
      <c r="F7" s="7"/>
      <c r="G7" s="58"/>
      <c r="H7" s="7"/>
      <c r="I7" s="47"/>
      <c r="J7" s="2"/>
    </row>
    <row r="8" spans="2:10">
      <c r="B8" s="1"/>
      <c r="C8" s="46" t="s">
        <v>79</v>
      </c>
      <c r="D8" s="7">
        <f>Takeoff!D7+Takeoff!D15+Takeoff!D23</f>
        <v>6</v>
      </c>
      <c r="E8" s="7"/>
      <c r="F8" s="7"/>
      <c r="G8" s="58"/>
      <c r="H8" s="7"/>
      <c r="I8" s="47"/>
      <c r="J8" s="2"/>
    </row>
    <row r="9" spans="2:10" ht="15" thickBot="1">
      <c r="B9" s="1"/>
      <c r="C9" s="46" t="s">
        <v>80</v>
      </c>
      <c r="D9" s="7">
        <f>Takeoff!D8+Takeoff!D16+Takeoff!D24</f>
        <v>12</v>
      </c>
      <c r="E9" s="7"/>
      <c r="F9" s="7"/>
      <c r="G9" s="58"/>
      <c r="H9" s="7"/>
      <c r="I9" s="47"/>
      <c r="J9" s="2"/>
    </row>
    <row r="10" spans="2:10">
      <c r="B10" s="1"/>
      <c r="C10" s="48" t="s">
        <v>81</v>
      </c>
      <c r="D10" s="14">
        <f>ROUNDUP((D9+D8+D7),0)</f>
        <v>54</v>
      </c>
      <c r="E10" s="7"/>
      <c r="F10" s="7"/>
      <c r="G10" s="58"/>
      <c r="H10" s="7"/>
      <c r="I10" s="47"/>
      <c r="J10" s="2"/>
    </row>
    <row r="11" spans="2:10">
      <c r="B11" s="1"/>
      <c r="C11" s="46"/>
      <c r="D11" s="7"/>
      <c r="E11" s="7"/>
      <c r="F11" s="7"/>
      <c r="G11" s="58"/>
      <c r="H11" s="7"/>
      <c r="I11" s="47"/>
      <c r="J11" s="2"/>
    </row>
    <row r="12" spans="2:10">
      <c r="B12" s="1"/>
      <c r="C12" s="46"/>
      <c r="D12" s="26" t="s">
        <v>82</v>
      </c>
      <c r="E12" s="26"/>
      <c r="F12" s="26"/>
      <c r="G12" s="58"/>
      <c r="H12" s="7"/>
      <c r="I12" s="47"/>
      <c r="J12" s="2"/>
    </row>
    <row r="13" spans="2:10">
      <c r="B13" s="1"/>
      <c r="C13" s="46" t="s">
        <v>67</v>
      </c>
      <c r="D13" s="29">
        <f>D7*Takeoff!D29*Takeoff!I22+D8*Takeoff!E29*Takeoff!I23+D9*Takeoff!D29*Takeoff!I24</f>
        <v>687</v>
      </c>
      <c r="E13" s="26"/>
      <c r="F13" s="26"/>
      <c r="G13" s="58"/>
      <c r="H13" s="7"/>
      <c r="I13" s="47"/>
      <c r="J13" s="2"/>
    </row>
    <row r="14" spans="2:10" hidden="1" outlineLevel="1">
      <c r="B14" s="1"/>
      <c r="C14" s="46" t="s">
        <v>83</v>
      </c>
      <c r="D14" s="62">
        <f>D7*Takeoff!D30*Takeoff!H22+Summary!D8*Takeoff!E30*Takeoff!H23+Summary!D9*Takeoff!D30*Takeoff!H24</f>
        <v>3120</v>
      </c>
      <c r="E14" s="79">
        <f>F14/D14</f>
        <v>1.7008333333333332</v>
      </c>
      <c r="F14" s="80">
        <f>F15</f>
        <v>5306.5999999999995</v>
      </c>
      <c r="G14" s="58"/>
      <c r="H14" s="7"/>
      <c r="I14" s="47"/>
      <c r="J14" s="2"/>
    </row>
    <row r="15" spans="2:10" collapsed="1">
      <c r="B15" s="1"/>
      <c r="C15" s="46" t="s">
        <v>84</v>
      </c>
      <c r="D15" s="26">
        <f>D7*Takeoff!D31*Takeoff!H22+Summary!D8*Takeoff!E31*Takeoff!H23+Summary!D9*Takeoff!D31*Takeoff!H24</f>
        <v>816.4</v>
      </c>
      <c r="E15" s="79">
        <v>6.5</v>
      </c>
      <c r="F15" s="80">
        <f>E15*D15</f>
        <v>5306.5999999999995</v>
      </c>
      <c r="G15" s="63"/>
      <c r="H15" s="7"/>
      <c r="I15" s="47"/>
      <c r="J15" s="2"/>
    </row>
    <row r="16" spans="2:10">
      <c r="B16" s="1"/>
      <c r="C16" s="46"/>
      <c r="D16" s="61"/>
      <c r="E16" s="80">
        <f>E15/20</f>
        <v>0.32500000000000001</v>
      </c>
      <c r="F16" s="80"/>
      <c r="G16" s="63"/>
      <c r="H16" s="7"/>
      <c r="I16" s="47"/>
      <c r="J16" s="2"/>
    </row>
    <row r="17" spans="2:10" ht="15" thickBot="1">
      <c r="B17" s="1"/>
      <c r="C17" s="311"/>
      <c r="D17" s="312"/>
      <c r="E17" s="17"/>
      <c r="F17" s="17"/>
      <c r="G17" s="66"/>
      <c r="H17" s="312"/>
      <c r="I17" s="313"/>
      <c r="J17" s="2"/>
    </row>
    <row r="18" spans="2:10">
      <c r="B18" s="1"/>
      <c r="C18" s="306" t="s">
        <v>85</v>
      </c>
      <c r="D18" s="307"/>
      <c r="E18" s="308"/>
      <c r="F18" s="308"/>
      <c r="G18" s="308"/>
      <c r="H18" s="308"/>
      <c r="I18" s="309"/>
      <c r="J18" s="2"/>
    </row>
    <row r="19" spans="2:10">
      <c r="B19" s="8"/>
      <c r="C19" s="316" t="s">
        <v>74</v>
      </c>
      <c r="D19" s="305"/>
      <c r="E19" s="305"/>
      <c r="F19" s="317"/>
      <c r="G19" s="318" t="s">
        <v>75</v>
      </c>
      <c r="H19" s="305"/>
      <c r="I19" s="319"/>
      <c r="J19" s="2"/>
    </row>
    <row r="20" spans="2:10">
      <c r="B20" s="1"/>
      <c r="C20" s="46" t="s">
        <v>76</v>
      </c>
      <c r="D20" s="7">
        <f>Takeoff!H5</f>
        <v>573</v>
      </c>
      <c r="E20" s="7"/>
      <c r="F20" s="7"/>
      <c r="G20" s="58"/>
      <c r="H20" s="12" t="s">
        <v>77</v>
      </c>
      <c r="I20" s="65">
        <f>D20</f>
        <v>573</v>
      </c>
      <c r="J20" s="2"/>
    </row>
    <row r="21" spans="2:10">
      <c r="B21" s="1"/>
      <c r="C21" s="46" t="s">
        <v>78</v>
      </c>
      <c r="D21" s="7">
        <f>Takeoff!H6</f>
        <v>18</v>
      </c>
      <c r="E21" s="7"/>
      <c r="F21" s="7"/>
      <c r="G21" s="58"/>
      <c r="H21" s="7"/>
      <c r="I21" s="47"/>
      <c r="J21" s="2"/>
    </row>
    <row r="22" spans="2:10">
      <c r="B22" s="1"/>
      <c r="C22" s="46" t="s">
        <v>79</v>
      </c>
      <c r="D22" s="7">
        <f>Takeoff!H7</f>
        <v>6</v>
      </c>
      <c r="E22" s="7"/>
      <c r="F22" s="7"/>
      <c r="G22" s="58"/>
      <c r="H22" s="7"/>
      <c r="I22" s="47"/>
      <c r="J22" s="2"/>
    </row>
    <row r="23" spans="2:10" ht="15" thickBot="1">
      <c r="B23" s="1"/>
      <c r="C23" s="46" t="s">
        <v>80</v>
      </c>
      <c r="D23" s="7">
        <f>Takeoff!H8</f>
        <v>6</v>
      </c>
      <c r="E23" s="7"/>
      <c r="F23" s="7"/>
      <c r="G23" s="58"/>
      <c r="H23" s="7"/>
      <c r="I23" s="47"/>
      <c r="J23" s="2"/>
    </row>
    <row r="24" spans="2:10">
      <c r="B24" s="1"/>
      <c r="C24" s="48" t="s">
        <v>81</v>
      </c>
      <c r="D24" s="14">
        <f>ROUNDUP((D23+D22+D21),0)</f>
        <v>30</v>
      </c>
      <c r="E24" s="7"/>
      <c r="F24" s="7"/>
      <c r="G24" s="58"/>
      <c r="H24" s="7"/>
      <c r="I24" s="47"/>
      <c r="J24" s="2"/>
    </row>
    <row r="25" spans="2:10">
      <c r="B25" s="1"/>
      <c r="C25" s="46"/>
      <c r="D25" s="7"/>
      <c r="E25" s="7"/>
      <c r="F25" s="7"/>
      <c r="G25" s="58"/>
      <c r="H25" s="7"/>
      <c r="I25" s="47"/>
      <c r="J25" s="2"/>
    </row>
    <row r="26" spans="2:10">
      <c r="B26" s="1"/>
      <c r="C26" s="314" t="s">
        <v>86</v>
      </c>
      <c r="D26" s="315"/>
      <c r="E26" s="26"/>
      <c r="F26" s="26"/>
      <c r="G26" s="58"/>
      <c r="H26" s="7"/>
      <c r="I26" s="47"/>
      <c r="J26" s="2"/>
    </row>
    <row r="27" spans="2:10">
      <c r="B27" s="1"/>
      <c r="C27" s="46" t="s">
        <v>67</v>
      </c>
      <c r="D27" s="29">
        <f>D21*Takeoff!H29*Takeoff!I22+D22*Takeoff!I29*Takeoff!I23+D23*Takeoff!H29*Takeoff!I24</f>
        <v>543</v>
      </c>
      <c r="E27" s="26"/>
      <c r="F27" s="26"/>
      <c r="G27" s="58"/>
      <c r="H27" s="7"/>
      <c r="I27" s="47"/>
      <c r="J27" s="2"/>
    </row>
    <row r="28" spans="2:10" hidden="1" outlineLevel="1">
      <c r="B28" s="1"/>
      <c r="C28" s="46" t="s">
        <v>83</v>
      </c>
      <c r="D28" s="29">
        <f>D21*Takeoff!H30*Takeoff!H$22+D22*Takeoff!I30*Takeoff!H$23+D23*Takeoff!H30*Takeoff!H$24</f>
        <v>2184</v>
      </c>
      <c r="E28" s="79">
        <f>F28/D28</f>
        <v>0</v>
      </c>
      <c r="F28" s="80">
        <f>F29</f>
        <v>0</v>
      </c>
      <c r="G28" s="58"/>
      <c r="H28" s="7"/>
      <c r="I28" s="47"/>
      <c r="J28" s="2"/>
    </row>
    <row r="29" spans="2:10" collapsed="1">
      <c r="B29" s="1"/>
      <c r="C29" s="46" t="s">
        <v>84</v>
      </c>
      <c r="D29" s="29">
        <f>D21*Takeoff!H31*Takeoff!H$22+D22*Takeoff!I31*Takeoff!H$23+D23*Takeoff!H31*Takeoff!H$24</f>
        <v>571.48</v>
      </c>
      <c r="E29" s="26"/>
      <c r="F29" s="26"/>
      <c r="G29" s="58"/>
      <c r="H29" s="7"/>
      <c r="I29" s="47"/>
      <c r="J29" s="2"/>
    </row>
    <row r="30" spans="2:10">
      <c r="B30" s="1"/>
      <c r="C30" s="46"/>
      <c r="D30" s="61"/>
      <c r="E30" s="26"/>
      <c r="F30" s="26"/>
      <c r="G30" s="58"/>
      <c r="H30" s="7"/>
      <c r="I30" s="47"/>
      <c r="J30" s="2"/>
    </row>
    <row r="31" spans="2:10" ht="15" thickBot="1">
      <c r="B31" s="1"/>
      <c r="C31" s="50"/>
      <c r="D31" s="17"/>
      <c r="E31" s="17"/>
      <c r="F31" s="67"/>
      <c r="G31" s="66"/>
      <c r="H31" s="17"/>
      <c r="I31" s="53"/>
      <c r="J31" s="2"/>
    </row>
    <row r="32" spans="2:10">
      <c r="B32" s="1"/>
      <c r="C32" s="306" t="s">
        <v>87</v>
      </c>
      <c r="D32" s="307"/>
      <c r="E32" s="308"/>
      <c r="F32" s="308"/>
      <c r="G32" s="308"/>
      <c r="H32" s="308"/>
      <c r="I32" s="309"/>
      <c r="J32" s="2"/>
    </row>
    <row r="33" spans="2:10">
      <c r="B33" s="1"/>
      <c r="C33" s="316" t="s">
        <v>74</v>
      </c>
      <c r="D33" s="305"/>
      <c r="E33" s="305"/>
      <c r="F33" s="317"/>
      <c r="G33" s="318" t="s">
        <v>75</v>
      </c>
      <c r="H33" s="305"/>
      <c r="I33" s="319"/>
      <c r="J33" s="2"/>
    </row>
    <row r="34" spans="2:10" ht="16.149999999999999" customHeight="1" thickBot="1">
      <c r="B34" s="1"/>
      <c r="C34" s="46"/>
      <c r="D34" s="7" t="s">
        <v>88</v>
      </c>
      <c r="E34" s="26"/>
      <c r="F34" s="26"/>
      <c r="G34" s="58"/>
      <c r="H34" s="7"/>
      <c r="I34" s="47"/>
      <c r="J34" s="2"/>
    </row>
    <row r="35" spans="2:10" ht="15" thickBot="1">
      <c r="B35" s="1"/>
      <c r="C35" s="46" t="s">
        <v>89</v>
      </c>
      <c r="D35" s="9">
        <v>1.7</v>
      </c>
      <c r="E35" s="7"/>
      <c r="F35" s="26"/>
      <c r="G35" s="58"/>
      <c r="H35" s="12" t="s">
        <v>77</v>
      </c>
      <c r="I35" s="65">
        <f>I6+I20</f>
        <v>1574.8</v>
      </c>
      <c r="J35" s="2"/>
    </row>
    <row r="36" spans="2:10" ht="15" thickBot="1">
      <c r="B36" s="1"/>
      <c r="C36" s="46" t="s">
        <v>90</v>
      </c>
      <c r="D36" s="10">
        <f>0.34*3</f>
        <v>1.02</v>
      </c>
      <c r="E36" s="7"/>
      <c r="F36" s="26"/>
      <c r="G36" s="58"/>
      <c r="H36" s="7" t="s">
        <v>91</v>
      </c>
      <c r="I36" s="9">
        <v>2.7</v>
      </c>
      <c r="J36" s="2"/>
    </row>
    <row r="37" spans="2:10">
      <c r="B37" s="1"/>
      <c r="C37" s="46"/>
      <c r="D37" s="7"/>
      <c r="E37" s="7"/>
      <c r="F37" s="7"/>
      <c r="G37" s="58"/>
      <c r="H37" s="7"/>
      <c r="I37" s="47"/>
      <c r="J37" s="2"/>
    </row>
    <row r="38" spans="2:10">
      <c r="B38" s="1"/>
      <c r="C38" s="48" t="s">
        <v>92</v>
      </c>
      <c r="D38" s="13">
        <f>D13+D27</f>
        <v>1230</v>
      </c>
      <c r="E38" s="7"/>
      <c r="F38" s="7"/>
      <c r="G38" s="58"/>
      <c r="H38" s="7"/>
      <c r="I38" s="47"/>
      <c r="J38" s="2"/>
    </row>
    <row r="39" spans="2:10">
      <c r="B39" s="1"/>
      <c r="C39" s="48" t="s">
        <v>93</v>
      </c>
      <c r="D39" s="13">
        <f>ROUNDUP(D15+D29,0)</f>
        <v>1388</v>
      </c>
      <c r="E39" s="7"/>
      <c r="F39" s="7"/>
      <c r="G39" s="58"/>
      <c r="H39" s="7"/>
      <c r="I39" s="47"/>
      <c r="J39" s="2"/>
    </row>
    <row r="40" spans="2:10">
      <c r="B40" s="1"/>
      <c r="C40" s="48" t="s">
        <v>94</v>
      </c>
      <c r="D40" s="70">
        <f>ROUNDUP(D38*D35+D36*D39,0)</f>
        <v>3507</v>
      </c>
      <c r="E40" s="7"/>
      <c r="F40" s="7"/>
      <c r="G40" s="58"/>
      <c r="H40" s="12" t="s">
        <v>94</v>
      </c>
      <c r="I40" s="71">
        <f>I35*I36</f>
        <v>4251.96</v>
      </c>
      <c r="J40" s="2"/>
    </row>
    <row r="41" spans="2:10">
      <c r="B41" s="1"/>
      <c r="C41" s="46"/>
      <c r="D41" s="7"/>
      <c r="E41" s="7"/>
      <c r="F41" s="7"/>
      <c r="G41" s="58"/>
      <c r="H41" s="7"/>
      <c r="I41" s="47"/>
      <c r="J41" s="2"/>
    </row>
    <row r="42" spans="2:10" ht="14.45" customHeight="1">
      <c r="B42" s="1"/>
      <c r="C42" s="46" t="s">
        <v>95</v>
      </c>
      <c r="D42" s="3">
        <f>D40/I35</f>
        <v>2.2269494538989081</v>
      </c>
      <c r="E42" s="7"/>
      <c r="F42" s="7"/>
      <c r="G42" s="58"/>
      <c r="H42" s="7"/>
      <c r="I42" s="47"/>
      <c r="J42" s="2"/>
    </row>
    <row r="43" spans="2:10">
      <c r="B43" s="1"/>
      <c r="C43" s="48" t="s">
        <v>96</v>
      </c>
      <c r="D43" s="13">
        <f>(D40+D24)/D10</f>
        <v>65.5</v>
      </c>
      <c r="E43" s="7"/>
      <c r="F43" s="7"/>
      <c r="G43" s="58"/>
      <c r="H43" s="7"/>
      <c r="I43" s="47"/>
      <c r="J43" s="2"/>
    </row>
    <row r="44" spans="2:10">
      <c r="B44" s="1"/>
      <c r="C44" s="48"/>
      <c r="D44" s="12"/>
      <c r="E44" s="12"/>
      <c r="F44" s="12"/>
      <c r="G44" s="59"/>
      <c r="H44" s="12"/>
      <c r="I44" s="68"/>
      <c r="J44" s="2"/>
    </row>
    <row r="45" spans="2:10" ht="16.899999999999999" customHeight="1">
      <c r="B45" s="1"/>
      <c r="C45" s="46"/>
      <c r="D45" s="7"/>
      <c r="E45" s="64" t="s">
        <v>97</v>
      </c>
      <c r="F45" s="64"/>
      <c r="G45" s="72">
        <f>I40+D40</f>
        <v>7758.96</v>
      </c>
      <c r="H45" s="7"/>
      <c r="I45" s="47"/>
      <c r="J45" s="2"/>
    </row>
    <row r="46" spans="2:10" ht="15.6" customHeight="1" thickBot="1">
      <c r="B46" s="1"/>
      <c r="C46" s="50"/>
      <c r="D46" s="17"/>
      <c r="E46" s="17" t="s">
        <v>98</v>
      </c>
      <c r="F46" s="17"/>
      <c r="G46" s="69">
        <f>G45/I35</f>
        <v>4.9269494538989083</v>
      </c>
      <c r="H46" s="17"/>
      <c r="I46" s="53"/>
      <c r="J46" s="2"/>
    </row>
    <row r="47" spans="2:10" ht="16.149999999999999" customHeight="1" thickBot="1">
      <c r="B47" s="4"/>
      <c r="C47" s="17"/>
      <c r="D47" s="17"/>
      <c r="E47" s="17"/>
      <c r="F47" s="17"/>
      <c r="G47" s="17"/>
      <c r="H47" s="17"/>
      <c r="I47" s="17"/>
      <c r="J47" s="6"/>
    </row>
    <row r="48" spans="2:10" ht="16.149999999999999" customHeight="1">
      <c r="B48" s="1"/>
      <c r="C48" s="299" t="s">
        <v>99</v>
      </c>
      <c r="D48" s="310"/>
      <c r="E48" s="310"/>
      <c r="F48" s="310"/>
      <c r="G48" s="310"/>
      <c r="H48" s="310"/>
      <c r="I48" s="310"/>
      <c r="J48" s="2"/>
    </row>
    <row r="49" spans="2:10" ht="16.149999999999999" customHeight="1">
      <c r="B49" s="1"/>
      <c r="C49" s="24"/>
      <c r="D49" s="24"/>
      <c r="E49" s="24"/>
      <c r="F49" s="24"/>
      <c r="G49" s="24"/>
      <c r="H49" s="24"/>
      <c r="I49" s="24"/>
      <c r="J49" s="2"/>
    </row>
    <row r="50" spans="2:10" ht="15" thickBot="1">
      <c r="B50" s="1"/>
      <c r="C50" s="18" t="s">
        <v>100</v>
      </c>
      <c r="D50" s="31"/>
      <c r="E50" s="25" t="s">
        <v>101</v>
      </c>
      <c r="F50" s="25" t="s">
        <v>102</v>
      </c>
      <c r="G50" s="25" t="s">
        <v>103</v>
      </c>
      <c r="H50" s="18" t="s">
        <v>104</v>
      </c>
      <c r="I50" s="7"/>
      <c r="J50" s="2"/>
    </row>
    <row r="51" spans="2:10" ht="15.6" customHeight="1" thickBot="1">
      <c r="B51" s="1"/>
      <c r="C51" s="32" t="s">
        <v>105</v>
      </c>
      <c r="D51" s="32"/>
      <c r="E51" s="33">
        <f>D40</f>
        <v>3507</v>
      </c>
      <c r="F51" s="33" t="s">
        <v>106</v>
      </c>
      <c r="G51" s="37">
        <v>107</v>
      </c>
      <c r="H51" s="34">
        <f>G51*E51</f>
        <v>375249</v>
      </c>
      <c r="I51" s="7"/>
      <c r="J51" s="2"/>
    </row>
    <row r="52" spans="2:10" ht="15.6" customHeight="1">
      <c r="B52" s="1"/>
      <c r="C52" s="7"/>
      <c r="D52" s="7"/>
      <c r="E52" s="26"/>
      <c r="F52" s="26"/>
      <c r="G52" s="28"/>
      <c r="H52" s="28"/>
      <c r="I52" s="7"/>
      <c r="J52" s="2"/>
    </row>
    <row r="53" spans="2:10">
      <c r="B53" s="1"/>
      <c r="C53" s="18" t="s">
        <v>107</v>
      </c>
      <c r="D53" s="7"/>
      <c r="E53" s="26"/>
      <c r="F53" s="26"/>
      <c r="G53" s="28"/>
      <c r="H53" s="28"/>
      <c r="I53" s="7"/>
      <c r="J53" s="2"/>
    </row>
    <row r="54" spans="2:10">
      <c r="B54" s="1"/>
      <c r="C54" s="31" t="s">
        <v>108</v>
      </c>
      <c r="D54" s="7"/>
      <c r="E54" s="26">
        <f>E51</f>
        <v>3507</v>
      </c>
      <c r="F54" s="26" t="s">
        <v>106</v>
      </c>
      <c r="G54" s="28">
        <v>6.03</v>
      </c>
      <c r="H54" s="28">
        <f t="shared" ref="H54:H60" si="0">G54*E54</f>
        <v>21147.21</v>
      </c>
      <c r="I54" s="7"/>
      <c r="J54" s="2"/>
    </row>
    <row r="55" spans="2:10" ht="15.6" customHeight="1">
      <c r="B55" s="1"/>
      <c r="C55" s="7" t="s">
        <v>109</v>
      </c>
      <c r="D55" s="7"/>
      <c r="E55" s="26">
        <f>ROUNDUP((D40/5/40),0)</f>
        <v>18</v>
      </c>
      <c r="F55" s="26" t="s">
        <v>110</v>
      </c>
      <c r="G55" s="28">
        <v>300</v>
      </c>
      <c r="H55" s="28">
        <f t="shared" si="0"/>
        <v>5400</v>
      </c>
      <c r="I55" s="7"/>
      <c r="J55" s="2"/>
    </row>
    <row r="56" spans="2:10" ht="15.6" customHeight="1">
      <c r="B56" s="1"/>
      <c r="C56" s="7" t="s">
        <v>111</v>
      </c>
      <c r="D56" s="7"/>
      <c r="E56" s="26">
        <v>6</v>
      </c>
      <c r="F56" s="26" t="s">
        <v>112</v>
      </c>
      <c r="G56" s="28">
        <v>211.15</v>
      </c>
      <c r="H56" s="28">
        <f t="shared" si="0"/>
        <v>1266.9000000000001</v>
      </c>
      <c r="I56" s="7"/>
      <c r="J56" s="2"/>
    </row>
    <row r="57" spans="2:10" ht="15.6" customHeight="1">
      <c r="B57" s="1"/>
      <c r="C57" s="7" t="s">
        <v>113</v>
      </c>
      <c r="D57" s="7"/>
      <c r="E57" s="26">
        <v>6</v>
      </c>
      <c r="F57" s="26" t="s">
        <v>114</v>
      </c>
      <c r="G57" s="28">
        <v>1500</v>
      </c>
      <c r="H57" s="28">
        <f t="shared" si="0"/>
        <v>9000</v>
      </c>
      <c r="I57" s="7"/>
      <c r="J57" s="2"/>
    </row>
    <row r="58" spans="2:10" ht="15.6" customHeight="1">
      <c r="B58" s="1"/>
      <c r="C58" s="7" t="s">
        <v>115</v>
      </c>
      <c r="D58" s="7"/>
      <c r="E58" s="26">
        <v>1</v>
      </c>
      <c r="F58" s="26" t="s">
        <v>116</v>
      </c>
      <c r="G58" s="28">
        <v>30179</v>
      </c>
      <c r="H58" s="28">
        <f t="shared" si="0"/>
        <v>30179</v>
      </c>
      <c r="I58" s="7"/>
      <c r="J58" s="2"/>
    </row>
    <row r="59" spans="2:10" ht="15.6" customHeight="1">
      <c r="B59" s="1"/>
      <c r="C59" s="7" t="s">
        <v>117</v>
      </c>
      <c r="D59" s="7"/>
      <c r="E59" s="26">
        <v>20</v>
      </c>
      <c r="F59" s="26" t="s">
        <v>118</v>
      </c>
      <c r="G59" s="28">
        <f>G51</f>
        <v>107</v>
      </c>
      <c r="H59" s="28">
        <f t="shared" si="0"/>
        <v>2140</v>
      </c>
      <c r="I59" s="7"/>
      <c r="J59" s="2"/>
    </row>
    <row r="60" spans="2:10">
      <c r="B60" s="1"/>
      <c r="C60" s="7" t="s">
        <v>119</v>
      </c>
      <c r="D60" s="7"/>
      <c r="E60" s="26">
        <v>30</v>
      </c>
      <c r="F60" s="26" t="s">
        <v>118</v>
      </c>
      <c r="G60" s="28">
        <f>G51</f>
        <v>107</v>
      </c>
      <c r="H60" s="28">
        <f t="shared" si="0"/>
        <v>3210</v>
      </c>
      <c r="I60" s="7"/>
      <c r="J60" s="2"/>
    </row>
    <row r="61" spans="2:10">
      <c r="B61" s="1"/>
      <c r="C61" s="12" t="s">
        <v>120</v>
      </c>
      <c r="D61" s="12"/>
      <c r="E61" s="35"/>
      <c r="F61" s="29"/>
      <c r="G61" s="29"/>
      <c r="H61" s="30">
        <f>SUM(H55:H60)</f>
        <v>51195.9</v>
      </c>
      <c r="I61" s="7"/>
      <c r="J61" s="2"/>
    </row>
    <row r="62" spans="2:10">
      <c r="B62" s="1"/>
      <c r="C62" s="7"/>
      <c r="D62" s="7"/>
      <c r="E62" s="27"/>
      <c r="F62" s="26"/>
      <c r="G62" s="26"/>
      <c r="H62" s="19"/>
      <c r="I62" s="7"/>
      <c r="J62" s="2"/>
    </row>
    <row r="63" spans="2:10">
      <c r="B63" s="1"/>
      <c r="C63" s="39" t="s">
        <v>121</v>
      </c>
      <c r="D63" s="12"/>
      <c r="E63" s="12"/>
      <c r="F63" s="12"/>
      <c r="G63" s="12"/>
      <c r="H63" s="40">
        <f>SUM(H51+H61)</f>
        <v>426444.9</v>
      </c>
      <c r="I63" s="7"/>
      <c r="J63" s="2"/>
    </row>
    <row r="64" spans="2:10" ht="15" thickBot="1">
      <c r="B64" s="1"/>
      <c r="C64" s="18"/>
      <c r="D64" s="7"/>
      <c r="E64" s="7"/>
      <c r="F64" s="7"/>
      <c r="G64" s="7"/>
      <c r="H64" s="38"/>
      <c r="I64" s="7"/>
      <c r="J64" s="2"/>
    </row>
    <row r="65" spans="2:10" ht="16.149999999999999" customHeight="1">
      <c r="B65" s="1"/>
      <c r="C65" s="299" t="s">
        <v>122</v>
      </c>
      <c r="D65" s="310"/>
      <c r="E65" s="310"/>
      <c r="F65" s="310"/>
      <c r="G65" s="310"/>
      <c r="H65" s="310"/>
      <c r="I65" s="310"/>
      <c r="J65" s="2"/>
    </row>
    <row r="66" spans="2:10" ht="16.149999999999999" customHeight="1">
      <c r="B66" s="1"/>
      <c r="C66" s="24"/>
      <c r="D66" s="24"/>
      <c r="E66" s="24"/>
      <c r="F66" s="24"/>
      <c r="G66" s="24"/>
      <c r="H66" s="24"/>
      <c r="I66" s="24"/>
      <c r="J66" s="2"/>
    </row>
    <row r="67" spans="2:10" ht="15" thickBot="1">
      <c r="B67" s="1"/>
      <c r="C67" s="18" t="s">
        <v>100</v>
      </c>
      <c r="D67" s="7"/>
      <c r="E67" s="25" t="s">
        <v>101</v>
      </c>
      <c r="F67" s="25" t="s">
        <v>102</v>
      </c>
      <c r="G67" s="25" t="s">
        <v>103</v>
      </c>
      <c r="H67" s="18" t="s">
        <v>104</v>
      </c>
      <c r="I67" s="7"/>
      <c r="J67" s="2"/>
    </row>
    <row r="68" spans="2:10" ht="15.6" customHeight="1" thickBot="1">
      <c r="B68" s="1"/>
      <c r="C68" s="7" t="s">
        <v>123</v>
      </c>
      <c r="D68" s="7"/>
      <c r="E68" s="26">
        <f>I40</f>
        <v>4251.96</v>
      </c>
      <c r="F68" s="26" t="s">
        <v>106</v>
      </c>
      <c r="G68" s="36">
        <v>86.15</v>
      </c>
      <c r="H68" s="28">
        <f>G68*E68</f>
        <v>366306.35400000005</v>
      </c>
      <c r="I68" s="7"/>
      <c r="J68" s="2"/>
    </row>
    <row r="69" spans="2:10" ht="15.6" customHeight="1" thickBot="1">
      <c r="B69" s="1"/>
      <c r="C69" s="7" t="s">
        <v>108</v>
      </c>
      <c r="D69" s="7"/>
      <c r="E69" s="26">
        <f>E68</f>
        <v>4251.96</v>
      </c>
      <c r="F69" s="26" t="s">
        <v>106</v>
      </c>
      <c r="G69" s="36">
        <v>6.03</v>
      </c>
      <c r="H69" s="28">
        <f>G69*E69</f>
        <v>25639.318800000001</v>
      </c>
      <c r="I69" s="7"/>
      <c r="J69" s="2"/>
    </row>
    <row r="70" spans="2:10">
      <c r="B70" s="1"/>
      <c r="C70" s="7"/>
      <c r="D70" s="7"/>
      <c r="E70" s="27"/>
      <c r="F70" s="26"/>
      <c r="G70" s="26"/>
      <c r="H70" s="7"/>
      <c r="I70" s="7"/>
      <c r="J70" s="2"/>
    </row>
    <row r="71" spans="2:10">
      <c r="B71" s="1"/>
      <c r="C71" s="39" t="s">
        <v>124</v>
      </c>
      <c r="D71" s="12"/>
      <c r="E71" s="12"/>
      <c r="F71" s="12"/>
      <c r="G71" s="12"/>
      <c r="H71" s="40">
        <f>SUM(H68:H69)</f>
        <v>391945.67280000006</v>
      </c>
      <c r="I71" s="7"/>
      <c r="J71" s="2"/>
    </row>
    <row r="72" spans="2:10" ht="15" thickBot="1">
      <c r="B72" s="1"/>
      <c r="C72" s="18"/>
      <c r="D72" s="7"/>
      <c r="E72" s="7"/>
      <c r="F72" s="7"/>
      <c r="G72" s="7"/>
      <c r="H72" s="7"/>
      <c r="I72" s="7"/>
      <c r="J72" s="2"/>
    </row>
    <row r="73" spans="2:10" ht="16.149999999999999" customHeight="1">
      <c r="B73" s="1"/>
      <c r="C73" s="299" t="s">
        <v>125</v>
      </c>
      <c r="D73" s="310"/>
      <c r="E73" s="310"/>
      <c r="F73" s="310"/>
      <c r="G73" s="310"/>
      <c r="H73" s="310"/>
      <c r="I73" s="310"/>
      <c r="J73" s="2"/>
    </row>
    <row r="74" spans="2:10" ht="16.149999999999999" customHeight="1">
      <c r="B74" s="1"/>
      <c r="C74" s="39" t="s">
        <v>121</v>
      </c>
      <c r="D74" s="12"/>
      <c r="E74" s="12"/>
      <c r="F74" s="12"/>
      <c r="G74" s="12"/>
      <c r="H74" s="40">
        <f>H63</f>
        <v>426444.9</v>
      </c>
      <c r="I74" s="24"/>
      <c r="J74" s="2"/>
    </row>
    <row r="75" spans="2:10">
      <c r="B75" s="1"/>
      <c r="C75" s="39" t="s">
        <v>124</v>
      </c>
      <c r="D75" s="12"/>
      <c r="E75" s="12"/>
      <c r="F75" s="12"/>
      <c r="G75" s="12"/>
      <c r="H75" s="40">
        <f>SUM(H70:H73)</f>
        <v>391945.67280000006</v>
      </c>
      <c r="I75" s="7"/>
      <c r="J75" s="2"/>
    </row>
    <row r="76" spans="2:10">
      <c r="B76" s="1"/>
      <c r="C76" s="18" t="s">
        <v>104</v>
      </c>
      <c r="D76" s="7"/>
      <c r="E76" s="7"/>
      <c r="F76" s="7"/>
      <c r="G76" s="7"/>
      <c r="H76" s="38">
        <f>H74+H75</f>
        <v>818390.57280000008</v>
      </c>
      <c r="I76" s="7"/>
      <c r="J76" s="2"/>
    </row>
    <row r="77" spans="2:10" ht="16.149999999999999" customHeight="1" thickBot="1">
      <c r="B77" s="1"/>
      <c r="C77" s="7"/>
      <c r="D77" s="7"/>
      <c r="E77" s="7"/>
      <c r="F77" s="7"/>
      <c r="G77" s="7"/>
      <c r="H77" s="7"/>
      <c r="I77" s="7"/>
      <c r="J77" s="2"/>
    </row>
    <row r="78" spans="2:10" ht="15.6" customHeight="1">
      <c r="B78" s="20"/>
      <c r="C78" s="21" t="s">
        <v>126</v>
      </c>
      <c r="D78" s="22"/>
      <c r="E78" s="22"/>
      <c r="F78" s="22"/>
      <c r="G78" s="22"/>
      <c r="H78" s="22"/>
      <c r="I78" s="22"/>
      <c r="J78" s="23"/>
    </row>
    <row r="79" spans="2:10" ht="15.6" customHeight="1">
      <c r="B79" s="1"/>
      <c r="C79" s="320" t="s">
        <v>127</v>
      </c>
      <c r="D79" s="321"/>
      <c r="E79" s="321"/>
      <c r="F79" s="321"/>
      <c r="G79" s="321"/>
      <c r="H79" s="321"/>
      <c r="I79" s="321"/>
      <c r="J79" s="2"/>
    </row>
    <row r="80" spans="2:10" ht="15.6" customHeight="1">
      <c r="B80" s="1"/>
      <c r="C80" s="321"/>
      <c r="D80" s="321"/>
      <c r="E80" s="321"/>
      <c r="F80" s="321"/>
      <c r="G80" s="321"/>
      <c r="H80" s="321"/>
      <c r="I80" s="321"/>
      <c r="J80" s="2"/>
    </row>
    <row r="81" spans="2:10" ht="15.6" customHeight="1">
      <c r="B81" s="1"/>
      <c r="C81" s="321"/>
      <c r="D81" s="321"/>
      <c r="E81" s="321"/>
      <c r="F81" s="321"/>
      <c r="G81" s="321"/>
      <c r="H81" s="321"/>
      <c r="I81" s="321"/>
      <c r="J81" s="2"/>
    </row>
    <row r="82" spans="2:10">
      <c r="B82" s="1"/>
      <c r="C82" s="18" t="s">
        <v>128</v>
      </c>
      <c r="D82" s="7"/>
      <c r="E82" s="7"/>
      <c r="F82" s="7"/>
      <c r="G82" s="7"/>
      <c r="H82" s="7"/>
      <c r="I82" s="7"/>
      <c r="J82" s="2"/>
    </row>
    <row r="83" spans="2:10">
      <c r="B83" s="1"/>
      <c r="C83" s="288"/>
      <c r="D83" s="288"/>
      <c r="E83" s="288"/>
      <c r="F83" s="288"/>
      <c r="G83" s="288"/>
      <c r="H83" s="288"/>
      <c r="I83" s="288"/>
      <c r="J83" s="2"/>
    </row>
    <row r="84" spans="2:10" ht="15" thickBot="1">
      <c r="B84" s="4"/>
      <c r="C84" s="60"/>
      <c r="D84" s="60"/>
      <c r="E84" s="60"/>
      <c r="F84" s="60"/>
      <c r="G84" s="60"/>
      <c r="H84" s="60"/>
      <c r="I84" s="60"/>
      <c r="J84" s="6"/>
    </row>
    <row r="85" spans="2:10">
      <c r="B85" s="15"/>
      <c r="C85" s="16"/>
      <c r="D85" s="16"/>
      <c r="E85" s="16"/>
      <c r="F85" s="16"/>
      <c r="G85" s="16"/>
      <c r="H85" s="16"/>
      <c r="I85" s="16"/>
      <c r="J85" s="15"/>
    </row>
    <row r="87" spans="2:10" ht="15.6" customHeight="1"/>
    <row r="88" spans="2:10" ht="16.149999999999999" customHeight="1"/>
    <row r="91" spans="2:10" ht="14.45" customHeight="1"/>
    <row r="92" spans="2:10" ht="14.45" customHeight="1"/>
    <row r="98" ht="15.6" customHeight="1"/>
    <row r="99" ht="16.149999999999999" customHeight="1"/>
    <row r="100" ht="15" customHeight="1"/>
    <row r="101" ht="14.45" customHeight="1"/>
    <row r="103" ht="15" customHeight="1"/>
    <row r="104" ht="14.45" customHeight="1"/>
    <row r="105" ht="15" customHeight="1"/>
  </sheetData>
  <mergeCells count="18">
    <mergeCell ref="C79:I81"/>
    <mergeCell ref="C73:I73"/>
    <mergeCell ref="C2:I2"/>
    <mergeCell ref="C3:I3"/>
    <mergeCell ref="C4:I4"/>
    <mergeCell ref="C48:I48"/>
    <mergeCell ref="C65:I65"/>
    <mergeCell ref="C17:D17"/>
    <mergeCell ref="H17:I17"/>
    <mergeCell ref="C18:I18"/>
    <mergeCell ref="C32:I32"/>
    <mergeCell ref="C26:D26"/>
    <mergeCell ref="C33:F33"/>
    <mergeCell ref="G33:I33"/>
    <mergeCell ref="G19:I19"/>
    <mergeCell ref="C19:F19"/>
    <mergeCell ref="C5:F5"/>
    <mergeCell ref="G5:I5"/>
  </mergeCells>
  <pageMargins left="0.7" right="0.7" top="0.75" bottom="0.75" header="0.3" footer="0.3"/>
  <pageSetup orientation="portrait" r:id="rId1"/>
  <rowBreaks count="1" manualBreakCount="1">
    <brk id="47" min="1" max="9"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48"/>
  <sheetViews>
    <sheetView workbookViewId="0">
      <selection activeCell="D11" sqref="D11"/>
    </sheetView>
  </sheetViews>
  <sheetFormatPr defaultColWidth="9.140625" defaultRowHeight="13.15"/>
  <cols>
    <col min="1" max="1" width="2.7109375" style="95" customWidth="1"/>
    <col min="2" max="3" width="9.140625" style="95"/>
    <col min="4" max="4" width="18.7109375" style="95" customWidth="1"/>
    <col min="5" max="5" width="31.140625" style="95" customWidth="1"/>
    <col min="6" max="6" width="14.42578125" style="95" customWidth="1"/>
    <col min="7" max="7" width="6.5703125" style="95" customWidth="1"/>
    <col min="8" max="8" width="8.140625" style="95" customWidth="1"/>
    <col min="9" max="9" width="10.85546875" style="95" bestFit="1" customWidth="1"/>
    <col min="10" max="10" width="8.7109375" style="95" bestFit="1" customWidth="1"/>
    <col min="11" max="11" width="9" style="95" bestFit="1" customWidth="1"/>
    <col min="12" max="12" width="12" style="95" customWidth="1"/>
    <col min="13" max="14" width="9.140625" style="95"/>
    <col min="15" max="15" width="11.7109375" style="95" customWidth="1"/>
    <col min="16" max="16" width="9.140625" style="95"/>
    <col min="17" max="17" width="11.28515625" style="95" customWidth="1"/>
    <col min="18" max="16384" width="9.140625" style="95"/>
  </cols>
  <sheetData>
    <row r="1" spans="1:17" ht="27.6">
      <c r="A1" s="91"/>
      <c r="B1" s="508" t="s">
        <v>129</v>
      </c>
      <c r="C1" s="508"/>
      <c r="D1" s="508"/>
      <c r="E1" s="508"/>
      <c r="F1" s="508"/>
      <c r="G1" s="508"/>
      <c r="H1" s="508"/>
      <c r="I1" s="92"/>
      <c r="J1" s="93"/>
      <c r="K1" s="94"/>
      <c r="L1" s="92"/>
      <c r="M1" s="93"/>
      <c r="N1" s="94"/>
      <c r="O1" s="92"/>
      <c r="P1" s="93"/>
      <c r="Q1" s="94"/>
    </row>
    <row r="2" spans="1:17" ht="14.45" thickBot="1">
      <c r="A2" s="96"/>
      <c r="B2" s="97" t="s">
        <v>130</v>
      </c>
      <c r="C2" s="96"/>
      <c r="D2" s="96"/>
      <c r="E2" s="96"/>
      <c r="F2" s="96"/>
      <c r="G2" s="98"/>
      <c r="H2" s="99" t="s">
        <v>131</v>
      </c>
      <c r="I2" s="509"/>
      <c r="J2" s="509"/>
      <c r="K2" s="509"/>
      <c r="L2" s="509"/>
      <c r="M2" s="509"/>
      <c r="N2" s="509"/>
      <c r="O2" s="509"/>
      <c r="P2" s="509"/>
      <c r="Q2" s="509"/>
    </row>
    <row r="3" spans="1:17" ht="24" thickTop="1">
      <c r="A3" s="96"/>
      <c r="B3" s="100" t="str">
        <f>+D11&amp;" - "&amp;D10</f>
        <v xml:space="preserve"> - Isophase Welding Sub</v>
      </c>
      <c r="C3" s="101"/>
      <c r="D3" s="101"/>
      <c r="E3" s="101"/>
      <c r="F3" s="101"/>
      <c r="G3" s="102"/>
      <c r="H3" s="103" t="s">
        <v>132</v>
      </c>
      <c r="I3" s="510"/>
      <c r="J3" s="511"/>
      <c r="K3" s="511"/>
      <c r="L3" s="512"/>
      <c r="M3" s="513"/>
      <c r="N3" s="514"/>
      <c r="O3" s="512"/>
      <c r="P3" s="513"/>
      <c r="Q3" s="514"/>
    </row>
    <row r="4" spans="1:17" ht="23.45">
      <c r="A4" s="96"/>
      <c r="B4" s="104"/>
      <c r="C4" s="105"/>
      <c r="D4" s="105"/>
      <c r="E4" s="105"/>
      <c r="F4" s="105"/>
      <c r="G4" s="106"/>
      <c r="H4" s="107" t="s">
        <v>133</v>
      </c>
      <c r="I4" s="497"/>
      <c r="J4" s="498"/>
      <c r="K4" s="498"/>
      <c r="L4" s="499"/>
      <c r="M4" s="500"/>
      <c r="N4" s="501"/>
      <c r="O4" s="499"/>
      <c r="P4" s="500"/>
      <c r="Q4" s="501"/>
    </row>
    <row r="5" spans="1:17" ht="24" thickBot="1">
      <c r="A5" s="96"/>
      <c r="B5" s="108"/>
      <c r="C5" s="109"/>
      <c r="D5" s="109"/>
      <c r="E5" s="109"/>
      <c r="F5" s="109"/>
      <c r="G5" s="110"/>
      <c r="H5" s="111" t="s">
        <v>134</v>
      </c>
      <c r="I5" s="502"/>
      <c r="J5" s="503"/>
      <c r="K5" s="503"/>
      <c r="L5" s="112"/>
      <c r="M5" s="113">
        <f>+L3-L4</f>
        <v>0</v>
      </c>
      <c r="N5" s="114" t="s">
        <v>135</v>
      </c>
      <c r="O5" s="112"/>
      <c r="P5" s="113">
        <f>+O3-O4</f>
        <v>0</v>
      </c>
      <c r="Q5" s="114" t="s">
        <v>135</v>
      </c>
    </row>
    <row r="6" spans="1:17" ht="15" thickTop="1">
      <c r="A6" s="96"/>
      <c r="B6" s="115"/>
      <c r="C6" s="116" t="s">
        <v>136</v>
      </c>
      <c r="D6" s="117"/>
      <c r="E6" s="118"/>
      <c r="F6" s="119"/>
      <c r="G6" s="120"/>
      <c r="H6" s="120"/>
      <c r="I6" s="504" t="s">
        <v>137</v>
      </c>
      <c r="J6" s="505"/>
      <c r="K6" s="505"/>
      <c r="L6" s="506" t="s">
        <v>138</v>
      </c>
      <c r="M6" s="505"/>
      <c r="N6" s="507"/>
      <c r="O6" s="506" t="s">
        <v>139</v>
      </c>
      <c r="P6" s="505"/>
      <c r="Q6" s="507"/>
    </row>
    <row r="7" spans="1:17" ht="14.45">
      <c r="A7" s="96"/>
      <c r="B7" s="121"/>
      <c r="C7" s="116" t="s">
        <v>140</v>
      </c>
      <c r="D7" s="122"/>
      <c r="E7" s="123"/>
      <c r="F7" s="124"/>
      <c r="G7" s="125"/>
      <c r="H7" s="126" t="s">
        <v>141</v>
      </c>
      <c r="I7" s="464"/>
      <c r="J7" s="465"/>
      <c r="K7" s="466"/>
      <c r="L7" s="464"/>
      <c r="M7" s="465"/>
      <c r="N7" s="466"/>
      <c r="O7" s="467"/>
      <c r="P7" s="468"/>
      <c r="Q7" s="469"/>
    </row>
    <row r="8" spans="1:17" ht="13.9">
      <c r="A8" s="96"/>
      <c r="B8" s="121"/>
      <c r="C8" s="116" t="s">
        <v>142</v>
      </c>
      <c r="D8" s="122"/>
      <c r="E8" s="123"/>
      <c r="F8" s="124"/>
      <c r="G8" s="125"/>
      <c r="H8" s="126" t="s">
        <v>143</v>
      </c>
      <c r="I8" s="470"/>
      <c r="J8" s="471"/>
      <c r="K8" s="472"/>
      <c r="L8" s="470"/>
      <c r="M8" s="471"/>
      <c r="N8" s="472"/>
      <c r="O8" s="473"/>
      <c r="P8" s="474"/>
      <c r="Q8" s="475"/>
    </row>
    <row r="9" spans="1:17" ht="14.45">
      <c r="A9" s="96"/>
      <c r="B9" s="121"/>
      <c r="C9" s="116" t="s">
        <v>144</v>
      </c>
      <c r="D9" s="122"/>
      <c r="E9" s="123"/>
      <c r="F9" s="124"/>
      <c r="G9" s="125"/>
      <c r="H9" s="126" t="s">
        <v>145</v>
      </c>
      <c r="I9" s="488"/>
      <c r="J9" s="471"/>
      <c r="K9" s="472"/>
      <c r="L9" s="489"/>
      <c r="M9" s="471"/>
      <c r="N9" s="472"/>
      <c r="O9" s="490"/>
      <c r="P9" s="474"/>
      <c r="Q9" s="475"/>
    </row>
    <row r="10" spans="1:17" ht="13.9">
      <c r="A10" s="96"/>
      <c r="B10" s="121"/>
      <c r="C10" s="116" t="s">
        <v>146</v>
      </c>
      <c r="D10" s="122" t="s">
        <v>147</v>
      </c>
      <c r="E10" s="123"/>
      <c r="F10" s="124"/>
      <c r="G10" s="125"/>
      <c r="H10" s="126" t="s">
        <v>148</v>
      </c>
      <c r="I10" s="491"/>
      <c r="J10" s="492"/>
      <c r="K10" s="493"/>
      <c r="L10" s="491"/>
      <c r="M10" s="492"/>
      <c r="N10" s="493"/>
      <c r="O10" s="494"/>
      <c r="P10" s="495"/>
      <c r="Q10" s="496"/>
    </row>
    <row r="11" spans="1:17" ht="13.9">
      <c r="A11" s="96"/>
      <c r="B11" s="121"/>
      <c r="C11" s="116" t="s">
        <v>149</v>
      </c>
      <c r="D11" s="122"/>
      <c r="E11" s="123"/>
      <c r="F11" s="124"/>
      <c r="G11" s="125"/>
      <c r="H11" s="126" t="s">
        <v>150</v>
      </c>
      <c r="I11" s="482"/>
      <c r="J11" s="483"/>
      <c r="K11" s="484"/>
      <c r="L11" s="482"/>
      <c r="M11" s="483"/>
      <c r="N11" s="484"/>
      <c r="O11" s="485"/>
      <c r="P11" s="486"/>
      <c r="Q11" s="487"/>
    </row>
    <row r="12" spans="1:17" ht="13.9">
      <c r="A12" s="96"/>
      <c r="B12" s="121"/>
      <c r="C12" s="127" t="s">
        <v>151</v>
      </c>
      <c r="D12" s="122"/>
      <c r="E12" s="123"/>
      <c r="F12" s="124"/>
      <c r="G12" s="125"/>
      <c r="H12" s="126" t="s">
        <v>152</v>
      </c>
      <c r="I12" s="482"/>
      <c r="J12" s="483"/>
      <c r="K12" s="484"/>
      <c r="L12" s="482"/>
      <c r="M12" s="483"/>
      <c r="N12" s="484"/>
      <c r="O12" s="485"/>
      <c r="P12" s="486"/>
      <c r="Q12" s="487"/>
    </row>
    <row r="13" spans="1:17" ht="13.9">
      <c r="A13" s="96"/>
      <c r="B13" s="121"/>
      <c r="C13" s="116" t="s">
        <v>153</v>
      </c>
      <c r="D13" s="122"/>
      <c r="E13" s="123"/>
      <c r="F13" s="124"/>
      <c r="G13" s="125"/>
      <c r="H13" s="128" t="s">
        <v>154</v>
      </c>
      <c r="I13" s="461">
        <f>+IF(I$11="No Bid","No Bid",I12-I11)</f>
        <v>0</v>
      </c>
      <c r="J13" s="462"/>
      <c r="K13" s="463"/>
      <c r="L13" s="461"/>
      <c r="M13" s="462"/>
      <c r="N13" s="463"/>
      <c r="O13" s="461"/>
      <c r="P13" s="462"/>
      <c r="Q13" s="463"/>
    </row>
    <row r="14" spans="1:17" ht="13.9">
      <c r="A14" s="96"/>
      <c r="B14" s="121"/>
      <c r="C14" s="116" t="s">
        <v>155</v>
      </c>
      <c r="D14" s="122"/>
      <c r="E14" s="123"/>
      <c r="F14" s="124"/>
      <c r="G14" s="125"/>
      <c r="H14" s="126" t="s">
        <v>156</v>
      </c>
      <c r="I14" s="449"/>
      <c r="J14" s="450"/>
      <c r="K14" s="451"/>
      <c r="L14" s="449"/>
      <c r="M14" s="450"/>
      <c r="N14" s="451"/>
      <c r="O14" s="452"/>
      <c r="P14" s="453"/>
      <c r="Q14" s="454"/>
    </row>
    <row r="15" spans="1:17" ht="13.9">
      <c r="A15" s="96"/>
      <c r="B15" s="121"/>
      <c r="C15" s="116" t="s">
        <v>157</v>
      </c>
      <c r="D15" s="129"/>
      <c r="E15" s="130"/>
      <c r="F15" s="124"/>
      <c r="G15" s="125"/>
      <c r="H15" s="126" t="s">
        <v>158</v>
      </c>
      <c r="I15" s="449"/>
      <c r="J15" s="450"/>
      <c r="K15" s="451"/>
      <c r="L15" s="449"/>
      <c r="M15" s="450"/>
      <c r="N15" s="451"/>
      <c r="O15" s="452"/>
      <c r="P15" s="453"/>
      <c r="Q15" s="454"/>
    </row>
    <row r="16" spans="1:17" ht="14.45">
      <c r="A16" s="96"/>
      <c r="B16" s="121"/>
      <c r="C16" s="127" t="s">
        <v>159</v>
      </c>
      <c r="D16" s="129" t="s">
        <v>160</v>
      </c>
      <c r="E16" s="131"/>
      <c r="F16" s="124"/>
      <c r="G16" s="132"/>
      <c r="H16" s="133" t="s">
        <v>161</v>
      </c>
      <c r="I16" s="455" t="s">
        <v>162</v>
      </c>
      <c r="J16" s="456"/>
      <c r="K16" s="457"/>
      <c r="L16" s="455" t="s">
        <v>162</v>
      </c>
      <c r="M16" s="456"/>
      <c r="N16" s="457"/>
      <c r="O16" s="458" t="s">
        <v>162</v>
      </c>
      <c r="P16" s="459"/>
      <c r="Q16" s="460"/>
    </row>
    <row r="17" spans="1:17" ht="15" thickBot="1">
      <c r="A17" s="134"/>
      <c r="B17" s="135"/>
      <c r="C17" s="136" t="s">
        <v>163</v>
      </c>
      <c r="D17" s="137" t="s">
        <v>162</v>
      </c>
      <c r="E17" s="138"/>
      <c r="F17" s="124"/>
      <c r="G17" s="125"/>
      <c r="H17" s="139" t="str">
        <f>CONCATENATE("Exchange Rate (1 : $x",D17,")")</f>
        <v>Exchange Rate (1 : $xUSD - US Dollar)</v>
      </c>
      <c r="I17" s="476">
        <f>IF(I16="",1,IF($D$17="","Enter Project Currency In Cell D17",IF(I16=$D$17,1,"Enter Exchange Rate Here")))</f>
        <v>1</v>
      </c>
      <c r="J17" s="477"/>
      <c r="K17" s="478"/>
      <c r="L17" s="476">
        <f>IF(L16="",1,IF($D$17="","Enter Project Currency In Cell D17",IF(L16=$D$17,1,"Enter Exchange Rate Here")))</f>
        <v>1</v>
      </c>
      <c r="M17" s="477"/>
      <c r="N17" s="478"/>
      <c r="O17" s="479">
        <f>IF(O16="",1,IF($D$17="","Enter Project Currency In Cell D17",IF(O16=$D$17,1,"Enter Exchange Rate Here")))</f>
        <v>1</v>
      </c>
      <c r="P17" s="480"/>
      <c r="Q17" s="481"/>
    </row>
    <row r="18" spans="1:17" ht="16.899999999999999" thickTop="1" thickBot="1">
      <c r="A18" s="134"/>
      <c r="B18" s="432" t="s">
        <v>164</v>
      </c>
      <c r="C18" s="433"/>
      <c r="D18" s="433"/>
      <c r="E18" s="433"/>
      <c r="F18" s="434"/>
      <c r="G18" s="140" t="str">
        <f>+G158</f>
        <v>-</v>
      </c>
      <c r="H18" s="141" t="str">
        <f>+H158</f>
        <v>-</v>
      </c>
      <c r="I18" s="142" t="s">
        <v>165</v>
      </c>
      <c r="J18" s="140" t="s">
        <v>165</v>
      </c>
      <c r="K18" s="143">
        <f>K$158</f>
        <v>818390.57280000008</v>
      </c>
      <c r="L18" s="142" t="s">
        <v>165</v>
      </c>
      <c r="M18" s="140" t="s">
        <v>165</v>
      </c>
      <c r="N18" s="143">
        <f>N$158</f>
        <v>0</v>
      </c>
      <c r="O18" s="142" t="s">
        <v>165</v>
      </c>
      <c r="P18" s="140" t="s">
        <v>165</v>
      </c>
      <c r="Q18" s="143">
        <f>Q$158</f>
        <v>0</v>
      </c>
    </row>
    <row r="19" spans="1:17" ht="56.45" thickTop="1" thickBot="1">
      <c r="A19" s="96"/>
      <c r="B19" s="446" t="s">
        <v>166</v>
      </c>
      <c r="C19" s="447"/>
      <c r="D19" s="447"/>
      <c r="E19" s="447"/>
      <c r="F19" s="448"/>
      <c r="G19" s="144" t="s">
        <v>167</v>
      </c>
      <c r="H19" s="145" t="s">
        <v>168</v>
      </c>
      <c r="I19" s="146" t="str">
        <f>CONCATENATE("Unit Price (",I16,")")</f>
        <v>Unit Price (USD - US Dollar)</v>
      </c>
      <c r="J19" s="289" t="s">
        <v>169</v>
      </c>
      <c r="K19" s="147" t="str">
        <f>CONCATENATE("Total Price (",$D$17,")")</f>
        <v>Total Price (USD - US Dollar)</v>
      </c>
      <c r="L19" s="146" t="str">
        <f>CONCATENATE("Unit Price (",L16,")")</f>
        <v>Unit Price (USD - US Dollar)</v>
      </c>
      <c r="M19" s="289" t="s">
        <v>169</v>
      </c>
      <c r="N19" s="147" t="str">
        <f>CONCATENATE("Total Price (",$D$17,")")</f>
        <v>Total Price (USD - US Dollar)</v>
      </c>
      <c r="O19" s="146" t="str">
        <f>CONCATENATE("Unit Price (",O16,")")</f>
        <v>Unit Price (USD - US Dollar)</v>
      </c>
      <c r="P19" s="289" t="s">
        <v>169</v>
      </c>
      <c r="Q19" s="147" t="str">
        <f>CONCATENATE("Total Price (",$D$17,")")</f>
        <v>Total Price (USD - US Dollar)</v>
      </c>
    </row>
    <row r="20" spans="1:17" ht="16.149999999999999" thickTop="1">
      <c r="A20" s="134"/>
      <c r="B20" s="424" t="s">
        <v>170</v>
      </c>
      <c r="C20" s="425"/>
      <c r="D20" s="425"/>
      <c r="E20" s="425"/>
      <c r="F20" s="426"/>
      <c r="G20" s="148" t="s">
        <v>165</v>
      </c>
      <c r="H20" s="149" t="s">
        <v>165</v>
      </c>
      <c r="I20" s="150" t="s">
        <v>165</v>
      </c>
      <c r="J20" s="148" t="s">
        <v>165</v>
      </c>
      <c r="K20" s="151">
        <f>+IF(I$13="No Bid","No Bid",SUM(K21:K120))</f>
        <v>818390.57280000008</v>
      </c>
      <c r="L20" s="150" t="s">
        <v>165</v>
      </c>
      <c r="M20" s="148" t="s">
        <v>165</v>
      </c>
      <c r="N20" s="151">
        <f>+IF(L$13="No Bid","No Bid",SUM(N21:N120))</f>
        <v>0</v>
      </c>
      <c r="O20" s="150" t="s">
        <v>165</v>
      </c>
      <c r="P20" s="148" t="s">
        <v>165</v>
      </c>
      <c r="Q20" s="151">
        <f>+IF(O$13="No Bid","No Bid",SUM(Q21:Q120))</f>
        <v>0</v>
      </c>
    </row>
    <row r="21" spans="1:17" ht="13.9">
      <c r="A21" s="96"/>
      <c r="B21" s="152">
        <v>1</v>
      </c>
      <c r="C21" s="153" t="s">
        <v>171</v>
      </c>
      <c r="D21" s="154"/>
      <c r="E21" s="154"/>
      <c r="F21" s="155"/>
      <c r="G21" s="156">
        <v>1</v>
      </c>
      <c r="H21" s="157" t="s">
        <v>116</v>
      </c>
      <c r="I21" s="158">
        <f>Summary!H74</f>
        <v>426444.9</v>
      </c>
      <c r="J21" s="159" t="s">
        <v>172</v>
      </c>
      <c r="K21" s="160">
        <f>I21*G21</f>
        <v>426444.9</v>
      </c>
      <c r="L21" s="158"/>
      <c r="M21" s="159"/>
      <c r="N21" s="160"/>
      <c r="O21" s="161"/>
      <c r="P21" s="162"/>
      <c r="Q21" s="160"/>
    </row>
    <row r="22" spans="1:17" ht="13.9">
      <c r="A22" s="96"/>
      <c r="B22" s="152">
        <v>2</v>
      </c>
      <c r="C22" s="153" t="s">
        <v>173</v>
      </c>
      <c r="D22" s="277"/>
      <c r="E22" s="277"/>
      <c r="F22" s="278"/>
      <c r="G22" s="156">
        <v>1</v>
      </c>
      <c r="H22" s="157" t="s">
        <v>116</v>
      </c>
      <c r="I22" s="279"/>
      <c r="J22" s="280" t="s">
        <v>174</v>
      </c>
      <c r="K22" s="160">
        <f t="shared" ref="K22:K30" si="0">I22*G22</f>
        <v>0</v>
      </c>
      <c r="L22" s="279"/>
      <c r="M22" s="280"/>
      <c r="N22" s="163"/>
      <c r="O22" s="281"/>
      <c r="P22" s="282"/>
      <c r="Q22" s="163"/>
    </row>
    <row r="23" spans="1:17" ht="13.9">
      <c r="A23" s="96"/>
      <c r="B23" s="152">
        <v>3</v>
      </c>
      <c r="C23" s="153" t="s">
        <v>175</v>
      </c>
      <c r="D23" s="154"/>
      <c r="E23" s="154"/>
      <c r="F23" s="155"/>
      <c r="G23" s="156">
        <v>1</v>
      </c>
      <c r="H23" s="157" t="s">
        <v>116</v>
      </c>
      <c r="I23" s="158"/>
      <c r="J23" s="159" t="s">
        <v>174</v>
      </c>
      <c r="K23" s="160">
        <f t="shared" si="0"/>
        <v>0</v>
      </c>
      <c r="L23" s="158"/>
      <c r="M23" s="159"/>
      <c r="N23" s="163"/>
      <c r="O23" s="161"/>
      <c r="P23" s="162"/>
      <c r="Q23" s="163"/>
    </row>
    <row r="24" spans="1:17" ht="13.9">
      <c r="A24" s="96"/>
      <c r="B24" s="152">
        <v>4</v>
      </c>
      <c r="C24" s="153" t="s">
        <v>176</v>
      </c>
      <c r="D24" s="154"/>
      <c r="E24" s="154"/>
      <c r="F24" s="155"/>
      <c r="G24" s="156">
        <v>1</v>
      </c>
      <c r="H24" s="157" t="s">
        <v>116</v>
      </c>
      <c r="I24" s="158"/>
      <c r="J24" s="159" t="s">
        <v>174</v>
      </c>
      <c r="K24" s="160">
        <f t="shared" si="0"/>
        <v>0</v>
      </c>
      <c r="L24" s="158"/>
      <c r="M24" s="159"/>
      <c r="N24" s="163"/>
      <c r="O24" s="161"/>
      <c r="P24" s="162"/>
      <c r="Q24" s="163"/>
    </row>
    <row r="25" spans="1:17" ht="13.9">
      <c r="A25" s="96"/>
      <c r="B25" s="152">
        <v>5</v>
      </c>
      <c r="C25" s="153" t="s">
        <v>177</v>
      </c>
      <c r="D25" s="154"/>
      <c r="E25" s="154"/>
      <c r="F25" s="155"/>
      <c r="G25" s="156">
        <v>1</v>
      </c>
      <c r="H25" s="157" t="s">
        <v>116</v>
      </c>
      <c r="I25" s="158">
        <f>Summary!H75</f>
        <v>391945.67280000006</v>
      </c>
      <c r="J25" s="159" t="s">
        <v>172</v>
      </c>
      <c r="K25" s="160">
        <f t="shared" si="0"/>
        <v>391945.67280000006</v>
      </c>
      <c r="L25" s="158"/>
      <c r="M25" s="159"/>
      <c r="N25" s="163"/>
      <c r="O25" s="161"/>
      <c r="P25" s="159"/>
      <c r="Q25" s="163"/>
    </row>
    <row r="26" spans="1:17" ht="13.9">
      <c r="A26" s="96"/>
      <c r="B26" s="152">
        <v>6</v>
      </c>
      <c r="C26" s="153" t="s">
        <v>178</v>
      </c>
      <c r="D26" s="277"/>
      <c r="E26" s="277"/>
      <c r="F26" s="278"/>
      <c r="G26" s="156">
        <v>1</v>
      </c>
      <c r="H26" s="157" t="s">
        <v>116</v>
      </c>
      <c r="I26" s="279"/>
      <c r="J26" s="280" t="s">
        <v>174</v>
      </c>
      <c r="K26" s="160">
        <f t="shared" si="0"/>
        <v>0</v>
      </c>
      <c r="L26" s="279"/>
      <c r="M26" s="280"/>
      <c r="N26" s="163"/>
      <c r="O26" s="281"/>
      <c r="P26" s="280"/>
      <c r="Q26" s="163"/>
    </row>
    <row r="27" spans="1:17" ht="13.9">
      <c r="A27" s="96"/>
      <c r="B27" s="152">
        <v>7</v>
      </c>
      <c r="C27" s="153" t="s">
        <v>179</v>
      </c>
      <c r="D27" s="154"/>
      <c r="E27" s="154"/>
      <c r="F27" s="155"/>
      <c r="G27" s="156">
        <v>1</v>
      </c>
      <c r="H27" s="157" t="s">
        <v>116</v>
      </c>
      <c r="I27" s="158"/>
      <c r="J27" s="159" t="s">
        <v>174</v>
      </c>
      <c r="K27" s="160">
        <f t="shared" si="0"/>
        <v>0</v>
      </c>
      <c r="L27" s="158"/>
      <c r="M27" s="159"/>
      <c r="N27" s="163"/>
      <c r="O27" s="161"/>
      <c r="P27" s="159"/>
      <c r="Q27" s="163"/>
    </row>
    <row r="28" spans="1:17" ht="13.9">
      <c r="A28" s="96"/>
      <c r="B28" s="152">
        <v>8</v>
      </c>
      <c r="C28" s="153" t="s">
        <v>180</v>
      </c>
      <c r="D28" s="154"/>
      <c r="E28" s="154"/>
      <c r="F28" s="155"/>
      <c r="G28" s="156">
        <v>1</v>
      </c>
      <c r="H28" s="157" t="s">
        <v>116</v>
      </c>
      <c r="I28" s="158"/>
      <c r="J28" s="159" t="s">
        <v>174</v>
      </c>
      <c r="K28" s="160">
        <f t="shared" si="0"/>
        <v>0</v>
      </c>
      <c r="L28" s="158"/>
      <c r="M28" s="159"/>
      <c r="N28" s="163"/>
      <c r="O28" s="161"/>
      <c r="P28" s="159"/>
      <c r="Q28" s="163"/>
    </row>
    <row r="29" spans="1:17" ht="13.9">
      <c r="A29" s="96"/>
      <c r="B29" s="152">
        <v>9</v>
      </c>
      <c r="C29" s="153" t="s">
        <v>181</v>
      </c>
      <c r="D29" s="154"/>
      <c r="E29" s="154"/>
      <c r="F29" s="155"/>
      <c r="G29" s="156">
        <v>1</v>
      </c>
      <c r="H29" s="157" t="s">
        <v>116</v>
      </c>
      <c r="I29" s="158"/>
      <c r="J29" s="159" t="s">
        <v>174</v>
      </c>
      <c r="K29" s="160">
        <f t="shared" si="0"/>
        <v>0</v>
      </c>
      <c r="L29" s="158"/>
      <c r="M29" s="159"/>
      <c r="N29" s="163"/>
      <c r="O29" s="161"/>
      <c r="P29" s="159"/>
      <c r="Q29" s="163"/>
    </row>
    <row r="30" spans="1:17" ht="14.45" thickBot="1">
      <c r="A30" s="96"/>
      <c r="B30" s="152">
        <v>10</v>
      </c>
      <c r="C30" s="153" t="s">
        <v>182</v>
      </c>
      <c r="D30" s="154"/>
      <c r="E30" s="154"/>
      <c r="F30" s="155"/>
      <c r="G30" s="165">
        <v>1</v>
      </c>
      <c r="H30" s="166" t="s">
        <v>116</v>
      </c>
      <c r="I30" s="158"/>
      <c r="J30" s="159" t="s">
        <v>174</v>
      </c>
      <c r="K30" s="160">
        <f t="shared" si="0"/>
        <v>0</v>
      </c>
      <c r="L30" s="158"/>
      <c r="M30" s="159"/>
      <c r="N30" s="163"/>
      <c r="O30" s="161"/>
      <c r="P30" s="159"/>
      <c r="Q30" s="163"/>
    </row>
    <row r="31" spans="1:17" ht="14.45" hidden="1" thickBot="1">
      <c r="A31" s="96"/>
      <c r="B31" s="152">
        <v>11</v>
      </c>
      <c r="C31" s="164"/>
      <c r="D31" s="154"/>
      <c r="E31" s="154"/>
      <c r="F31" s="155"/>
      <c r="G31" s="165"/>
      <c r="H31" s="166"/>
      <c r="I31" s="158"/>
      <c r="J31" s="159"/>
      <c r="K31" s="163"/>
      <c r="L31" s="158"/>
      <c r="M31" s="159"/>
      <c r="N31" s="163"/>
      <c r="O31" s="161"/>
      <c r="P31" s="159"/>
      <c r="Q31" s="163"/>
    </row>
    <row r="32" spans="1:17" ht="14.45" hidden="1" thickBot="1">
      <c r="A32" s="96"/>
      <c r="B32" s="152">
        <v>12</v>
      </c>
      <c r="C32" s="164"/>
      <c r="D32" s="154"/>
      <c r="E32" s="154"/>
      <c r="F32" s="155"/>
      <c r="G32" s="156"/>
      <c r="H32" s="157"/>
      <c r="I32" s="158"/>
      <c r="J32" s="159"/>
      <c r="K32" s="163"/>
      <c r="L32" s="158"/>
      <c r="M32" s="159"/>
      <c r="N32" s="163"/>
      <c r="O32" s="161"/>
      <c r="P32" s="159"/>
      <c r="Q32" s="163"/>
    </row>
    <row r="33" spans="1:17" ht="14.45" hidden="1" thickBot="1">
      <c r="A33" s="96"/>
      <c r="B33" s="152">
        <v>13</v>
      </c>
      <c r="C33" s="164"/>
      <c r="D33" s="154"/>
      <c r="E33" s="154"/>
      <c r="F33" s="155"/>
      <c r="G33" s="156"/>
      <c r="H33" s="157"/>
      <c r="I33" s="158"/>
      <c r="J33" s="159"/>
      <c r="K33" s="163"/>
      <c r="L33" s="158"/>
      <c r="M33" s="159"/>
      <c r="N33" s="163"/>
      <c r="O33" s="161"/>
      <c r="P33" s="159"/>
      <c r="Q33" s="163"/>
    </row>
    <row r="34" spans="1:17" ht="14.45" hidden="1" thickBot="1">
      <c r="A34" s="96"/>
      <c r="B34" s="152">
        <v>14</v>
      </c>
      <c r="C34" s="164"/>
      <c r="D34" s="154"/>
      <c r="E34" s="154"/>
      <c r="F34" s="155"/>
      <c r="G34" s="156"/>
      <c r="H34" s="157"/>
      <c r="I34" s="158"/>
      <c r="J34" s="159"/>
      <c r="K34" s="163"/>
      <c r="L34" s="158"/>
      <c r="M34" s="159"/>
      <c r="N34" s="163"/>
      <c r="O34" s="161"/>
      <c r="P34" s="159"/>
      <c r="Q34" s="163"/>
    </row>
    <row r="35" spans="1:17" ht="14.45" hidden="1" thickBot="1">
      <c r="A35" s="96"/>
      <c r="B35" s="152">
        <v>15</v>
      </c>
      <c r="C35" s="164"/>
      <c r="D35" s="154"/>
      <c r="E35" s="154"/>
      <c r="F35" s="155"/>
      <c r="G35" s="156"/>
      <c r="H35" s="157"/>
      <c r="I35" s="167"/>
      <c r="J35" s="168"/>
      <c r="K35" s="163"/>
      <c r="L35" s="167"/>
      <c r="M35" s="159"/>
      <c r="N35" s="163"/>
      <c r="O35" s="169"/>
      <c r="P35" s="159"/>
      <c r="Q35" s="163"/>
    </row>
    <row r="36" spans="1:17" ht="14.45" hidden="1" thickBot="1">
      <c r="A36" s="96"/>
      <c r="B36" s="152">
        <v>16</v>
      </c>
      <c r="C36" s="164"/>
      <c r="D36" s="154"/>
      <c r="E36" s="154"/>
      <c r="F36" s="155"/>
      <c r="G36" s="170"/>
      <c r="H36" s="157"/>
      <c r="I36" s="167"/>
      <c r="J36" s="168"/>
      <c r="K36" s="163"/>
      <c r="L36" s="167"/>
      <c r="M36" s="159"/>
      <c r="N36" s="163"/>
      <c r="O36" s="169"/>
      <c r="P36" s="159"/>
      <c r="Q36" s="163"/>
    </row>
    <row r="37" spans="1:17" ht="14.45" hidden="1" thickBot="1">
      <c r="A37" s="96"/>
      <c r="B37" s="152">
        <v>17</v>
      </c>
      <c r="C37" s="164"/>
      <c r="D37" s="154"/>
      <c r="E37" s="154"/>
      <c r="F37" s="155"/>
      <c r="G37" s="170"/>
      <c r="H37" s="166"/>
      <c r="I37" s="167"/>
      <c r="J37" s="168"/>
      <c r="K37" s="163"/>
      <c r="L37" s="167"/>
      <c r="M37" s="159"/>
      <c r="N37" s="163"/>
      <c r="O37" s="169"/>
      <c r="P37" s="159"/>
      <c r="Q37" s="163"/>
    </row>
    <row r="38" spans="1:17" ht="14.45" hidden="1" thickBot="1">
      <c r="A38" s="96"/>
      <c r="B38" s="152">
        <v>18</v>
      </c>
      <c r="C38" s="164"/>
      <c r="D38" s="154"/>
      <c r="E38" s="154"/>
      <c r="F38" s="155"/>
      <c r="G38" s="170"/>
      <c r="H38" s="166"/>
      <c r="I38" s="167"/>
      <c r="J38" s="168"/>
      <c r="K38" s="163"/>
      <c r="L38" s="167"/>
      <c r="M38" s="159"/>
      <c r="N38" s="163"/>
      <c r="O38" s="169"/>
      <c r="P38" s="159"/>
      <c r="Q38" s="163"/>
    </row>
    <row r="39" spans="1:17" ht="14.45" hidden="1" thickBot="1">
      <c r="A39" s="96"/>
      <c r="B39" s="152">
        <v>19</v>
      </c>
      <c r="C39" s="164"/>
      <c r="D39" s="154"/>
      <c r="E39" s="154"/>
      <c r="F39" s="155"/>
      <c r="G39" s="156"/>
      <c r="H39" s="166"/>
      <c r="I39" s="167"/>
      <c r="J39" s="168"/>
      <c r="K39" s="163"/>
      <c r="L39" s="167"/>
      <c r="M39" s="159"/>
      <c r="N39" s="163"/>
      <c r="O39" s="169"/>
      <c r="P39" s="159"/>
      <c r="Q39" s="163"/>
    </row>
    <row r="40" spans="1:17" ht="14.45" hidden="1" thickBot="1">
      <c r="A40" s="96"/>
      <c r="B40" s="152">
        <v>20</v>
      </c>
      <c r="C40" s="164"/>
      <c r="D40" s="154"/>
      <c r="E40" s="154"/>
      <c r="F40" s="155"/>
      <c r="G40" s="170"/>
      <c r="H40" s="166"/>
      <c r="I40" s="167"/>
      <c r="J40" s="168"/>
      <c r="K40" s="163"/>
      <c r="L40" s="167"/>
      <c r="M40" s="159"/>
      <c r="N40" s="163"/>
      <c r="O40" s="169"/>
      <c r="P40" s="159"/>
      <c r="Q40" s="163"/>
    </row>
    <row r="41" spans="1:17" ht="14.45" hidden="1" thickBot="1">
      <c r="A41" s="96"/>
      <c r="B41" s="152">
        <v>21</v>
      </c>
      <c r="C41" s="164"/>
      <c r="D41" s="154"/>
      <c r="E41" s="154"/>
      <c r="F41" s="155"/>
      <c r="G41" s="170"/>
      <c r="H41" s="166"/>
      <c r="I41" s="167"/>
      <c r="J41" s="168"/>
      <c r="K41" s="163"/>
      <c r="L41" s="167"/>
      <c r="M41" s="159"/>
      <c r="N41" s="163"/>
      <c r="O41" s="169"/>
      <c r="P41" s="159"/>
      <c r="Q41" s="163"/>
    </row>
    <row r="42" spans="1:17" ht="14.45" hidden="1" thickBot="1">
      <c r="A42" s="96"/>
      <c r="B42" s="152">
        <v>22</v>
      </c>
      <c r="C42" s="164"/>
      <c r="D42" s="154"/>
      <c r="E42" s="154"/>
      <c r="F42" s="155"/>
      <c r="G42" s="170"/>
      <c r="H42" s="166"/>
      <c r="I42" s="167"/>
      <c r="J42" s="168"/>
      <c r="K42" s="163"/>
      <c r="L42" s="167"/>
      <c r="M42" s="159"/>
      <c r="N42" s="163"/>
      <c r="O42" s="169"/>
      <c r="P42" s="159"/>
      <c r="Q42" s="163"/>
    </row>
    <row r="43" spans="1:17" ht="14.45" hidden="1" thickBot="1">
      <c r="A43" s="96"/>
      <c r="B43" s="152">
        <v>23</v>
      </c>
      <c r="C43" s="164"/>
      <c r="D43" s="154"/>
      <c r="E43" s="154"/>
      <c r="F43" s="155"/>
      <c r="G43" s="170"/>
      <c r="H43" s="166"/>
      <c r="I43" s="167"/>
      <c r="J43" s="168"/>
      <c r="K43" s="163"/>
      <c r="L43" s="167"/>
      <c r="M43" s="159"/>
      <c r="N43" s="163"/>
      <c r="O43" s="169"/>
      <c r="P43" s="159"/>
      <c r="Q43" s="163"/>
    </row>
    <row r="44" spans="1:17" ht="14.45" hidden="1" thickBot="1">
      <c r="A44" s="96"/>
      <c r="B44" s="152">
        <v>24</v>
      </c>
      <c r="C44" s="164"/>
      <c r="D44" s="154"/>
      <c r="E44" s="154"/>
      <c r="F44" s="155"/>
      <c r="G44" s="170"/>
      <c r="H44" s="166"/>
      <c r="I44" s="167"/>
      <c r="J44" s="159"/>
      <c r="K44" s="163"/>
      <c r="L44" s="167"/>
      <c r="M44" s="159"/>
      <c r="N44" s="163"/>
      <c r="O44" s="169"/>
      <c r="P44" s="159"/>
      <c r="Q44" s="163"/>
    </row>
    <row r="45" spans="1:17" ht="14.45" hidden="1" thickBot="1">
      <c r="A45" s="96"/>
      <c r="B45" s="152">
        <v>25</v>
      </c>
      <c r="C45" s="164"/>
      <c r="D45" s="154"/>
      <c r="E45" s="154"/>
      <c r="F45" s="155"/>
      <c r="G45" s="170"/>
      <c r="H45" s="166"/>
      <c r="I45" s="167"/>
      <c r="J45" s="159"/>
      <c r="K45" s="163"/>
      <c r="L45" s="167"/>
      <c r="M45" s="159"/>
      <c r="N45" s="163"/>
      <c r="O45" s="169"/>
      <c r="P45" s="159"/>
      <c r="Q45" s="163"/>
    </row>
    <row r="46" spans="1:17" ht="14.45" hidden="1" thickBot="1">
      <c r="A46" s="96"/>
      <c r="B46" s="152">
        <v>26</v>
      </c>
      <c r="C46" s="164"/>
      <c r="D46" s="171"/>
      <c r="E46" s="171"/>
      <c r="F46" s="172"/>
      <c r="G46" s="165"/>
      <c r="H46" s="166"/>
      <c r="I46" s="167"/>
      <c r="J46" s="159"/>
      <c r="K46" s="163"/>
      <c r="L46" s="167"/>
      <c r="M46" s="159"/>
      <c r="N46" s="163"/>
      <c r="O46" s="169"/>
      <c r="P46" s="159"/>
      <c r="Q46" s="163"/>
    </row>
    <row r="47" spans="1:17" ht="14.45" hidden="1" thickBot="1">
      <c r="A47" s="96"/>
      <c r="B47" s="152">
        <v>27</v>
      </c>
      <c r="C47" s="153"/>
      <c r="D47" s="171"/>
      <c r="E47" s="171"/>
      <c r="F47" s="172"/>
      <c r="G47" s="165"/>
      <c r="H47" s="166"/>
      <c r="I47" s="167"/>
      <c r="J47" s="168"/>
      <c r="K47" s="163"/>
      <c r="L47" s="167"/>
      <c r="M47" s="168"/>
      <c r="N47" s="163"/>
      <c r="O47" s="169"/>
      <c r="P47" s="173"/>
      <c r="Q47" s="163"/>
    </row>
    <row r="48" spans="1:17" ht="14.45" hidden="1" thickBot="1">
      <c r="A48" s="96"/>
      <c r="B48" s="152">
        <v>28</v>
      </c>
      <c r="C48" s="174"/>
      <c r="D48" s="154"/>
      <c r="E48" s="154"/>
      <c r="F48" s="155"/>
      <c r="G48" s="170"/>
      <c r="H48" s="166"/>
      <c r="I48" s="167"/>
      <c r="J48" s="168"/>
      <c r="K48" s="163">
        <f t="shared" ref="K48:K79" si="1">+IF(I$13="No Bid","No Bid",I48*$G48*I$17)</f>
        <v>0</v>
      </c>
      <c r="L48" s="167"/>
      <c r="M48" s="168"/>
      <c r="N48" s="163">
        <f>+IF(L$13="No Bid","No Bid",L48*$G48*L$17)</f>
        <v>0</v>
      </c>
      <c r="O48" s="169"/>
      <c r="P48" s="173"/>
      <c r="Q48" s="163">
        <f>+IF(O$13="No Bid","No Bid",O48*$G48*O$17)</f>
        <v>0</v>
      </c>
    </row>
    <row r="49" spans="1:17" ht="14.45" hidden="1" thickBot="1">
      <c r="A49" s="96"/>
      <c r="B49" s="152">
        <v>29</v>
      </c>
      <c r="C49" s="174"/>
      <c r="D49" s="154"/>
      <c r="E49" s="154"/>
      <c r="F49" s="155"/>
      <c r="G49" s="170"/>
      <c r="H49" s="166"/>
      <c r="I49" s="167"/>
      <c r="J49" s="168"/>
      <c r="K49" s="163">
        <f t="shared" si="1"/>
        <v>0</v>
      </c>
      <c r="L49" s="167"/>
      <c r="M49" s="168"/>
      <c r="N49" s="163">
        <f t="shared" ref="N49:N65" si="2">+IF(L$13="No Bid","No Bid",L49*$G49*L$17)</f>
        <v>0</v>
      </c>
      <c r="O49" s="169"/>
      <c r="P49" s="173"/>
      <c r="Q49" s="163">
        <f t="shared" ref="Q49:Q65" si="3">+IF(O$13="No Bid","No Bid",O49*$G49*O$17)</f>
        <v>0</v>
      </c>
    </row>
    <row r="50" spans="1:17" ht="14.45" hidden="1" thickBot="1">
      <c r="A50" s="96"/>
      <c r="B50" s="152">
        <v>30</v>
      </c>
      <c r="C50" s="174"/>
      <c r="D50" s="154"/>
      <c r="E50" s="154"/>
      <c r="F50" s="155"/>
      <c r="G50" s="170"/>
      <c r="H50" s="166"/>
      <c r="I50" s="167"/>
      <c r="J50" s="168"/>
      <c r="K50" s="163">
        <f t="shared" si="1"/>
        <v>0</v>
      </c>
      <c r="L50" s="167"/>
      <c r="M50" s="168"/>
      <c r="N50" s="163">
        <f t="shared" si="2"/>
        <v>0</v>
      </c>
      <c r="O50" s="169"/>
      <c r="P50" s="173"/>
      <c r="Q50" s="163">
        <f t="shared" si="3"/>
        <v>0</v>
      </c>
    </row>
    <row r="51" spans="1:17" ht="14.45" hidden="1" thickBot="1">
      <c r="A51" s="96"/>
      <c r="B51" s="152">
        <v>31</v>
      </c>
      <c r="C51" s="174"/>
      <c r="D51" s="154"/>
      <c r="E51" s="154"/>
      <c r="F51" s="155"/>
      <c r="G51" s="170"/>
      <c r="H51" s="166"/>
      <c r="I51" s="167"/>
      <c r="J51" s="168"/>
      <c r="K51" s="163">
        <f t="shared" si="1"/>
        <v>0</v>
      </c>
      <c r="L51" s="167"/>
      <c r="M51" s="168"/>
      <c r="N51" s="163">
        <f t="shared" si="2"/>
        <v>0</v>
      </c>
      <c r="O51" s="169"/>
      <c r="P51" s="173"/>
      <c r="Q51" s="163">
        <f t="shared" si="3"/>
        <v>0</v>
      </c>
    </row>
    <row r="52" spans="1:17" ht="14.45" hidden="1" thickBot="1">
      <c r="A52" s="96"/>
      <c r="B52" s="152">
        <v>32</v>
      </c>
      <c r="C52" s="174"/>
      <c r="D52" s="154"/>
      <c r="E52" s="154"/>
      <c r="F52" s="155"/>
      <c r="G52" s="170"/>
      <c r="H52" s="166"/>
      <c r="I52" s="167"/>
      <c r="J52" s="168"/>
      <c r="K52" s="163">
        <f t="shared" si="1"/>
        <v>0</v>
      </c>
      <c r="L52" s="167"/>
      <c r="M52" s="168"/>
      <c r="N52" s="163">
        <f t="shared" si="2"/>
        <v>0</v>
      </c>
      <c r="O52" s="169"/>
      <c r="P52" s="173"/>
      <c r="Q52" s="163">
        <f t="shared" si="3"/>
        <v>0</v>
      </c>
    </row>
    <row r="53" spans="1:17" ht="14.45" hidden="1" thickBot="1">
      <c r="A53" s="96"/>
      <c r="B53" s="152">
        <v>33</v>
      </c>
      <c r="C53" s="174"/>
      <c r="D53" s="154"/>
      <c r="E53" s="154"/>
      <c r="F53" s="155"/>
      <c r="G53" s="170"/>
      <c r="H53" s="166"/>
      <c r="I53" s="167"/>
      <c r="J53" s="168"/>
      <c r="K53" s="163">
        <f t="shared" si="1"/>
        <v>0</v>
      </c>
      <c r="L53" s="167"/>
      <c r="M53" s="168"/>
      <c r="N53" s="163">
        <f t="shared" si="2"/>
        <v>0</v>
      </c>
      <c r="O53" s="169"/>
      <c r="P53" s="173"/>
      <c r="Q53" s="163">
        <f t="shared" si="3"/>
        <v>0</v>
      </c>
    </row>
    <row r="54" spans="1:17" ht="14.45" hidden="1" thickBot="1">
      <c r="A54" s="96"/>
      <c r="B54" s="152">
        <v>34</v>
      </c>
      <c r="C54" s="174"/>
      <c r="D54" s="154"/>
      <c r="E54" s="154"/>
      <c r="F54" s="155"/>
      <c r="G54" s="170"/>
      <c r="H54" s="166"/>
      <c r="I54" s="167"/>
      <c r="J54" s="168"/>
      <c r="K54" s="163">
        <f t="shared" si="1"/>
        <v>0</v>
      </c>
      <c r="L54" s="167"/>
      <c r="M54" s="168"/>
      <c r="N54" s="163">
        <f t="shared" si="2"/>
        <v>0</v>
      </c>
      <c r="O54" s="169"/>
      <c r="P54" s="173"/>
      <c r="Q54" s="163">
        <f t="shared" si="3"/>
        <v>0</v>
      </c>
    </row>
    <row r="55" spans="1:17" ht="14.45" hidden="1" thickBot="1">
      <c r="A55" s="96"/>
      <c r="B55" s="152">
        <v>35</v>
      </c>
      <c r="C55" s="174"/>
      <c r="D55" s="154"/>
      <c r="E55" s="154"/>
      <c r="F55" s="155"/>
      <c r="G55" s="170"/>
      <c r="H55" s="166"/>
      <c r="I55" s="167"/>
      <c r="J55" s="168"/>
      <c r="K55" s="163">
        <f t="shared" si="1"/>
        <v>0</v>
      </c>
      <c r="L55" s="167"/>
      <c r="M55" s="168"/>
      <c r="N55" s="163">
        <f t="shared" si="2"/>
        <v>0</v>
      </c>
      <c r="O55" s="169"/>
      <c r="P55" s="173"/>
      <c r="Q55" s="163">
        <f t="shared" si="3"/>
        <v>0</v>
      </c>
    </row>
    <row r="56" spans="1:17" ht="14.45" hidden="1" thickBot="1">
      <c r="A56" s="96"/>
      <c r="B56" s="152">
        <v>36</v>
      </c>
      <c r="C56" s="174"/>
      <c r="D56" s="154"/>
      <c r="E56" s="154"/>
      <c r="F56" s="155"/>
      <c r="G56" s="170"/>
      <c r="H56" s="166"/>
      <c r="I56" s="167"/>
      <c r="J56" s="168"/>
      <c r="K56" s="163">
        <f t="shared" si="1"/>
        <v>0</v>
      </c>
      <c r="L56" s="167"/>
      <c r="M56" s="168"/>
      <c r="N56" s="163">
        <f t="shared" si="2"/>
        <v>0</v>
      </c>
      <c r="O56" s="169"/>
      <c r="P56" s="173"/>
      <c r="Q56" s="163">
        <f t="shared" si="3"/>
        <v>0</v>
      </c>
    </row>
    <row r="57" spans="1:17" ht="14.45" hidden="1" thickBot="1">
      <c r="A57" s="96"/>
      <c r="B57" s="152">
        <v>37</v>
      </c>
      <c r="C57" s="174"/>
      <c r="D57" s="154"/>
      <c r="E57" s="154"/>
      <c r="F57" s="155"/>
      <c r="G57" s="170"/>
      <c r="H57" s="166"/>
      <c r="I57" s="167"/>
      <c r="J57" s="168"/>
      <c r="K57" s="163">
        <f t="shared" si="1"/>
        <v>0</v>
      </c>
      <c r="L57" s="167"/>
      <c r="M57" s="168"/>
      <c r="N57" s="163">
        <f t="shared" si="2"/>
        <v>0</v>
      </c>
      <c r="O57" s="169"/>
      <c r="P57" s="173"/>
      <c r="Q57" s="163">
        <f t="shared" si="3"/>
        <v>0</v>
      </c>
    </row>
    <row r="58" spans="1:17" ht="14.45" hidden="1" thickBot="1">
      <c r="A58" s="96"/>
      <c r="B58" s="152">
        <v>38</v>
      </c>
      <c r="C58" s="153"/>
      <c r="D58" s="171"/>
      <c r="E58" s="171"/>
      <c r="F58" s="172"/>
      <c r="G58" s="165"/>
      <c r="H58" s="166"/>
      <c r="I58" s="167"/>
      <c r="J58" s="159"/>
      <c r="K58" s="163">
        <f t="shared" si="1"/>
        <v>0</v>
      </c>
      <c r="L58" s="167"/>
      <c r="M58" s="159"/>
      <c r="N58" s="163">
        <f t="shared" si="2"/>
        <v>0</v>
      </c>
      <c r="O58" s="169"/>
      <c r="P58" s="162"/>
      <c r="Q58" s="163">
        <f t="shared" si="3"/>
        <v>0</v>
      </c>
    </row>
    <row r="59" spans="1:17" ht="14.45" hidden="1" thickBot="1">
      <c r="A59" s="96"/>
      <c r="B59" s="152">
        <v>39</v>
      </c>
      <c r="C59" s="153"/>
      <c r="D59" s="171"/>
      <c r="E59" s="171"/>
      <c r="F59" s="172"/>
      <c r="G59" s="165"/>
      <c r="H59" s="166"/>
      <c r="I59" s="167"/>
      <c r="J59" s="159"/>
      <c r="K59" s="163">
        <f t="shared" si="1"/>
        <v>0</v>
      </c>
      <c r="L59" s="167"/>
      <c r="M59" s="159"/>
      <c r="N59" s="163">
        <f t="shared" si="2"/>
        <v>0</v>
      </c>
      <c r="O59" s="169"/>
      <c r="P59" s="162"/>
      <c r="Q59" s="163">
        <f t="shared" si="3"/>
        <v>0</v>
      </c>
    </row>
    <row r="60" spans="1:17" ht="14.45" hidden="1" thickBot="1">
      <c r="A60" s="96"/>
      <c r="B60" s="152">
        <v>40</v>
      </c>
      <c r="C60" s="153"/>
      <c r="D60" s="171"/>
      <c r="E60" s="171"/>
      <c r="F60" s="172"/>
      <c r="G60" s="165"/>
      <c r="H60" s="166"/>
      <c r="I60" s="167"/>
      <c r="J60" s="159"/>
      <c r="K60" s="163">
        <f t="shared" si="1"/>
        <v>0</v>
      </c>
      <c r="L60" s="167"/>
      <c r="M60" s="159"/>
      <c r="N60" s="163">
        <f t="shared" si="2"/>
        <v>0</v>
      </c>
      <c r="O60" s="169"/>
      <c r="P60" s="162"/>
      <c r="Q60" s="163">
        <f t="shared" si="3"/>
        <v>0</v>
      </c>
    </row>
    <row r="61" spans="1:17" ht="14.45" hidden="1" thickBot="1">
      <c r="A61" s="96"/>
      <c r="B61" s="152">
        <v>41</v>
      </c>
      <c r="C61" s="153"/>
      <c r="D61" s="171"/>
      <c r="E61" s="171"/>
      <c r="F61" s="172"/>
      <c r="G61" s="165"/>
      <c r="H61" s="166"/>
      <c r="I61" s="167"/>
      <c r="J61" s="159"/>
      <c r="K61" s="163">
        <f t="shared" si="1"/>
        <v>0</v>
      </c>
      <c r="L61" s="167"/>
      <c r="M61" s="159"/>
      <c r="N61" s="163">
        <f t="shared" si="2"/>
        <v>0</v>
      </c>
      <c r="O61" s="169"/>
      <c r="P61" s="162"/>
      <c r="Q61" s="163">
        <f t="shared" si="3"/>
        <v>0</v>
      </c>
    </row>
    <row r="62" spans="1:17" ht="14.45" hidden="1" thickBot="1">
      <c r="A62" s="96"/>
      <c r="B62" s="152">
        <v>42</v>
      </c>
      <c r="C62" s="153"/>
      <c r="D62" s="171"/>
      <c r="E62" s="171"/>
      <c r="F62" s="172"/>
      <c r="G62" s="165"/>
      <c r="H62" s="166"/>
      <c r="I62" s="167"/>
      <c r="J62" s="159"/>
      <c r="K62" s="163">
        <f t="shared" si="1"/>
        <v>0</v>
      </c>
      <c r="L62" s="167"/>
      <c r="M62" s="159"/>
      <c r="N62" s="163">
        <f t="shared" si="2"/>
        <v>0</v>
      </c>
      <c r="O62" s="169"/>
      <c r="P62" s="162"/>
      <c r="Q62" s="163">
        <f t="shared" si="3"/>
        <v>0</v>
      </c>
    </row>
    <row r="63" spans="1:17" ht="14.45" hidden="1" thickBot="1">
      <c r="A63" s="96"/>
      <c r="B63" s="152">
        <v>43</v>
      </c>
      <c r="C63" s="153"/>
      <c r="D63" s="171"/>
      <c r="E63" s="171"/>
      <c r="F63" s="172"/>
      <c r="G63" s="165"/>
      <c r="H63" s="166"/>
      <c r="I63" s="167"/>
      <c r="J63" s="159"/>
      <c r="K63" s="163">
        <f t="shared" si="1"/>
        <v>0</v>
      </c>
      <c r="L63" s="167"/>
      <c r="M63" s="159"/>
      <c r="N63" s="163">
        <f t="shared" si="2"/>
        <v>0</v>
      </c>
      <c r="O63" s="169"/>
      <c r="P63" s="162"/>
      <c r="Q63" s="163">
        <f t="shared" si="3"/>
        <v>0</v>
      </c>
    </row>
    <row r="64" spans="1:17" ht="14.45" hidden="1" thickBot="1">
      <c r="A64" s="96"/>
      <c r="B64" s="152">
        <v>44</v>
      </c>
      <c r="C64" s="153"/>
      <c r="D64" s="171"/>
      <c r="E64" s="171"/>
      <c r="F64" s="172"/>
      <c r="G64" s="165"/>
      <c r="H64" s="166"/>
      <c r="I64" s="167"/>
      <c r="J64" s="159"/>
      <c r="K64" s="163">
        <f t="shared" si="1"/>
        <v>0</v>
      </c>
      <c r="L64" s="167"/>
      <c r="M64" s="159"/>
      <c r="N64" s="163">
        <f t="shared" si="2"/>
        <v>0</v>
      </c>
      <c r="O64" s="169"/>
      <c r="P64" s="162"/>
      <c r="Q64" s="163">
        <f t="shared" si="3"/>
        <v>0</v>
      </c>
    </row>
    <row r="65" spans="1:17" ht="14.45" hidden="1" thickBot="1">
      <c r="A65" s="96"/>
      <c r="B65" s="152">
        <v>45</v>
      </c>
      <c r="C65" s="153"/>
      <c r="D65" s="171"/>
      <c r="E65" s="171"/>
      <c r="F65" s="172"/>
      <c r="G65" s="165"/>
      <c r="H65" s="166"/>
      <c r="I65" s="167"/>
      <c r="J65" s="168"/>
      <c r="K65" s="163">
        <f t="shared" si="1"/>
        <v>0</v>
      </c>
      <c r="L65" s="167"/>
      <c r="M65" s="168"/>
      <c r="N65" s="163">
        <f t="shared" si="2"/>
        <v>0</v>
      </c>
      <c r="O65" s="169"/>
      <c r="P65" s="173"/>
      <c r="Q65" s="163">
        <f t="shared" si="3"/>
        <v>0</v>
      </c>
    </row>
    <row r="66" spans="1:17" ht="14.45" hidden="1" thickBot="1">
      <c r="A66" s="96"/>
      <c r="B66" s="152">
        <v>46</v>
      </c>
      <c r="C66" s="174"/>
      <c r="D66" s="154"/>
      <c r="E66" s="154"/>
      <c r="F66" s="155"/>
      <c r="G66" s="170"/>
      <c r="H66" s="166"/>
      <c r="I66" s="167"/>
      <c r="J66" s="168"/>
      <c r="K66" s="163">
        <f t="shared" si="1"/>
        <v>0</v>
      </c>
      <c r="L66" s="167"/>
      <c r="M66" s="168"/>
      <c r="N66" s="163">
        <f>+IF(L$13="No Bid","No Bid",L66*$G66*L$17)</f>
        <v>0</v>
      </c>
      <c r="O66" s="169"/>
      <c r="P66" s="173"/>
      <c r="Q66" s="163">
        <f>+IF(O$13="No Bid","No Bid",O66*$G66*O$17)</f>
        <v>0</v>
      </c>
    </row>
    <row r="67" spans="1:17" ht="14.45" hidden="1" thickBot="1">
      <c r="A67" s="96"/>
      <c r="B67" s="152">
        <v>47</v>
      </c>
      <c r="C67" s="174"/>
      <c r="D67" s="154"/>
      <c r="E67" s="154"/>
      <c r="F67" s="155"/>
      <c r="G67" s="170"/>
      <c r="H67" s="166"/>
      <c r="I67" s="167"/>
      <c r="J67" s="168"/>
      <c r="K67" s="163">
        <f t="shared" si="1"/>
        <v>0</v>
      </c>
      <c r="L67" s="167"/>
      <c r="M67" s="168"/>
      <c r="N67" s="163">
        <f t="shared" ref="N67:N83" si="4">+IF(L$13="No Bid","No Bid",L67*$G67*L$17)</f>
        <v>0</v>
      </c>
      <c r="O67" s="169"/>
      <c r="P67" s="173"/>
      <c r="Q67" s="163">
        <f t="shared" ref="Q67:Q83" si="5">+IF(O$13="No Bid","No Bid",O67*$G67*O$17)</f>
        <v>0</v>
      </c>
    </row>
    <row r="68" spans="1:17" ht="14.45" hidden="1" thickBot="1">
      <c r="A68" s="96"/>
      <c r="B68" s="152">
        <v>48</v>
      </c>
      <c r="C68" s="174"/>
      <c r="D68" s="154"/>
      <c r="E68" s="154"/>
      <c r="F68" s="155"/>
      <c r="G68" s="170"/>
      <c r="H68" s="166"/>
      <c r="I68" s="167"/>
      <c r="J68" s="168"/>
      <c r="K68" s="163">
        <f t="shared" si="1"/>
        <v>0</v>
      </c>
      <c r="L68" s="167"/>
      <c r="M68" s="168"/>
      <c r="N68" s="163">
        <f t="shared" si="4"/>
        <v>0</v>
      </c>
      <c r="O68" s="169"/>
      <c r="P68" s="173"/>
      <c r="Q68" s="163">
        <f t="shared" si="5"/>
        <v>0</v>
      </c>
    </row>
    <row r="69" spans="1:17" ht="14.45" hidden="1" thickBot="1">
      <c r="A69" s="96"/>
      <c r="B69" s="152">
        <v>49</v>
      </c>
      <c r="C69" s="174"/>
      <c r="D69" s="154"/>
      <c r="E69" s="154"/>
      <c r="F69" s="155"/>
      <c r="G69" s="170"/>
      <c r="H69" s="166"/>
      <c r="I69" s="167"/>
      <c r="J69" s="168"/>
      <c r="K69" s="163">
        <f t="shared" si="1"/>
        <v>0</v>
      </c>
      <c r="L69" s="167"/>
      <c r="M69" s="168"/>
      <c r="N69" s="163">
        <f t="shared" si="4"/>
        <v>0</v>
      </c>
      <c r="O69" s="169"/>
      <c r="P69" s="173"/>
      <c r="Q69" s="163">
        <f t="shared" si="5"/>
        <v>0</v>
      </c>
    </row>
    <row r="70" spans="1:17" ht="14.45" hidden="1" thickBot="1">
      <c r="A70" s="96"/>
      <c r="B70" s="152">
        <v>50</v>
      </c>
      <c r="C70" s="174"/>
      <c r="D70" s="154"/>
      <c r="E70" s="154"/>
      <c r="F70" s="155"/>
      <c r="G70" s="170"/>
      <c r="H70" s="166"/>
      <c r="I70" s="167"/>
      <c r="J70" s="168"/>
      <c r="K70" s="163">
        <f t="shared" si="1"/>
        <v>0</v>
      </c>
      <c r="L70" s="167"/>
      <c r="M70" s="168"/>
      <c r="N70" s="163">
        <f t="shared" si="4"/>
        <v>0</v>
      </c>
      <c r="O70" s="169"/>
      <c r="P70" s="173"/>
      <c r="Q70" s="163">
        <f t="shared" si="5"/>
        <v>0</v>
      </c>
    </row>
    <row r="71" spans="1:17" ht="14.45" hidden="1" thickBot="1">
      <c r="A71" s="96"/>
      <c r="B71" s="152">
        <v>51</v>
      </c>
      <c r="C71" s="174"/>
      <c r="D71" s="154"/>
      <c r="E71" s="154"/>
      <c r="F71" s="155"/>
      <c r="G71" s="170"/>
      <c r="H71" s="166"/>
      <c r="I71" s="167"/>
      <c r="J71" s="168"/>
      <c r="K71" s="163">
        <f t="shared" si="1"/>
        <v>0</v>
      </c>
      <c r="L71" s="167"/>
      <c r="M71" s="168"/>
      <c r="N71" s="163">
        <f t="shared" si="4"/>
        <v>0</v>
      </c>
      <c r="O71" s="169"/>
      <c r="P71" s="173"/>
      <c r="Q71" s="163">
        <f t="shared" si="5"/>
        <v>0</v>
      </c>
    </row>
    <row r="72" spans="1:17" ht="14.45" hidden="1" thickBot="1">
      <c r="A72" s="96"/>
      <c r="B72" s="152">
        <v>52</v>
      </c>
      <c r="C72" s="174"/>
      <c r="D72" s="154"/>
      <c r="E72" s="154"/>
      <c r="F72" s="155"/>
      <c r="G72" s="170"/>
      <c r="H72" s="166"/>
      <c r="I72" s="167"/>
      <c r="J72" s="168"/>
      <c r="K72" s="163">
        <f t="shared" si="1"/>
        <v>0</v>
      </c>
      <c r="L72" s="167"/>
      <c r="M72" s="168"/>
      <c r="N72" s="163">
        <f t="shared" si="4"/>
        <v>0</v>
      </c>
      <c r="O72" s="169"/>
      <c r="P72" s="173"/>
      <c r="Q72" s="163">
        <f t="shared" si="5"/>
        <v>0</v>
      </c>
    </row>
    <row r="73" spans="1:17" ht="14.45" hidden="1" thickBot="1">
      <c r="A73" s="96"/>
      <c r="B73" s="152">
        <v>53</v>
      </c>
      <c r="C73" s="174"/>
      <c r="D73" s="154"/>
      <c r="E73" s="154"/>
      <c r="F73" s="155"/>
      <c r="G73" s="170"/>
      <c r="H73" s="166"/>
      <c r="I73" s="167"/>
      <c r="J73" s="168"/>
      <c r="K73" s="163">
        <f t="shared" si="1"/>
        <v>0</v>
      </c>
      <c r="L73" s="167"/>
      <c r="M73" s="168"/>
      <c r="N73" s="163">
        <f t="shared" si="4"/>
        <v>0</v>
      </c>
      <c r="O73" s="169"/>
      <c r="P73" s="173"/>
      <c r="Q73" s="163">
        <f t="shared" si="5"/>
        <v>0</v>
      </c>
    </row>
    <row r="74" spans="1:17" ht="14.45" hidden="1" thickBot="1">
      <c r="A74" s="96"/>
      <c r="B74" s="152">
        <v>54</v>
      </c>
      <c r="C74" s="174"/>
      <c r="D74" s="154"/>
      <c r="E74" s="154"/>
      <c r="F74" s="155"/>
      <c r="G74" s="170"/>
      <c r="H74" s="166"/>
      <c r="I74" s="167"/>
      <c r="J74" s="168"/>
      <c r="K74" s="163">
        <f t="shared" si="1"/>
        <v>0</v>
      </c>
      <c r="L74" s="167"/>
      <c r="M74" s="168"/>
      <c r="N74" s="163">
        <f t="shared" si="4"/>
        <v>0</v>
      </c>
      <c r="O74" s="169"/>
      <c r="P74" s="173"/>
      <c r="Q74" s="163">
        <f t="shared" si="5"/>
        <v>0</v>
      </c>
    </row>
    <row r="75" spans="1:17" ht="14.45" hidden="1" thickBot="1">
      <c r="A75" s="96"/>
      <c r="B75" s="152">
        <v>55</v>
      </c>
      <c r="C75" s="174"/>
      <c r="D75" s="154"/>
      <c r="E75" s="154"/>
      <c r="F75" s="155"/>
      <c r="G75" s="170"/>
      <c r="H75" s="166"/>
      <c r="I75" s="167"/>
      <c r="J75" s="168"/>
      <c r="K75" s="163">
        <f t="shared" si="1"/>
        <v>0</v>
      </c>
      <c r="L75" s="167"/>
      <c r="M75" s="168"/>
      <c r="N75" s="163">
        <f t="shared" si="4"/>
        <v>0</v>
      </c>
      <c r="O75" s="169"/>
      <c r="P75" s="173"/>
      <c r="Q75" s="163">
        <f t="shared" si="5"/>
        <v>0</v>
      </c>
    </row>
    <row r="76" spans="1:17" ht="14.45" hidden="1" thickBot="1">
      <c r="A76" s="96"/>
      <c r="B76" s="152">
        <v>56</v>
      </c>
      <c r="C76" s="153"/>
      <c r="D76" s="171"/>
      <c r="E76" s="171"/>
      <c r="F76" s="172"/>
      <c r="G76" s="165"/>
      <c r="H76" s="166"/>
      <c r="I76" s="167"/>
      <c r="J76" s="159"/>
      <c r="K76" s="163">
        <f t="shared" si="1"/>
        <v>0</v>
      </c>
      <c r="L76" s="167"/>
      <c r="M76" s="159"/>
      <c r="N76" s="163">
        <f t="shared" si="4"/>
        <v>0</v>
      </c>
      <c r="O76" s="169"/>
      <c r="P76" s="162"/>
      <c r="Q76" s="163">
        <f t="shared" si="5"/>
        <v>0</v>
      </c>
    </row>
    <row r="77" spans="1:17" ht="14.45" hidden="1" thickBot="1">
      <c r="A77" s="96"/>
      <c r="B77" s="152">
        <v>57</v>
      </c>
      <c r="C77" s="153"/>
      <c r="D77" s="171"/>
      <c r="E77" s="171"/>
      <c r="F77" s="172"/>
      <c r="G77" s="165"/>
      <c r="H77" s="166"/>
      <c r="I77" s="167"/>
      <c r="J77" s="159"/>
      <c r="K77" s="163">
        <f t="shared" si="1"/>
        <v>0</v>
      </c>
      <c r="L77" s="167"/>
      <c r="M77" s="159"/>
      <c r="N77" s="163">
        <f t="shared" si="4"/>
        <v>0</v>
      </c>
      <c r="O77" s="169"/>
      <c r="P77" s="162"/>
      <c r="Q77" s="163">
        <f t="shared" si="5"/>
        <v>0</v>
      </c>
    </row>
    <row r="78" spans="1:17" ht="14.45" hidden="1" thickBot="1">
      <c r="A78" s="96"/>
      <c r="B78" s="152">
        <v>58</v>
      </c>
      <c r="C78" s="153"/>
      <c r="D78" s="171"/>
      <c r="E78" s="171"/>
      <c r="F78" s="172"/>
      <c r="G78" s="165"/>
      <c r="H78" s="166"/>
      <c r="I78" s="167"/>
      <c r="J78" s="159"/>
      <c r="K78" s="163">
        <f t="shared" si="1"/>
        <v>0</v>
      </c>
      <c r="L78" s="167"/>
      <c r="M78" s="159"/>
      <c r="N78" s="163">
        <f t="shared" si="4"/>
        <v>0</v>
      </c>
      <c r="O78" s="169"/>
      <c r="P78" s="162"/>
      <c r="Q78" s="163">
        <f t="shared" si="5"/>
        <v>0</v>
      </c>
    </row>
    <row r="79" spans="1:17" ht="14.45" hidden="1" thickBot="1">
      <c r="A79" s="96"/>
      <c r="B79" s="152">
        <v>59</v>
      </c>
      <c r="C79" s="153"/>
      <c r="D79" s="171"/>
      <c r="E79" s="171"/>
      <c r="F79" s="172"/>
      <c r="G79" s="165"/>
      <c r="H79" s="166"/>
      <c r="I79" s="167"/>
      <c r="J79" s="159"/>
      <c r="K79" s="163">
        <f t="shared" si="1"/>
        <v>0</v>
      </c>
      <c r="L79" s="167"/>
      <c r="M79" s="159"/>
      <c r="N79" s="163">
        <f t="shared" si="4"/>
        <v>0</v>
      </c>
      <c r="O79" s="169"/>
      <c r="P79" s="162"/>
      <c r="Q79" s="163">
        <f t="shared" si="5"/>
        <v>0</v>
      </c>
    </row>
    <row r="80" spans="1:17" ht="14.45" hidden="1" thickBot="1">
      <c r="A80" s="96"/>
      <c r="B80" s="152">
        <v>60</v>
      </c>
      <c r="C80" s="153"/>
      <c r="D80" s="171"/>
      <c r="E80" s="171"/>
      <c r="F80" s="172"/>
      <c r="G80" s="165"/>
      <c r="H80" s="166"/>
      <c r="I80" s="167"/>
      <c r="J80" s="159"/>
      <c r="K80" s="163">
        <f t="shared" ref="K80:K111" si="6">+IF(I$13="No Bid","No Bid",I80*$G80*I$17)</f>
        <v>0</v>
      </c>
      <c r="L80" s="167"/>
      <c r="M80" s="159"/>
      <c r="N80" s="163">
        <f t="shared" si="4"/>
        <v>0</v>
      </c>
      <c r="O80" s="169"/>
      <c r="P80" s="162"/>
      <c r="Q80" s="163">
        <f t="shared" si="5"/>
        <v>0</v>
      </c>
    </row>
    <row r="81" spans="1:17" ht="14.45" hidden="1" thickBot="1">
      <c r="A81" s="96"/>
      <c r="B81" s="152">
        <v>61</v>
      </c>
      <c r="C81" s="153"/>
      <c r="D81" s="171"/>
      <c r="E81" s="171"/>
      <c r="F81" s="172"/>
      <c r="G81" s="165"/>
      <c r="H81" s="166"/>
      <c r="I81" s="167"/>
      <c r="J81" s="159"/>
      <c r="K81" s="163">
        <f t="shared" si="6"/>
        <v>0</v>
      </c>
      <c r="L81" s="167"/>
      <c r="M81" s="159"/>
      <c r="N81" s="163">
        <f t="shared" si="4"/>
        <v>0</v>
      </c>
      <c r="O81" s="169"/>
      <c r="P81" s="162"/>
      <c r="Q81" s="163">
        <f t="shared" si="5"/>
        <v>0</v>
      </c>
    </row>
    <row r="82" spans="1:17" ht="14.45" hidden="1" thickBot="1">
      <c r="A82" s="96"/>
      <c r="B82" s="152">
        <v>62</v>
      </c>
      <c r="C82" s="153"/>
      <c r="D82" s="171"/>
      <c r="E82" s="171"/>
      <c r="F82" s="172"/>
      <c r="G82" s="165"/>
      <c r="H82" s="166"/>
      <c r="I82" s="167"/>
      <c r="J82" s="159"/>
      <c r="K82" s="163">
        <f t="shared" si="6"/>
        <v>0</v>
      </c>
      <c r="L82" s="167"/>
      <c r="M82" s="159"/>
      <c r="N82" s="163">
        <f t="shared" si="4"/>
        <v>0</v>
      </c>
      <c r="O82" s="169"/>
      <c r="P82" s="162"/>
      <c r="Q82" s="163">
        <f t="shared" si="5"/>
        <v>0</v>
      </c>
    </row>
    <row r="83" spans="1:17" ht="14.45" hidden="1" thickBot="1">
      <c r="A83" s="96"/>
      <c r="B83" s="152">
        <v>63</v>
      </c>
      <c r="C83" s="153"/>
      <c r="D83" s="171"/>
      <c r="E83" s="171"/>
      <c r="F83" s="172"/>
      <c r="G83" s="165"/>
      <c r="H83" s="166"/>
      <c r="I83" s="167"/>
      <c r="J83" s="168"/>
      <c r="K83" s="163">
        <f t="shared" si="6"/>
        <v>0</v>
      </c>
      <c r="L83" s="167"/>
      <c r="M83" s="168"/>
      <c r="N83" s="163">
        <f t="shared" si="4"/>
        <v>0</v>
      </c>
      <c r="O83" s="169"/>
      <c r="P83" s="173"/>
      <c r="Q83" s="163">
        <f t="shared" si="5"/>
        <v>0</v>
      </c>
    </row>
    <row r="84" spans="1:17" ht="14.45" hidden="1" thickBot="1">
      <c r="A84" s="96"/>
      <c r="B84" s="152">
        <v>64</v>
      </c>
      <c r="C84" s="174"/>
      <c r="D84" s="154"/>
      <c r="E84" s="154"/>
      <c r="F84" s="155"/>
      <c r="G84" s="170"/>
      <c r="H84" s="166"/>
      <c r="I84" s="167"/>
      <c r="J84" s="168"/>
      <c r="K84" s="163">
        <f t="shared" si="6"/>
        <v>0</v>
      </c>
      <c r="L84" s="167"/>
      <c r="M84" s="168"/>
      <c r="N84" s="163">
        <f>+IF(L$13="No Bid","No Bid",L84*$G84*L$17)</f>
        <v>0</v>
      </c>
      <c r="O84" s="169"/>
      <c r="P84" s="173"/>
      <c r="Q84" s="163">
        <f>+IF(O$13="No Bid","No Bid",O84*$G84*O$17)</f>
        <v>0</v>
      </c>
    </row>
    <row r="85" spans="1:17" ht="14.45" hidden="1" thickBot="1">
      <c r="A85" s="96"/>
      <c r="B85" s="152">
        <v>65</v>
      </c>
      <c r="C85" s="174"/>
      <c r="D85" s="154"/>
      <c r="E85" s="154"/>
      <c r="F85" s="155"/>
      <c r="G85" s="170"/>
      <c r="H85" s="166"/>
      <c r="I85" s="167"/>
      <c r="J85" s="168"/>
      <c r="K85" s="163">
        <f t="shared" si="6"/>
        <v>0</v>
      </c>
      <c r="L85" s="167"/>
      <c r="M85" s="168"/>
      <c r="N85" s="163">
        <f t="shared" ref="N85:N101" si="7">+IF(L$13="No Bid","No Bid",L85*$G85*L$17)</f>
        <v>0</v>
      </c>
      <c r="O85" s="169"/>
      <c r="P85" s="173"/>
      <c r="Q85" s="163">
        <f t="shared" ref="Q85:Q101" si="8">+IF(O$13="No Bid","No Bid",O85*$G85*O$17)</f>
        <v>0</v>
      </c>
    </row>
    <row r="86" spans="1:17" ht="14.45" hidden="1" thickBot="1">
      <c r="A86" s="96"/>
      <c r="B86" s="152">
        <v>66</v>
      </c>
      <c r="C86" s="174"/>
      <c r="D86" s="154"/>
      <c r="E86" s="154"/>
      <c r="F86" s="155"/>
      <c r="G86" s="170"/>
      <c r="H86" s="166"/>
      <c r="I86" s="167"/>
      <c r="J86" s="168"/>
      <c r="K86" s="163">
        <f t="shared" si="6"/>
        <v>0</v>
      </c>
      <c r="L86" s="167"/>
      <c r="M86" s="168"/>
      <c r="N86" s="163">
        <f t="shared" si="7"/>
        <v>0</v>
      </c>
      <c r="O86" s="169"/>
      <c r="P86" s="173"/>
      <c r="Q86" s="163">
        <f t="shared" si="8"/>
        <v>0</v>
      </c>
    </row>
    <row r="87" spans="1:17" ht="14.45" hidden="1" thickBot="1">
      <c r="A87" s="96"/>
      <c r="B87" s="152">
        <v>67</v>
      </c>
      <c r="C87" s="174"/>
      <c r="D87" s="154"/>
      <c r="E87" s="154"/>
      <c r="F87" s="155"/>
      <c r="G87" s="170"/>
      <c r="H87" s="166"/>
      <c r="I87" s="167"/>
      <c r="J87" s="168"/>
      <c r="K87" s="163">
        <f t="shared" si="6"/>
        <v>0</v>
      </c>
      <c r="L87" s="167"/>
      <c r="M87" s="168"/>
      <c r="N87" s="163">
        <f t="shared" si="7"/>
        <v>0</v>
      </c>
      <c r="O87" s="169"/>
      <c r="P87" s="173"/>
      <c r="Q87" s="163">
        <f t="shared" si="8"/>
        <v>0</v>
      </c>
    </row>
    <row r="88" spans="1:17" ht="14.45" hidden="1" thickBot="1">
      <c r="A88" s="96"/>
      <c r="B88" s="152">
        <v>68</v>
      </c>
      <c r="C88" s="174"/>
      <c r="D88" s="154"/>
      <c r="E88" s="154"/>
      <c r="F88" s="155"/>
      <c r="G88" s="170"/>
      <c r="H88" s="166"/>
      <c r="I88" s="167"/>
      <c r="J88" s="168"/>
      <c r="K88" s="163">
        <f t="shared" si="6"/>
        <v>0</v>
      </c>
      <c r="L88" s="167"/>
      <c r="M88" s="168"/>
      <c r="N88" s="163">
        <f t="shared" si="7"/>
        <v>0</v>
      </c>
      <c r="O88" s="169"/>
      <c r="P88" s="173"/>
      <c r="Q88" s="163">
        <f t="shared" si="8"/>
        <v>0</v>
      </c>
    </row>
    <row r="89" spans="1:17" ht="14.45" hidden="1" thickBot="1">
      <c r="A89" s="96"/>
      <c r="B89" s="152">
        <v>69</v>
      </c>
      <c r="C89" s="174"/>
      <c r="D89" s="154"/>
      <c r="E89" s="154"/>
      <c r="F89" s="155"/>
      <c r="G89" s="170"/>
      <c r="H89" s="166"/>
      <c r="I89" s="167"/>
      <c r="J89" s="168"/>
      <c r="K89" s="163">
        <f t="shared" si="6"/>
        <v>0</v>
      </c>
      <c r="L89" s="167"/>
      <c r="M89" s="168"/>
      <c r="N89" s="163">
        <f t="shared" si="7"/>
        <v>0</v>
      </c>
      <c r="O89" s="169"/>
      <c r="P89" s="173"/>
      <c r="Q89" s="163">
        <f t="shared" si="8"/>
        <v>0</v>
      </c>
    </row>
    <row r="90" spans="1:17" ht="14.45" hidden="1" thickBot="1">
      <c r="A90" s="96"/>
      <c r="B90" s="152">
        <v>70</v>
      </c>
      <c r="C90" s="174"/>
      <c r="D90" s="154"/>
      <c r="E90" s="154"/>
      <c r="F90" s="155"/>
      <c r="G90" s="170"/>
      <c r="H90" s="166"/>
      <c r="I90" s="167"/>
      <c r="J90" s="168"/>
      <c r="K90" s="163">
        <f t="shared" si="6"/>
        <v>0</v>
      </c>
      <c r="L90" s="167"/>
      <c r="M90" s="168"/>
      <c r="N90" s="163">
        <f t="shared" si="7"/>
        <v>0</v>
      </c>
      <c r="O90" s="169"/>
      <c r="P90" s="173"/>
      <c r="Q90" s="163">
        <f t="shared" si="8"/>
        <v>0</v>
      </c>
    </row>
    <row r="91" spans="1:17" ht="14.45" hidden="1" thickBot="1">
      <c r="A91" s="96"/>
      <c r="B91" s="152">
        <v>71</v>
      </c>
      <c r="C91" s="174"/>
      <c r="D91" s="154"/>
      <c r="E91" s="154"/>
      <c r="F91" s="155"/>
      <c r="G91" s="170"/>
      <c r="H91" s="166"/>
      <c r="I91" s="167"/>
      <c r="J91" s="168"/>
      <c r="K91" s="163">
        <f t="shared" si="6"/>
        <v>0</v>
      </c>
      <c r="L91" s="167"/>
      <c r="M91" s="168"/>
      <c r="N91" s="163">
        <f t="shared" si="7"/>
        <v>0</v>
      </c>
      <c r="O91" s="169"/>
      <c r="P91" s="173"/>
      <c r="Q91" s="163">
        <f t="shared" si="8"/>
        <v>0</v>
      </c>
    </row>
    <row r="92" spans="1:17" ht="14.45" hidden="1" thickBot="1">
      <c r="A92" s="96"/>
      <c r="B92" s="152">
        <v>72</v>
      </c>
      <c r="C92" s="174"/>
      <c r="D92" s="154"/>
      <c r="E92" s="154"/>
      <c r="F92" s="155"/>
      <c r="G92" s="170"/>
      <c r="H92" s="166"/>
      <c r="I92" s="167"/>
      <c r="J92" s="168"/>
      <c r="K92" s="163">
        <f t="shared" si="6"/>
        <v>0</v>
      </c>
      <c r="L92" s="167"/>
      <c r="M92" s="168"/>
      <c r="N92" s="163">
        <f t="shared" si="7"/>
        <v>0</v>
      </c>
      <c r="O92" s="169"/>
      <c r="P92" s="173"/>
      <c r="Q92" s="163">
        <f t="shared" si="8"/>
        <v>0</v>
      </c>
    </row>
    <row r="93" spans="1:17" ht="14.45" hidden="1" thickBot="1">
      <c r="A93" s="96"/>
      <c r="B93" s="152">
        <v>73</v>
      </c>
      <c r="C93" s="174"/>
      <c r="D93" s="154"/>
      <c r="E93" s="154"/>
      <c r="F93" s="155"/>
      <c r="G93" s="170"/>
      <c r="H93" s="166"/>
      <c r="I93" s="167"/>
      <c r="J93" s="168"/>
      <c r="K93" s="163">
        <f t="shared" si="6"/>
        <v>0</v>
      </c>
      <c r="L93" s="167"/>
      <c r="M93" s="168"/>
      <c r="N93" s="163">
        <f t="shared" si="7"/>
        <v>0</v>
      </c>
      <c r="O93" s="169"/>
      <c r="P93" s="173"/>
      <c r="Q93" s="163">
        <f t="shared" si="8"/>
        <v>0</v>
      </c>
    </row>
    <row r="94" spans="1:17" ht="14.45" hidden="1" thickBot="1">
      <c r="A94" s="96"/>
      <c r="B94" s="152">
        <v>74</v>
      </c>
      <c r="C94" s="153"/>
      <c r="D94" s="171"/>
      <c r="E94" s="171"/>
      <c r="F94" s="172"/>
      <c r="G94" s="165"/>
      <c r="H94" s="166"/>
      <c r="I94" s="167"/>
      <c r="J94" s="159"/>
      <c r="K94" s="163">
        <f t="shared" si="6"/>
        <v>0</v>
      </c>
      <c r="L94" s="167"/>
      <c r="M94" s="159"/>
      <c r="N94" s="163">
        <f t="shared" si="7"/>
        <v>0</v>
      </c>
      <c r="O94" s="169"/>
      <c r="P94" s="162"/>
      <c r="Q94" s="163">
        <f t="shared" si="8"/>
        <v>0</v>
      </c>
    </row>
    <row r="95" spans="1:17" ht="14.45" hidden="1" thickBot="1">
      <c r="A95" s="96"/>
      <c r="B95" s="152">
        <v>75</v>
      </c>
      <c r="C95" s="153"/>
      <c r="D95" s="171"/>
      <c r="E95" s="171"/>
      <c r="F95" s="172"/>
      <c r="G95" s="165"/>
      <c r="H95" s="166"/>
      <c r="I95" s="167"/>
      <c r="J95" s="159"/>
      <c r="K95" s="163">
        <f t="shared" si="6"/>
        <v>0</v>
      </c>
      <c r="L95" s="167"/>
      <c r="M95" s="159"/>
      <c r="N95" s="163">
        <f t="shared" si="7"/>
        <v>0</v>
      </c>
      <c r="O95" s="169"/>
      <c r="P95" s="162"/>
      <c r="Q95" s="163">
        <f t="shared" si="8"/>
        <v>0</v>
      </c>
    </row>
    <row r="96" spans="1:17" ht="14.45" hidden="1" thickBot="1">
      <c r="A96" s="96"/>
      <c r="B96" s="152">
        <v>76</v>
      </c>
      <c r="C96" s="153"/>
      <c r="D96" s="171"/>
      <c r="E96" s="171"/>
      <c r="F96" s="172"/>
      <c r="G96" s="165"/>
      <c r="H96" s="166"/>
      <c r="I96" s="167"/>
      <c r="J96" s="159"/>
      <c r="K96" s="163">
        <f t="shared" si="6"/>
        <v>0</v>
      </c>
      <c r="L96" s="167"/>
      <c r="M96" s="159"/>
      <c r="N96" s="163">
        <f t="shared" si="7"/>
        <v>0</v>
      </c>
      <c r="O96" s="169"/>
      <c r="P96" s="162"/>
      <c r="Q96" s="163">
        <f t="shared" si="8"/>
        <v>0</v>
      </c>
    </row>
    <row r="97" spans="1:17" ht="14.45" hidden="1" thickBot="1">
      <c r="A97" s="96"/>
      <c r="B97" s="152">
        <v>77</v>
      </c>
      <c r="C97" s="153"/>
      <c r="D97" s="171"/>
      <c r="E97" s="171"/>
      <c r="F97" s="172"/>
      <c r="G97" s="165"/>
      <c r="H97" s="166"/>
      <c r="I97" s="167"/>
      <c r="J97" s="159"/>
      <c r="K97" s="163">
        <f t="shared" si="6"/>
        <v>0</v>
      </c>
      <c r="L97" s="167"/>
      <c r="M97" s="159"/>
      <c r="N97" s="163">
        <f t="shared" si="7"/>
        <v>0</v>
      </c>
      <c r="O97" s="169"/>
      <c r="P97" s="162"/>
      <c r="Q97" s="163">
        <f t="shared" si="8"/>
        <v>0</v>
      </c>
    </row>
    <row r="98" spans="1:17" ht="14.45" hidden="1" thickBot="1">
      <c r="A98" s="96"/>
      <c r="B98" s="152">
        <v>78</v>
      </c>
      <c r="C98" s="153"/>
      <c r="D98" s="171"/>
      <c r="E98" s="171"/>
      <c r="F98" s="172"/>
      <c r="G98" s="156"/>
      <c r="H98" s="166"/>
      <c r="I98" s="158"/>
      <c r="J98" s="159"/>
      <c r="K98" s="163">
        <f t="shared" si="6"/>
        <v>0</v>
      </c>
      <c r="L98" s="158"/>
      <c r="M98" s="159"/>
      <c r="N98" s="163">
        <f t="shared" si="7"/>
        <v>0</v>
      </c>
      <c r="O98" s="161"/>
      <c r="P98" s="162"/>
      <c r="Q98" s="163">
        <f t="shared" si="8"/>
        <v>0</v>
      </c>
    </row>
    <row r="99" spans="1:17" ht="14.45" hidden="1" thickBot="1">
      <c r="A99" s="96"/>
      <c r="B99" s="152">
        <v>79</v>
      </c>
      <c r="C99" s="153"/>
      <c r="D99" s="171"/>
      <c r="E99" s="171"/>
      <c r="F99" s="172"/>
      <c r="G99" s="165"/>
      <c r="H99" s="166"/>
      <c r="I99" s="167"/>
      <c r="J99" s="159"/>
      <c r="K99" s="163">
        <f t="shared" si="6"/>
        <v>0</v>
      </c>
      <c r="L99" s="167"/>
      <c r="M99" s="159"/>
      <c r="N99" s="163">
        <f t="shared" si="7"/>
        <v>0</v>
      </c>
      <c r="O99" s="169"/>
      <c r="P99" s="162"/>
      <c r="Q99" s="163">
        <f t="shared" si="8"/>
        <v>0</v>
      </c>
    </row>
    <row r="100" spans="1:17" ht="14.45" hidden="1" thickBot="1">
      <c r="A100" s="96"/>
      <c r="B100" s="152">
        <v>80</v>
      </c>
      <c r="C100" s="153"/>
      <c r="D100" s="171"/>
      <c r="E100" s="171"/>
      <c r="F100" s="172"/>
      <c r="G100" s="165"/>
      <c r="H100" s="166"/>
      <c r="I100" s="167"/>
      <c r="J100" s="159"/>
      <c r="K100" s="163">
        <f t="shared" si="6"/>
        <v>0</v>
      </c>
      <c r="L100" s="167"/>
      <c r="M100" s="159"/>
      <c r="N100" s="163">
        <f t="shared" si="7"/>
        <v>0</v>
      </c>
      <c r="O100" s="169"/>
      <c r="P100" s="162"/>
      <c r="Q100" s="163">
        <f t="shared" si="8"/>
        <v>0</v>
      </c>
    </row>
    <row r="101" spans="1:17" ht="14.45" hidden="1" thickBot="1">
      <c r="A101" s="96"/>
      <c r="B101" s="152">
        <v>81</v>
      </c>
      <c r="C101" s="153"/>
      <c r="D101" s="171"/>
      <c r="E101" s="171"/>
      <c r="F101" s="172"/>
      <c r="G101" s="165"/>
      <c r="H101" s="166"/>
      <c r="I101" s="167"/>
      <c r="J101" s="168"/>
      <c r="K101" s="163">
        <f t="shared" si="6"/>
        <v>0</v>
      </c>
      <c r="L101" s="167"/>
      <c r="M101" s="168"/>
      <c r="N101" s="163">
        <f t="shared" si="7"/>
        <v>0</v>
      </c>
      <c r="O101" s="169"/>
      <c r="P101" s="173"/>
      <c r="Q101" s="163">
        <f t="shared" si="8"/>
        <v>0</v>
      </c>
    </row>
    <row r="102" spans="1:17" ht="14.45" hidden="1" thickBot="1">
      <c r="A102" s="96"/>
      <c r="B102" s="152">
        <v>82</v>
      </c>
      <c r="C102" s="174"/>
      <c r="D102" s="154"/>
      <c r="E102" s="154"/>
      <c r="F102" s="155"/>
      <c r="G102" s="170"/>
      <c r="H102" s="166"/>
      <c r="I102" s="167"/>
      <c r="J102" s="168"/>
      <c r="K102" s="163">
        <f t="shared" si="6"/>
        <v>0</v>
      </c>
      <c r="L102" s="167"/>
      <c r="M102" s="168"/>
      <c r="N102" s="163">
        <f>+IF(L$13="No Bid","No Bid",L102*$G102*L$17)</f>
        <v>0</v>
      </c>
      <c r="O102" s="169"/>
      <c r="P102" s="173"/>
      <c r="Q102" s="163">
        <f>+IF(O$13="No Bid","No Bid",O102*$G102*O$17)</f>
        <v>0</v>
      </c>
    </row>
    <row r="103" spans="1:17" ht="14.45" hidden="1" thickBot="1">
      <c r="A103" s="96"/>
      <c r="B103" s="152">
        <v>83</v>
      </c>
      <c r="C103" s="174"/>
      <c r="D103" s="154"/>
      <c r="E103" s="154"/>
      <c r="F103" s="155"/>
      <c r="G103" s="170"/>
      <c r="H103" s="166"/>
      <c r="I103" s="167"/>
      <c r="J103" s="168"/>
      <c r="K103" s="163">
        <f t="shared" si="6"/>
        <v>0</v>
      </c>
      <c r="L103" s="167"/>
      <c r="M103" s="168"/>
      <c r="N103" s="163">
        <f t="shared" ref="N103:N120" si="9">+IF(L$13="No Bid","No Bid",L103*$G103*L$17)</f>
        <v>0</v>
      </c>
      <c r="O103" s="169"/>
      <c r="P103" s="173"/>
      <c r="Q103" s="163">
        <f t="shared" ref="Q103:Q120" si="10">+IF(O$13="No Bid","No Bid",O103*$G103*O$17)</f>
        <v>0</v>
      </c>
    </row>
    <row r="104" spans="1:17" ht="14.45" hidden="1" thickBot="1">
      <c r="A104" s="96"/>
      <c r="B104" s="152">
        <v>84</v>
      </c>
      <c r="C104" s="174"/>
      <c r="D104" s="154"/>
      <c r="E104" s="154"/>
      <c r="F104" s="155"/>
      <c r="G104" s="170"/>
      <c r="H104" s="166"/>
      <c r="I104" s="167"/>
      <c r="J104" s="168"/>
      <c r="K104" s="163">
        <f t="shared" si="6"/>
        <v>0</v>
      </c>
      <c r="L104" s="167"/>
      <c r="M104" s="168"/>
      <c r="N104" s="163">
        <f t="shared" si="9"/>
        <v>0</v>
      </c>
      <c r="O104" s="169"/>
      <c r="P104" s="173"/>
      <c r="Q104" s="163">
        <f t="shared" si="10"/>
        <v>0</v>
      </c>
    </row>
    <row r="105" spans="1:17" ht="14.45" hidden="1" thickBot="1">
      <c r="A105" s="96"/>
      <c r="B105" s="152">
        <v>85</v>
      </c>
      <c r="C105" s="174"/>
      <c r="D105" s="154"/>
      <c r="E105" s="154"/>
      <c r="F105" s="155"/>
      <c r="G105" s="170"/>
      <c r="H105" s="166"/>
      <c r="I105" s="167"/>
      <c r="J105" s="168"/>
      <c r="K105" s="163">
        <f t="shared" si="6"/>
        <v>0</v>
      </c>
      <c r="L105" s="167"/>
      <c r="M105" s="168"/>
      <c r="N105" s="163">
        <f t="shared" si="9"/>
        <v>0</v>
      </c>
      <c r="O105" s="169"/>
      <c r="P105" s="173"/>
      <c r="Q105" s="163">
        <f t="shared" si="10"/>
        <v>0</v>
      </c>
    </row>
    <row r="106" spans="1:17" ht="14.45" hidden="1" thickBot="1">
      <c r="A106" s="96"/>
      <c r="B106" s="152">
        <v>86</v>
      </c>
      <c r="C106" s="174"/>
      <c r="D106" s="154"/>
      <c r="E106" s="154"/>
      <c r="F106" s="155"/>
      <c r="G106" s="170"/>
      <c r="H106" s="166"/>
      <c r="I106" s="167"/>
      <c r="J106" s="168"/>
      <c r="K106" s="163">
        <f t="shared" si="6"/>
        <v>0</v>
      </c>
      <c r="L106" s="167"/>
      <c r="M106" s="168"/>
      <c r="N106" s="163">
        <f t="shared" si="9"/>
        <v>0</v>
      </c>
      <c r="O106" s="169"/>
      <c r="P106" s="173"/>
      <c r="Q106" s="163">
        <f t="shared" si="10"/>
        <v>0</v>
      </c>
    </row>
    <row r="107" spans="1:17" ht="14.45" hidden="1" thickBot="1">
      <c r="A107" s="96"/>
      <c r="B107" s="152">
        <v>87</v>
      </c>
      <c r="C107" s="174"/>
      <c r="D107" s="154"/>
      <c r="E107" s="154"/>
      <c r="F107" s="155"/>
      <c r="G107" s="170"/>
      <c r="H107" s="166"/>
      <c r="I107" s="167"/>
      <c r="J107" s="168"/>
      <c r="K107" s="163">
        <f t="shared" si="6"/>
        <v>0</v>
      </c>
      <c r="L107" s="167"/>
      <c r="M107" s="168"/>
      <c r="N107" s="163">
        <f t="shared" si="9"/>
        <v>0</v>
      </c>
      <c r="O107" s="169"/>
      <c r="P107" s="173"/>
      <c r="Q107" s="163">
        <f t="shared" si="10"/>
        <v>0</v>
      </c>
    </row>
    <row r="108" spans="1:17" ht="14.45" hidden="1" thickBot="1">
      <c r="A108" s="96"/>
      <c r="B108" s="152">
        <v>88</v>
      </c>
      <c r="C108" s="174"/>
      <c r="D108" s="154"/>
      <c r="E108" s="154"/>
      <c r="F108" s="155"/>
      <c r="G108" s="170"/>
      <c r="H108" s="166"/>
      <c r="I108" s="167"/>
      <c r="J108" s="168"/>
      <c r="K108" s="163">
        <f t="shared" si="6"/>
        <v>0</v>
      </c>
      <c r="L108" s="167"/>
      <c r="M108" s="168"/>
      <c r="N108" s="163">
        <f t="shared" si="9"/>
        <v>0</v>
      </c>
      <c r="O108" s="169"/>
      <c r="P108" s="173"/>
      <c r="Q108" s="163">
        <f t="shared" si="10"/>
        <v>0</v>
      </c>
    </row>
    <row r="109" spans="1:17" ht="14.45" hidden="1" thickBot="1">
      <c r="A109" s="96"/>
      <c r="B109" s="152">
        <v>89</v>
      </c>
      <c r="C109" s="174"/>
      <c r="D109" s="154"/>
      <c r="E109" s="154"/>
      <c r="F109" s="155"/>
      <c r="G109" s="170"/>
      <c r="H109" s="166"/>
      <c r="I109" s="167"/>
      <c r="J109" s="168"/>
      <c r="K109" s="163">
        <f t="shared" si="6"/>
        <v>0</v>
      </c>
      <c r="L109" s="167"/>
      <c r="M109" s="168"/>
      <c r="N109" s="163">
        <f t="shared" si="9"/>
        <v>0</v>
      </c>
      <c r="O109" s="169"/>
      <c r="P109" s="173"/>
      <c r="Q109" s="163">
        <f t="shared" si="10"/>
        <v>0</v>
      </c>
    </row>
    <row r="110" spans="1:17" ht="14.45" hidden="1" thickBot="1">
      <c r="A110" s="96"/>
      <c r="B110" s="152">
        <v>90</v>
      </c>
      <c r="C110" s="174"/>
      <c r="D110" s="154"/>
      <c r="E110" s="154"/>
      <c r="F110" s="155"/>
      <c r="G110" s="170"/>
      <c r="H110" s="166"/>
      <c r="I110" s="167"/>
      <c r="J110" s="168"/>
      <c r="K110" s="163">
        <f t="shared" si="6"/>
        <v>0</v>
      </c>
      <c r="L110" s="167"/>
      <c r="M110" s="168"/>
      <c r="N110" s="163">
        <f t="shared" si="9"/>
        <v>0</v>
      </c>
      <c r="O110" s="169"/>
      <c r="P110" s="173"/>
      <c r="Q110" s="163">
        <f t="shared" si="10"/>
        <v>0</v>
      </c>
    </row>
    <row r="111" spans="1:17" ht="14.45" hidden="1" thickBot="1">
      <c r="A111" s="96"/>
      <c r="B111" s="152">
        <v>91</v>
      </c>
      <c r="C111" s="174"/>
      <c r="D111" s="154"/>
      <c r="E111" s="154"/>
      <c r="F111" s="155"/>
      <c r="G111" s="170"/>
      <c r="H111" s="166"/>
      <c r="I111" s="167"/>
      <c r="J111" s="168"/>
      <c r="K111" s="163">
        <f t="shared" si="6"/>
        <v>0</v>
      </c>
      <c r="L111" s="167"/>
      <c r="M111" s="168"/>
      <c r="N111" s="163">
        <f t="shared" si="9"/>
        <v>0</v>
      </c>
      <c r="O111" s="169"/>
      <c r="P111" s="173"/>
      <c r="Q111" s="163">
        <f t="shared" si="10"/>
        <v>0</v>
      </c>
    </row>
    <row r="112" spans="1:17" ht="14.45" hidden="1" thickBot="1">
      <c r="A112" s="96"/>
      <c r="B112" s="152">
        <v>92</v>
      </c>
      <c r="C112" s="153"/>
      <c r="D112" s="171"/>
      <c r="E112" s="171"/>
      <c r="F112" s="172"/>
      <c r="G112" s="165"/>
      <c r="H112" s="166"/>
      <c r="I112" s="167"/>
      <c r="J112" s="159"/>
      <c r="K112" s="163">
        <f t="shared" ref="K112:K120" si="11">+IF(I$13="No Bid","No Bid",I112*$G112*I$17)</f>
        <v>0</v>
      </c>
      <c r="L112" s="167"/>
      <c r="M112" s="159"/>
      <c r="N112" s="163">
        <f t="shared" si="9"/>
        <v>0</v>
      </c>
      <c r="O112" s="169"/>
      <c r="P112" s="162"/>
      <c r="Q112" s="163">
        <f t="shared" si="10"/>
        <v>0</v>
      </c>
    </row>
    <row r="113" spans="1:17" ht="14.45" hidden="1" thickBot="1">
      <c r="A113" s="96"/>
      <c r="B113" s="152">
        <v>93</v>
      </c>
      <c r="C113" s="153"/>
      <c r="D113" s="171"/>
      <c r="E113" s="171"/>
      <c r="F113" s="172"/>
      <c r="G113" s="165"/>
      <c r="H113" s="166"/>
      <c r="I113" s="167"/>
      <c r="J113" s="159"/>
      <c r="K113" s="163">
        <f t="shared" si="11"/>
        <v>0</v>
      </c>
      <c r="L113" s="167"/>
      <c r="M113" s="159"/>
      <c r="N113" s="163">
        <f t="shared" si="9"/>
        <v>0</v>
      </c>
      <c r="O113" s="169"/>
      <c r="P113" s="162"/>
      <c r="Q113" s="163">
        <f t="shared" si="10"/>
        <v>0</v>
      </c>
    </row>
    <row r="114" spans="1:17" ht="14.45" hidden="1" thickBot="1">
      <c r="A114" s="96"/>
      <c r="B114" s="152">
        <v>94</v>
      </c>
      <c r="C114" s="153"/>
      <c r="D114" s="171"/>
      <c r="E114" s="171"/>
      <c r="F114" s="172"/>
      <c r="G114" s="165"/>
      <c r="H114" s="166"/>
      <c r="I114" s="167"/>
      <c r="J114" s="159"/>
      <c r="K114" s="163">
        <f t="shared" si="11"/>
        <v>0</v>
      </c>
      <c r="L114" s="167"/>
      <c r="M114" s="159"/>
      <c r="N114" s="163">
        <f t="shared" si="9"/>
        <v>0</v>
      </c>
      <c r="O114" s="169"/>
      <c r="P114" s="162"/>
      <c r="Q114" s="163">
        <f t="shared" si="10"/>
        <v>0</v>
      </c>
    </row>
    <row r="115" spans="1:17" ht="14.45" hidden="1" thickBot="1">
      <c r="A115" s="96"/>
      <c r="B115" s="152">
        <v>95</v>
      </c>
      <c r="C115" s="153"/>
      <c r="D115" s="171"/>
      <c r="E115" s="171"/>
      <c r="F115" s="172"/>
      <c r="G115" s="165"/>
      <c r="H115" s="166"/>
      <c r="I115" s="167"/>
      <c r="J115" s="159"/>
      <c r="K115" s="163">
        <f t="shared" si="11"/>
        <v>0</v>
      </c>
      <c r="L115" s="167"/>
      <c r="M115" s="159"/>
      <c r="N115" s="163">
        <f t="shared" si="9"/>
        <v>0</v>
      </c>
      <c r="O115" s="169"/>
      <c r="P115" s="162"/>
      <c r="Q115" s="163">
        <f t="shared" si="10"/>
        <v>0</v>
      </c>
    </row>
    <row r="116" spans="1:17" ht="14.45" hidden="1" thickBot="1">
      <c r="A116" s="96"/>
      <c r="B116" s="152">
        <v>96</v>
      </c>
      <c r="C116" s="153"/>
      <c r="D116" s="171"/>
      <c r="E116" s="171"/>
      <c r="F116" s="172"/>
      <c r="G116" s="165"/>
      <c r="H116" s="166"/>
      <c r="I116" s="167"/>
      <c r="J116" s="159"/>
      <c r="K116" s="163">
        <f t="shared" si="11"/>
        <v>0</v>
      </c>
      <c r="L116" s="167"/>
      <c r="M116" s="159"/>
      <c r="N116" s="163">
        <f t="shared" si="9"/>
        <v>0</v>
      </c>
      <c r="O116" s="169"/>
      <c r="P116" s="162"/>
      <c r="Q116" s="163">
        <f t="shared" si="10"/>
        <v>0</v>
      </c>
    </row>
    <row r="117" spans="1:17" ht="14.45" hidden="1" thickBot="1">
      <c r="A117" s="96"/>
      <c r="B117" s="152">
        <v>97</v>
      </c>
      <c r="C117" s="153"/>
      <c r="D117" s="171"/>
      <c r="E117" s="171"/>
      <c r="F117" s="172"/>
      <c r="G117" s="165"/>
      <c r="H117" s="166"/>
      <c r="I117" s="167"/>
      <c r="J117" s="159"/>
      <c r="K117" s="163">
        <f t="shared" si="11"/>
        <v>0</v>
      </c>
      <c r="L117" s="167"/>
      <c r="M117" s="159"/>
      <c r="N117" s="163">
        <f t="shared" si="9"/>
        <v>0</v>
      </c>
      <c r="O117" s="169"/>
      <c r="P117" s="162"/>
      <c r="Q117" s="163">
        <f t="shared" si="10"/>
        <v>0</v>
      </c>
    </row>
    <row r="118" spans="1:17" ht="14.45" hidden="1" thickBot="1">
      <c r="A118" s="96"/>
      <c r="B118" s="152">
        <v>98</v>
      </c>
      <c r="C118" s="153"/>
      <c r="D118" s="171"/>
      <c r="E118" s="171"/>
      <c r="F118" s="172"/>
      <c r="G118" s="165"/>
      <c r="H118" s="166"/>
      <c r="I118" s="167"/>
      <c r="J118" s="159"/>
      <c r="K118" s="163">
        <f t="shared" si="11"/>
        <v>0</v>
      </c>
      <c r="L118" s="167"/>
      <c r="M118" s="159"/>
      <c r="N118" s="163">
        <f t="shared" si="9"/>
        <v>0</v>
      </c>
      <c r="O118" s="169"/>
      <c r="P118" s="162"/>
      <c r="Q118" s="163">
        <f t="shared" si="10"/>
        <v>0</v>
      </c>
    </row>
    <row r="119" spans="1:17" ht="14.45" hidden="1" thickBot="1">
      <c r="A119" s="96"/>
      <c r="B119" s="152">
        <v>99</v>
      </c>
      <c r="C119" s="153"/>
      <c r="D119" s="171"/>
      <c r="E119" s="171"/>
      <c r="F119" s="172"/>
      <c r="G119" s="165"/>
      <c r="H119" s="166"/>
      <c r="I119" s="167"/>
      <c r="J119" s="168"/>
      <c r="K119" s="163">
        <f t="shared" si="11"/>
        <v>0</v>
      </c>
      <c r="L119" s="167"/>
      <c r="M119" s="168"/>
      <c r="N119" s="163">
        <f t="shared" si="9"/>
        <v>0</v>
      </c>
      <c r="O119" s="169"/>
      <c r="P119" s="173"/>
      <c r="Q119" s="163">
        <f t="shared" si="10"/>
        <v>0</v>
      </c>
    </row>
    <row r="120" spans="1:17" ht="14.45" hidden="1" thickBot="1">
      <c r="A120" s="96"/>
      <c r="B120" s="152">
        <v>100</v>
      </c>
      <c r="C120" s="175"/>
      <c r="D120" s="176"/>
      <c r="E120" s="176"/>
      <c r="F120" s="177"/>
      <c r="G120" s="170"/>
      <c r="H120" s="166"/>
      <c r="I120" s="167"/>
      <c r="J120" s="168"/>
      <c r="K120" s="163">
        <f t="shared" si="11"/>
        <v>0</v>
      </c>
      <c r="L120" s="167"/>
      <c r="M120" s="168"/>
      <c r="N120" s="163">
        <f t="shared" si="9"/>
        <v>0</v>
      </c>
      <c r="O120" s="169"/>
      <c r="P120" s="173"/>
      <c r="Q120" s="163">
        <f t="shared" si="10"/>
        <v>0</v>
      </c>
    </row>
    <row r="121" spans="1:17" ht="16.149999999999999" thickTop="1">
      <c r="A121" s="134"/>
      <c r="B121" s="424" t="s">
        <v>183</v>
      </c>
      <c r="C121" s="427"/>
      <c r="D121" s="427"/>
      <c r="E121" s="427"/>
      <c r="F121" s="428"/>
      <c r="G121" s="148" t="s">
        <v>165</v>
      </c>
      <c r="H121" s="149" t="s">
        <v>165</v>
      </c>
      <c r="I121" s="150" t="s">
        <v>165</v>
      </c>
      <c r="J121" s="148" t="s">
        <v>165</v>
      </c>
      <c r="K121" s="151">
        <f>+IF(I$13="No Bid","No Bid",SUM(K122:K131))</f>
        <v>0</v>
      </c>
      <c r="L121" s="150" t="s">
        <v>165</v>
      </c>
      <c r="M121" s="148" t="s">
        <v>165</v>
      </c>
      <c r="N121" s="151">
        <f>+IF(L$13="No Bid","No Bid",SUM(N122:N131))</f>
        <v>0</v>
      </c>
      <c r="O121" s="178"/>
      <c r="P121" s="179"/>
      <c r="Q121" s="151">
        <f>+IF(O$13="No Bid","No Bid",SUM(Q122:Q131))</f>
        <v>0</v>
      </c>
    </row>
    <row r="122" spans="1:17" ht="13.9">
      <c r="A122" s="96"/>
      <c r="B122" s="180">
        <v>1</v>
      </c>
      <c r="C122" s="181" t="s">
        <v>184</v>
      </c>
      <c r="D122" s="182"/>
      <c r="E122" s="182"/>
      <c r="F122" s="183"/>
      <c r="G122" s="184">
        <v>0</v>
      </c>
      <c r="H122" s="157" t="s">
        <v>185</v>
      </c>
      <c r="I122" s="158"/>
      <c r="J122" s="159"/>
      <c r="K122" s="160">
        <f t="shared" ref="K122:K131" si="12">+IF(I$13="No Bid","No Bid",I122*$G122*I$17)</f>
        <v>0</v>
      </c>
      <c r="L122" s="158"/>
      <c r="M122" s="159"/>
      <c r="N122" s="160"/>
      <c r="O122" s="161"/>
      <c r="P122" s="162"/>
      <c r="Q122" s="160"/>
    </row>
    <row r="123" spans="1:17" ht="13.9">
      <c r="A123" s="96"/>
      <c r="B123" s="180">
        <v>2</v>
      </c>
      <c r="C123" s="185"/>
      <c r="D123" s="182"/>
      <c r="E123" s="182"/>
      <c r="F123" s="183"/>
      <c r="G123" s="184"/>
      <c r="H123" s="157"/>
      <c r="I123" s="158"/>
      <c r="J123" s="159"/>
      <c r="K123" s="160">
        <f t="shared" si="12"/>
        <v>0</v>
      </c>
      <c r="L123" s="158"/>
      <c r="M123" s="159"/>
      <c r="N123" s="160"/>
      <c r="O123" s="186"/>
      <c r="P123" s="162"/>
      <c r="Q123" s="160"/>
    </row>
    <row r="124" spans="1:17" ht="13.9">
      <c r="A124" s="96"/>
      <c r="B124" s="180">
        <v>3</v>
      </c>
      <c r="C124" s="185" t="s">
        <v>186</v>
      </c>
      <c r="D124" s="182"/>
      <c r="E124" s="182"/>
      <c r="F124" s="183"/>
      <c r="G124" s="170"/>
      <c r="H124" s="166" t="s">
        <v>185</v>
      </c>
      <c r="I124" s="167"/>
      <c r="J124" s="168"/>
      <c r="K124" s="163">
        <f t="shared" si="12"/>
        <v>0</v>
      </c>
      <c r="L124" s="187"/>
      <c r="M124" s="168"/>
      <c r="N124" s="163"/>
      <c r="O124" s="188"/>
      <c r="P124" s="173"/>
      <c r="Q124" s="163"/>
    </row>
    <row r="125" spans="1:17" ht="13.9">
      <c r="A125" s="96"/>
      <c r="B125" s="180">
        <v>4</v>
      </c>
      <c r="C125" s="185" t="s">
        <v>187</v>
      </c>
      <c r="D125" s="182"/>
      <c r="E125" s="182"/>
      <c r="F125" s="183"/>
      <c r="G125" s="170">
        <v>1</v>
      </c>
      <c r="H125" s="166" t="s">
        <v>185</v>
      </c>
      <c r="I125" s="167"/>
      <c r="J125" s="168"/>
      <c r="K125" s="163">
        <f t="shared" si="12"/>
        <v>0</v>
      </c>
      <c r="L125" s="189"/>
      <c r="M125" s="168"/>
      <c r="N125" s="163"/>
      <c r="O125" s="188"/>
      <c r="P125" s="173"/>
      <c r="Q125" s="163"/>
    </row>
    <row r="126" spans="1:17" ht="13.9">
      <c r="A126" s="96"/>
      <c r="B126" s="180">
        <v>5</v>
      </c>
      <c r="C126" s="181"/>
      <c r="D126" s="182"/>
      <c r="E126" s="182"/>
      <c r="F126" s="183"/>
      <c r="G126" s="170"/>
      <c r="H126" s="166" t="s">
        <v>185</v>
      </c>
      <c r="I126" s="167"/>
      <c r="J126" s="168"/>
      <c r="K126" s="163">
        <f t="shared" si="12"/>
        <v>0</v>
      </c>
      <c r="L126" s="167"/>
      <c r="M126" s="168"/>
      <c r="N126" s="163"/>
      <c r="O126" s="169"/>
      <c r="P126" s="173"/>
      <c r="Q126" s="163"/>
    </row>
    <row r="127" spans="1:17" ht="13.9">
      <c r="A127" s="96"/>
      <c r="B127" s="180">
        <v>6</v>
      </c>
      <c r="C127" s="181"/>
      <c r="D127" s="182"/>
      <c r="E127" s="182"/>
      <c r="F127" s="183"/>
      <c r="G127" s="170"/>
      <c r="H127" s="166" t="s">
        <v>185</v>
      </c>
      <c r="I127" s="167"/>
      <c r="J127" s="168"/>
      <c r="K127" s="163">
        <f t="shared" si="12"/>
        <v>0</v>
      </c>
      <c r="L127" s="167"/>
      <c r="M127" s="168"/>
      <c r="N127" s="163"/>
      <c r="O127" s="169"/>
      <c r="P127" s="173"/>
      <c r="Q127" s="163"/>
    </row>
    <row r="128" spans="1:17" ht="13.9">
      <c r="A128" s="96"/>
      <c r="B128" s="180">
        <v>7</v>
      </c>
      <c r="C128" s="181"/>
      <c r="D128" s="182"/>
      <c r="E128" s="182"/>
      <c r="F128" s="183"/>
      <c r="G128" s="170"/>
      <c r="H128" s="166" t="s">
        <v>185</v>
      </c>
      <c r="I128" s="167"/>
      <c r="J128" s="168"/>
      <c r="K128" s="163">
        <f t="shared" si="12"/>
        <v>0</v>
      </c>
      <c r="L128" s="167"/>
      <c r="M128" s="168"/>
      <c r="N128" s="163"/>
      <c r="O128" s="169"/>
      <c r="P128" s="173"/>
      <c r="Q128" s="163"/>
    </row>
    <row r="129" spans="1:17" ht="13.9">
      <c r="A129" s="96"/>
      <c r="B129" s="180">
        <v>8</v>
      </c>
      <c r="C129" s="181"/>
      <c r="D129" s="182"/>
      <c r="E129" s="182"/>
      <c r="F129" s="183"/>
      <c r="G129" s="170"/>
      <c r="H129" s="166" t="s">
        <v>185</v>
      </c>
      <c r="I129" s="167"/>
      <c r="J129" s="168"/>
      <c r="K129" s="163">
        <f t="shared" si="12"/>
        <v>0</v>
      </c>
      <c r="L129" s="167"/>
      <c r="M129" s="168"/>
      <c r="N129" s="163"/>
      <c r="O129" s="169"/>
      <c r="P129" s="173"/>
      <c r="Q129" s="163"/>
    </row>
    <row r="130" spans="1:17" ht="13.9">
      <c r="A130" s="96"/>
      <c r="B130" s="180">
        <v>9</v>
      </c>
      <c r="C130" s="181"/>
      <c r="D130" s="182"/>
      <c r="E130" s="182"/>
      <c r="F130" s="183"/>
      <c r="G130" s="170"/>
      <c r="H130" s="166" t="s">
        <v>185</v>
      </c>
      <c r="I130" s="167"/>
      <c r="J130" s="168"/>
      <c r="K130" s="163">
        <f t="shared" si="12"/>
        <v>0</v>
      </c>
      <c r="L130" s="167"/>
      <c r="M130" s="168"/>
      <c r="N130" s="163">
        <f>+IF(L$13="No Bid","No Bid",L130*$G130*L$17)</f>
        <v>0</v>
      </c>
      <c r="O130" s="169"/>
      <c r="P130" s="173"/>
      <c r="Q130" s="163">
        <f>+IF(O$13="No Bid","No Bid",O130*$G130*O$17)</f>
        <v>0</v>
      </c>
    </row>
    <row r="131" spans="1:17" ht="14.45" thickBot="1">
      <c r="A131" s="96"/>
      <c r="B131" s="180">
        <v>10</v>
      </c>
      <c r="C131" s="190"/>
      <c r="D131" s="191"/>
      <c r="E131" s="191"/>
      <c r="F131" s="192"/>
      <c r="G131" s="170"/>
      <c r="H131" s="166" t="s">
        <v>185</v>
      </c>
      <c r="I131" s="167"/>
      <c r="J131" s="168"/>
      <c r="K131" s="163">
        <f t="shared" si="12"/>
        <v>0</v>
      </c>
      <c r="L131" s="167"/>
      <c r="M131" s="168"/>
      <c r="N131" s="163">
        <f>+IF(L$13="No Bid","No Bid",L131*$G131*L$17)</f>
        <v>0</v>
      </c>
      <c r="O131" s="169"/>
      <c r="P131" s="173"/>
      <c r="Q131" s="163">
        <f>+IF(O$13="No Bid","No Bid",O131*$G131*O$17)</f>
        <v>0</v>
      </c>
    </row>
    <row r="132" spans="1:17" ht="16.149999999999999" thickTop="1">
      <c r="A132" s="134"/>
      <c r="B132" s="424" t="s">
        <v>188</v>
      </c>
      <c r="C132" s="427"/>
      <c r="D132" s="427"/>
      <c r="E132" s="427"/>
      <c r="F132" s="193"/>
      <c r="G132" s="148" t="s">
        <v>165</v>
      </c>
      <c r="H132" s="149" t="s">
        <v>165</v>
      </c>
      <c r="I132" s="150" t="s">
        <v>165</v>
      </c>
      <c r="J132" s="148" t="s">
        <v>165</v>
      </c>
      <c r="K132" s="151">
        <f>+IF(I$13="No Bid","No Bid",SUM(K133:K145))</f>
        <v>0</v>
      </c>
      <c r="L132" s="150" t="s">
        <v>165</v>
      </c>
      <c r="M132" s="148" t="s">
        <v>165</v>
      </c>
      <c r="N132" s="151">
        <f>+IF(L$13="No Bid","No Bid",SUM(N133:N145))</f>
        <v>0</v>
      </c>
      <c r="O132" s="178"/>
      <c r="P132" s="179"/>
      <c r="Q132" s="151">
        <f>+IF(O$13="No Bid","No Bid",SUM(Q133:Q145))</f>
        <v>0</v>
      </c>
    </row>
    <row r="133" spans="1:17" ht="13.9">
      <c r="A133" s="96"/>
      <c r="B133" s="152">
        <v>1</v>
      </c>
      <c r="C133" s="194" t="s">
        <v>189</v>
      </c>
      <c r="D133" s="195"/>
      <c r="E133" s="195"/>
      <c r="F133" s="196" t="s">
        <v>190</v>
      </c>
      <c r="G133" s="159"/>
      <c r="H133" s="197" t="s">
        <v>185</v>
      </c>
      <c r="I133" s="158"/>
      <c r="J133" s="159"/>
      <c r="K133" s="160">
        <f t="shared" ref="K133:K145" si="13">+IF(I$13="No Bid","No Bid",I133*$G133*I$17)</f>
        <v>0</v>
      </c>
      <c r="L133" s="158"/>
      <c r="M133" s="159"/>
      <c r="N133" s="160"/>
      <c r="O133" s="161"/>
      <c r="P133" s="162"/>
      <c r="Q133" s="160"/>
    </row>
    <row r="134" spans="1:17" ht="13.9">
      <c r="A134" s="96"/>
      <c r="B134" s="152">
        <v>2</v>
      </c>
      <c r="C134" s="194" t="s">
        <v>191</v>
      </c>
      <c r="D134" s="195"/>
      <c r="E134" s="195"/>
      <c r="F134" s="196" t="s">
        <v>192</v>
      </c>
      <c r="G134" s="168">
        <v>1</v>
      </c>
      <c r="H134" s="198" t="s">
        <v>185</v>
      </c>
      <c r="I134" s="167"/>
      <c r="J134" s="168"/>
      <c r="K134" s="160">
        <f t="shared" si="13"/>
        <v>0</v>
      </c>
      <c r="L134" s="167"/>
      <c r="M134" s="168"/>
      <c r="N134" s="160"/>
      <c r="O134" s="169"/>
      <c r="P134" s="173"/>
      <c r="Q134" s="160"/>
    </row>
    <row r="135" spans="1:17" ht="13.9">
      <c r="A135" s="96"/>
      <c r="B135" s="152">
        <v>3</v>
      </c>
      <c r="C135" s="194" t="s">
        <v>193</v>
      </c>
      <c r="D135" s="195"/>
      <c r="E135" s="195"/>
      <c r="F135" s="196" t="s">
        <v>192</v>
      </c>
      <c r="G135" s="168">
        <v>1</v>
      </c>
      <c r="H135" s="198" t="s">
        <v>185</v>
      </c>
      <c r="I135" s="167"/>
      <c r="J135" s="168"/>
      <c r="K135" s="160">
        <f t="shared" si="13"/>
        <v>0</v>
      </c>
      <c r="L135" s="167"/>
      <c r="M135" s="168"/>
      <c r="N135" s="160"/>
      <c r="O135" s="169"/>
      <c r="P135" s="162"/>
      <c r="Q135" s="160"/>
    </row>
    <row r="136" spans="1:17" ht="13.9">
      <c r="A136" s="96"/>
      <c r="B136" s="152">
        <v>4</v>
      </c>
      <c r="C136" s="194" t="s">
        <v>194</v>
      </c>
      <c r="D136" s="195"/>
      <c r="E136" s="195"/>
      <c r="F136" s="196" t="s">
        <v>192</v>
      </c>
      <c r="G136" s="168">
        <v>1</v>
      </c>
      <c r="H136" s="198" t="s">
        <v>185</v>
      </c>
      <c r="I136" s="167"/>
      <c r="J136" s="168"/>
      <c r="K136" s="160">
        <f t="shared" si="13"/>
        <v>0</v>
      </c>
      <c r="L136" s="167"/>
      <c r="M136" s="168"/>
      <c r="N136" s="160"/>
      <c r="O136" s="169"/>
      <c r="P136" s="173"/>
      <c r="Q136" s="160"/>
    </row>
    <row r="137" spans="1:17" ht="13.9">
      <c r="A137" s="96"/>
      <c r="B137" s="152">
        <v>5</v>
      </c>
      <c r="C137" s="194" t="s">
        <v>195</v>
      </c>
      <c r="D137" s="195"/>
      <c r="E137" s="195"/>
      <c r="F137" s="196" t="s">
        <v>192</v>
      </c>
      <c r="G137" s="168"/>
      <c r="H137" s="198" t="s">
        <v>196</v>
      </c>
      <c r="I137" s="167"/>
      <c r="J137" s="168"/>
      <c r="K137" s="160">
        <f t="shared" si="13"/>
        <v>0</v>
      </c>
      <c r="L137" s="167"/>
      <c r="M137" s="168"/>
      <c r="N137" s="160"/>
      <c r="O137" s="169"/>
      <c r="P137" s="162"/>
      <c r="Q137" s="160"/>
    </row>
    <row r="138" spans="1:17" ht="13.9">
      <c r="A138" s="96"/>
      <c r="B138" s="152">
        <v>6</v>
      </c>
      <c r="C138" s="194" t="s">
        <v>197</v>
      </c>
      <c r="D138" s="195"/>
      <c r="E138" s="195"/>
      <c r="F138" s="196" t="s">
        <v>192</v>
      </c>
      <c r="G138" s="168"/>
      <c r="H138" s="198" t="s">
        <v>198</v>
      </c>
      <c r="I138" s="167"/>
      <c r="J138" s="168"/>
      <c r="K138" s="160">
        <f t="shared" si="13"/>
        <v>0</v>
      </c>
      <c r="L138" s="167"/>
      <c r="M138" s="168"/>
      <c r="N138" s="160"/>
      <c r="O138" s="169"/>
      <c r="P138" s="173"/>
      <c r="Q138" s="160"/>
    </row>
    <row r="139" spans="1:17" ht="13.9">
      <c r="A139" s="96"/>
      <c r="B139" s="152">
        <v>7</v>
      </c>
      <c r="C139" s="194" t="s">
        <v>199</v>
      </c>
      <c r="D139" s="195"/>
      <c r="E139" s="195"/>
      <c r="F139" s="196" t="s">
        <v>192</v>
      </c>
      <c r="G139" s="168"/>
      <c r="H139" s="198" t="s">
        <v>196</v>
      </c>
      <c r="I139" s="167"/>
      <c r="J139" s="168"/>
      <c r="K139" s="160">
        <f t="shared" si="13"/>
        <v>0</v>
      </c>
      <c r="L139" s="167"/>
      <c r="M139" s="168"/>
      <c r="N139" s="160"/>
      <c r="O139" s="169"/>
      <c r="P139" s="162"/>
      <c r="Q139" s="160"/>
    </row>
    <row r="140" spans="1:17" ht="13.9">
      <c r="A140" s="96"/>
      <c r="B140" s="152">
        <v>8</v>
      </c>
      <c r="C140" s="194" t="s">
        <v>200</v>
      </c>
      <c r="D140" s="195"/>
      <c r="E140" s="195"/>
      <c r="F140" s="196" t="s">
        <v>192</v>
      </c>
      <c r="G140" s="168"/>
      <c r="H140" s="197" t="s">
        <v>198</v>
      </c>
      <c r="I140" s="167"/>
      <c r="J140" s="168"/>
      <c r="K140" s="160">
        <f t="shared" si="13"/>
        <v>0</v>
      </c>
      <c r="L140" s="167"/>
      <c r="M140" s="168"/>
      <c r="N140" s="160"/>
      <c r="O140" s="169"/>
      <c r="P140" s="173"/>
      <c r="Q140" s="160"/>
    </row>
    <row r="141" spans="1:17" ht="13.9">
      <c r="A141" s="96"/>
      <c r="B141" s="152">
        <v>9</v>
      </c>
      <c r="C141" s="194" t="s">
        <v>201</v>
      </c>
      <c r="D141" s="195"/>
      <c r="E141" s="195"/>
      <c r="F141" s="196" t="s">
        <v>192</v>
      </c>
      <c r="G141" s="168">
        <v>1</v>
      </c>
      <c r="H141" s="198" t="s">
        <v>185</v>
      </c>
      <c r="I141" s="167"/>
      <c r="J141" s="168"/>
      <c r="K141" s="160">
        <f t="shared" si="13"/>
        <v>0</v>
      </c>
      <c r="L141" s="167"/>
      <c r="M141" s="168"/>
      <c r="N141" s="160"/>
      <c r="O141" s="169"/>
      <c r="P141" s="162"/>
      <c r="Q141" s="160"/>
    </row>
    <row r="142" spans="1:17" ht="13.9">
      <c r="A142" s="96"/>
      <c r="B142" s="152">
        <v>10</v>
      </c>
      <c r="C142" s="194" t="s">
        <v>202</v>
      </c>
      <c r="D142" s="195"/>
      <c r="E142" s="195"/>
      <c r="F142" s="196" t="s">
        <v>192</v>
      </c>
      <c r="G142" s="168">
        <v>1</v>
      </c>
      <c r="H142" s="198" t="s">
        <v>185</v>
      </c>
      <c r="I142" s="167"/>
      <c r="J142" s="168"/>
      <c r="K142" s="160">
        <f t="shared" si="13"/>
        <v>0</v>
      </c>
      <c r="L142" s="167"/>
      <c r="M142" s="168"/>
      <c r="N142" s="160"/>
      <c r="O142" s="169"/>
      <c r="P142" s="173"/>
      <c r="Q142" s="160"/>
    </row>
    <row r="143" spans="1:17" ht="13.9">
      <c r="A143" s="96"/>
      <c r="B143" s="152">
        <v>11</v>
      </c>
      <c r="C143" s="194" t="s">
        <v>203</v>
      </c>
      <c r="D143" s="195"/>
      <c r="E143" s="195"/>
      <c r="F143" s="196" t="s">
        <v>192</v>
      </c>
      <c r="G143" s="168">
        <v>1</v>
      </c>
      <c r="H143" s="198" t="s">
        <v>185</v>
      </c>
      <c r="I143" s="167"/>
      <c r="J143" s="168"/>
      <c r="K143" s="160">
        <f t="shared" si="13"/>
        <v>0</v>
      </c>
      <c r="L143" s="167"/>
      <c r="M143" s="168"/>
      <c r="N143" s="160"/>
      <c r="O143" s="169"/>
      <c r="P143" s="162"/>
      <c r="Q143" s="160"/>
    </row>
    <row r="144" spans="1:17" ht="13.9">
      <c r="A144" s="96"/>
      <c r="B144" s="152">
        <v>12</v>
      </c>
      <c r="C144" s="194" t="s">
        <v>204</v>
      </c>
      <c r="D144" s="195"/>
      <c r="E144" s="195"/>
      <c r="F144" s="196" t="s">
        <v>190</v>
      </c>
      <c r="G144" s="159"/>
      <c r="H144" s="197" t="s">
        <v>185</v>
      </c>
      <c r="I144" s="158"/>
      <c r="J144" s="159"/>
      <c r="K144" s="160">
        <f t="shared" si="13"/>
        <v>0</v>
      </c>
      <c r="L144" s="158"/>
      <c r="M144" s="159"/>
      <c r="N144" s="160"/>
      <c r="O144" s="161"/>
      <c r="P144" s="173"/>
      <c r="Q144" s="160"/>
    </row>
    <row r="145" spans="1:17" ht="14.45" thickBot="1">
      <c r="A145" s="96"/>
      <c r="B145" s="152">
        <v>13</v>
      </c>
      <c r="C145" s="199" t="s">
        <v>205</v>
      </c>
      <c r="D145" s="200"/>
      <c r="E145" s="200"/>
      <c r="F145" s="201" t="s">
        <v>192</v>
      </c>
      <c r="G145" s="168">
        <v>1</v>
      </c>
      <c r="H145" s="198" t="s">
        <v>185</v>
      </c>
      <c r="I145" s="167"/>
      <c r="J145" s="168"/>
      <c r="K145" s="160">
        <f t="shared" si="13"/>
        <v>0</v>
      </c>
      <c r="L145" s="167"/>
      <c r="M145" s="168"/>
      <c r="N145" s="160"/>
      <c r="O145" s="169"/>
      <c r="P145" s="173"/>
      <c r="Q145" s="160"/>
    </row>
    <row r="146" spans="1:17" ht="16.149999999999999" thickTop="1">
      <c r="A146" s="134"/>
      <c r="B146" s="424" t="s">
        <v>206</v>
      </c>
      <c r="C146" s="427"/>
      <c r="D146" s="427"/>
      <c r="E146" s="427"/>
      <c r="F146" s="428"/>
      <c r="G146" s="148" t="s">
        <v>165</v>
      </c>
      <c r="H146" s="149" t="s">
        <v>165</v>
      </c>
      <c r="I146" s="150" t="s">
        <v>165</v>
      </c>
      <c r="J146" s="148" t="s">
        <v>165</v>
      </c>
      <c r="K146" s="151">
        <f>+IF(I$13="No Bid","No Bid",SUM(K147:K151))</f>
        <v>0</v>
      </c>
      <c r="L146" s="150" t="s">
        <v>165</v>
      </c>
      <c r="M146" s="148" t="s">
        <v>165</v>
      </c>
      <c r="N146" s="151">
        <f>+IF(L$13="No Bid","No Bid",SUM(N147:N151))</f>
        <v>0</v>
      </c>
      <c r="O146" s="150"/>
      <c r="P146" s="148"/>
      <c r="Q146" s="151">
        <f>+IF(O$13="No Bid","No Bid",SUM(Q147:Q151))</f>
        <v>0</v>
      </c>
    </row>
    <row r="147" spans="1:17" ht="13.9">
      <c r="A147" s="96"/>
      <c r="B147" s="152">
        <v>1</v>
      </c>
      <c r="C147" s="181"/>
      <c r="D147" s="182"/>
      <c r="E147" s="182"/>
      <c r="F147" s="183"/>
      <c r="G147" s="184"/>
      <c r="H147" s="157"/>
      <c r="I147" s="158"/>
      <c r="J147" s="159"/>
      <c r="K147" s="160">
        <f>+IF(I$13="No Bid","No Bid",I147*$G147*I$17)</f>
        <v>0</v>
      </c>
      <c r="L147" s="158"/>
      <c r="M147" s="159"/>
      <c r="N147" s="160">
        <f>+IF(L$13="No Bid","No Bid",L147*$G147*L$17)</f>
        <v>0</v>
      </c>
      <c r="O147" s="158"/>
      <c r="P147" s="159"/>
      <c r="Q147" s="160">
        <f>+IF(O$13="No Bid","No Bid",O147*$G147*O$17)</f>
        <v>0</v>
      </c>
    </row>
    <row r="148" spans="1:17" ht="13.9">
      <c r="A148" s="96"/>
      <c r="B148" s="290">
        <v>2</v>
      </c>
      <c r="C148" s="181"/>
      <c r="D148" s="182"/>
      <c r="E148" s="182"/>
      <c r="F148" s="183"/>
      <c r="G148" s="170"/>
      <c r="H148" s="166"/>
      <c r="I148" s="167"/>
      <c r="J148" s="168"/>
      <c r="K148" s="163">
        <f>+IF(I$13="No Bid","No Bid",I148*$G148*I$17)</f>
        <v>0</v>
      </c>
      <c r="L148" s="167"/>
      <c r="M148" s="168"/>
      <c r="N148" s="163">
        <f>+IF(L$13="No Bid","No Bid",L148*$G148*L$17)</f>
        <v>0</v>
      </c>
      <c r="O148" s="167"/>
      <c r="P148" s="168"/>
      <c r="Q148" s="163">
        <f>+IF(O$13="No Bid","No Bid",O148*$G148*O$17)</f>
        <v>0</v>
      </c>
    </row>
    <row r="149" spans="1:17" ht="13.9">
      <c r="A149" s="96"/>
      <c r="B149" s="290">
        <v>3</v>
      </c>
      <c r="C149" s="181"/>
      <c r="D149" s="182"/>
      <c r="E149" s="182"/>
      <c r="F149" s="183"/>
      <c r="G149" s="170"/>
      <c r="H149" s="166"/>
      <c r="I149" s="167"/>
      <c r="J149" s="168"/>
      <c r="K149" s="163">
        <f>+IF(I$13="No Bid","No Bid",I149*$G149*I$17)</f>
        <v>0</v>
      </c>
      <c r="L149" s="167"/>
      <c r="M149" s="168"/>
      <c r="N149" s="163">
        <f>+IF(L$13="No Bid","No Bid",L149*$G149*L$17)</f>
        <v>0</v>
      </c>
      <c r="O149" s="167"/>
      <c r="P149" s="168"/>
      <c r="Q149" s="163">
        <f>+IF(O$13="No Bid","No Bid",O149*$G149*O$17)</f>
        <v>0</v>
      </c>
    </row>
    <row r="150" spans="1:17" ht="13.9">
      <c r="A150" s="96"/>
      <c r="B150" s="290">
        <v>4</v>
      </c>
      <c r="C150" s="181"/>
      <c r="D150" s="182"/>
      <c r="E150" s="182"/>
      <c r="F150" s="183"/>
      <c r="G150" s="170"/>
      <c r="H150" s="166"/>
      <c r="I150" s="167"/>
      <c r="J150" s="168"/>
      <c r="K150" s="163">
        <f>+IF(I$13="No Bid","No Bid",I150*$G150*I$17)</f>
        <v>0</v>
      </c>
      <c r="L150" s="167"/>
      <c r="M150" s="168"/>
      <c r="N150" s="163">
        <f>+IF(L$13="No Bid","No Bid",L150*$G150*L$17)</f>
        <v>0</v>
      </c>
      <c r="O150" s="167"/>
      <c r="P150" s="168"/>
      <c r="Q150" s="163">
        <f>+IF(O$13="No Bid","No Bid",O150*$G150*O$17)</f>
        <v>0</v>
      </c>
    </row>
    <row r="151" spans="1:17" ht="14.45" thickBot="1">
      <c r="A151" s="96"/>
      <c r="B151" s="290">
        <v>5</v>
      </c>
      <c r="C151" s="190"/>
      <c r="D151" s="191"/>
      <c r="E151" s="191"/>
      <c r="F151" s="192"/>
      <c r="G151" s="170"/>
      <c r="H151" s="166"/>
      <c r="I151" s="167"/>
      <c r="J151" s="168"/>
      <c r="K151" s="163">
        <f>+IF(I$13="No Bid","No Bid",I151*$G151*I$17)</f>
        <v>0</v>
      </c>
      <c r="L151" s="167"/>
      <c r="M151" s="168"/>
      <c r="N151" s="163">
        <f>+IF(L$13="No Bid","No Bid",L151*$G151*L$17)</f>
        <v>0</v>
      </c>
      <c r="O151" s="167"/>
      <c r="P151" s="168"/>
      <c r="Q151" s="163">
        <f>+IF(O$13="No Bid","No Bid",O151*$G151*O$17)</f>
        <v>0</v>
      </c>
    </row>
    <row r="152" spans="1:17" ht="16.149999999999999" thickTop="1">
      <c r="A152" s="134"/>
      <c r="B152" s="429" t="s">
        <v>207</v>
      </c>
      <c r="C152" s="430"/>
      <c r="D152" s="430"/>
      <c r="E152" s="430"/>
      <c r="F152" s="431"/>
      <c r="G152" s="202" t="s">
        <v>165</v>
      </c>
      <c r="H152" s="203" t="s">
        <v>165</v>
      </c>
      <c r="I152" s="204" t="s">
        <v>165</v>
      </c>
      <c r="J152" s="202" t="s">
        <v>165</v>
      </c>
      <c r="K152" s="205">
        <f>+IF(I$13="No Bid","No Bid",SUM(K153:K157))</f>
        <v>0</v>
      </c>
      <c r="L152" s="204" t="s">
        <v>165</v>
      </c>
      <c r="M152" s="202" t="s">
        <v>165</v>
      </c>
      <c r="N152" s="205">
        <f>+IF(L$13="No Bid","No Bid",SUM(N153:N157))</f>
        <v>0</v>
      </c>
      <c r="O152" s="204"/>
      <c r="P152" s="202"/>
      <c r="Q152" s="205">
        <f>+IF(O$13="No Bid","No Bid",SUM(Q153:Q157))</f>
        <v>0</v>
      </c>
    </row>
    <row r="153" spans="1:17" ht="13.9">
      <c r="A153" s="96"/>
      <c r="B153" s="152"/>
      <c r="C153" s="181"/>
      <c r="D153" s="182"/>
      <c r="E153" s="182"/>
      <c r="F153" s="183"/>
      <c r="G153" s="184"/>
      <c r="H153" s="157" t="s">
        <v>185</v>
      </c>
      <c r="I153" s="158"/>
      <c r="J153" s="159"/>
      <c r="K153" s="160">
        <f>+IF(I$13="No Bid","No Bid",I153*$G153*I$17)</f>
        <v>0</v>
      </c>
      <c r="L153" s="158"/>
      <c r="M153" s="159"/>
      <c r="N153" s="160"/>
      <c r="O153" s="158"/>
      <c r="P153" s="159"/>
      <c r="Q153" s="160">
        <f>+IF(O$13="No Bid","No Bid",O153*$G153*O$17)</f>
        <v>0</v>
      </c>
    </row>
    <row r="154" spans="1:17" ht="13.9">
      <c r="A154" s="96"/>
      <c r="B154" s="290"/>
      <c r="C154" s="181"/>
      <c r="D154" s="182"/>
      <c r="E154" s="182"/>
      <c r="F154" s="183"/>
      <c r="G154" s="170"/>
      <c r="H154" s="166" t="s">
        <v>185</v>
      </c>
      <c r="I154" s="167"/>
      <c r="J154" s="168"/>
      <c r="K154" s="163">
        <f>+IF(I$13="No Bid","No Bid",I154*$G154*I$17)</f>
        <v>0</v>
      </c>
      <c r="L154" s="167"/>
      <c r="M154" s="168"/>
      <c r="N154" s="163"/>
      <c r="O154" s="167"/>
      <c r="P154" s="168"/>
      <c r="Q154" s="163">
        <f>+IF(O$13="No Bid","No Bid",O154*$G154*O$17)</f>
        <v>0</v>
      </c>
    </row>
    <row r="155" spans="1:17" ht="13.9">
      <c r="A155" s="96"/>
      <c r="B155" s="290"/>
      <c r="C155" s="181"/>
      <c r="D155" s="182"/>
      <c r="E155" s="182"/>
      <c r="F155" s="183"/>
      <c r="G155" s="170"/>
      <c r="H155" s="166" t="s">
        <v>185</v>
      </c>
      <c r="I155" s="167"/>
      <c r="J155" s="168"/>
      <c r="K155" s="163">
        <f>+IF(I$13="No Bid","No Bid",I155*$G155*I$17)</f>
        <v>0</v>
      </c>
      <c r="L155" s="167"/>
      <c r="M155" s="168"/>
      <c r="N155" s="163"/>
      <c r="O155" s="167"/>
      <c r="P155" s="168"/>
      <c r="Q155" s="163">
        <f>+IF(O$13="No Bid","No Bid",O155*$G155*O$17)</f>
        <v>0</v>
      </c>
    </row>
    <row r="156" spans="1:17" ht="13.9">
      <c r="A156" s="96"/>
      <c r="B156" s="290"/>
      <c r="C156" s="181"/>
      <c r="D156" s="182"/>
      <c r="E156" s="182"/>
      <c r="F156" s="183"/>
      <c r="G156" s="170"/>
      <c r="H156" s="166" t="s">
        <v>185</v>
      </c>
      <c r="I156" s="167"/>
      <c r="J156" s="168"/>
      <c r="K156" s="163">
        <f>+IF(I$13="No Bid","No Bid",I156*$G156*I$17)</f>
        <v>0</v>
      </c>
      <c r="L156" s="167"/>
      <c r="M156" s="168"/>
      <c r="N156" s="163"/>
      <c r="O156" s="167"/>
      <c r="P156" s="168"/>
      <c r="Q156" s="163">
        <f>+IF(O$13="No Bid","No Bid",O156*$G156*O$17)</f>
        <v>0</v>
      </c>
    </row>
    <row r="157" spans="1:17" ht="14.45" thickBot="1">
      <c r="A157" s="96"/>
      <c r="B157" s="290"/>
      <c r="C157" s="181"/>
      <c r="D157" s="191"/>
      <c r="E157" s="191"/>
      <c r="F157" s="192"/>
      <c r="G157" s="170"/>
      <c r="H157" s="166" t="s">
        <v>185</v>
      </c>
      <c r="I157" s="167"/>
      <c r="J157" s="168"/>
      <c r="K157" s="163">
        <f>+IF(I$13="No Bid","No Bid",I157*$G157*I$17)</f>
        <v>0</v>
      </c>
      <c r="L157" s="167"/>
      <c r="M157" s="168"/>
      <c r="N157" s="163"/>
      <c r="O157" s="167"/>
      <c r="P157" s="168"/>
      <c r="Q157" s="163">
        <f>+IF(O$13="No Bid","No Bid",O157*$G157*O$17)</f>
        <v>0</v>
      </c>
    </row>
    <row r="158" spans="1:17" ht="16.899999999999999" thickTop="1" thickBot="1">
      <c r="A158" s="134"/>
      <c r="B158" s="432" t="s">
        <v>164</v>
      </c>
      <c r="C158" s="433"/>
      <c r="D158" s="433"/>
      <c r="E158" s="433"/>
      <c r="F158" s="434"/>
      <c r="G158" s="140" t="s">
        <v>165</v>
      </c>
      <c r="H158" s="141" t="s">
        <v>165</v>
      </c>
      <c r="I158" s="142" t="str">
        <f>+J18</f>
        <v>-</v>
      </c>
      <c r="J158" s="140" t="str">
        <f>+J18</f>
        <v>-</v>
      </c>
      <c r="K158" s="143">
        <f>+IF(I$13="No Bid","No Bid",SUM(K20,K121,K132,K146,K152))</f>
        <v>818390.57280000008</v>
      </c>
      <c r="L158" s="142" t="str">
        <f>+M18</f>
        <v>-</v>
      </c>
      <c r="M158" s="140" t="str">
        <f>+M18</f>
        <v>-</v>
      </c>
      <c r="N158" s="143">
        <f>+IF(L$13="No Bid","No Bid",SUM(N20,N121,N132,N146,N152))</f>
        <v>0</v>
      </c>
      <c r="O158" s="142"/>
      <c r="P158" s="140"/>
      <c r="Q158" s="143">
        <f>+IF(O$13="No Bid","No Bid",SUM(Q20,Q121,Q132,Q146,Q152))</f>
        <v>0</v>
      </c>
    </row>
    <row r="159" spans="1:17" ht="16.899999999999999" thickTop="1" thickBot="1">
      <c r="A159" s="134"/>
      <c r="B159" s="437" t="s">
        <v>208</v>
      </c>
      <c r="C159" s="438"/>
      <c r="D159" s="438"/>
      <c r="E159" s="438"/>
      <c r="F159" s="439"/>
      <c r="G159" s="206" t="s">
        <v>165</v>
      </c>
      <c r="H159" s="207" t="s">
        <v>165</v>
      </c>
      <c r="I159" s="208" t="s">
        <v>165</v>
      </c>
      <c r="J159" s="206" t="s">
        <v>165</v>
      </c>
      <c r="K159" s="209">
        <f>+IF(I$13="No Bid","No Bid",(K158-K145))</f>
        <v>818390.57280000008</v>
      </c>
      <c r="L159" s="208" t="s">
        <v>165</v>
      </c>
      <c r="M159" s="206" t="s">
        <v>165</v>
      </c>
      <c r="N159" s="209">
        <f>+IF(L$13="No Bid","No Bid",(N158-N145))</f>
        <v>0</v>
      </c>
      <c r="O159" s="208"/>
      <c r="P159" s="206"/>
      <c r="Q159" s="209">
        <f>+IF(O$13="No Bid","No Bid",(Q158-Q145))</f>
        <v>0</v>
      </c>
    </row>
    <row r="160" spans="1:17" ht="16.899999999999999" thickTop="1" thickBot="1">
      <c r="A160" s="134"/>
      <c r="B160" s="440" t="s">
        <v>209</v>
      </c>
      <c r="C160" s="441"/>
      <c r="D160" s="441"/>
      <c r="E160" s="441"/>
      <c r="F160" s="442"/>
      <c r="G160" s="210"/>
      <c r="H160" s="211" t="s">
        <v>165</v>
      </c>
      <c r="I160" s="212" t="s">
        <v>165</v>
      </c>
      <c r="J160" s="213" t="s">
        <v>165</v>
      </c>
      <c r="K160" s="214" t="str">
        <f>+IF(I$13="No Bid","No Bid",IFERROR(K159/$G$160,""))</f>
        <v/>
      </c>
      <c r="L160" s="212" t="s">
        <v>165</v>
      </c>
      <c r="M160" s="213" t="s">
        <v>165</v>
      </c>
      <c r="N160" s="214" t="str">
        <f>+IF(L$13="No Bid","No Bid",IFERROR(N159/$G$160,""))</f>
        <v/>
      </c>
      <c r="O160" s="212"/>
      <c r="P160" s="213"/>
      <c r="Q160" s="214" t="str">
        <f>+IF(O$13="No Bid","No Bid",IFERROR(Q159/$G$160,""))</f>
        <v/>
      </c>
    </row>
    <row r="161" spans="1:17" ht="16.899999999999999" thickTop="1" thickBot="1">
      <c r="A161" s="134"/>
      <c r="B161" s="440" t="s">
        <v>210</v>
      </c>
      <c r="C161" s="441"/>
      <c r="D161" s="441"/>
      <c r="E161" s="441"/>
      <c r="F161" s="442"/>
      <c r="G161" s="213" t="s">
        <v>165</v>
      </c>
      <c r="H161" s="211" t="s">
        <v>211</v>
      </c>
      <c r="I161" s="212" t="s">
        <v>165</v>
      </c>
      <c r="J161" s="213" t="s">
        <v>165</v>
      </c>
      <c r="K161" s="214">
        <f>+IF(I$13="No Bid","No Bid",IFERROR(K145/K159*1000,""))</f>
        <v>0</v>
      </c>
      <c r="L161" s="212" t="s">
        <v>165</v>
      </c>
      <c r="M161" s="213" t="s">
        <v>165</v>
      </c>
      <c r="N161" s="214" t="str">
        <f>+IF(L$13="No Bid","No Bid",IFERROR(N145/N159*1000,""))</f>
        <v/>
      </c>
      <c r="O161" s="212"/>
      <c r="P161" s="213"/>
      <c r="Q161" s="214" t="str">
        <f>+IF(O$13="No Bid","No Bid",IFERROR(Q145/Q159*1000,""))</f>
        <v/>
      </c>
    </row>
    <row r="162" spans="1:17" ht="16.149999999999999" thickTop="1">
      <c r="A162" s="215"/>
      <c r="B162" s="424" t="s">
        <v>212</v>
      </c>
      <c r="C162" s="427"/>
      <c r="D162" s="427"/>
      <c r="E162" s="427"/>
      <c r="F162" s="428"/>
      <c r="G162" s="148" t="s">
        <v>165</v>
      </c>
      <c r="H162" s="149" t="s">
        <v>165</v>
      </c>
      <c r="I162" s="150" t="s">
        <v>165</v>
      </c>
      <c r="J162" s="148" t="s">
        <v>165</v>
      </c>
      <c r="K162" s="151">
        <f>+IF(I$13="No Bid","No Bid",SUM(K163:K167))</f>
        <v>0</v>
      </c>
      <c r="L162" s="150" t="s">
        <v>165</v>
      </c>
      <c r="M162" s="148" t="s">
        <v>165</v>
      </c>
      <c r="N162" s="151">
        <f>+IF(L$13="No Bid","No Bid",SUM(N163:N167))</f>
        <v>0</v>
      </c>
      <c r="O162" s="150"/>
      <c r="P162" s="148"/>
      <c r="Q162" s="151">
        <f>+IF(O$13="No Bid","No Bid",SUM(Q163:Q167))</f>
        <v>0</v>
      </c>
    </row>
    <row r="163" spans="1:17" ht="13.9">
      <c r="A163" s="215"/>
      <c r="B163" s="180">
        <v>1</v>
      </c>
      <c r="C163" s="181"/>
      <c r="D163" s="182"/>
      <c r="E163" s="182"/>
      <c r="F163" s="183"/>
      <c r="G163" s="184"/>
      <c r="H163" s="157" t="s">
        <v>185</v>
      </c>
      <c r="I163" s="158"/>
      <c r="J163" s="159"/>
      <c r="K163" s="160">
        <f>+IF(I$13="No Bid","No Bid",I163*$G163*I$17)</f>
        <v>0</v>
      </c>
      <c r="L163" s="158"/>
      <c r="M163" s="159"/>
      <c r="N163" s="160">
        <f>+IF(L$13="No Bid","No Bid",L163*$G163*L$17)</f>
        <v>0</v>
      </c>
      <c r="O163" s="158"/>
      <c r="P163" s="159"/>
      <c r="Q163" s="160">
        <f>+IF(O$13="No Bid","No Bid",O163*$G163*O$17)</f>
        <v>0</v>
      </c>
    </row>
    <row r="164" spans="1:17" ht="13.9">
      <c r="A164" s="215"/>
      <c r="B164" s="180">
        <v>2</v>
      </c>
      <c r="C164" s="181"/>
      <c r="D164" s="182"/>
      <c r="E164" s="182"/>
      <c r="F164" s="183"/>
      <c r="G164" s="184"/>
      <c r="H164" s="157" t="s">
        <v>185</v>
      </c>
      <c r="I164" s="158"/>
      <c r="J164" s="159"/>
      <c r="K164" s="160">
        <f>+IF(I$13="No Bid","No Bid",I164*$G164*I$17)</f>
        <v>0</v>
      </c>
      <c r="L164" s="158"/>
      <c r="M164" s="159"/>
      <c r="N164" s="160">
        <f>+IF(L$13="No Bid","No Bid",L164*$G164*L$17)</f>
        <v>0</v>
      </c>
      <c r="O164" s="158"/>
      <c r="P164" s="159"/>
      <c r="Q164" s="160">
        <f>+IF(O$13="No Bid","No Bid",O164*$G164*O$17)</f>
        <v>0</v>
      </c>
    </row>
    <row r="165" spans="1:17" ht="13.9">
      <c r="A165" s="215"/>
      <c r="B165" s="180">
        <v>3</v>
      </c>
      <c r="C165" s="181"/>
      <c r="D165" s="182"/>
      <c r="E165" s="182"/>
      <c r="F165" s="183"/>
      <c r="G165" s="184"/>
      <c r="H165" s="157" t="s">
        <v>185</v>
      </c>
      <c r="I165" s="158"/>
      <c r="J165" s="159"/>
      <c r="K165" s="160">
        <f>+IF(I$13="No Bid","No Bid",I165*$G165*I$17)</f>
        <v>0</v>
      </c>
      <c r="L165" s="158"/>
      <c r="M165" s="159"/>
      <c r="N165" s="160">
        <f>+IF(L$13="No Bid","No Bid",L165*$G165*L$17)</f>
        <v>0</v>
      </c>
      <c r="O165" s="158"/>
      <c r="P165" s="159"/>
      <c r="Q165" s="160">
        <f>+IF(O$13="No Bid","No Bid",O165*$G165*O$17)</f>
        <v>0</v>
      </c>
    </row>
    <row r="166" spans="1:17" ht="13.9">
      <c r="A166" s="215"/>
      <c r="B166" s="180">
        <v>4</v>
      </c>
      <c r="C166" s="181"/>
      <c r="D166" s="182"/>
      <c r="E166" s="182"/>
      <c r="F166" s="183"/>
      <c r="G166" s="184"/>
      <c r="H166" s="157" t="s">
        <v>185</v>
      </c>
      <c r="I166" s="158"/>
      <c r="J166" s="159"/>
      <c r="K166" s="160">
        <f>+IF(I$13="No Bid","No Bid",I166*$G166*I$17)</f>
        <v>0</v>
      </c>
      <c r="L166" s="158"/>
      <c r="M166" s="159"/>
      <c r="N166" s="160">
        <f>+IF(L$13="No Bid","No Bid",L166*$G166*L$17)</f>
        <v>0</v>
      </c>
      <c r="O166" s="158"/>
      <c r="P166" s="159"/>
      <c r="Q166" s="160">
        <f>+IF(O$13="No Bid","No Bid",O166*$G166*O$17)</f>
        <v>0</v>
      </c>
    </row>
    <row r="167" spans="1:17" ht="14.45" thickBot="1">
      <c r="A167" s="215"/>
      <c r="B167" s="180">
        <v>5</v>
      </c>
      <c r="C167" s="190"/>
      <c r="D167" s="191"/>
      <c r="E167" s="191"/>
      <c r="F167" s="192"/>
      <c r="G167" s="184"/>
      <c r="H167" s="157" t="s">
        <v>185</v>
      </c>
      <c r="I167" s="158"/>
      <c r="J167" s="159"/>
      <c r="K167" s="160">
        <f>+IF(I$13="No Bid","No Bid",I167*$G167*I$17)</f>
        <v>0</v>
      </c>
      <c r="L167" s="158"/>
      <c r="M167" s="159"/>
      <c r="N167" s="160">
        <f>+IF(L$13="No Bid","No Bid",L167*$G167*L$17)</f>
        <v>0</v>
      </c>
      <c r="O167" s="158"/>
      <c r="P167" s="159"/>
      <c r="Q167" s="160">
        <f>+IF(O$13="No Bid","No Bid",O167*$G167*O$17)</f>
        <v>0</v>
      </c>
    </row>
    <row r="168" spans="1:17" ht="16.899999999999999" thickTop="1" thickBot="1">
      <c r="A168" s="134"/>
      <c r="B168" s="443" t="s">
        <v>213</v>
      </c>
      <c r="C168" s="444"/>
      <c r="D168" s="444"/>
      <c r="E168" s="444"/>
      <c r="F168" s="445"/>
      <c r="G168" s="216" t="s">
        <v>165</v>
      </c>
      <c r="H168" s="217" t="s">
        <v>165</v>
      </c>
      <c r="I168" s="218" t="s">
        <v>165</v>
      </c>
      <c r="J168" s="216" t="s">
        <v>165</v>
      </c>
      <c r="K168" s="219">
        <f>+IF(I$13="No Bid","No Bid",SUM(K158,K162))</f>
        <v>818390.57280000008</v>
      </c>
      <c r="L168" s="218" t="s">
        <v>165</v>
      </c>
      <c r="M168" s="216" t="s">
        <v>165</v>
      </c>
      <c r="N168" s="219">
        <f>+IF(L$13="No Bid","No Bid",SUM(N158,N162))</f>
        <v>0</v>
      </c>
      <c r="O168" s="218"/>
      <c r="P168" s="216"/>
      <c r="Q168" s="219">
        <f>+IF(O$13="No Bid","No Bid",SUM(Q158,Q162))</f>
        <v>0</v>
      </c>
    </row>
    <row r="169" spans="1:17" ht="16.149999999999999" thickTop="1">
      <c r="A169" s="215"/>
      <c r="B169" s="424" t="s">
        <v>214</v>
      </c>
      <c r="C169" s="427"/>
      <c r="D169" s="427"/>
      <c r="E169" s="427"/>
      <c r="F169" s="428"/>
      <c r="G169" s="148" t="s">
        <v>165</v>
      </c>
      <c r="H169" s="149" t="s">
        <v>165</v>
      </c>
      <c r="I169" s="150" t="s">
        <v>165</v>
      </c>
      <c r="J169" s="148" t="s">
        <v>165</v>
      </c>
      <c r="K169" s="151">
        <f>+IF(I$13="No Bid","No Bid",SUM(K170:K174))</f>
        <v>0</v>
      </c>
      <c r="L169" s="150" t="s">
        <v>165</v>
      </c>
      <c r="M169" s="148" t="s">
        <v>165</v>
      </c>
      <c r="N169" s="151">
        <f>+IF(L$13="No Bid","No Bid",SUM(N170:N174))</f>
        <v>0</v>
      </c>
      <c r="O169" s="150"/>
      <c r="P169" s="148"/>
      <c r="Q169" s="151">
        <f>+IF(O$13="No Bid","No Bid",SUM(Q170:Q174))</f>
        <v>0</v>
      </c>
    </row>
    <row r="170" spans="1:17" ht="13.9">
      <c r="A170" s="215"/>
      <c r="B170" s="180">
        <v>1</v>
      </c>
      <c r="C170" s="181"/>
      <c r="D170" s="182"/>
      <c r="E170" s="182"/>
      <c r="F170" s="183"/>
      <c r="G170" s="184"/>
      <c r="H170" s="157" t="s">
        <v>185</v>
      </c>
      <c r="I170" s="158"/>
      <c r="J170" s="159"/>
      <c r="K170" s="160">
        <f>+IF(I$13="No Bid","No Bid",I170*$G170*I$17)</f>
        <v>0</v>
      </c>
      <c r="L170" s="158"/>
      <c r="M170" s="159"/>
      <c r="N170" s="160">
        <f>+IF(L$13="No Bid","No Bid",L170*$G170*L$17)</f>
        <v>0</v>
      </c>
      <c r="O170" s="158"/>
      <c r="P170" s="159"/>
      <c r="Q170" s="160">
        <f>+IF(O$13="No Bid","No Bid",O170*$G170*O$17)</f>
        <v>0</v>
      </c>
    </row>
    <row r="171" spans="1:17" ht="13.9">
      <c r="A171" s="215"/>
      <c r="B171" s="180">
        <v>2</v>
      </c>
      <c r="C171" s="181"/>
      <c r="D171" s="182"/>
      <c r="E171" s="182"/>
      <c r="F171" s="183"/>
      <c r="G171" s="184"/>
      <c r="H171" s="157" t="s">
        <v>185</v>
      </c>
      <c r="I171" s="158"/>
      <c r="J171" s="159"/>
      <c r="K171" s="160">
        <f>+IF(I$13="No Bid","No Bid",I171*$G171*I$17)</f>
        <v>0</v>
      </c>
      <c r="L171" s="158"/>
      <c r="M171" s="159"/>
      <c r="N171" s="160">
        <f>+IF(L$13="No Bid","No Bid",L171*$G171*L$17)</f>
        <v>0</v>
      </c>
      <c r="O171" s="158"/>
      <c r="P171" s="159"/>
      <c r="Q171" s="160">
        <f>+IF(O$13="No Bid","No Bid",O171*$G171*O$17)</f>
        <v>0</v>
      </c>
    </row>
    <row r="172" spans="1:17" ht="13.9">
      <c r="A172" s="215"/>
      <c r="B172" s="180">
        <v>3</v>
      </c>
      <c r="C172" s="181"/>
      <c r="D172" s="182"/>
      <c r="E172" s="182"/>
      <c r="F172" s="183"/>
      <c r="G172" s="184"/>
      <c r="H172" s="157" t="s">
        <v>185</v>
      </c>
      <c r="I172" s="158"/>
      <c r="J172" s="159"/>
      <c r="K172" s="160">
        <f>+IF(I$13="No Bid","No Bid",I172*$G172*I$17)</f>
        <v>0</v>
      </c>
      <c r="L172" s="158"/>
      <c r="M172" s="159"/>
      <c r="N172" s="160">
        <f>+IF(L$13="No Bid","No Bid",L172*$G172*L$17)</f>
        <v>0</v>
      </c>
      <c r="O172" s="158"/>
      <c r="P172" s="159"/>
      <c r="Q172" s="160">
        <f>+IF(O$13="No Bid","No Bid",O172*$G172*O$17)</f>
        <v>0</v>
      </c>
    </row>
    <row r="173" spans="1:17" ht="13.9">
      <c r="A173" s="215"/>
      <c r="B173" s="180">
        <v>4</v>
      </c>
      <c r="C173" s="181"/>
      <c r="D173" s="182"/>
      <c r="E173" s="182"/>
      <c r="F173" s="183"/>
      <c r="G173" s="184"/>
      <c r="H173" s="157" t="s">
        <v>185</v>
      </c>
      <c r="I173" s="158"/>
      <c r="J173" s="159"/>
      <c r="K173" s="160">
        <f>+IF(I$13="No Bid","No Bid",I173*$G173*I$17)</f>
        <v>0</v>
      </c>
      <c r="L173" s="158"/>
      <c r="M173" s="159"/>
      <c r="N173" s="160">
        <f>+IF(L$13="No Bid","No Bid",L173*$G173*L$17)</f>
        <v>0</v>
      </c>
      <c r="O173" s="158"/>
      <c r="P173" s="159"/>
      <c r="Q173" s="160">
        <f>+IF(O$13="No Bid","No Bid",O173*$G173*O$17)</f>
        <v>0</v>
      </c>
    </row>
    <row r="174" spans="1:17" ht="14.45" thickBot="1">
      <c r="A174" s="215"/>
      <c r="B174" s="180">
        <v>5</v>
      </c>
      <c r="C174" s="190"/>
      <c r="D174" s="191"/>
      <c r="E174" s="191"/>
      <c r="F174" s="192"/>
      <c r="G174" s="184"/>
      <c r="H174" s="157" t="s">
        <v>185</v>
      </c>
      <c r="I174" s="158"/>
      <c r="J174" s="159"/>
      <c r="K174" s="160">
        <f>+IF(I$13="No Bid","No Bid",I174*$G174*I$17)</f>
        <v>0</v>
      </c>
      <c r="L174" s="158"/>
      <c r="M174" s="159"/>
      <c r="N174" s="160">
        <f>+IF(L$13="No Bid","No Bid",L174*$G174*L$17)</f>
        <v>0</v>
      </c>
      <c r="O174" s="158"/>
      <c r="P174" s="159"/>
      <c r="Q174" s="160">
        <f>+IF(O$13="No Bid","No Bid",O174*$G174*O$17)</f>
        <v>0</v>
      </c>
    </row>
    <row r="175" spans="1:17" ht="16.149999999999999" thickTop="1">
      <c r="A175" s="96"/>
      <c r="B175" s="435" t="s">
        <v>215</v>
      </c>
      <c r="C175" s="435"/>
      <c r="D175" s="435"/>
      <c r="E175" s="435"/>
      <c r="F175" s="435"/>
      <c r="G175" s="435"/>
      <c r="H175" s="435"/>
      <c r="I175" s="436"/>
      <c r="J175" s="436"/>
      <c r="K175" s="436"/>
      <c r="L175" s="436"/>
      <c r="M175" s="436"/>
      <c r="N175" s="436"/>
      <c r="O175" s="436"/>
      <c r="P175" s="436"/>
      <c r="Q175" s="436"/>
    </row>
    <row r="176" spans="1:17" ht="13.9">
      <c r="A176" s="96"/>
      <c r="B176" s="395" t="s">
        <v>216</v>
      </c>
      <c r="C176" s="396"/>
      <c r="D176" s="396"/>
      <c r="E176" s="396"/>
      <c r="F176" s="396"/>
      <c r="G176" s="396"/>
      <c r="H176" s="397"/>
      <c r="I176" s="398" t="str">
        <f>+IF(I$11="No Bid","No Bid"," ")</f>
        <v xml:space="preserve"> </v>
      </c>
      <c r="J176" s="399"/>
      <c r="K176" s="400"/>
      <c r="L176" s="398" t="str">
        <f>+IF(L$11="No Bid","No Bid"," ")</f>
        <v xml:space="preserve"> </v>
      </c>
      <c r="M176" s="399"/>
      <c r="N176" s="400"/>
      <c r="O176" s="401" t="str">
        <f>+IF(O$11="No Bid","No Bid"," ")</f>
        <v xml:space="preserve"> </v>
      </c>
      <c r="P176" s="402"/>
      <c r="Q176" s="403"/>
    </row>
    <row r="177" spans="1:17" ht="13.9">
      <c r="A177" s="96"/>
      <c r="B177" s="220"/>
      <c r="C177" s="388" t="s">
        <v>217</v>
      </c>
      <c r="D177" s="388"/>
      <c r="E177" s="388"/>
      <c r="F177" s="388"/>
      <c r="G177" s="388"/>
      <c r="H177" s="389"/>
      <c r="I177" s="351"/>
      <c r="J177" s="352"/>
      <c r="K177" s="353"/>
      <c r="L177" s="351" t="s">
        <v>218</v>
      </c>
      <c r="M177" s="352"/>
      <c r="N177" s="353"/>
      <c r="O177" s="390" t="s">
        <v>219</v>
      </c>
      <c r="P177" s="391"/>
      <c r="Q177" s="392"/>
    </row>
    <row r="178" spans="1:17" ht="13.9">
      <c r="A178" s="96"/>
      <c r="B178" s="220"/>
      <c r="C178" s="291" t="s">
        <v>220</v>
      </c>
      <c r="D178" s="291"/>
      <c r="E178" s="291"/>
      <c r="F178" s="291"/>
      <c r="G178" s="291"/>
      <c r="H178" s="292"/>
      <c r="I178" s="417"/>
      <c r="J178" s="418"/>
      <c r="K178" s="419"/>
      <c r="L178" s="417" t="s">
        <v>221</v>
      </c>
      <c r="M178" s="418"/>
      <c r="N178" s="419"/>
      <c r="O178" s="421">
        <v>14.94</v>
      </c>
      <c r="P178" s="422"/>
      <c r="Q178" s="423"/>
    </row>
    <row r="179" spans="1:17" ht="13.9">
      <c r="A179" s="96"/>
      <c r="B179" s="220"/>
      <c r="C179" s="388" t="s">
        <v>222</v>
      </c>
      <c r="D179" s="388"/>
      <c r="E179" s="388"/>
      <c r="F179" s="388"/>
      <c r="G179" s="388"/>
      <c r="H179" s="389"/>
      <c r="I179" s="351"/>
      <c r="J179" s="352"/>
      <c r="K179" s="353"/>
      <c r="L179" s="351" t="s">
        <v>223</v>
      </c>
      <c r="M179" s="352"/>
      <c r="N179" s="353"/>
      <c r="O179" s="390" t="s">
        <v>224</v>
      </c>
      <c r="P179" s="391"/>
      <c r="Q179" s="392"/>
    </row>
    <row r="180" spans="1:17" ht="13.9">
      <c r="A180" s="96"/>
      <c r="B180" s="220"/>
      <c r="C180" s="388" t="s">
        <v>225</v>
      </c>
      <c r="D180" s="388"/>
      <c r="E180" s="388"/>
      <c r="F180" s="388"/>
      <c r="G180" s="388"/>
      <c r="H180" s="389"/>
      <c r="I180" s="417"/>
      <c r="J180" s="418"/>
      <c r="K180" s="419"/>
      <c r="L180" s="351" t="s">
        <v>223</v>
      </c>
      <c r="M180" s="352"/>
      <c r="N180" s="353"/>
      <c r="O180" s="420">
        <v>25000000</v>
      </c>
      <c r="P180" s="391"/>
      <c r="Q180" s="392"/>
    </row>
    <row r="181" spans="1:17" ht="13.9">
      <c r="A181" s="96"/>
      <c r="B181" s="395" t="s">
        <v>226</v>
      </c>
      <c r="C181" s="396"/>
      <c r="D181" s="396"/>
      <c r="E181" s="396"/>
      <c r="F181" s="396"/>
      <c r="G181" s="396"/>
      <c r="H181" s="397"/>
      <c r="I181" s="398" t="str">
        <f>+IF(I$11="No Bid","No Bid"," ")</f>
        <v xml:space="preserve"> </v>
      </c>
      <c r="J181" s="399"/>
      <c r="K181" s="400"/>
      <c r="L181" s="398" t="str">
        <f>+IF(L$11="No Bid","No Bid"," ")</f>
        <v xml:space="preserve"> </v>
      </c>
      <c r="M181" s="399"/>
      <c r="N181" s="400"/>
      <c r="O181" s="401" t="str">
        <f>+IF(O$11="No Bid","No Bid"," ")</f>
        <v xml:space="preserve"> </v>
      </c>
      <c r="P181" s="402"/>
      <c r="Q181" s="403"/>
    </row>
    <row r="182" spans="1:17" ht="13.9">
      <c r="A182" s="96"/>
      <c r="B182" s="221"/>
      <c r="C182" s="388" t="s">
        <v>227</v>
      </c>
      <c r="D182" s="388"/>
      <c r="E182" s="388"/>
      <c r="F182" s="388"/>
      <c r="G182" s="388"/>
      <c r="H182" s="389"/>
      <c r="I182" s="351"/>
      <c r="J182" s="352"/>
      <c r="K182" s="353"/>
      <c r="L182" s="351" t="s">
        <v>228</v>
      </c>
      <c r="M182" s="352"/>
      <c r="N182" s="353"/>
      <c r="O182" s="390" t="s">
        <v>229</v>
      </c>
      <c r="P182" s="391"/>
      <c r="Q182" s="392"/>
    </row>
    <row r="183" spans="1:17" ht="13.9">
      <c r="A183" s="96"/>
      <c r="B183" s="222"/>
      <c r="C183" s="223" t="str">
        <f>"Confirm Standard Warranty with price Adder above will meet Owner's terms of "&amp;[2]ITB!D118&amp;" months from Substantial"</f>
        <v>Confirm Standard Warranty with price Adder above will meet Owner's terms of 12 months from Substantial</v>
      </c>
      <c r="D183" s="223"/>
      <c r="E183" s="223"/>
      <c r="F183" s="223"/>
      <c r="G183" s="223"/>
      <c r="H183" s="224"/>
      <c r="I183" s="366"/>
      <c r="J183" s="367"/>
      <c r="K183" s="368"/>
      <c r="L183" s="366" t="s">
        <v>230</v>
      </c>
      <c r="M183" s="367"/>
      <c r="N183" s="368"/>
      <c r="O183" s="411" t="s">
        <v>230</v>
      </c>
      <c r="P183" s="412"/>
      <c r="Q183" s="413"/>
    </row>
    <row r="184" spans="1:17" ht="13.9">
      <c r="A184" s="96"/>
      <c r="B184" s="225"/>
      <c r="C184" s="226" t="s">
        <v>231</v>
      </c>
      <c r="D184" s="227" t="str">
        <f>[2]ITB!$D$116</f>
        <v>Summer 2017</v>
      </c>
      <c r="E184" s="228"/>
      <c r="F184" s="226"/>
      <c r="G184" s="226"/>
      <c r="H184" s="229"/>
      <c r="I184" s="408"/>
      <c r="J184" s="409"/>
      <c r="K184" s="410"/>
      <c r="L184" s="408"/>
      <c r="M184" s="409"/>
      <c r="N184" s="410"/>
      <c r="O184" s="414"/>
      <c r="P184" s="415"/>
      <c r="Q184" s="416"/>
    </row>
    <row r="185" spans="1:17" ht="13.9">
      <c r="A185" s="96"/>
      <c r="B185" s="395" t="s">
        <v>232</v>
      </c>
      <c r="C185" s="396"/>
      <c r="D185" s="396"/>
      <c r="E185" s="396"/>
      <c r="F185" s="396"/>
      <c r="G185" s="396"/>
      <c r="H185" s="397"/>
      <c r="I185" s="398" t="str">
        <f>+IF(I$11="No Bid","No Bid"," ")</f>
        <v xml:space="preserve"> </v>
      </c>
      <c r="J185" s="399"/>
      <c r="K185" s="400"/>
      <c r="L185" s="398" t="str">
        <f>+IF(L$11="No Bid","No Bid"," ")</f>
        <v xml:space="preserve"> </v>
      </c>
      <c r="M185" s="399"/>
      <c r="N185" s="400"/>
      <c r="O185" s="401" t="str">
        <f>+IF(O$11="No Bid","No Bid"," ")</f>
        <v xml:space="preserve"> </v>
      </c>
      <c r="P185" s="402"/>
      <c r="Q185" s="403"/>
    </row>
    <row r="186" spans="1:17" ht="13.9">
      <c r="A186" s="96"/>
      <c r="B186" s="221"/>
      <c r="C186" s="388" t="s">
        <v>233</v>
      </c>
      <c r="D186" s="388"/>
      <c r="E186" s="388"/>
      <c r="F186" s="388"/>
      <c r="G186" s="388"/>
      <c r="H186" s="389"/>
      <c r="I186" s="351"/>
      <c r="J186" s="352"/>
      <c r="K186" s="353"/>
      <c r="L186" s="351" t="s">
        <v>234</v>
      </c>
      <c r="M186" s="352"/>
      <c r="N186" s="353"/>
      <c r="O186" s="390" t="s">
        <v>235</v>
      </c>
      <c r="P186" s="391"/>
      <c r="Q186" s="392"/>
    </row>
    <row r="187" spans="1:17" ht="13.9">
      <c r="A187" s="96"/>
      <c r="B187" s="221"/>
      <c r="C187" s="388" t="s">
        <v>236</v>
      </c>
      <c r="D187" s="388"/>
      <c r="E187" s="388"/>
      <c r="F187" s="388"/>
      <c r="G187" s="388"/>
      <c r="H187" s="389"/>
      <c r="I187" s="351"/>
      <c r="J187" s="352"/>
      <c r="K187" s="353"/>
      <c r="L187" s="351" t="s">
        <v>237</v>
      </c>
      <c r="M187" s="352"/>
      <c r="N187" s="353"/>
      <c r="O187" s="390" t="s">
        <v>235</v>
      </c>
      <c r="P187" s="391"/>
      <c r="Q187" s="392"/>
    </row>
    <row r="188" spans="1:17" ht="13.9">
      <c r="A188" s="96"/>
      <c r="B188" s="221"/>
      <c r="C188" s="388" t="s">
        <v>238</v>
      </c>
      <c r="D188" s="388"/>
      <c r="E188" s="388"/>
      <c r="F188" s="388"/>
      <c r="G188" s="388"/>
      <c r="H188" s="389"/>
      <c r="I188" s="351"/>
      <c r="J188" s="352"/>
      <c r="K188" s="353"/>
      <c r="L188" s="351" t="s">
        <v>235</v>
      </c>
      <c r="M188" s="352"/>
      <c r="N188" s="353"/>
      <c r="O188" s="390" t="s">
        <v>235</v>
      </c>
      <c r="P188" s="391"/>
      <c r="Q188" s="392"/>
    </row>
    <row r="189" spans="1:17" ht="13.9">
      <c r="A189" s="96"/>
      <c r="B189" s="221"/>
      <c r="C189" s="230"/>
      <c r="D189" s="230"/>
      <c r="E189" s="230"/>
      <c r="F189" s="230"/>
      <c r="G189" s="230"/>
      <c r="H189" s="231"/>
      <c r="I189" s="351"/>
      <c r="J189" s="352"/>
      <c r="K189" s="353"/>
      <c r="L189" s="351" t="s">
        <v>239</v>
      </c>
      <c r="M189" s="352"/>
      <c r="N189" s="353"/>
      <c r="O189" s="390"/>
      <c r="P189" s="391"/>
      <c r="Q189" s="392"/>
    </row>
    <row r="190" spans="1:17" ht="13.9">
      <c r="A190" s="96"/>
      <c r="B190" s="221"/>
      <c r="C190" s="230"/>
      <c r="D190" s="230"/>
      <c r="E190" s="230"/>
      <c r="F190" s="230"/>
      <c r="G190" s="230"/>
      <c r="H190" s="231"/>
      <c r="I190" s="351"/>
      <c r="J190" s="352"/>
      <c r="K190" s="353"/>
      <c r="L190" s="351"/>
      <c r="M190" s="352"/>
      <c r="N190" s="353"/>
      <c r="O190" s="390"/>
      <c r="P190" s="391"/>
      <c r="Q190" s="392"/>
    </row>
    <row r="191" spans="1:17" ht="13.9">
      <c r="A191" s="96"/>
      <c r="B191" s="395" t="s">
        <v>240</v>
      </c>
      <c r="C191" s="396"/>
      <c r="D191" s="396"/>
      <c r="E191" s="396"/>
      <c r="F191" s="396"/>
      <c r="G191" s="396"/>
      <c r="H191" s="397"/>
      <c r="I191" s="398" t="str">
        <f>+IF(I$11="No Bid","No Bid"," ")</f>
        <v xml:space="preserve"> </v>
      </c>
      <c r="J191" s="399"/>
      <c r="K191" s="400"/>
      <c r="L191" s="398" t="str">
        <f>+IF(L$11="No Bid","No Bid"," ")</f>
        <v xml:space="preserve"> </v>
      </c>
      <c r="M191" s="399"/>
      <c r="N191" s="400"/>
      <c r="O191" s="401" t="str">
        <f>+IF(O$11="No Bid","No Bid"," ")</f>
        <v xml:space="preserve"> </v>
      </c>
      <c r="P191" s="402"/>
      <c r="Q191" s="403"/>
    </row>
    <row r="192" spans="1:17" ht="13.9">
      <c r="A192" s="96"/>
      <c r="B192" s="221"/>
      <c r="C192" s="388" t="s">
        <v>241</v>
      </c>
      <c r="D192" s="388"/>
      <c r="E192" s="388"/>
      <c r="F192" s="388"/>
      <c r="G192" s="388"/>
      <c r="H192" s="389"/>
      <c r="I192" s="351"/>
      <c r="J192" s="352"/>
      <c r="K192" s="353"/>
      <c r="L192" s="351" t="s">
        <v>242</v>
      </c>
      <c r="M192" s="352"/>
      <c r="N192" s="353"/>
      <c r="O192" s="390">
        <v>6</v>
      </c>
      <c r="P192" s="391"/>
      <c r="Q192" s="392"/>
    </row>
    <row r="193" spans="1:17" ht="13.9">
      <c r="A193" s="96"/>
      <c r="B193" s="221"/>
      <c r="C193" s="388" t="s">
        <v>243</v>
      </c>
      <c r="D193" s="388"/>
      <c r="E193" s="388"/>
      <c r="F193" s="388"/>
      <c r="G193" s="388"/>
      <c r="H193" s="389"/>
      <c r="I193" s="351"/>
      <c r="J193" s="352"/>
      <c r="K193" s="353"/>
      <c r="L193" s="351" t="s">
        <v>244</v>
      </c>
      <c r="M193" s="352"/>
      <c r="N193" s="353"/>
      <c r="O193" s="390">
        <v>6</v>
      </c>
      <c r="P193" s="391"/>
      <c r="Q193" s="392"/>
    </row>
    <row r="194" spans="1:17" ht="13.9">
      <c r="A194" s="96"/>
      <c r="B194" s="221"/>
      <c r="C194" s="388" t="s">
        <v>245</v>
      </c>
      <c r="D194" s="388"/>
      <c r="E194" s="388"/>
      <c r="F194" s="388"/>
      <c r="G194" s="388"/>
      <c r="H194" s="389"/>
      <c r="I194" s="351"/>
      <c r="J194" s="352"/>
      <c r="K194" s="353"/>
      <c r="L194" s="351" t="s">
        <v>246</v>
      </c>
      <c r="M194" s="352"/>
      <c r="N194" s="353"/>
      <c r="O194" s="390">
        <v>24</v>
      </c>
      <c r="P194" s="391"/>
      <c r="Q194" s="392"/>
    </row>
    <row r="195" spans="1:17" ht="13.9">
      <c r="A195" s="96"/>
      <c r="B195" s="221"/>
      <c r="C195" s="291" t="s">
        <v>247</v>
      </c>
      <c r="D195" s="291"/>
      <c r="E195" s="291"/>
      <c r="F195" s="291"/>
      <c r="G195" s="291"/>
      <c r="H195" s="292"/>
      <c r="I195" s="351"/>
      <c r="J195" s="352"/>
      <c r="K195" s="353"/>
      <c r="L195" s="351" t="s">
        <v>223</v>
      </c>
      <c r="M195" s="352"/>
      <c r="N195" s="353"/>
      <c r="O195" s="390">
        <v>3</v>
      </c>
      <c r="P195" s="391"/>
      <c r="Q195" s="392"/>
    </row>
    <row r="196" spans="1:17" ht="13.9">
      <c r="A196" s="96"/>
      <c r="B196" s="221"/>
      <c r="C196" s="291" t="s">
        <v>248</v>
      </c>
      <c r="D196" s="291"/>
      <c r="E196" s="291"/>
      <c r="F196" s="291"/>
      <c r="G196" s="291"/>
      <c r="H196" s="292"/>
      <c r="I196" s="351"/>
      <c r="J196" s="352"/>
      <c r="K196" s="353"/>
      <c r="L196" s="351" t="s">
        <v>223</v>
      </c>
      <c r="M196" s="352"/>
      <c r="N196" s="353"/>
      <c r="O196" s="390">
        <v>10</v>
      </c>
      <c r="P196" s="391"/>
      <c r="Q196" s="392"/>
    </row>
    <row r="197" spans="1:17" ht="13.9">
      <c r="A197" s="96"/>
      <c r="B197" s="220"/>
      <c r="C197" s="291" t="s">
        <v>249</v>
      </c>
      <c r="D197" s="291"/>
      <c r="E197" s="291"/>
      <c r="F197" s="291"/>
      <c r="G197" s="291"/>
      <c r="H197" s="292"/>
      <c r="I197" s="351"/>
      <c r="J197" s="352"/>
      <c r="K197" s="353"/>
      <c r="L197" s="351" t="s">
        <v>223</v>
      </c>
      <c r="M197" s="352"/>
      <c r="N197" s="353"/>
      <c r="O197" s="390">
        <v>5</v>
      </c>
      <c r="P197" s="391"/>
      <c r="Q197" s="392"/>
    </row>
    <row r="198" spans="1:17" ht="13.9">
      <c r="A198" s="96"/>
      <c r="B198" s="220"/>
      <c r="C198" s="291" t="s">
        <v>250</v>
      </c>
      <c r="D198" s="291"/>
      <c r="E198" s="291"/>
      <c r="F198" s="291"/>
      <c r="G198" s="291"/>
      <c r="H198" s="292"/>
      <c r="I198" s="351"/>
      <c r="J198" s="352"/>
      <c r="K198" s="353"/>
      <c r="L198" s="351" t="s">
        <v>223</v>
      </c>
      <c r="M198" s="352"/>
      <c r="N198" s="353"/>
      <c r="O198" s="390">
        <v>2800</v>
      </c>
      <c r="P198" s="391"/>
      <c r="Q198" s="392"/>
    </row>
    <row r="199" spans="1:17" ht="13.9">
      <c r="A199" s="96"/>
      <c r="B199" s="220"/>
      <c r="C199" s="291" t="s">
        <v>251</v>
      </c>
      <c r="D199" s="291"/>
      <c r="E199" s="291"/>
      <c r="F199" s="291"/>
      <c r="G199" s="291"/>
      <c r="H199" s="292"/>
      <c r="I199" s="351"/>
      <c r="J199" s="352"/>
      <c r="K199" s="353"/>
      <c r="L199" s="351" t="s">
        <v>223</v>
      </c>
      <c r="M199" s="352"/>
      <c r="N199" s="353"/>
      <c r="O199" s="390" t="s">
        <v>252</v>
      </c>
      <c r="P199" s="391"/>
      <c r="Q199" s="392"/>
    </row>
    <row r="200" spans="1:17" ht="13.9">
      <c r="A200" s="96"/>
      <c r="B200" s="395" t="s">
        <v>253</v>
      </c>
      <c r="C200" s="396"/>
      <c r="D200" s="396"/>
      <c r="E200" s="396"/>
      <c r="F200" s="396"/>
      <c r="G200" s="396"/>
      <c r="H200" s="397"/>
      <c r="I200" s="398" t="str">
        <f>+IF(I$11="No Bid","No Bid"," ")</f>
        <v xml:space="preserve"> </v>
      </c>
      <c r="J200" s="399"/>
      <c r="K200" s="400"/>
      <c r="L200" s="398" t="str">
        <f>+IF(L$11="No Bid","No Bid"," ")</f>
        <v xml:space="preserve"> </v>
      </c>
      <c r="M200" s="399"/>
      <c r="N200" s="400"/>
      <c r="O200" s="401" t="str">
        <f>+IF(O$11="No Bid","No Bid"," ")</f>
        <v xml:space="preserve"> </v>
      </c>
      <c r="P200" s="402"/>
      <c r="Q200" s="403"/>
    </row>
    <row r="201" spans="1:17" ht="13.9">
      <c r="A201" s="96"/>
      <c r="B201" s="290"/>
      <c r="C201" s="393" t="s">
        <v>254</v>
      </c>
      <c r="D201" s="393"/>
      <c r="E201" s="393"/>
      <c r="F201" s="393"/>
      <c r="G201" s="393"/>
      <c r="H201" s="394"/>
      <c r="I201" s="351"/>
      <c r="J201" s="352"/>
      <c r="K201" s="353"/>
      <c r="L201" s="351"/>
      <c r="M201" s="352"/>
      <c r="N201" s="353"/>
      <c r="O201" s="390" t="s">
        <v>255</v>
      </c>
      <c r="P201" s="391"/>
      <c r="Q201" s="392"/>
    </row>
    <row r="202" spans="1:17" ht="13.9">
      <c r="A202" s="232"/>
      <c r="B202" s="152"/>
      <c r="C202" s="393" t="s">
        <v>256</v>
      </c>
      <c r="D202" s="393"/>
      <c r="E202" s="393"/>
      <c r="F202" s="393"/>
      <c r="G202" s="393"/>
      <c r="H202" s="394"/>
      <c r="I202" s="351"/>
      <c r="J202" s="352"/>
      <c r="K202" s="353"/>
      <c r="L202" s="351"/>
      <c r="M202" s="352"/>
      <c r="N202" s="353"/>
      <c r="O202" s="390" t="s">
        <v>255</v>
      </c>
      <c r="P202" s="391"/>
      <c r="Q202" s="392"/>
    </row>
    <row r="203" spans="1:17" ht="13.9">
      <c r="A203" s="96"/>
      <c r="B203" s="395" t="s">
        <v>257</v>
      </c>
      <c r="C203" s="396"/>
      <c r="D203" s="396"/>
      <c r="E203" s="396"/>
      <c r="F203" s="396"/>
      <c r="G203" s="396"/>
      <c r="H203" s="397"/>
      <c r="I203" s="398" t="str">
        <f>+IF(I$11="No Bid","No Bid"," ")</f>
        <v xml:space="preserve"> </v>
      </c>
      <c r="J203" s="399"/>
      <c r="K203" s="400"/>
      <c r="L203" s="398" t="str">
        <f>+IF(L$11="No Bid","No Bid"," ")</f>
        <v xml:space="preserve"> </v>
      </c>
      <c r="M203" s="399"/>
      <c r="N203" s="400"/>
      <c r="O203" s="401" t="str">
        <f>+IF(O$11="No Bid","No Bid"," ")</f>
        <v xml:space="preserve"> </v>
      </c>
      <c r="P203" s="402"/>
      <c r="Q203" s="403"/>
    </row>
    <row r="204" spans="1:17" ht="13.9">
      <c r="A204" s="96"/>
      <c r="B204" s="220"/>
      <c r="C204" s="388" t="s">
        <v>258</v>
      </c>
      <c r="D204" s="388"/>
      <c r="E204" s="388"/>
      <c r="F204" s="388"/>
      <c r="G204" s="388"/>
      <c r="H204" s="389"/>
      <c r="I204" s="351"/>
      <c r="J204" s="352"/>
      <c r="K204" s="353"/>
      <c r="L204" s="351" t="s">
        <v>235</v>
      </c>
      <c r="M204" s="352"/>
      <c r="N204" s="353"/>
      <c r="O204" s="390" t="s">
        <v>235</v>
      </c>
      <c r="P204" s="391"/>
      <c r="Q204" s="392"/>
    </row>
    <row r="205" spans="1:17" ht="13.9">
      <c r="A205" s="96"/>
      <c r="B205" s="220"/>
      <c r="C205" s="388" t="s">
        <v>259</v>
      </c>
      <c r="D205" s="388"/>
      <c r="E205" s="388"/>
      <c r="F205" s="388"/>
      <c r="G205" s="388"/>
      <c r="H205" s="389"/>
      <c r="I205" s="351"/>
      <c r="J205" s="352"/>
      <c r="K205" s="353"/>
      <c r="L205" s="351" t="s">
        <v>235</v>
      </c>
      <c r="M205" s="352"/>
      <c r="N205" s="353"/>
      <c r="O205" s="390" t="s">
        <v>235</v>
      </c>
      <c r="P205" s="391"/>
      <c r="Q205" s="392"/>
    </row>
    <row r="206" spans="1:17" ht="13.9">
      <c r="A206" s="96"/>
      <c r="B206" s="220"/>
      <c r="C206" s="388" t="s">
        <v>260</v>
      </c>
      <c r="D206" s="388"/>
      <c r="E206" s="388"/>
      <c r="F206" s="388"/>
      <c r="G206" s="388"/>
      <c r="H206" s="389"/>
      <c r="I206" s="351"/>
      <c r="J206" s="352"/>
      <c r="K206" s="353"/>
      <c r="L206" s="351" t="s">
        <v>235</v>
      </c>
      <c r="M206" s="352"/>
      <c r="N206" s="353"/>
      <c r="O206" s="390" t="s">
        <v>235</v>
      </c>
      <c r="P206" s="391"/>
      <c r="Q206" s="392"/>
    </row>
    <row r="207" spans="1:17" ht="13.9">
      <c r="A207" s="96"/>
      <c r="B207" s="220"/>
      <c r="C207" s="388" t="s">
        <v>261</v>
      </c>
      <c r="D207" s="388"/>
      <c r="E207" s="388"/>
      <c r="F207" s="388"/>
      <c r="G207" s="388"/>
      <c r="H207" s="389"/>
      <c r="I207" s="233" t="s">
        <v>262</v>
      </c>
      <c r="J207" s="234" t="s">
        <v>263</v>
      </c>
      <c r="K207" s="235" t="s">
        <v>264</v>
      </c>
      <c r="L207" s="233" t="s">
        <v>262</v>
      </c>
      <c r="M207" s="234" t="s">
        <v>263</v>
      </c>
      <c r="N207" s="235" t="s">
        <v>264</v>
      </c>
      <c r="O207" s="233" t="s">
        <v>262</v>
      </c>
      <c r="P207" s="234" t="s">
        <v>263</v>
      </c>
      <c r="Q207" s="235" t="s">
        <v>264</v>
      </c>
    </row>
    <row r="208" spans="1:17" ht="13.9">
      <c r="A208" s="96"/>
      <c r="B208" s="220"/>
      <c r="C208" s="291"/>
      <c r="D208" s="291"/>
      <c r="E208" s="291"/>
      <c r="F208" s="236"/>
      <c r="G208" s="237"/>
      <c r="H208" s="238" t="s">
        <v>265</v>
      </c>
      <c r="I208" s="239"/>
      <c r="J208" s="240"/>
      <c r="K208" s="241"/>
      <c r="L208" s="239"/>
      <c r="M208" s="240"/>
      <c r="N208" s="241"/>
      <c r="O208" s="239">
        <v>0.81</v>
      </c>
      <c r="P208" s="240">
        <v>0.74</v>
      </c>
      <c r="Q208" s="241">
        <v>0.72</v>
      </c>
    </row>
    <row r="209" spans="1:17" ht="13.9">
      <c r="A209" s="96"/>
      <c r="B209" s="220"/>
      <c r="C209" s="291"/>
      <c r="D209" s="291"/>
      <c r="E209" s="291"/>
      <c r="F209" s="236"/>
      <c r="G209" s="291"/>
      <c r="H209" s="238" t="s">
        <v>266</v>
      </c>
      <c r="I209" s="239"/>
      <c r="J209" s="240"/>
      <c r="K209" s="241"/>
      <c r="L209" s="239"/>
      <c r="M209" s="240"/>
      <c r="N209" s="241"/>
      <c r="O209" s="239"/>
      <c r="P209" s="240"/>
      <c r="Q209" s="241"/>
    </row>
    <row r="210" spans="1:17" ht="13.9">
      <c r="A210" s="96"/>
      <c r="B210" s="220"/>
      <c r="C210" s="388" t="s">
        <v>267</v>
      </c>
      <c r="D210" s="388"/>
      <c r="E210" s="388"/>
      <c r="F210" s="388"/>
      <c r="G210" s="388"/>
      <c r="H210" s="389"/>
      <c r="I210" s="351"/>
      <c r="J210" s="352"/>
      <c r="K210" s="353"/>
      <c r="L210" s="351"/>
      <c r="M210" s="352"/>
      <c r="N210" s="353"/>
      <c r="O210" s="390" t="s">
        <v>235</v>
      </c>
      <c r="P210" s="391"/>
      <c r="Q210" s="392"/>
    </row>
    <row r="211" spans="1:17" ht="13.9">
      <c r="A211" s="96"/>
      <c r="B211" s="220"/>
      <c r="C211" s="388"/>
      <c r="D211" s="388"/>
      <c r="E211" s="388"/>
      <c r="F211" s="388"/>
      <c r="G211" s="388"/>
      <c r="H211" s="389"/>
      <c r="I211" s="351"/>
      <c r="J211" s="352"/>
      <c r="K211" s="353"/>
      <c r="L211" s="351" t="s">
        <v>223</v>
      </c>
      <c r="M211" s="352"/>
      <c r="N211" s="353"/>
      <c r="O211" s="390"/>
      <c r="P211" s="391"/>
      <c r="Q211" s="392"/>
    </row>
    <row r="212" spans="1:17" ht="13.9">
      <c r="A212" s="96"/>
      <c r="B212" s="395" t="s">
        <v>268</v>
      </c>
      <c r="C212" s="396"/>
      <c r="D212" s="396"/>
      <c r="E212" s="396"/>
      <c r="F212" s="396"/>
      <c r="G212" s="396"/>
      <c r="H212" s="397"/>
      <c r="I212" s="398" t="str">
        <f>+IF(I$11="No Bid","No Bid"," ")</f>
        <v xml:space="preserve"> </v>
      </c>
      <c r="J212" s="399"/>
      <c r="K212" s="400"/>
      <c r="L212" s="398" t="str">
        <f>+IF(L$11="No Bid","No Bid"," ")</f>
        <v xml:space="preserve"> </v>
      </c>
      <c r="M212" s="399"/>
      <c r="N212" s="400"/>
      <c r="O212" s="401" t="str">
        <f>+IF(O$11="No Bid","No Bid"," ")</f>
        <v xml:space="preserve"> </v>
      </c>
      <c r="P212" s="402"/>
      <c r="Q212" s="403"/>
    </row>
    <row r="213" spans="1:17" ht="13.9">
      <c r="A213" s="96"/>
      <c r="B213" s="220"/>
      <c r="C213" s="393" t="s">
        <v>269</v>
      </c>
      <c r="D213" s="388"/>
      <c r="E213" s="388"/>
      <c r="F213" s="388"/>
      <c r="G213" s="388"/>
      <c r="H213" s="389"/>
      <c r="I213" s="351"/>
      <c r="J213" s="352"/>
      <c r="K213" s="353"/>
      <c r="L213" s="351" t="s">
        <v>235</v>
      </c>
      <c r="M213" s="352"/>
      <c r="N213" s="353"/>
      <c r="O213" s="390" t="s">
        <v>235</v>
      </c>
      <c r="P213" s="391"/>
      <c r="Q213" s="392"/>
    </row>
    <row r="214" spans="1:17" ht="38.25" customHeight="1">
      <c r="A214" s="96"/>
      <c r="B214" s="395" t="s">
        <v>270</v>
      </c>
      <c r="C214" s="396"/>
      <c r="D214" s="396"/>
      <c r="E214" s="396"/>
      <c r="F214" s="396" t="s">
        <v>271</v>
      </c>
      <c r="G214" s="396"/>
      <c r="H214" s="397"/>
      <c r="I214" s="404" t="s">
        <v>272</v>
      </c>
      <c r="J214" s="405"/>
      <c r="K214" s="242" t="s">
        <v>273</v>
      </c>
      <c r="L214" s="404" t="s">
        <v>272</v>
      </c>
      <c r="M214" s="405"/>
      <c r="N214" s="242" t="s">
        <v>273</v>
      </c>
      <c r="O214" s="406" t="s">
        <v>272</v>
      </c>
      <c r="P214" s="407"/>
      <c r="Q214" s="283" t="s">
        <v>273</v>
      </c>
    </row>
    <row r="215" spans="1:17" ht="13.9">
      <c r="A215" s="96"/>
      <c r="B215" s="220"/>
      <c r="C215" s="382" t="s">
        <v>274</v>
      </c>
      <c r="D215" s="382"/>
      <c r="E215" s="382"/>
      <c r="F215" s="382"/>
      <c r="G215" s="382"/>
      <c r="H215" s="383"/>
      <c r="I215" s="384"/>
      <c r="J215" s="385"/>
      <c r="K215" s="243"/>
      <c r="L215" s="384"/>
      <c r="M215" s="385"/>
      <c r="N215" s="243"/>
      <c r="O215" s="386" t="s">
        <v>275</v>
      </c>
      <c r="P215" s="387"/>
      <c r="Q215" s="284">
        <v>0.1</v>
      </c>
    </row>
    <row r="216" spans="1:17" ht="13.9">
      <c r="A216" s="96"/>
      <c r="B216" s="220"/>
      <c r="C216" s="382" t="s">
        <v>276</v>
      </c>
      <c r="D216" s="382" t="s">
        <v>276</v>
      </c>
      <c r="E216" s="382"/>
      <c r="F216" s="382"/>
      <c r="G216" s="382"/>
      <c r="H216" s="383"/>
      <c r="I216" s="384"/>
      <c r="J216" s="385"/>
      <c r="K216" s="243"/>
      <c r="L216" s="384"/>
      <c r="M216" s="385"/>
      <c r="N216" s="243"/>
      <c r="O216" s="386" t="s">
        <v>277</v>
      </c>
      <c r="P216" s="387"/>
      <c r="Q216" s="284">
        <v>0.25</v>
      </c>
    </row>
    <row r="217" spans="1:17" ht="13.9">
      <c r="A217" s="96"/>
      <c r="B217" s="220"/>
      <c r="C217" s="382" t="s">
        <v>278</v>
      </c>
      <c r="D217" s="382" t="s">
        <v>278</v>
      </c>
      <c r="E217" s="382"/>
      <c r="F217" s="382"/>
      <c r="G217" s="382"/>
      <c r="H217" s="383"/>
      <c r="I217" s="384"/>
      <c r="J217" s="385"/>
      <c r="K217" s="243"/>
      <c r="L217" s="384"/>
      <c r="M217" s="385"/>
      <c r="N217" s="243"/>
      <c r="O217" s="386" t="s">
        <v>279</v>
      </c>
      <c r="P217" s="387"/>
      <c r="Q217" s="284">
        <v>0.25</v>
      </c>
    </row>
    <row r="218" spans="1:17" ht="13.9">
      <c r="A218" s="96"/>
      <c r="B218" s="220"/>
      <c r="C218" s="382" t="s">
        <v>280</v>
      </c>
      <c r="D218" s="382" t="s">
        <v>280</v>
      </c>
      <c r="E218" s="382"/>
      <c r="F218" s="382"/>
      <c r="G218" s="382"/>
      <c r="H218" s="383"/>
      <c r="I218" s="384"/>
      <c r="J218" s="385"/>
      <c r="K218" s="243"/>
      <c r="L218" s="384"/>
      <c r="M218" s="385"/>
      <c r="N218" s="243"/>
      <c r="O218" s="386" t="s">
        <v>281</v>
      </c>
      <c r="P218" s="387"/>
      <c r="Q218" s="284">
        <v>0.3</v>
      </c>
    </row>
    <row r="219" spans="1:17" ht="13.9">
      <c r="A219" s="96"/>
      <c r="B219" s="220"/>
      <c r="C219" s="382" t="s">
        <v>282</v>
      </c>
      <c r="D219" s="382" t="s">
        <v>282</v>
      </c>
      <c r="E219" s="382"/>
      <c r="F219" s="382"/>
      <c r="G219" s="382"/>
      <c r="H219" s="383"/>
      <c r="I219" s="384"/>
      <c r="J219" s="385"/>
      <c r="K219" s="243"/>
      <c r="L219" s="384"/>
      <c r="M219" s="385"/>
      <c r="N219" s="243"/>
      <c r="O219" s="386" t="s">
        <v>283</v>
      </c>
      <c r="P219" s="387"/>
      <c r="Q219" s="284">
        <v>0.1</v>
      </c>
    </row>
    <row r="220" spans="1:17" ht="13.9">
      <c r="A220" s="96"/>
      <c r="B220" s="220"/>
      <c r="C220" s="382" t="s">
        <v>284</v>
      </c>
      <c r="D220" s="382" t="s">
        <v>284</v>
      </c>
      <c r="E220" s="382"/>
      <c r="F220" s="382"/>
      <c r="G220" s="382"/>
      <c r="H220" s="383"/>
      <c r="I220" s="384"/>
      <c r="J220" s="385"/>
      <c r="K220" s="243"/>
      <c r="L220" s="384"/>
      <c r="M220" s="385"/>
      <c r="N220" s="243"/>
      <c r="O220" s="386"/>
      <c r="P220" s="387"/>
      <c r="Q220" s="284"/>
    </row>
    <row r="221" spans="1:17" ht="13.9">
      <c r="A221" s="96"/>
      <c r="B221" s="220"/>
      <c r="C221" s="382" t="s">
        <v>285</v>
      </c>
      <c r="D221" s="382" t="s">
        <v>285</v>
      </c>
      <c r="E221" s="382"/>
      <c r="F221" s="382"/>
      <c r="G221" s="382"/>
      <c r="H221" s="383"/>
      <c r="I221" s="384"/>
      <c r="J221" s="385"/>
      <c r="K221" s="243"/>
      <c r="L221" s="384"/>
      <c r="M221" s="385"/>
      <c r="N221" s="243"/>
      <c r="O221" s="386"/>
      <c r="P221" s="387"/>
      <c r="Q221" s="284"/>
    </row>
    <row r="222" spans="1:17" ht="13.9">
      <c r="A222" s="96"/>
      <c r="B222" s="220"/>
      <c r="C222" s="382" t="s">
        <v>286</v>
      </c>
      <c r="D222" s="382" t="s">
        <v>286</v>
      </c>
      <c r="E222" s="382"/>
      <c r="F222" s="382"/>
      <c r="G222" s="382"/>
      <c r="H222" s="383"/>
      <c r="I222" s="384"/>
      <c r="J222" s="385"/>
      <c r="K222" s="243"/>
      <c r="L222" s="384"/>
      <c r="M222" s="385"/>
      <c r="N222" s="243"/>
      <c r="O222" s="386"/>
      <c r="P222" s="387"/>
      <c r="Q222" s="284"/>
    </row>
    <row r="223" spans="1:17" ht="13.9">
      <c r="A223" s="96"/>
      <c r="B223" s="220"/>
      <c r="C223" s="382" t="s">
        <v>287</v>
      </c>
      <c r="D223" s="382" t="s">
        <v>287</v>
      </c>
      <c r="E223" s="382"/>
      <c r="F223" s="382"/>
      <c r="G223" s="382"/>
      <c r="H223" s="383"/>
      <c r="I223" s="384"/>
      <c r="J223" s="385"/>
      <c r="K223" s="243"/>
      <c r="L223" s="384"/>
      <c r="M223" s="385"/>
      <c r="N223" s="243"/>
      <c r="O223" s="386"/>
      <c r="P223" s="387"/>
      <c r="Q223" s="284"/>
    </row>
    <row r="224" spans="1:17" ht="14.45" thickBot="1">
      <c r="A224" s="96"/>
      <c r="B224" s="244"/>
      <c r="C224" s="369" t="s">
        <v>288</v>
      </c>
      <c r="D224" s="369" t="s">
        <v>289</v>
      </c>
      <c r="E224" s="369"/>
      <c r="F224" s="369"/>
      <c r="G224" s="369"/>
      <c r="H224" s="370"/>
      <c r="I224" s="371"/>
      <c r="J224" s="372"/>
      <c r="K224" s="245"/>
      <c r="L224" s="371"/>
      <c r="M224" s="372"/>
      <c r="N224" s="245"/>
      <c r="O224" s="373"/>
      <c r="P224" s="374"/>
      <c r="Q224" s="285"/>
    </row>
    <row r="225" spans="1:17" ht="15.6">
      <c r="A225" s="96"/>
      <c r="B225" s="375" t="s">
        <v>290</v>
      </c>
      <c r="C225" s="376"/>
      <c r="D225" s="376"/>
      <c r="E225" s="377"/>
      <c r="F225" s="378" t="s">
        <v>291</v>
      </c>
      <c r="G225" s="379"/>
      <c r="H225" s="380"/>
      <c r="I225" s="381" t="s">
        <v>165</v>
      </c>
      <c r="J225" s="381"/>
      <c r="K225" s="381"/>
      <c r="L225" s="381" t="s">
        <v>165</v>
      </c>
      <c r="M225" s="381"/>
      <c r="N225" s="381"/>
      <c r="O225" s="381" t="s">
        <v>165</v>
      </c>
      <c r="P225" s="381"/>
      <c r="Q225" s="381"/>
    </row>
    <row r="226" spans="1:17" ht="13.9">
      <c r="A226" s="96"/>
      <c r="B226" s="246">
        <v>1</v>
      </c>
      <c r="C226" s="153"/>
      <c r="D226" s="171"/>
      <c r="E226" s="247"/>
      <c r="F226" s="248"/>
      <c r="G226" s="182"/>
      <c r="H226" s="249"/>
      <c r="I226" s="351" t="str">
        <f t="shared" ref="I226:I257" si="14">+IF(I$13="No Bid","No Bid"," ")</f>
        <v xml:space="preserve"> </v>
      </c>
      <c r="J226" s="352"/>
      <c r="K226" s="353"/>
      <c r="L226" s="351" t="str">
        <f t="shared" ref="L226:L257" si="15">+IF(L$13="No Bid","No Bid"," ")</f>
        <v xml:space="preserve"> </v>
      </c>
      <c r="M226" s="352"/>
      <c r="N226" s="353"/>
      <c r="O226" s="351" t="str">
        <f t="shared" ref="O226:O257" si="16">+IF(O$13="No Bid","No Bid"," ")</f>
        <v xml:space="preserve"> </v>
      </c>
      <c r="P226" s="352"/>
      <c r="Q226" s="353"/>
    </row>
    <row r="227" spans="1:17" ht="13.9">
      <c r="A227" s="96"/>
      <c r="B227" s="246">
        <v>2</v>
      </c>
      <c r="C227" s="153"/>
      <c r="D227" s="171"/>
      <c r="E227" s="247"/>
      <c r="F227" s="248"/>
      <c r="G227" s="182"/>
      <c r="H227" s="249"/>
      <c r="I227" s="351" t="str">
        <f t="shared" si="14"/>
        <v xml:space="preserve"> </v>
      </c>
      <c r="J227" s="352"/>
      <c r="K227" s="353"/>
      <c r="L227" s="351" t="str">
        <f t="shared" si="15"/>
        <v xml:space="preserve"> </v>
      </c>
      <c r="M227" s="352"/>
      <c r="N227" s="353"/>
      <c r="O227" s="351" t="str">
        <f t="shared" si="16"/>
        <v xml:space="preserve"> </v>
      </c>
      <c r="P227" s="352"/>
      <c r="Q227" s="353"/>
    </row>
    <row r="228" spans="1:17" ht="13.9">
      <c r="A228" s="96"/>
      <c r="B228" s="246">
        <v>3</v>
      </c>
      <c r="C228" s="153"/>
      <c r="D228" s="171"/>
      <c r="E228" s="247"/>
      <c r="F228" s="248"/>
      <c r="G228" s="182"/>
      <c r="H228" s="249"/>
      <c r="I228" s="351" t="str">
        <f t="shared" si="14"/>
        <v xml:space="preserve"> </v>
      </c>
      <c r="J228" s="352"/>
      <c r="K228" s="353"/>
      <c r="L228" s="351" t="str">
        <f t="shared" si="15"/>
        <v xml:space="preserve"> </v>
      </c>
      <c r="M228" s="352"/>
      <c r="N228" s="353"/>
      <c r="O228" s="351" t="str">
        <f t="shared" si="16"/>
        <v xml:space="preserve"> </v>
      </c>
      <c r="P228" s="352"/>
      <c r="Q228" s="353"/>
    </row>
    <row r="229" spans="1:17" ht="13.9">
      <c r="A229" s="96"/>
      <c r="B229" s="246">
        <v>4</v>
      </c>
      <c r="C229" s="153"/>
      <c r="D229" s="171"/>
      <c r="E229" s="247"/>
      <c r="F229" s="248"/>
      <c r="G229" s="182"/>
      <c r="H229" s="249"/>
      <c r="I229" s="351" t="str">
        <f t="shared" si="14"/>
        <v xml:space="preserve"> </v>
      </c>
      <c r="J229" s="352"/>
      <c r="K229" s="353"/>
      <c r="L229" s="351" t="str">
        <f t="shared" si="15"/>
        <v xml:space="preserve"> </v>
      </c>
      <c r="M229" s="352"/>
      <c r="N229" s="353"/>
      <c r="O229" s="351" t="str">
        <f t="shared" si="16"/>
        <v xml:space="preserve"> </v>
      </c>
      <c r="P229" s="352"/>
      <c r="Q229" s="353"/>
    </row>
    <row r="230" spans="1:17" ht="13.9">
      <c r="A230" s="96"/>
      <c r="B230" s="246">
        <v>5</v>
      </c>
      <c r="C230" s="153"/>
      <c r="D230" s="171"/>
      <c r="E230" s="247"/>
      <c r="F230" s="248"/>
      <c r="G230" s="182"/>
      <c r="H230" s="249"/>
      <c r="I230" s="351" t="str">
        <f t="shared" si="14"/>
        <v xml:space="preserve"> </v>
      </c>
      <c r="J230" s="352"/>
      <c r="K230" s="353"/>
      <c r="L230" s="351" t="str">
        <f t="shared" si="15"/>
        <v xml:space="preserve"> </v>
      </c>
      <c r="M230" s="352"/>
      <c r="N230" s="353"/>
      <c r="O230" s="351" t="str">
        <f t="shared" si="16"/>
        <v xml:space="preserve"> </v>
      </c>
      <c r="P230" s="352"/>
      <c r="Q230" s="353"/>
    </row>
    <row r="231" spans="1:17" ht="13.9">
      <c r="A231" s="96"/>
      <c r="B231" s="246">
        <v>6</v>
      </c>
      <c r="C231" s="153"/>
      <c r="D231" s="171"/>
      <c r="E231" s="247"/>
      <c r="F231" s="248"/>
      <c r="G231" s="182"/>
      <c r="H231" s="249"/>
      <c r="I231" s="351" t="str">
        <f t="shared" si="14"/>
        <v xml:space="preserve"> </v>
      </c>
      <c r="J231" s="352"/>
      <c r="K231" s="353"/>
      <c r="L231" s="351" t="str">
        <f t="shared" si="15"/>
        <v xml:space="preserve"> </v>
      </c>
      <c r="M231" s="352"/>
      <c r="N231" s="353"/>
      <c r="O231" s="351" t="str">
        <f t="shared" si="16"/>
        <v xml:space="preserve"> </v>
      </c>
      <c r="P231" s="352"/>
      <c r="Q231" s="353"/>
    </row>
    <row r="232" spans="1:17" ht="13.9">
      <c r="A232" s="96"/>
      <c r="B232" s="246">
        <v>7</v>
      </c>
      <c r="C232" s="153"/>
      <c r="D232" s="171"/>
      <c r="E232" s="247"/>
      <c r="F232" s="248"/>
      <c r="G232" s="182"/>
      <c r="H232" s="249"/>
      <c r="I232" s="351" t="str">
        <f t="shared" si="14"/>
        <v xml:space="preserve"> </v>
      </c>
      <c r="J232" s="352"/>
      <c r="K232" s="353"/>
      <c r="L232" s="351" t="str">
        <f t="shared" si="15"/>
        <v xml:space="preserve"> </v>
      </c>
      <c r="M232" s="352"/>
      <c r="N232" s="353"/>
      <c r="O232" s="351" t="str">
        <f t="shared" si="16"/>
        <v xml:space="preserve"> </v>
      </c>
      <c r="P232" s="352"/>
      <c r="Q232" s="353"/>
    </row>
    <row r="233" spans="1:17" ht="13.9">
      <c r="A233" s="96"/>
      <c r="B233" s="246">
        <v>8</v>
      </c>
      <c r="C233" s="153"/>
      <c r="D233" s="171"/>
      <c r="E233" s="247"/>
      <c r="F233" s="248"/>
      <c r="G233" s="182"/>
      <c r="H233" s="249"/>
      <c r="I233" s="351" t="str">
        <f t="shared" si="14"/>
        <v xml:space="preserve"> </v>
      </c>
      <c r="J233" s="352"/>
      <c r="K233" s="353"/>
      <c r="L233" s="351" t="str">
        <f t="shared" si="15"/>
        <v xml:space="preserve"> </v>
      </c>
      <c r="M233" s="352"/>
      <c r="N233" s="353"/>
      <c r="O233" s="351" t="str">
        <f t="shared" si="16"/>
        <v xml:space="preserve"> </v>
      </c>
      <c r="P233" s="352"/>
      <c r="Q233" s="353"/>
    </row>
    <row r="234" spans="1:17" ht="13.9">
      <c r="A234" s="96"/>
      <c r="B234" s="246">
        <v>9</v>
      </c>
      <c r="C234" s="153"/>
      <c r="D234" s="171"/>
      <c r="E234" s="247"/>
      <c r="F234" s="248"/>
      <c r="G234" s="182"/>
      <c r="H234" s="249"/>
      <c r="I234" s="351" t="str">
        <f t="shared" si="14"/>
        <v xml:space="preserve"> </v>
      </c>
      <c r="J234" s="352"/>
      <c r="K234" s="353"/>
      <c r="L234" s="351" t="str">
        <f t="shared" si="15"/>
        <v xml:space="preserve"> </v>
      </c>
      <c r="M234" s="352"/>
      <c r="N234" s="353"/>
      <c r="O234" s="351" t="str">
        <f t="shared" si="16"/>
        <v xml:space="preserve"> </v>
      </c>
      <c r="P234" s="352"/>
      <c r="Q234" s="353"/>
    </row>
    <row r="235" spans="1:17" ht="13.9">
      <c r="A235" s="96"/>
      <c r="B235" s="246">
        <v>10</v>
      </c>
      <c r="C235" s="153"/>
      <c r="D235" s="171"/>
      <c r="E235" s="247"/>
      <c r="F235" s="248"/>
      <c r="G235" s="182"/>
      <c r="H235" s="249"/>
      <c r="I235" s="351" t="str">
        <f t="shared" si="14"/>
        <v xml:space="preserve"> </v>
      </c>
      <c r="J235" s="352"/>
      <c r="K235" s="353"/>
      <c r="L235" s="351" t="str">
        <f t="shared" si="15"/>
        <v xml:space="preserve"> </v>
      </c>
      <c r="M235" s="352"/>
      <c r="N235" s="353"/>
      <c r="O235" s="351" t="str">
        <f t="shared" si="16"/>
        <v xml:space="preserve"> </v>
      </c>
      <c r="P235" s="352"/>
      <c r="Q235" s="353"/>
    </row>
    <row r="236" spans="1:17" ht="13.9">
      <c r="A236" s="96"/>
      <c r="B236" s="246">
        <v>11</v>
      </c>
      <c r="C236" s="153"/>
      <c r="D236" s="171"/>
      <c r="E236" s="247"/>
      <c r="F236" s="248"/>
      <c r="G236" s="182"/>
      <c r="H236" s="249"/>
      <c r="I236" s="351" t="str">
        <f t="shared" si="14"/>
        <v xml:space="preserve"> </v>
      </c>
      <c r="J236" s="352"/>
      <c r="K236" s="353"/>
      <c r="L236" s="351" t="str">
        <f t="shared" si="15"/>
        <v xml:space="preserve"> </v>
      </c>
      <c r="M236" s="352"/>
      <c r="N236" s="353"/>
      <c r="O236" s="351" t="str">
        <f t="shared" si="16"/>
        <v xml:space="preserve"> </v>
      </c>
      <c r="P236" s="352"/>
      <c r="Q236" s="353"/>
    </row>
    <row r="237" spans="1:17" ht="13.9">
      <c r="A237" s="96"/>
      <c r="B237" s="246">
        <v>12</v>
      </c>
      <c r="C237" s="153"/>
      <c r="D237" s="171"/>
      <c r="E237" s="247"/>
      <c r="F237" s="248"/>
      <c r="G237" s="182"/>
      <c r="H237" s="249"/>
      <c r="I237" s="351" t="str">
        <f t="shared" si="14"/>
        <v xml:space="preserve"> </v>
      </c>
      <c r="J237" s="352"/>
      <c r="K237" s="353"/>
      <c r="L237" s="351" t="str">
        <f t="shared" si="15"/>
        <v xml:space="preserve"> </v>
      </c>
      <c r="M237" s="352"/>
      <c r="N237" s="353"/>
      <c r="O237" s="351" t="str">
        <f t="shared" si="16"/>
        <v xml:space="preserve"> </v>
      </c>
      <c r="P237" s="352"/>
      <c r="Q237" s="353"/>
    </row>
    <row r="238" spans="1:17" ht="13.9">
      <c r="A238" s="96"/>
      <c r="B238" s="246">
        <v>13</v>
      </c>
      <c r="C238" s="153"/>
      <c r="D238" s="171"/>
      <c r="E238" s="247"/>
      <c r="F238" s="248"/>
      <c r="G238" s="182"/>
      <c r="H238" s="249"/>
      <c r="I238" s="351" t="str">
        <f t="shared" si="14"/>
        <v xml:space="preserve"> </v>
      </c>
      <c r="J238" s="352"/>
      <c r="K238" s="353"/>
      <c r="L238" s="351" t="str">
        <f t="shared" si="15"/>
        <v xml:space="preserve"> </v>
      </c>
      <c r="M238" s="352"/>
      <c r="N238" s="353"/>
      <c r="O238" s="351" t="str">
        <f t="shared" si="16"/>
        <v xml:space="preserve"> </v>
      </c>
      <c r="P238" s="352"/>
      <c r="Q238" s="353"/>
    </row>
    <row r="239" spans="1:17" ht="13.9">
      <c r="A239" s="96"/>
      <c r="B239" s="246">
        <v>14</v>
      </c>
      <c r="C239" s="153"/>
      <c r="D239" s="171"/>
      <c r="E239" s="247"/>
      <c r="F239" s="248"/>
      <c r="G239" s="182"/>
      <c r="H239" s="249"/>
      <c r="I239" s="351" t="str">
        <f t="shared" si="14"/>
        <v xml:space="preserve"> </v>
      </c>
      <c r="J239" s="352"/>
      <c r="K239" s="353"/>
      <c r="L239" s="351" t="str">
        <f t="shared" si="15"/>
        <v xml:space="preserve"> </v>
      </c>
      <c r="M239" s="352"/>
      <c r="N239" s="353"/>
      <c r="O239" s="351" t="str">
        <f t="shared" si="16"/>
        <v xml:space="preserve"> </v>
      </c>
      <c r="P239" s="352"/>
      <c r="Q239" s="353"/>
    </row>
    <row r="240" spans="1:17" ht="13.9">
      <c r="A240" s="96"/>
      <c r="B240" s="246">
        <v>15</v>
      </c>
      <c r="C240" s="153"/>
      <c r="D240" s="171"/>
      <c r="E240" s="247"/>
      <c r="F240" s="248"/>
      <c r="G240" s="182"/>
      <c r="H240" s="249"/>
      <c r="I240" s="351" t="str">
        <f t="shared" si="14"/>
        <v xml:space="preserve"> </v>
      </c>
      <c r="J240" s="352"/>
      <c r="K240" s="353"/>
      <c r="L240" s="351" t="str">
        <f t="shared" si="15"/>
        <v xml:space="preserve"> </v>
      </c>
      <c r="M240" s="352"/>
      <c r="N240" s="353"/>
      <c r="O240" s="351" t="str">
        <f t="shared" si="16"/>
        <v xml:space="preserve"> </v>
      </c>
      <c r="P240" s="352"/>
      <c r="Q240" s="353"/>
    </row>
    <row r="241" spans="1:17" ht="13.9">
      <c r="A241" s="96"/>
      <c r="B241" s="246">
        <v>16</v>
      </c>
      <c r="C241" s="153"/>
      <c r="D241" s="171"/>
      <c r="E241" s="247"/>
      <c r="F241" s="248"/>
      <c r="G241" s="182"/>
      <c r="H241" s="249"/>
      <c r="I241" s="351" t="str">
        <f t="shared" si="14"/>
        <v xml:space="preserve"> </v>
      </c>
      <c r="J241" s="352"/>
      <c r="K241" s="353"/>
      <c r="L241" s="351" t="str">
        <f t="shared" si="15"/>
        <v xml:space="preserve"> </v>
      </c>
      <c r="M241" s="352"/>
      <c r="N241" s="353"/>
      <c r="O241" s="351" t="str">
        <f t="shared" si="16"/>
        <v xml:space="preserve"> </v>
      </c>
      <c r="P241" s="352"/>
      <c r="Q241" s="353"/>
    </row>
    <row r="242" spans="1:17" ht="13.9">
      <c r="A242" s="96"/>
      <c r="B242" s="246">
        <v>17</v>
      </c>
      <c r="C242" s="153"/>
      <c r="D242" s="171"/>
      <c r="E242" s="247"/>
      <c r="F242" s="248"/>
      <c r="G242" s="182"/>
      <c r="H242" s="249"/>
      <c r="I242" s="351" t="str">
        <f t="shared" si="14"/>
        <v xml:space="preserve"> </v>
      </c>
      <c r="J242" s="352"/>
      <c r="K242" s="353"/>
      <c r="L242" s="351" t="str">
        <f t="shared" si="15"/>
        <v xml:space="preserve"> </v>
      </c>
      <c r="M242" s="352"/>
      <c r="N242" s="353"/>
      <c r="O242" s="351" t="str">
        <f t="shared" si="16"/>
        <v xml:space="preserve"> </v>
      </c>
      <c r="P242" s="352"/>
      <c r="Q242" s="353"/>
    </row>
    <row r="243" spans="1:17" ht="13.9">
      <c r="A243" s="96"/>
      <c r="B243" s="246">
        <v>18</v>
      </c>
      <c r="C243" s="153"/>
      <c r="D243" s="171"/>
      <c r="E243" s="247"/>
      <c r="F243" s="248"/>
      <c r="G243" s="182"/>
      <c r="H243" s="249"/>
      <c r="I243" s="351" t="str">
        <f t="shared" si="14"/>
        <v xml:space="preserve"> </v>
      </c>
      <c r="J243" s="352"/>
      <c r="K243" s="353"/>
      <c r="L243" s="351" t="str">
        <f t="shared" si="15"/>
        <v xml:space="preserve"> </v>
      </c>
      <c r="M243" s="352"/>
      <c r="N243" s="353"/>
      <c r="O243" s="351" t="str">
        <f t="shared" si="16"/>
        <v xml:space="preserve"> </v>
      </c>
      <c r="P243" s="352"/>
      <c r="Q243" s="353"/>
    </row>
    <row r="244" spans="1:17" ht="13.9">
      <c r="A244" s="96"/>
      <c r="B244" s="246">
        <v>19</v>
      </c>
      <c r="C244" s="153"/>
      <c r="D244" s="171"/>
      <c r="E244" s="247"/>
      <c r="F244" s="248"/>
      <c r="G244" s="182"/>
      <c r="H244" s="249"/>
      <c r="I244" s="351" t="str">
        <f t="shared" si="14"/>
        <v xml:space="preserve"> </v>
      </c>
      <c r="J244" s="352"/>
      <c r="K244" s="353"/>
      <c r="L244" s="351" t="str">
        <f t="shared" si="15"/>
        <v xml:space="preserve"> </v>
      </c>
      <c r="M244" s="352"/>
      <c r="N244" s="353"/>
      <c r="O244" s="351" t="str">
        <f t="shared" si="16"/>
        <v xml:space="preserve"> </v>
      </c>
      <c r="P244" s="352"/>
      <c r="Q244" s="353"/>
    </row>
    <row r="245" spans="1:17" ht="13.9">
      <c r="A245" s="96"/>
      <c r="B245" s="246">
        <v>20</v>
      </c>
      <c r="C245" s="153"/>
      <c r="D245" s="171"/>
      <c r="E245" s="247"/>
      <c r="F245" s="248"/>
      <c r="G245" s="182"/>
      <c r="H245" s="249"/>
      <c r="I245" s="351" t="str">
        <f t="shared" si="14"/>
        <v xml:space="preserve"> </v>
      </c>
      <c r="J245" s="352"/>
      <c r="K245" s="353"/>
      <c r="L245" s="351" t="str">
        <f t="shared" si="15"/>
        <v xml:space="preserve"> </v>
      </c>
      <c r="M245" s="352"/>
      <c r="N245" s="353"/>
      <c r="O245" s="351" t="str">
        <f t="shared" si="16"/>
        <v xml:space="preserve"> </v>
      </c>
      <c r="P245" s="352"/>
      <c r="Q245" s="353"/>
    </row>
    <row r="246" spans="1:17" ht="13.9">
      <c r="A246" s="96"/>
      <c r="B246" s="246">
        <v>21</v>
      </c>
      <c r="C246" s="153"/>
      <c r="D246" s="171"/>
      <c r="E246" s="247"/>
      <c r="F246" s="248"/>
      <c r="G246" s="182"/>
      <c r="H246" s="249"/>
      <c r="I246" s="351" t="str">
        <f t="shared" si="14"/>
        <v xml:space="preserve"> </v>
      </c>
      <c r="J246" s="352"/>
      <c r="K246" s="353"/>
      <c r="L246" s="351" t="str">
        <f t="shared" si="15"/>
        <v xml:space="preserve"> </v>
      </c>
      <c r="M246" s="352"/>
      <c r="N246" s="353"/>
      <c r="O246" s="351" t="str">
        <f t="shared" si="16"/>
        <v xml:space="preserve"> </v>
      </c>
      <c r="P246" s="352"/>
      <c r="Q246" s="353"/>
    </row>
    <row r="247" spans="1:17" ht="13.9">
      <c r="A247" s="96"/>
      <c r="B247" s="246">
        <v>22</v>
      </c>
      <c r="C247" s="153"/>
      <c r="D247" s="171"/>
      <c r="E247" s="247"/>
      <c r="F247" s="248"/>
      <c r="G247" s="182"/>
      <c r="H247" s="249"/>
      <c r="I247" s="351" t="str">
        <f t="shared" si="14"/>
        <v xml:space="preserve"> </v>
      </c>
      <c r="J247" s="352"/>
      <c r="K247" s="353"/>
      <c r="L247" s="351" t="str">
        <f t="shared" si="15"/>
        <v xml:space="preserve"> </v>
      </c>
      <c r="M247" s="352"/>
      <c r="N247" s="353"/>
      <c r="O247" s="351" t="str">
        <f t="shared" si="16"/>
        <v xml:space="preserve"> </v>
      </c>
      <c r="P247" s="352"/>
      <c r="Q247" s="353"/>
    </row>
    <row r="248" spans="1:17" ht="13.9">
      <c r="A248" s="96"/>
      <c r="B248" s="246">
        <v>23</v>
      </c>
      <c r="C248" s="153"/>
      <c r="D248" s="171"/>
      <c r="E248" s="247"/>
      <c r="F248" s="248"/>
      <c r="G248" s="182"/>
      <c r="H248" s="249"/>
      <c r="I248" s="351" t="str">
        <f t="shared" si="14"/>
        <v xml:space="preserve"> </v>
      </c>
      <c r="J248" s="352"/>
      <c r="K248" s="353"/>
      <c r="L248" s="351" t="str">
        <f t="shared" si="15"/>
        <v xml:space="preserve"> </v>
      </c>
      <c r="M248" s="352"/>
      <c r="N248" s="353"/>
      <c r="O248" s="351" t="str">
        <f t="shared" si="16"/>
        <v xml:space="preserve"> </v>
      </c>
      <c r="P248" s="352"/>
      <c r="Q248" s="353"/>
    </row>
    <row r="249" spans="1:17" ht="13.9">
      <c r="A249" s="96"/>
      <c r="B249" s="246">
        <v>24</v>
      </c>
      <c r="C249" s="153"/>
      <c r="D249" s="171"/>
      <c r="E249" s="247"/>
      <c r="F249" s="248"/>
      <c r="G249" s="182"/>
      <c r="H249" s="249"/>
      <c r="I249" s="351" t="str">
        <f t="shared" si="14"/>
        <v xml:space="preserve"> </v>
      </c>
      <c r="J249" s="352"/>
      <c r="K249" s="353"/>
      <c r="L249" s="351" t="str">
        <f t="shared" si="15"/>
        <v xml:space="preserve"> </v>
      </c>
      <c r="M249" s="352"/>
      <c r="N249" s="353"/>
      <c r="O249" s="351" t="str">
        <f t="shared" si="16"/>
        <v xml:space="preserve"> </v>
      </c>
      <c r="P249" s="352"/>
      <c r="Q249" s="353"/>
    </row>
    <row r="250" spans="1:17" ht="13.9">
      <c r="A250" s="96"/>
      <c r="B250" s="246">
        <v>25</v>
      </c>
      <c r="C250" s="153"/>
      <c r="D250" s="171"/>
      <c r="E250" s="247"/>
      <c r="F250" s="248"/>
      <c r="G250" s="182"/>
      <c r="H250" s="249"/>
      <c r="I250" s="351" t="str">
        <f t="shared" si="14"/>
        <v xml:space="preserve"> </v>
      </c>
      <c r="J250" s="352"/>
      <c r="K250" s="353"/>
      <c r="L250" s="351" t="str">
        <f t="shared" si="15"/>
        <v xml:space="preserve"> </v>
      </c>
      <c r="M250" s="352"/>
      <c r="N250" s="353"/>
      <c r="O250" s="351" t="str">
        <f t="shared" si="16"/>
        <v xml:space="preserve"> </v>
      </c>
      <c r="P250" s="352"/>
      <c r="Q250" s="353"/>
    </row>
    <row r="251" spans="1:17" ht="13.9">
      <c r="A251" s="96"/>
      <c r="B251" s="246">
        <v>26</v>
      </c>
      <c r="C251" s="153"/>
      <c r="D251" s="171"/>
      <c r="E251" s="247"/>
      <c r="F251" s="248"/>
      <c r="G251" s="182"/>
      <c r="H251" s="249"/>
      <c r="I251" s="351" t="str">
        <f t="shared" si="14"/>
        <v xml:space="preserve"> </v>
      </c>
      <c r="J251" s="352"/>
      <c r="K251" s="353"/>
      <c r="L251" s="351" t="str">
        <f t="shared" si="15"/>
        <v xml:space="preserve"> </v>
      </c>
      <c r="M251" s="352"/>
      <c r="N251" s="353"/>
      <c r="O251" s="351" t="str">
        <f t="shared" si="16"/>
        <v xml:space="preserve"> </v>
      </c>
      <c r="P251" s="352"/>
      <c r="Q251" s="353"/>
    </row>
    <row r="252" spans="1:17" ht="13.9">
      <c r="A252" s="96"/>
      <c r="B252" s="246">
        <v>27</v>
      </c>
      <c r="C252" s="153"/>
      <c r="D252" s="171"/>
      <c r="E252" s="247"/>
      <c r="F252" s="248"/>
      <c r="G252" s="182"/>
      <c r="H252" s="249"/>
      <c r="I252" s="351" t="str">
        <f t="shared" si="14"/>
        <v xml:space="preserve"> </v>
      </c>
      <c r="J252" s="352"/>
      <c r="K252" s="353"/>
      <c r="L252" s="351" t="str">
        <f t="shared" si="15"/>
        <v xml:space="preserve"> </v>
      </c>
      <c r="M252" s="352"/>
      <c r="N252" s="353"/>
      <c r="O252" s="351" t="str">
        <f t="shared" si="16"/>
        <v xml:space="preserve"> </v>
      </c>
      <c r="P252" s="352"/>
      <c r="Q252" s="353"/>
    </row>
    <row r="253" spans="1:17" ht="13.9">
      <c r="A253" s="96"/>
      <c r="B253" s="246">
        <v>28</v>
      </c>
      <c r="C253" s="153"/>
      <c r="D253" s="171"/>
      <c r="E253" s="247"/>
      <c r="F253" s="248"/>
      <c r="G253" s="182"/>
      <c r="H253" s="249"/>
      <c r="I253" s="351" t="str">
        <f t="shared" si="14"/>
        <v xml:space="preserve"> </v>
      </c>
      <c r="J253" s="352"/>
      <c r="K253" s="353"/>
      <c r="L253" s="351" t="str">
        <f t="shared" si="15"/>
        <v xml:space="preserve"> </v>
      </c>
      <c r="M253" s="352"/>
      <c r="N253" s="353"/>
      <c r="O253" s="351" t="str">
        <f t="shared" si="16"/>
        <v xml:space="preserve"> </v>
      </c>
      <c r="P253" s="352"/>
      <c r="Q253" s="353"/>
    </row>
    <row r="254" spans="1:17" ht="13.9">
      <c r="A254" s="96"/>
      <c r="B254" s="246">
        <v>29</v>
      </c>
      <c r="C254" s="153"/>
      <c r="D254" s="171"/>
      <c r="E254" s="247"/>
      <c r="F254" s="248"/>
      <c r="G254" s="182"/>
      <c r="H254" s="249"/>
      <c r="I254" s="351" t="str">
        <f t="shared" si="14"/>
        <v xml:space="preserve"> </v>
      </c>
      <c r="J254" s="352"/>
      <c r="K254" s="353"/>
      <c r="L254" s="351" t="str">
        <f t="shared" si="15"/>
        <v xml:space="preserve"> </v>
      </c>
      <c r="M254" s="352"/>
      <c r="N254" s="353"/>
      <c r="O254" s="351" t="str">
        <f t="shared" si="16"/>
        <v xml:space="preserve"> </v>
      </c>
      <c r="P254" s="352"/>
      <c r="Q254" s="353"/>
    </row>
    <row r="255" spans="1:17" ht="13.9">
      <c r="A255" s="96"/>
      <c r="B255" s="246">
        <v>30</v>
      </c>
      <c r="C255" s="153"/>
      <c r="D255" s="171"/>
      <c r="E255" s="247"/>
      <c r="F255" s="248"/>
      <c r="G255" s="182"/>
      <c r="H255" s="249"/>
      <c r="I255" s="351" t="str">
        <f t="shared" si="14"/>
        <v xml:space="preserve"> </v>
      </c>
      <c r="J255" s="352"/>
      <c r="K255" s="353"/>
      <c r="L255" s="351" t="str">
        <f t="shared" si="15"/>
        <v xml:space="preserve"> </v>
      </c>
      <c r="M255" s="352"/>
      <c r="N255" s="353"/>
      <c r="O255" s="351" t="str">
        <f t="shared" si="16"/>
        <v xml:space="preserve"> </v>
      </c>
      <c r="P255" s="352"/>
      <c r="Q255" s="353"/>
    </row>
    <row r="256" spans="1:17" ht="13.9">
      <c r="A256" s="96"/>
      <c r="B256" s="246">
        <v>31</v>
      </c>
      <c r="C256" s="153"/>
      <c r="D256" s="171"/>
      <c r="E256" s="247"/>
      <c r="F256" s="248"/>
      <c r="G256" s="182"/>
      <c r="H256" s="249"/>
      <c r="I256" s="351" t="str">
        <f t="shared" si="14"/>
        <v xml:space="preserve"> </v>
      </c>
      <c r="J256" s="352"/>
      <c r="K256" s="353"/>
      <c r="L256" s="351" t="str">
        <f t="shared" si="15"/>
        <v xml:space="preserve"> </v>
      </c>
      <c r="M256" s="352"/>
      <c r="N256" s="353"/>
      <c r="O256" s="351" t="str">
        <f t="shared" si="16"/>
        <v xml:space="preserve"> </v>
      </c>
      <c r="P256" s="352"/>
      <c r="Q256" s="353"/>
    </row>
    <row r="257" spans="1:17" ht="13.9">
      <c r="A257" s="96"/>
      <c r="B257" s="246">
        <v>32</v>
      </c>
      <c r="C257" s="153"/>
      <c r="D257" s="171"/>
      <c r="E257" s="247"/>
      <c r="F257" s="248"/>
      <c r="G257" s="182"/>
      <c r="H257" s="249"/>
      <c r="I257" s="351" t="str">
        <f t="shared" si="14"/>
        <v xml:space="preserve"> </v>
      </c>
      <c r="J257" s="352"/>
      <c r="K257" s="353"/>
      <c r="L257" s="351" t="str">
        <f t="shared" si="15"/>
        <v xml:space="preserve"> </v>
      </c>
      <c r="M257" s="352"/>
      <c r="N257" s="353"/>
      <c r="O257" s="351" t="str">
        <f t="shared" si="16"/>
        <v xml:space="preserve"> </v>
      </c>
      <c r="P257" s="352"/>
      <c r="Q257" s="353"/>
    </row>
    <row r="258" spans="1:17" ht="13.9">
      <c r="A258" s="96"/>
      <c r="B258" s="246">
        <v>33</v>
      </c>
      <c r="C258" s="153"/>
      <c r="D258" s="171"/>
      <c r="E258" s="247"/>
      <c r="F258" s="248"/>
      <c r="G258" s="182"/>
      <c r="H258" s="249"/>
      <c r="I258" s="351" t="str">
        <f t="shared" ref="I258:I289" si="17">+IF(I$13="No Bid","No Bid"," ")</f>
        <v xml:space="preserve"> </v>
      </c>
      <c r="J258" s="352"/>
      <c r="K258" s="353"/>
      <c r="L258" s="351" t="str">
        <f t="shared" ref="L258:L289" si="18">+IF(L$13="No Bid","No Bid"," ")</f>
        <v xml:space="preserve"> </v>
      </c>
      <c r="M258" s="352"/>
      <c r="N258" s="353"/>
      <c r="O258" s="351" t="str">
        <f t="shared" ref="O258:O289" si="19">+IF(O$13="No Bid","No Bid"," ")</f>
        <v xml:space="preserve"> </v>
      </c>
      <c r="P258" s="352"/>
      <c r="Q258" s="353"/>
    </row>
    <row r="259" spans="1:17" ht="13.9">
      <c r="A259" s="96"/>
      <c r="B259" s="246">
        <v>34</v>
      </c>
      <c r="C259" s="153"/>
      <c r="D259" s="171"/>
      <c r="E259" s="247"/>
      <c r="F259" s="248"/>
      <c r="G259" s="182"/>
      <c r="H259" s="249"/>
      <c r="I259" s="351" t="str">
        <f t="shared" si="17"/>
        <v xml:space="preserve"> </v>
      </c>
      <c r="J259" s="352"/>
      <c r="K259" s="353"/>
      <c r="L259" s="351" t="str">
        <f t="shared" si="18"/>
        <v xml:space="preserve"> </v>
      </c>
      <c r="M259" s="352"/>
      <c r="N259" s="353"/>
      <c r="O259" s="351" t="str">
        <f t="shared" si="19"/>
        <v xml:space="preserve"> </v>
      </c>
      <c r="P259" s="352"/>
      <c r="Q259" s="353"/>
    </row>
    <row r="260" spans="1:17" ht="13.9">
      <c r="A260" s="96"/>
      <c r="B260" s="246">
        <v>35</v>
      </c>
      <c r="C260" s="153"/>
      <c r="D260" s="171"/>
      <c r="E260" s="247"/>
      <c r="F260" s="248"/>
      <c r="G260" s="182"/>
      <c r="H260" s="249"/>
      <c r="I260" s="351" t="str">
        <f t="shared" si="17"/>
        <v xml:space="preserve"> </v>
      </c>
      <c r="J260" s="352"/>
      <c r="K260" s="353"/>
      <c r="L260" s="351" t="str">
        <f t="shared" si="18"/>
        <v xml:space="preserve"> </v>
      </c>
      <c r="M260" s="352"/>
      <c r="N260" s="353"/>
      <c r="O260" s="351" t="str">
        <f t="shared" si="19"/>
        <v xml:space="preserve"> </v>
      </c>
      <c r="P260" s="352"/>
      <c r="Q260" s="353"/>
    </row>
    <row r="261" spans="1:17" ht="13.9">
      <c r="A261" s="96"/>
      <c r="B261" s="246">
        <v>36</v>
      </c>
      <c r="C261" s="153"/>
      <c r="D261" s="171"/>
      <c r="E261" s="247"/>
      <c r="F261" s="248"/>
      <c r="G261" s="182"/>
      <c r="H261" s="249"/>
      <c r="I261" s="351" t="str">
        <f t="shared" si="17"/>
        <v xml:space="preserve"> </v>
      </c>
      <c r="J261" s="352"/>
      <c r="K261" s="353"/>
      <c r="L261" s="351" t="str">
        <f t="shared" si="18"/>
        <v xml:space="preserve"> </v>
      </c>
      <c r="M261" s="352"/>
      <c r="N261" s="353"/>
      <c r="O261" s="351" t="str">
        <f t="shared" si="19"/>
        <v xml:space="preserve"> </v>
      </c>
      <c r="P261" s="352"/>
      <c r="Q261" s="353"/>
    </row>
    <row r="262" spans="1:17" ht="13.9">
      <c r="A262" s="96"/>
      <c r="B262" s="246">
        <v>37</v>
      </c>
      <c r="C262" s="153"/>
      <c r="D262" s="171"/>
      <c r="E262" s="247"/>
      <c r="F262" s="248"/>
      <c r="G262" s="182"/>
      <c r="H262" s="249"/>
      <c r="I262" s="351" t="str">
        <f t="shared" si="17"/>
        <v xml:space="preserve"> </v>
      </c>
      <c r="J262" s="352"/>
      <c r="K262" s="353"/>
      <c r="L262" s="351" t="str">
        <f t="shared" si="18"/>
        <v xml:space="preserve"> </v>
      </c>
      <c r="M262" s="352"/>
      <c r="N262" s="353"/>
      <c r="O262" s="351" t="str">
        <f t="shared" si="19"/>
        <v xml:space="preserve"> </v>
      </c>
      <c r="P262" s="352"/>
      <c r="Q262" s="353"/>
    </row>
    <row r="263" spans="1:17" ht="13.9">
      <c r="A263" s="96"/>
      <c r="B263" s="246">
        <v>38</v>
      </c>
      <c r="C263" s="153"/>
      <c r="D263" s="171"/>
      <c r="E263" s="247"/>
      <c r="F263" s="248"/>
      <c r="G263" s="182"/>
      <c r="H263" s="249"/>
      <c r="I263" s="351" t="str">
        <f t="shared" si="17"/>
        <v xml:space="preserve"> </v>
      </c>
      <c r="J263" s="352"/>
      <c r="K263" s="353"/>
      <c r="L263" s="351" t="str">
        <f t="shared" si="18"/>
        <v xml:space="preserve"> </v>
      </c>
      <c r="M263" s="352"/>
      <c r="N263" s="353"/>
      <c r="O263" s="351" t="str">
        <f t="shared" si="19"/>
        <v xml:space="preserve"> </v>
      </c>
      <c r="P263" s="352"/>
      <c r="Q263" s="353"/>
    </row>
    <row r="264" spans="1:17" ht="13.9">
      <c r="A264" s="96"/>
      <c r="B264" s="246">
        <v>39</v>
      </c>
      <c r="C264" s="153"/>
      <c r="D264" s="171"/>
      <c r="E264" s="247"/>
      <c r="F264" s="248"/>
      <c r="G264" s="182"/>
      <c r="H264" s="249"/>
      <c r="I264" s="351" t="str">
        <f t="shared" si="17"/>
        <v xml:space="preserve"> </v>
      </c>
      <c r="J264" s="352"/>
      <c r="K264" s="353"/>
      <c r="L264" s="351" t="str">
        <f t="shared" si="18"/>
        <v xml:space="preserve"> </v>
      </c>
      <c r="M264" s="352"/>
      <c r="N264" s="353"/>
      <c r="O264" s="351" t="str">
        <f t="shared" si="19"/>
        <v xml:space="preserve"> </v>
      </c>
      <c r="P264" s="352"/>
      <c r="Q264" s="353"/>
    </row>
    <row r="265" spans="1:17" ht="13.9">
      <c r="A265" s="96"/>
      <c r="B265" s="246">
        <v>40</v>
      </c>
      <c r="C265" s="153"/>
      <c r="D265" s="171"/>
      <c r="E265" s="247"/>
      <c r="F265" s="248"/>
      <c r="G265" s="182"/>
      <c r="H265" s="249"/>
      <c r="I265" s="351" t="str">
        <f t="shared" si="17"/>
        <v xml:space="preserve"> </v>
      </c>
      <c r="J265" s="352"/>
      <c r="K265" s="353"/>
      <c r="L265" s="351" t="str">
        <f t="shared" si="18"/>
        <v xml:space="preserve"> </v>
      </c>
      <c r="M265" s="352"/>
      <c r="N265" s="353"/>
      <c r="O265" s="351" t="str">
        <f t="shared" si="19"/>
        <v xml:space="preserve"> </v>
      </c>
      <c r="P265" s="352"/>
      <c r="Q265" s="353"/>
    </row>
    <row r="266" spans="1:17" ht="13.9">
      <c r="A266" s="96"/>
      <c r="B266" s="246">
        <v>41</v>
      </c>
      <c r="C266" s="153"/>
      <c r="D266" s="171"/>
      <c r="E266" s="247"/>
      <c r="F266" s="248"/>
      <c r="G266" s="182"/>
      <c r="H266" s="249"/>
      <c r="I266" s="351" t="str">
        <f t="shared" si="17"/>
        <v xml:space="preserve"> </v>
      </c>
      <c r="J266" s="352"/>
      <c r="K266" s="353"/>
      <c r="L266" s="351" t="str">
        <f t="shared" si="18"/>
        <v xml:space="preserve"> </v>
      </c>
      <c r="M266" s="352"/>
      <c r="N266" s="353"/>
      <c r="O266" s="351" t="str">
        <f t="shared" si="19"/>
        <v xml:space="preserve"> </v>
      </c>
      <c r="P266" s="352"/>
      <c r="Q266" s="353"/>
    </row>
    <row r="267" spans="1:17" ht="13.9">
      <c r="A267" s="96"/>
      <c r="B267" s="246">
        <v>42</v>
      </c>
      <c r="C267" s="153"/>
      <c r="D267" s="171"/>
      <c r="E267" s="247"/>
      <c r="F267" s="248"/>
      <c r="G267" s="182"/>
      <c r="H267" s="249"/>
      <c r="I267" s="351" t="str">
        <f t="shared" si="17"/>
        <v xml:space="preserve"> </v>
      </c>
      <c r="J267" s="352"/>
      <c r="K267" s="353"/>
      <c r="L267" s="351" t="str">
        <f t="shared" si="18"/>
        <v xml:space="preserve"> </v>
      </c>
      <c r="M267" s="352"/>
      <c r="N267" s="353"/>
      <c r="O267" s="351" t="str">
        <f t="shared" si="19"/>
        <v xml:space="preserve"> </v>
      </c>
      <c r="P267" s="352"/>
      <c r="Q267" s="353"/>
    </row>
    <row r="268" spans="1:17" ht="13.9">
      <c r="A268" s="96"/>
      <c r="B268" s="246">
        <v>43</v>
      </c>
      <c r="C268" s="153"/>
      <c r="D268" s="171"/>
      <c r="E268" s="247"/>
      <c r="F268" s="248"/>
      <c r="G268" s="182"/>
      <c r="H268" s="249"/>
      <c r="I268" s="351" t="str">
        <f t="shared" si="17"/>
        <v xml:space="preserve"> </v>
      </c>
      <c r="J268" s="352"/>
      <c r="K268" s="353"/>
      <c r="L268" s="351" t="str">
        <f t="shared" si="18"/>
        <v xml:space="preserve"> </v>
      </c>
      <c r="M268" s="352"/>
      <c r="N268" s="353"/>
      <c r="O268" s="351" t="str">
        <f t="shared" si="19"/>
        <v xml:space="preserve"> </v>
      </c>
      <c r="P268" s="352"/>
      <c r="Q268" s="353"/>
    </row>
    <row r="269" spans="1:17" ht="13.9">
      <c r="A269" s="96"/>
      <c r="B269" s="246">
        <v>44</v>
      </c>
      <c r="C269" s="153"/>
      <c r="D269" s="171"/>
      <c r="E269" s="247"/>
      <c r="F269" s="248"/>
      <c r="G269" s="182"/>
      <c r="H269" s="249"/>
      <c r="I269" s="351" t="str">
        <f t="shared" si="17"/>
        <v xml:space="preserve"> </v>
      </c>
      <c r="J269" s="352"/>
      <c r="K269" s="353"/>
      <c r="L269" s="351" t="str">
        <f t="shared" si="18"/>
        <v xml:space="preserve"> </v>
      </c>
      <c r="M269" s="352"/>
      <c r="N269" s="353"/>
      <c r="O269" s="351" t="str">
        <f t="shared" si="19"/>
        <v xml:space="preserve"> </v>
      </c>
      <c r="P269" s="352"/>
      <c r="Q269" s="353"/>
    </row>
    <row r="270" spans="1:17" ht="13.9">
      <c r="A270" s="96"/>
      <c r="B270" s="246">
        <v>45</v>
      </c>
      <c r="C270" s="153"/>
      <c r="D270" s="171"/>
      <c r="E270" s="247"/>
      <c r="F270" s="248"/>
      <c r="G270" s="182"/>
      <c r="H270" s="249"/>
      <c r="I270" s="351" t="str">
        <f t="shared" si="17"/>
        <v xml:space="preserve"> </v>
      </c>
      <c r="J270" s="352"/>
      <c r="K270" s="353"/>
      <c r="L270" s="351" t="str">
        <f t="shared" si="18"/>
        <v xml:space="preserve"> </v>
      </c>
      <c r="M270" s="352"/>
      <c r="N270" s="353"/>
      <c r="O270" s="351" t="str">
        <f t="shared" si="19"/>
        <v xml:space="preserve"> </v>
      </c>
      <c r="P270" s="352"/>
      <c r="Q270" s="353"/>
    </row>
    <row r="271" spans="1:17" ht="13.9">
      <c r="A271" s="96"/>
      <c r="B271" s="246">
        <v>46</v>
      </c>
      <c r="C271" s="153"/>
      <c r="D271" s="171"/>
      <c r="E271" s="247"/>
      <c r="F271" s="248"/>
      <c r="G271" s="182"/>
      <c r="H271" s="249"/>
      <c r="I271" s="351" t="str">
        <f t="shared" si="17"/>
        <v xml:space="preserve"> </v>
      </c>
      <c r="J271" s="352"/>
      <c r="K271" s="353"/>
      <c r="L271" s="351" t="str">
        <f t="shared" si="18"/>
        <v xml:space="preserve"> </v>
      </c>
      <c r="M271" s="352"/>
      <c r="N271" s="353"/>
      <c r="O271" s="351" t="str">
        <f t="shared" si="19"/>
        <v xml:space="preserve"> </v>
      </c>
      <c r="P271" s="352"/>
      <c r="Q271" s="353"/>
    </row>
    <row r="272" spans="1:17" ht="13.9">
      <c r="A272" s="96"/>
      <c r="B272" s="246">
        <v>47</v>
      </c>
      <c r="C272" s="153"/>
      <c r="D272" s="171"/>
      <c r="E272" s="247"/>
      <c r="F272" s="248"/>
      <c r="G272" s="182"/>
      <c r="H272" s="249"/>
      <c r="I272" s="351" t="str">
        <f t="shared" si="17"/>
        <v xml:space="preserve"> </v>
      </c>
      <c r="J272" s="352"/>
      <c r="K272" s="353"/>
      <c r="L272" s="351" t="str">
        <f t="shared" si="18"/>
        <v xml:space="preserve"> </v>
      </c>
      <c r="M272" s="352"/>
      <c r="N272" s="353"/>
      <c r="O272" s="351" t="str">
        <f t="shared" si="19"/>
        <v xml:space="preserve"> </v>
      </c>
      <c r="P272" s="352"/>
      <c r="Q272" s="353"/>
    </row>
    <row r="273" spans="1:17" ht="13.9">
      <c r="A273" s="96"/>
      <c r="B273" s="246">
        <v>48</v>
      </c>
      <c r="C273" s="153"/>
      <c r="D273" s="171"/>
      <c r="E273" s="247"/>
      <c r="F273" s="248"/>
      <c r="G273" s="182"/>
      <c r="H273" s="249"/>
      <c r="I273" s="351" t="str">
        <f t="shared" si="17"/>
        <v xml:space="preserve"> </v>
      </c>
      <c r="J273" s="352"/>
      <c r="K273" s="353"/>
      <c r="L273" s="351" t="str">
        <f t="shared" si="18"/>
        <v xml:space="preserve"> </v>
      </c>
      <c r="M273" s="352"/>
      <c r="N273" s="353"/>
      <c r="O273" s="351" t="str">
        <f t="shared" si="19"/>
        <v xml:space="preserve"> </v>
      </c>
      <c r="P273" s="352"/>
      <c r="Q273" s="353"/>
    </row>
    <row r="274" spans="1:17" ht="13.9">
      <c r="A274" s="96"/>
      <c r="B274" s="246">
        <v>49</v>
      </c>
      <c r="C274" s="153"/>
      <c r="D274" s="171"/>
      <c r="E274" s="247"/>
      <c r="F274" s="248"/>
      <c r="G274" s="182"/>
      <c r="H274" s="249"/>
      <c r="I274" s="351" t="str">
        <f t="shared" si="17"/>
        <v xml:space="preserve"> </v>
      </c>
      <c r="J274" s="352"/>
      <c r="K274" s="353"/>
      <c r="L274" s="351" t="str">
        <f t="shared" si="18"/>
        <v xml:space="preserve"> </v>
      </c>
      <c r="M274" s="352"/>
      <c r="N274" s="353"/>
      <c r="O274" s="351" t="str">
        <f t="shared" si="19"/>
        <v xml:space="preserve"> </v>
      </c>
      <c r="P274" s="352"/>
      <c r="Q274" s="353"/>
    </row>
    <row r="275" spans="1:17" ht="13.9">
      <c r="A275" s="96"/>
      <c r="B275" s="246">
        <v>50</v>
      </c>
      <c r="C275" s="153"/>
      <c r="D275" s="171"/>
      <c r="E275" s="247"/>
      <c r="F275" s="248"/>
      <c r="G275" s="182"/>
      <c r="H275" s="249"/>
      <c r="I275" s="351" t="str">
        <f t="shared" si="17"/>
        <v xml:space="preserve"> </v>
      </c>
      <c r="J275" s="352"/>
      <c r="K275" s="353"/>
      <c r="L275" s="351" t="str">
        <f t="shared" si="18"/>
        <v xml:space="preserve"> </v>
      </c>
      <c r="M275" s="352"/>
      <c r="N275" s="353"/>
      <c r="O275" s="351" t="str">
        <f t="shared" si="19"/>
        <v xml:space="preserve"> </v>
      </c>
      <c r="P275" s="352"/>
      <c r="Q275" s="353"/>
    </row>
    <row r="276" spans="1:17" ht="13.9">
      <c r="A276" s="96"/>
      <c r="B276" s="246">
        <v>51</v>
      </c>
      <c r="C276" s="153"/>
      <c r="D276" s="171"/>
      <c r="E276" s="247"/>
      <c r="F276" s="248"/>
      <c r="G276" s="182"/>
      <c r="H276" s="249"/>
      <c r="I276" s="351" t="str">
        <f t="shared" si="17"/>
        <v xml:space="preserve"> </v>
      </c>
      <c r="J276" s="352"/>
      <c r="K276" s="353"/>
      <c r="L276" s="351" t="str">
        <f t="shared" si="18"/>
        <v xml:space="preserve"> </v>
      </c>
      <c r="M276" s="352"/>
      <c r="N276" s="353"/>
      <c r="O276" s="351" t="str">
        <f t="shared" si="19"/>
        <v xml:space="preserve"> </v>
      </c>
      <c r="P276" s="352"/>
      <c r="Q276" s="353"/>
    </row>
    <row r="277" spans="1:17" ht="13.9">
      <c r="A277" s="96"/>
      <c r="B277" s="246">
        <v>52</v>
      </c>
      <c r="C277" s="153"/>
      <c r="D277" s="171"/>
      <c r="E277" s="247"/>
      <c r="F277" s="248"/>
      <c r="G277" s="182"/>
      <c r="H277" s="249"/>
      <c r="I277" s="351" t="str">
        <f t="shared" si="17"/>
        <v xml:space="preserve"> </v>
      </c>
      <c r="J277" s="352"/>
      <c r="K277" s="353"/>
      <c r="L277" s="351" t="str">
        <f t="shared" si="18"/>
        <v xml:space="preserve"> </v>
      </c>
      <c r="M277" s="352"/>
      <c r="N277" s="353"/>
      <c r="O277" s="351" t="str">
        <f t="shared" si="19"/>
        <v xml:space="preserve"> </v>
      </c>
      <c r="P277" s="352"/>
      <c r="Q277" s="353"/>
    </row>
    <row r="278" spans="1:17" ht="13.9">
      <c r="A278" s="96"/>
      <c r="B278" s="246">
        <v>53</v>
      </c>
      <c r="C278" s="153"/>
      <c r="D278" s="171"/>
      <c r="E278" s="247"/>
      <c r="F278" s="248"/>
      <c r="G278" s="182"/>
      <c r="H278" s="249"/>
      <c r="I278" s="351" t="str">
        <f t="shared" si="17"/>
        <v xml:space="preserve"> </v>
      </c>
      <c r="J278" s="352"/>
      <c r="K278" s="353"/>
      <c r="L278" s="351" t="str">
        <f t="shared" si="18"/>
        <v xml:space="preserve"> </v>
      </c>
      <c r="M278" s="352"/>
      <c r="N278" s="353"/>
      <c r="O278" s="351" t="str">
        <f t="shared" si="19"/>
        <v xml:space="preserve"> </v>
      </c>
      <c r="P278" s="352"/>
      <c r="Q278" s="353"/>
    </row>
    <row r="279" spans="1:17" ht="13.9">
      <c r="A279" s="96"/>
      <c r="B279" s="246">
        <v>54</v>
      </c>
      <c r="C279" s="153"/>
      <c r="D279" s="171"/>
      <c r="E279" s="247"/>
      <c r="F279" s="248"/>
      <c r="G279" s="182"/>
      <c r="H279" s="249"/>
      <c r="I279" s="351" t="str">
        <f t="shared" si="17"/>
        <v xml:space="preserve"> </v>
      </c>
      <c r="J279" s="352"/>
      <c r="K279" s="353"/>
      <c r="L279" s="351" t="str">
        <f t="shared" si="18"/>
        <v xml:space="preserve"> </v>
      </c>
      <c r="M279" s="352"/>
      <c r="N279" s="353"/>
      <c r="O279" s="351" t="str">
        <f t="shared" si="19"/>
        <v xml:space="preserve"> </v>
      </c>
      <c r="P279" s="352"/>
      <c r="Q279" s="353"/>
    </row>
    <row r="280" spans="1:17" ht="13.9">
      <c r="A280" s="96"/>
      <c r="B280" s="246">
        <v>55</v>
      </c>
      <c r="C280" s="153"/>
      <c r="D280" s="171"/>
      <c r="E280" s="247"/>
      <c r="F280" s="248"/>
      <c r="G280" s="182"/>
      <c r="H280" s="249"/>
      <c r="I280" s="351" t="str">
        <f t="shared" si="17"/>
        <v xml:space="preserve"> </v>
      </c>
      <c r="J280" s="352"/>
      <c r="K280" s="353"/>
      <c r="L280" s="351" t="str">
        <f t="shared" si="18"/>
        <v xml:space="preserve"> </v>
      </c>
      <c r="M280" s="352"/>
      <c r="N280" s="353"/>
      <c r="O280" s="351" t="str">
        <f t="shared" si="19"/>
        <v xml:space="preserve"> </v>
      </c>
      <c r="P280" s="352"/>
      <c r="Q280" s="353"/>
    </row>
    <row r="281" spans="1:17" ht="13.9">
      <c r="A281" s="96"/>
      <c r="B281" s="246">
        <v>56</v>
      </c>
      <c r="C281" s="153"/>
      <c r="D281" s="171"/>
      <c r="E281" s="247"/>
      <c r="F281" s="248"/>
      <c r="G281" s="182"/>
      <c r="H281" s="249"/>
      <c r="I281" s="351" t="str">
        <f t="shared" si="17"/>
        <v xml:space="preserve"> </v>
      </c>
      <c r="J281" s="352"/>
      <c r="K281" s="353"/>
      <c r="L281" s="351" t="str">
        <f t="shared" si="18"/>
        <v xml:space="preserve"> </v>
      </c>
      <c r="M281" s="352"/>
      <c r="N281" s="353"/>
      <c r="O281" s="351" t="str">
        <f t="shared" si="19"/>
        <v xml:space="preserve"> </v>
      </c>
      <c r="P281" s="352"/>
      <c r="Q281" s="353"/>
    </row>
    <row r="282" spans="1:17" ht="13.9">
      <c r="A282" s="96"/>
      <c r="B282" s="246">
        <v>57</v>
      </c>
      <c r="C282" s="153"/>
      <c r="D282" s="171"/>
      <c r="E282" s="247"/>
      <c r="F282" s="248"/>
      <c r="G282" s="182"/>
      <c r="H282" s="249"/>
      <c r="I282" s="351" t="str">
        <f t="shared" si="17"/>
        <v xml:space="preserve"> </v>
      </c>
      <c r="J282" s="352"/>
      <c r="K282" s="353"/>
      <c r="L282" s="351" t="str">
        <f t="shared" si="18"/>
        <v xml:space="preserve"> </v>
      </c>
      <c r="M282" s="352"/>
      <c r="N282" s="353"/>
      <c r="O282" s="351" t="str">
        <f t="shared" si="19"/>
        <v xml:space="preserve"> </v>
      </c>
      <c r="P282" s="352"/>
      <c r="Q282" s="353"/>
    </row>
    <row r="283" spans="1:17" ht="13.9">
      <c r="A283" s="96"/>
      <c r="B283" s="246">
        <v>58</v>
      </c>
      <c r="C283" s="153"/>
      <c r="D283" s="171"/>
      <c r="E283" s="247"/>
      <c r="F283" s="248"/>
      <c r="G283" s="182"/>
      <c r="H283" s="249"/>
      <c r="I283" s="351" t="str">
        <f t="shared" si="17"/>
        <v xml:space="preserve"> </v>
      </c>
      <c r="J283" s="352"/>
      <c r="K283" s="353"/>
      <c r="L283" s="351" t="str">
        <f t="shared" si="18"/>
        <v xml:space="preserve"> </v>
      </c>
      <c r="M283" s="352"/>
      <c r="N283" s="353"/>
      <c r="O283" s="351" t="str">
        <f t="shared" si="19"/>
        <v xml:space="preserve"> </v>
      </c>
      <c r="P283" s="352"/>
      <c r="Q283" s="353"/>
    </row>
    <row r="284" spans="1:17" ht="13.9">
      <c r="A284" s="96"/>
      <c r="B284" s="246">
        <v>59</v>
      </c>
      <c r="C284" s="153"/>
      <c r="D284" s="171"/>
      <c r="E284" s="247"/>
      <c r="F284" s="248"/>
      <c r="G284" s="182"/>
      <c r="H284" s="249"/>
      <c r="I284" s="351" t="str">
        <f t="shared" si="17"/>
        <v xml:space="preserve"> </v>
      </c>
      <c r="J284" s="352"/>
      <c r="K284" s="353"/>
      <c r="L284" s="351" t="str">
        <f t="shared" si="18"/>
        <v xml:space="preserve"> </v>
      </c>
      <c r="M284" s="352"/>
      <c r="N284" s="353"/>
      <c r="O284" s="351" t="str">
        <f t="shared" si="19"/>
        <v xml:space="preserve"> </v>
      </c>
      <c r="P284" s="352"/>
      <c r="Q284" s="353"/>
    </row>
    <row r="285" spans="1:17" ht="13.9">
      <c r="A285" s="96"/>
      <c r="B285" s="246">
        <v>60</v>
      </c>
      <c r="C285" s="153"/>
      <c r="D285" s="171"/>
      <c r="E285" s="247"/>
      <c r="F285" s="248"/>
      <c r="G285" s="182"/>
      <c r="H285" s="249"/>
      <c r="I285" s="351" t="str">
        <f t="shared" si="17"/>
        <v xml:space="preserve"> </v>
      </c>
      <c r="J285" s="352"/>
      <c r="K285" s="353"/>
      <c r="L285" s="351" t="str">
        <f t="shared" si="18"/>
        <v xml:space="preserve"> </v>
      </c>
      <c r="M285" s="352"/>
      <c r="N285" s="353"/>
      <c r="O285" s="351" t="str">
        <f t="shared" si="19"/>
        <v xml:space="preserve"> </v>
      </c>
      <c r="P285" s="352"/>
      <c r="Q285" s="353"/>
    </row>
    <row r="286" spans="1:17" ht="13.9">
      <c r="A286" s="96"/>
      <c r="B286" s="246">
        <v>61</v>
      </c>
      <c r="C286" s="153"/>
      <c r="D286" s="171"/>
      <c r="E286" s="247"/>
      <c r="F286" s="248"/>
      <c r="G286" s="182"/>
      <c r="H286" s="249"/>
      <c r="I286" s="351" t="str">
        <f t="shared" si="17"/>
        <v xml:space="preserve"> </v>
      </c>
      <c r="J286" s="352"/>
      <c r="K286" s="353"/>
      <c r="L286" s="351" t="str">
        <f t="shared" si="18"/>
        <v xml:space="preserve"> </v>
      </c>
      <c r="M286" s="352"/>
      <c r="N286" s="353"/>
      <c r="O286" s="351" t="str">
        <f t="shared" si="19"/>
        <v xml:space="preserve"> </v>
      </c>
      <c r="P286" s="352"/>
      <c r="Q286" s="353"/>
    </row>
    <row r="287" spans="1:17" ht="13.9">
      <c r="A287" s="96"/>
      <c r="B287" s="246">
        <v>62</v>
      </c>
      <c r="C287" s="153"/>
      <c r="D287" s="171"/>
      <c r="E287" s="247"/>
      <c r="F287" s="248"/>
      <c r="G287" s="182"/>
      <c r="H287" s="249"/>
      <c r="I287" s="351" t="str">
        <f t="shared" si="17"/>
        <v xml:space="preserve"> </v>
      </c>
      <c r="J287" s="352"/>
      <c r="K287" s="353"/>
      <c r="L287" s="351" t="str">
        <f t="shared" si="18"/>
        <v xml:space="preserve"> </v>
      </c>
      <c r="M287" s="352"/>
      <c r="N287" s="353"/>
      <c r="O287" s="351" t="str">
        <f t="shared" si="19"/>
        <v xml:space="preserve"> </v>
      </c>
      <c r="P287" s="352"/>
      <c r="Q287" s="353"/>
    </row>
    <row r="288" spans="1:17" ht="13.9">
      <c r="A288" s="96"/>
      <c r="B288" s="246">
        <v>63</v>
      </c>
      <c r="C288" s="153"/>
      <c r="D288" s="171"/>
      <c r="E288" s="247"/>
      <c r="F288" s="248"/>
      <c r="G288" s="182"/>
      <c r="H288" s="249"/>
      <c r="I288" s="351" t="str">
        <f t="shared" si="17"/>
        <v xml:space="preserve"> </v>
      </c>
      <c r="J288" s="352"/>
      <c r="K288" s="353"/>
      <c r="L288" s="351" t="str">
        <f t="shared" si="18"/>
        <v xml:space="preserve"> </v>
      </c>
      <c r="M288" s="352"/>
      <c r="N288" s="353"/>
      <c r="O288" s="351" t="str">
        <f t="shared" si="19"/>
        <v xml:space="preserve"> </v>
      </c>
      <c r="P288" s="352"/>
      <c r="Q288" s="353"/>
    </row>
    <row r="289" spans="1:17" ht="13.9">
      <c r="A289" s="96"/>
      <c r="B289" s="246">
        <v>64</v>
      </c>
      <c r="C289" s="153"/>
      <c r="D289" s="171"/>
      <c r="E289" s="247"/>
      <c r="F289" s="248"/>
      <c r="G289" s="182"/>
      <c r="H289" s="249"/>
      <c r="I289" s="351" t="str">
        <f t="shared" si="17"/>
        <v xml:space="preserve"> </v>
      </c>
      <c r="J289" s="352"/>
      <c r="K289" s="353"/>
      <c r="L289" s="351" t="str">
        <f t="shared" si="18"/>
        <v xml:space="preserve"> </v>
      </c>
      <c r="M289" s="352"/>
      <c r="N289" s="353"/>
      <c r="O289" s="351" t="str">
        <f t="shared" si="19"/>
        <v xml:space="preserve"> </v>
      </c>
      <c r="P289" s="352"/>
      <c r="Q289" s="353"/>
    </row>
    <row r="290" spans="1:17" ht="13.9">
      <c r="A290" s="96"/>
      <c r="B290" s="246">
        <v>65</v>
      </c>
      <c r="C290" s="153"/>
      <c r="D290" s="171"/>
      <c r="E290" s="247"/>
      <c r="F290" s="248"/>
      <c r="G290" s="182"/>
      <c r="H290" s="249"/>
      <c r="I290" s="351" t="str">
        <f t="shared" ref="I290:I321" si="20">+IF(I$13="No Bid","No Bid"," ")</f>
        <v xml:space="preserve"> </v>
      </c>
      <c r="J290" s="352"/>
      <c r="K290" s="353"/>
      <c r="L290" s="351" t="str">
        <f t="shared" ref="L290:L321" si="21">+IF(L$13="No Bid","No Bid"," ")</f>
        <v xml:space="preserve"> </v>
      </c>
      <c r="M290" s="352"/>
      <c r="N290" s="353"/>
      <c r="O290" s="351" t="str">
        <f t="shared" ref="O290:O321" si="22">+IF(O$13="No Bid","No Bid"," ")</f>
        <v xml:space="preserve"> </v>
      </c>
      <c r="P290" s="352"/>
      <c r="Q290" s="353"/>
    </row>
    <row r="291" spans="1:17" ht="13.9">
      <c r="A291" s="96"/>
      <c r="B291" s="246">
        <v>66</v>
      </c>
      <c r="C291" s="153"/>
      <c r="D291" s="171"/>
      <c r="E291" s="247"/>
      <c r="F291" s="248"/>
      <c r="G291" s="182"/>
      <c r="H291" s="249"/>
      <c r="I291" s="351" t="str">
        <f t="shared" si="20"/>
        <v xml:space="preserve"> </v>
      </c>
      <c r="J291" s="352"/>
      <c r="K291" s="353"/>
      <c r="L291" s="351" t="str">
        <f t="shared" si="21"/>
        <v xml:space="preserve"> </v>
      </c>
      <c r="M291" s="352"/>
      <c r="N291" s="353"/>
      <c r="O291" s="351" t="str">
        <f t="shared" si="22"/>
        <v xml:space="preserve"> </v>
      </c>
      <c r="P291" s="352"/>
      <c r="Q291" s="353"/>
    </row>
    <row r="292" spans="1:17" ht="13.9">
      <c r="A292" s="96"/>
      <c r="B292" s="246">
        <v>67</v>
      </c>
      <c r="C292" s="153"/>
      <c r="D292" s="171"/>
      <c r="E292" s="247"/>
      <c r="F292" s="248"/>
      <c r="G292" s="182"/>
      <c r="H292" s="249"/>
      <c r="I292" s="351" t="str">
        <f t="shared" si="20"/>
        <v xml:space="preserve"> </v>
      </c>
      <c r="J292" s="352"/>
      <c r="K292" s="353"/>
      <c r="L292" s="351" t="str">
        <f t="shared" si="21"/>
        <v xml:space="preserve"> </v>
      </c>
      <c r="M292" s="352"/>
      <c r="N292" s="353"/>
      <c r="O292" s="351" t="str">
        <f t="shared" si="22"/>
        <v xml:space="preserve"> </v>
      </c>
      <c r="P292" s="352"/>
      <c r="Q292" s="353"/>
    </row>
    <row r="293" spans="1:17" ht="13.9">
      <c r="A293" s="96"/>
      <c r="B293" s="246">
        <v>68</v>
      </c>
      <c r="C293" s="153"/>
      <c r="D293" s="171"/>
      <c r="E293" s="247"/>
      <c r="F293" s="248"/>
      <c r="G293" s="182"/>
      <c r="H293" s="249"/>
      <c r="I293" s="351" t="str">
        <f t="shared" si="20"/>
        <v xml:space="preserve"> </v>
      </c>
      <c r="J293" s="352"/>
      <c r="K293" s="353"/>
      <c r="L293" s="351" t="str">
        <f t="shared" si="21"/>
        <v xml:space="preserve"> </v>
      </c>
      <c r="M293" s="352"/>
      <c r="N293" s="353"/>
      <c r="O293" s="351" t="str">
        <f t="shared" si="22"/>
        <v xml:space="preserve"> </v>
      </c>
      <c r="P293" s="352"/>
      <c r="Q293" s="353"/>
    </row>
    <row r="294" spans="1:17" ht="13.9">
      <c r="A294" s="96"/>
      <c r="B294" s="246">
        <v>69</v>
      </c>
      <c r="C294" s="153"/>
      <c r="D294" s="171"/>
      <c r="E294" s="247"/>
      <c r="F294" s="248"/>
      <c r="G294" s="182"/>
      <c r="H294" s="249"/>
      <c r="I294" s="351" t="str">
        <f t="shared" si="20"/>
        <v xml:space="preserve"> </v>
      </c>
      <c r="J294" s="352"/>
      <c r="K294" s="353"/>
      <c r="L294" s="351" t="str">
        <f t="shared" si="21"/>
        <v xml:space="preserve"> </v>
      </c>
      <c r="M294" s="352"/>
      <c r="N294" s="353"/>
      <c r="O294" s="351" t="str">
        <f t="shared" si="22"/>
        <v xml:space="preserve"> </v>
      </c>
      <c r="P294" s="352"/>
      <c r="Q294" s="353"/>
    </row>
    <row r="295" spans="1:17" ht="13.9">
      <c r="A295" s="96"/>
      <c r="B295" s="246">
        <v>70</v>
      </c>
      <c r="C295" s="153"/>
      <c r="D295" s="171"/>
      <c r="E295" s="247"/>
      <c r="F295" s="248"/>
      <c r="G295" s="182"/>
      <c r="H295" s="249"/>
      <c r="I295" s="351" t="str">
        <f t="shared" si="20"/>
        <v xml:space="preserve"> </v>
      </c>
      <c r="J295" s="352"/>
      <c r="K295" s="353"/>
      <c r="L295" s="351" t="str">
        <f t="shared" si="21"/>
        <v xml:space="preserve"> </v>
      </c>
      <c r="M295" s="352"/>
      <c r="N295" s="353"/>
      <c r="O295" s="351" t="str">
        <f t="shared" si="22"/>
        <v xml:space="preserve"> </v>
      </c>
      <c r="P295" s="352"/>
      <c r="Q295" s="353"/>
    </row>
    <row r="296" spans="1:17" ht="13.9">
      <c r="A296" s="96"/>
      <c r="B296" s="246">
        <v>71</v>
      </c>
      <c r="C296" s="153"/>
      <c r="D296" s="171"/>
      <c r="E296" s="247"/>
      <c r="F296" s="248"/>
      <c r="G296" s="182"/>
      <c r="H296" s="249"/>
      <c r="I296" s="351" t="str">
        <f t="shared" si="20"/>
        <v xml:space="preserve"> </v>
      </c>
      <c r="J296" s="352"/>
      <c r="K296" s="353"/>
      <c r="L296" s="351" t="str">
        <f t="shared" si="21"/>
        <v xml:space="preserve"> </v>
      </c>
      <c r="M296" s="352"/>
      <c r="N296" s="353"/>
      <c r="O296" s="351" t="str">
        <f t="shared" si="22"/>
        <v xml:space="preserve"> </v>
      </c>
      <c r="P296" s="352"/>
      <c r="Q296" s="353"/>
    </row>
    <row r="297" spans="1:17" ht="13.9">
      <c r="A297" s="96"/>
      <c r="B297" s="246">
        <v>72</v>
      </c>
      <c r="C297" s="153"/>
      <c r="D297" s="171"/>
      <c r="E297" s="247"/>
      <c r="F297" s="248"/>
      <c r="G297" s="182"/>
      <c r="H297" s="249"/>
      <c r="I297" s="351" t="str">
        <f t="shared" si="20"/>
        <v xml:space="preserve"> </v>
      </c>
      <c r="J297" s="352"/>
      <c r="K297" s="353"/>
      <c r="L297" s="351" t="str">
        <f t="shared" si="21"/>
        <v xml:space="preserve"> </v>
      </c>
      <c r="M297" s="352"/>
      <c r="N297" s="353"/>
      <c r="O297" s="351" t="str">
        <f t="shared" si="22"/>
        <v xml:space="preserve"> </v>
      </c>
      <c r="P297" s="352"/>
      <c r="Q297" s="353"/>
    </row>
    <row r="298" spans="1:17" ht="13.9">
      <c r="A298" s="96"/>
      <c r="B298" s="246">
        <v>73</v>
      </c>
      <c r="C298" s="153"/>
      <c r="D298" s="171"/>
      <c r="E298" s="247"/>
      <c r="F298" s="248"/>
      <c r="G298" s="182"/>
      <c r="H298" s="249"/>
      <c r="I298" s="351" t="str">
        <f t="shared" si="20"/>
        <v xml:space="preserve"> </v>
      </c>
      <c r="J298" s="352"/>
      <c r="K298" s="353"/>
      <c r="L298" s="351" t="str">
        <f t="shared" si="21"/>
        <v xml:space="preserve"> </v>
      </c>
      <c r="M298" s="352"/>
      <c r="N298" s="353"/>
      <c r="O298" s="351" t="str">
        <f t="shared" si="22"/>
        <v xml:space="preserve"> </v>
      </c>
      <c r="P298" s="352"/>
      <c r="Q298" s="353"/>
    </row>
    <row r="299" spans="1:17" ht="13.9">
      <c r="A299" s="96"/>
      <c r="B299" s="246">
        <v>74</v>
      </c>
      <c r="C299" s="153"/>
      <c r="D299" s="171"/>
      <c r="E299" s="247"/>
      <c r="F299" s="248"/>
      <c r="G299" s="182"/>
      <c r="H299" s="249"/>
      <c r="I299" s="351" t="str">
        <f t="shared" si="20"/>
        <v xml:space="preserve"> </v>
      </c>
      <c r="J299" s="352"/>
      <c r="K299" s="353"/>
      <c r="L299" s="351" t="str">
        <f t="shared" si="21"/>
        <v xml:space="preserve"> </v>
      </c>
      <c r="M299" s="352"/>
      <c r="N299" s="353"/>
      <c r="O299" s="351" t="str">
        <f t="shared" si="22"/>
        <v xml:space="preserve"> </v>
      </c>
      <c r="P299" s="352"/>
      <c r="Q299" s="353"/>
    </row>
    <row r="300" spans="1:17" ht="13.9">
      <c r="A300" s="96"/>
      <c r="B300" s="246">
        <v>75</v>
      </c>
      <c r="C300" s="153"/>
      <c r="D300" s="171"/>
      <c r="E300" s="247"/>
      <c r="F300" s="248"/>
      <c r="G300" s="182"/>
      <c r="H300" s="249"/>
      <c r="I300" s="351" t="str">
        <f t="shared" si="20"/>
        <v xml:space="preserve"> </v>
      </c>
      <c r="J300" s="352"/>
      <c r="K300" s="353"/>
      <c r="L300" s="351" t="str">
        <f t="shared" si="21"/>
        <v xml:space="preserve"> </v>
      </c>
      <c r="M300" s="352"/>
      <c r="N300" s="353"/>
      <c r="O300" s="351" t="str">
        <f t="shared" si="22"/>
        <v xml:space="preserve"> </v>
      </c>
      <c r="P300" s="352"/>
      <c r="Q300" s="353"/>
    </row>
    <row r="301" spans="1:17" ht="13.9">
      <c r="A301" s="96"/>
      <c r="B301" s="246">
        <v>76</v>
      </c>
      <c r="C301" s="153"/>
      <c r="D301" s="171"/>
      <c r="E301" s="247"/>
      <c r="F301" s="248"/>
      <c r="G301" s="182"/>
      <c r="H301" s="249"/>
      <c r="I301" s="351" t="str">
        <f t="shared" si="20"/>
        <v xml:space="preserve"> </v>
      </c>
      <c r="J301" s="352"/>
      <c r="K301" s="353"/>
      <c r="L301" s="351" t="str">
        <f t="shared" si="21"/>
        <v xml:space="preserve"> </v>
      </c>
      <c r="M301" s="352"/>
      <c r="N301" s="353"/>
      <c r="O301" s="351" t="str">
        <f t="shared" si="22"/>
        <v xml:space="preserve"> </v>
      </c>
      <c r="P301" s="352"/>
      <c r="Q301" s="353"/>
    </row>
    <row r="302" spans="1:17" ht="13.9">
      <c r="A302" s="96"/>
      <c r="B302" s="246">
        <v>77</v>
      </c>
      <c r="C302" s="153"/>
      <c r="D302" s="171"/>
      <c r="E302" s="247"/>
      <c r="F302" s="248"/>
      <c r="G302" s="182"/>
      <c r="H302" s="249"/>
      <c r="I302" s="351" t="str">
        <f t="shared" si="20"/>
        <v xml:space="preserve"> </v>
      </c>
      <c r="J302" s="352"/>
      <c r="K302" s="353"/>
      <c r="L302" s="351" t="str">
        <f t="shared" si="21"/>
        <v xml:space="preserve"> </v>
      </c>
      <c r="M302" s="352"/>
      <c r="N302" s="353"/>
      <c r="O302" s="351" t="str">
        <f t="shared" si="22"/>
        <v xml:space="preserve"> </v>
      </c>
      <c r="P302" s="352"/>
      <c r="Q302" s="353"/>
    </row>
    <row r="303" spans="1:17" ht="13.9">
      <c r="A303" s="96"/>
      <c r="B303" s="246">
        <v>78</v>
      </c>
      <c r="C303" s="153"/>
      <c r="D303" s="171"/>
      <c r="E303" s="247"/>
      <c r="F303" s="248"/>
      <c r="G303" s="182"/>
      <c r="H303" s="249"/>
      <c r="I303" s="351" t="str">
        <f t="shared" si="20"/>
        <v xml:space="preserve"> </v>
      </c>
      <c r="J303" s="352"/>
      <c r="K303" s="353"/>
      <c r="L303" s="351" t="str">
        <f t="shared" si="21"/>
        <v xml:space="preserve"> </v>
      </c>
      <c r="M303" s="352"/>
      <c r="N303" s="353"/>
      <c r="O303" s="351" t="str">
        <f t="shared" si="22"/>
        <v xml:space="preserve"> </v>
      </c>
      <c r="P303" s="352"/>
      <c r="Q303" s="353"/>
    </row>
    <row r="304" spans="1:17" ht="13.9">
      <c r="A304" s="96"/>
      <c r="B304" s="246">
        <v>79</v>
      </c>
      <c r="C304" s="153"/>
      <c r="D304" s="171"/>
      <c r="E304" s="247"/>
      <c r="F304" s="248"/>
      <c r="G304" s="182"/>
      <c r="H304" s="249"/>
      <c r="I304" s="351" t="str">
        <f t="shared" si="20"/>
        <v xml:space="preserve"> </v>
      </c>
      <c r="J304" s="352"/>
      <c r="K304" s="353"/>
      <c r="L304" s="351" t="str">
        <f t="shared" si="21"/>
        <v xml:space="preserve"> </v>
      </c>
      <c r="M304" s="352"/>
      <c r="N304" s="353"/>
      <c r="O304" s="351" t="str">
        <f t="shared" si="22"/>
        <v xml:space="preserve"> </v>
      </c>
      <c r="P304" s="352"/>
      <c r="Q304" s="353"/>
    </row>
    <row r="305" spans="1:17" ht="13.9">
      <c r="A305" s="96"/>
      <c r="B305" s="246">
        <v>80</v>
      </c>
      <c r="C305" s="153"/>
      <c r="D305" s="171"/>
      <c r="E305" s="247"/>
      <c r="F305" s="248"/>
      <c r="G305" s="182"/>
      <c r="H305" s="249"/>
      <c r="I305" s="351" t="str">
        <f t="shared" si="20"/>
        <v xml:space="preserve"> </v>
      </c>
      <c r="J305" s="352"/>
      <c r="K305" s="353"/>
      <c r="L305" s="351" t="str">
        <f t="shared" si="21"/>
        <v xml:space="preserve"> </v>
      </c>
      <c r="M305" s="352"/>
      <c r="N305" s="353"/>
      <c r="O305" s="351" t="str">
        <f t="shared" si="22"/>
        <v xml:space="preserve"> </v>
      </c>
      <c r="P305" s="352"/>
      <c r="Q305" s="353"/>
    </row>
    <row r="306" spans="1:17" ht="13.9">
      <c r="A306" s="96"/>
      <c r="B306" s="246">
        <v>81</v>
      </c>
      <c r="C306" s="153"/>
      <c r="D306" s="171"/>
      <c r="E306" s="247"/>
      <c r="F306" s="248"/>
      <c r="G306" s="182"/>
      <c r="H306" s="249"/>
      <c r="I306" s="351" t="str">
        <f t="shared" si="20"/>
        <v xml:space="preserve"> </v>
      </c>
      <c r="J306" s="352"/>
      <c r="K306" s="353"/>
      <c r="L306" s="351" t="str">
        <f t="shared" si="21"/>
        <v xml:space="preserve"> </v>
      </c>
      <c r="M306" s="352"/>
      <c r="N306" s="353"/>
      <c r="O306" s="351" t="str">
        <f t="shared" si="22"/>
        <v xml:space="preserve"> </v>
      </c>
      <c r="P306" s="352"/>
      <c r="Q306" s="353"/>
    </row>
    <row r="307" spans="1:17" ht="13.9">
      <c r="A307" s="96"/>
      <c r="B307" s="246">
        <v>82</v>
      </c>
      <c r="C307" s="153"/>
      <c r="D307" s="171"/>
      <c r="E307" s="247"/>
      <c r="F307" s="248"/>
      <c r="G307" s="182"/>
      <c r="H307" s="249"/>
      <c r="I307" s="351" t="str">
        <f t="shared" si="20"/>
        <v xml:space="preserve"> </v>
      </c>
      <c r="J307" s="352"/>
      <c r="K307" s="353"/>
      <c r="L307" s="351" t="str">
        <f t="shared" si="21"/>
        <v xml:space="preserve"> </v>
      </c>
      <c r="M307" s="352"/>
      <c r="N307" s="353"/>
      <c r="O307" s="351" t="str">
        <f t="shared" si="22"/>
        <v xml:space="preserve"> </v>
      </c>
      <c r="P307" s="352"/>
      <c r="Q307" s="353"/>
    </row>
    <row r="308" spans="1:17" ht="13.9">
      <c r="A308" s="96"/>
      <c r="B308" s="246">
        <v>83</v>
      </c>
      <c r="C308" s="153"/>
      <c r="D308" s="171"/>
      <c r="E308" s="247"/>
      <c r="F308" s="248"/>
      <c r="G308" s="182"/>
      <c r="H308" s="249"/>
      <c r="I308" s="351" t="str">
        <f t="shared" si="20"/>
        <v xml:space="preserve"> </v>
      </c>
      <c r="J308" s="352"/>
      <c r="K308" s="353"/>
      <c r="L308" s="351" t="str">
        <f t="shared" si="21"/>
        <v xml:space="preserve"> </v>
      </c>
      <c r="M308" s="352"/>
      <c r="N308" s="353"/>
      <c r="O308" s="351" t="str">
        <f t="shared" si="22"/>
        <v xml:space="preserve"> </v>
      </c>
      <c r="P308" s="352"/>
      <c r="Q308" s="353"/>
    </row>
    <row r="309" spans="1:17" ht="13.9">
      <c r="A309" s="96"/>
      <c r="B309" s="246">
        <v>84</v>
      </c>
      <c r="C309" s="153"/>
      <c r="D309" s="171"/>
      <c r="E309" s="247"/>
      <c r="F309" s="248"/>
      <c r="G309" s="182"/>
      <c r="H309" s="249"/>
      <c r="I309" s="351" t="str">
        <f t="shared" si="20"/>
        <v xml:space="preserve"> </v>
      </c>
      <c r="J309" s="352"/>
      <c r="K309" s="353"/>
      <c r="L309" s="351" t="str">
        <f t="shared" si="21"/>
        <v xml:space="preserve"> </v>
      </c>
      <c r="M309" s="352"/>
      <c r="N309" s="353"/>
      <c r="O309" s="351" t="str">
        <f t="shared" si="22"/>
        <v xml:space="preserve"> </v>
      </c>
      <c r="P309" s="352"/>
      <c r="Q309" s="353"/>
    </row>
    <row r="310" spans="1:17" ht="13.9">
      <c r="A310" s="96"/>
      <c r="B310" s="246">
        <v>85</v>
      </c>
      <c r="C310" s="153"/>
      <c r="D310" s="171"/>
      <c r="E310" s="247"/>
      <c r="F310" s="248"/>
      <c r="G310" s="182"/>
      <c r="H310" s="249"/>
      <c r="I310" s="351" t="str">
        <f t="shared" si="20"/>
        <v xml:space="preserve"> </v>
      </c>
      <c r="J310" s="352"/>
      <c r="K310" s="353"/>
      <c r="L310" s="351" t="str">
        <f t="shared" si="21"/>
        <v xml:space="preserve"> </v>
      </c>
      <c r="M310" s="352"/>
      <c r="N310" s="353"/>
      <c r="O310" s="351" t="str">
        <f t="shared" si="22"/>
        <v xml:space="preserve"> </v>
      </c>
      <c r="P310" s="352"/>
      <c r="Q310" s="353"/>
    </row>
    <row r="311" spans="1:17" ht="13.9">
      <c r="A311" s="96"/>
      <c r="B311" s="246">
        <v>86</v>
      </c>
      <c r="C311" s="153"/>
      <c r="D311" s="171"/>
      <c r="E311" s="247"/>
      <c r="F311" s="248"/>
      <c r="G311" s="182"/>
      <c r="H311" s="249"/>
      <c r="I311" s="351" t="str">
        <f t="shared" si="20"/>
        <v xml:space="preserve"> </v>
      </c>
      <c r="J311" s="352"/>
      <c r="K311" s="353"/>
      <c r="L311" s="351" t="str">
        <f t="shared" si="21"/>
        <v xml:space="preserve"> </v>
      </c>
      <c r="M311" s="352"/>
      <c r="N311" s="353"/>
      <c r="O311" s="351" t="str">
        <f t="shared" si="22"/>
        <v xml:space="preserve"> </v>
      </c>
      <c r="P311" s="352"/>
      <c r="Q311" s="353"/>
    </row>
    <row r="312" spans="1:17" ht="13.9">
      <c r="A312" s="96"/>
      <c r="B312" s="246">
        <v>87</v>
      </c>
      <c r="C312" s="153"/>
      <c r="D312" s="171"/>
      <c r="E312" s="247"/>
      <c r="F312" s="248"/>
      <c r="G312" s="182"/>
      <c r="H312" s="249"/>
      <c r="I312" s="351" t="str">
        <f t="shared" si="20"/>
        <v xml:space="preserve"> </v>
      </c>
      <c r="J312" s="352"/>
      <c r="K312" s="353"/>
      <c r="L312" s="351" t="str">
        <f t="shared" si="21"/>
        <v xml:space="preserve"> </v>
      </c>
      <c r="M312" s="352"/>
      <c r="N312" s="353"/>
      <c r="O312" s="351" t="str">
        <f t="shared" si="22"/>
        <v xml:space="preserve"> </v>
      </c>
      <c r="P312" s="352"/>
      <c r="Q312" s="353"/>
    </row>
    <row r="313" spans="1:17" ht="13.9">
      <c r="A313" s="96"/>
      <c r="B313" s="246">
        <v>88</v>
      </c>
      <c r="C313" s="153"/>
      <c r="D313" s="171"/>
      <c r="E313" s="247"/>
      <c r="F313" s="248"/>
      <c r="G313" s="182"/>
      <c r="H313" s="249"/>
      <c r="I313" s="351" t="str">
        <f t="shared" si="20"/>
        <v xml:space="preserve"> </v>
      </c>
      <c r="J313" s="352"/>
      <c r="K313" s="353"/>
      <c r="L313" s="351" t="str">
        <f t="shared" si="21"/>
        <v xml:space="preserve"> </v>
      </c>
      <c r="M313" s="352"/>
      <c r="N313" s="353"/>
      <c r="O313" s="351" t="str">
        <f t="shared" si="22"/>
        <v xml:space="preserve"> </v>
      </c>
      <c r="P313" s="352"/>
      <c r="Q313" s="353"/>
    </row>
    <row r="314" spans="1:17" ht="13.9">
      <c r="A314" s="96"/>
      <c r="B314" s="246">
        <v>89</v>
      </c>
      <c r="C314" s="153"/>
      <c r="D314" s="171"/>
      <c r="E314" s="247"/>
      <c r="F314" s="248"/>
      <c r="G314" s="182"/>
      <c r="H314" s="249"/>
      <c r="I314" s="351" t="str">
        <f t="shared" si="20"/>
        <v xml:space="preserve"> </v>
      </c>
      <c r="J314" s="352"/>
      <c r="K314" s="353"/>
      <c r="L314" s="351" t="str">
        <f t="shared" si="21"/>
        <v xml:space="preserve"> </v>
      </c>
      <c r="M314" s="352"/>
      <c r="N314" s="353"/>
      <c r="O314" s="351" t="str">
        <f t="shared" si="22"/>
        <v xml:space="preserve"> </v>
      </c>
      <c r="P314" s="352"/>
      <c r="Q314" s="353"/>
    </row>
    <row r="315" spans="1:17" ht="13.9">
      <c r="A315" s="96"/>
      <c r="B315" s="246">
        <v>90</v>
      </c>
      <c r="C315" s="153"/>
      <c r="D315" s="171"/>
      <c r="E315" s="247"/>
      <c r="F315" s="248"/>
      <c r="G315" s="182"/>
      <c r="H315" s="249"/>
      <c r="I315" s="351" t="str">
        <f t="shared" si="20"/>
        <v xml:space="preserve"> </v>
      </c>
      <c r="J315" s="352"/>
      <c r="K315" s="353"/>
      <c r="L315" s="351" t="str">
        <f t="shared" si="21"/>
        <v xml:space="preserve"> </v>
      </c>
      <c r="M315" s="352"/>
      <c r="N315" s="353"/>
      <c r="O315" s="351" t="str">
        <f t="shared" si="22"/>
        <v xml:space="preserve"> </v>
      </c>
      <c r="P315" s="352"/>
      <c r="Q315" s="353"/>
    </row>
    <row r="316" spans="1:17" ht="13.9">
      <c r="A316" s="96"/>
      <c r="B316" s="246">
        <v>91</v>
      </c>
      <c r="C316" s="153"/>
      <c r="D316" s="171"/>
      <c r="E316" s="247"/>
      <c r="F316" s="248"/>
      <c r="G316" s="182"/>
      <c r="H316" s="249"/>
      <c r="I316" s="351" t="str">
        <f t="shared" si="20"/>
        <v xml:space="preserve"> </v>
      </c>
      <c r="J316" s="352"/>
      <c r="K316" s="353"/>
      <c r="L316" s="351" t="str">
        <f t="shared" si="21"/>
        <v xml:space="preserve"> </v>
      </c>
      <c r="M316" s="352"/>
      <c r="N316" s="353"/>
      <c r="O316" s="351" t="str">
        <f t="shared" si="22"/>
        <v xml:space="preserve"> </v>
      </c>
      <c r="P316" s="352"/>
      <c r="Q316" s="353"/>
    </row>
    <row r="317" spans="1:17" ht="13.9">
      <c r="A317" s="96"/>
      <c r="B317" s="246">
        <v>92</v>
      </c>
      <c r="C317" s="153"/>
      <c r="D317" s="171"/>
      <c r="E317" s="247"/>
      <c r="F317" s="248"/>
      <c r="G317" s="182"/>
      <c r="H317" s="249"/>
      <c r="I317" s="351" t="str">
        <f t="shared" si="20"/>
        <v xml:space="preserve"> </v>
      </c>
      <c r="J317" s="352"/>
      <c r="K317" s="353"/>
      <c r="L317" s="351" t="str">
        <f t="shared" si="21"/>
        <v xml:space="preserve"> </v>
      </c>
      <c r="M317" s="352"/>
      <c r="N317" s="353"/>
      <c r="O317" s="351" t="str">
        <f t="shared" si="22"/>
        <v xml:space="preserve"> </v>
      </c>
      <c r="P317" s="352"/>
      <c r="Q317" s="353"/>
    </row>
    <row r="318" spans="1:17" ht="13.9">
      <c r="A318" s="96"/>
      <c r="B318" s="246">
        <v>93</v>
      </c>
      <c r="C318" s="153"/>
      <c r="D318" s="171"/>
      <c r="E318" s="247"/>
      <c r="F318" s="248"/>
      <c r="G318" s="182"/>
      <c r="H318" s="249"/>
      <c r="I318" s="351" t="str">
        <f t="shared" si="20"/>
        <v xml:space="preserve"> </v>
      </c>
      <c r="J318" s="352"/>
      <c r="K318" s="353"/>
      <c r="L318" s="351" t="str">
        <f t="shared" si="21"/>
        <v xml:space="preserve"> </v>
      </c>
      <c r="M318" s="352"/>
      <c r="N318" s="353"/>
      <c r="O318" s="351" t="str">
        <f t="shared" si="22"/>
        <v xml:space="preserve"> </v>
      </c>
      <c r="P318" s="352"/>
      <c r="Q318" s="353"/>
    </row>
    <row r="319" spans="1:17" ht="13.9">
      <c r="A319" s="96"/>
      <c r="B319" s="246">
        <v>94</v>
      </c>
      <c r="C319" s="153"/>
      <c r="D319" s="171"/>
      <c r="E319" s="247"/>
      <c r="F319" s="248"/>
      <c r="G319" s="182"/>
      <c r="H319" s="249"/>
      <c r="I319" s="351" t="str">
        <f t="shared" si="20"/>
        <v xml:space="preserve"> </v>
      </c>
      <c r="J319" s="352"/>
      <c r="K319" s="353"/>
      <c r="L319" s="351" t="str">
        <f t="shared" si="21"/>
        <v xml:space="preserve"> </v>
      </c>
      <c r="M319" s="352"/>
      <c r="N319" s="353"/>
      <c r="O319" s="351" t="str">
        <f t="shared" si="22"/>
        <v xml:space="preserve"> </v>
      </c>
      <c r="P319" s="352"/>
      <c r="Q319" s="353"/>
    </row>
    <row r="320" spans="1:17" ht="13.9">
      <c r="A320" s="96"/>
      <c r="B320" s="246">
        <v>95</v>
      </c>
      <c r="C320" s="153"/>
      <c r="D320" s="171"/>
      <c r="E320" s="247"/>
      <c r="F320" s="248"/>
      <c r="G320" s="182"/>
      <c r="H320" s="249"/>
      <c r="I320" s="351" t="str">
        <f t="shared" si="20"/>
        <v xml:space="preserve"> </v>
      </c>
      <c r="J320" s="352"/>
      <c r="K320" s="353"/>
      <c r="L320" s="351" t="str">
        <f t="shared" si="21"/>
        <v xml:space="preserve"> </v>
      </c>
      <c r="M320" s="352"/>
      <c r="N320" s="353"/>
      <c r="O320" s="351" t="str">
        <f t="shared" si="22"/>
        <v xml:space="preserve"> </v>
      </c>
      <c r="P320" s="352"/>
      <c r="Q320" s="353"/>
    </row>
    <row r="321" spans="1:17" ht="13.9">
      <c r="A321" s="96"/>
      <c r="B321" s="246">
        <v>96</v>
      </c>
      <c r="C321" s="153"/>
      <c r="D321" s="171"/>
      <c r="E321" s="247"/>
      <c r="F321" s="248"/>
      <c r="G321" s="182"/>
      <c r="H321" s="249"/>
      <c r="I321" s="351" t="str">
        <f t="shared" si="20"/>
        <v xml:space="preserve"> </v>
      </c>
      <c r="J321" s="352"/>
      <c r="K321" s="353"/>
      <c r="L321" s="351" t="str">
        <f t="shared" si="21"/>
        <v xml:space="preserve"> </v>
      </c>
      <c r="M321" s="352"/>
      <c r="N321" s="353"/>
      <c r="O321" s="351" t="str">
        <f t="shared" si="22"/>
        <v xml:space="preserve"> </v>
      </c>
      <c r="P321" s="352"/>
      <c r="Q321" s="353"/>
    </row>
    <row r="322" spans="1:17" ht="13.9">
      <c r="A322" s="96"/>
      <c r="B322" s="246">
        <v>97</v>
      </c>
      <c r="C322" s="153"/>
      <c r="D322" s="171"/>
      <c r="E322" s="247"/>
      <c r="F322" s="248"/>
      <c r="G322" s="182"/>
      <c r="H322" s="249"/>
      <c r="I322" s="351" t="str">
        <f t="shared" ref="I322:I353" si="23">+IF(I$13="No Bid","No Bid"," ")</f>
        <v xml:space="preserve"> </v>
      </c>
      <c r="J322" s="352"/>
      <c r="K322" s="353"/>
      <c r="L322" s="351" t="str">
        <f t="shared" ref="L322:L353" si="24">+IF(L$13="No Bid","No Bid"," ")</f>
        <v xml:space="preserve"> </v>
      </c>
      <c r="M322" s="352"/>
      <c r="N322" s="353"/>
      <c r="O322" s="351" t="str">
        <f t="shared" ref="O322:O353" si="25">+IF(O$13="No Bid","No Bid"," ")</f>
        <v xml:space="preserve"> </v>
      </c>
      <c r="P322" s="352"/>
      <c r="Q322" s="353"/>
    </row>
    <row r="323" spans="1:17" ht="13.9">
      <c r="A323" s="96"/>
      <c r="B323" s="246">
        <v>98</v>
      </c>
      <c r="C323" s="153"/>
      <c r="D323" s="171"/>
      <c r="E323" s="247"/>
      <c r="F323" s="248"/>
      <c r="G323" s="182"/>
      <c r="H323" s="249"/>
      <c r="I323" s="351" t="str">
        <f t="shared" si="23"/>
        <v xml:space="preserve"> </v>
      </c>
      <c r="J323" s="352"/>
      <c r="K323" s="353"/>
      <c r="L323" s="351" t="str">
        <f t="shared" si="24"/>
        <v xml:space="preserve"> </v>
      </c>
      <c r="M323" s="352"/>
      <c r="N323" s="353"/>
      <c r="O323" s="351" t="str">
        <f t="shared" si="25"/>
        <v xml:space="preserve"> </v>
      </c>
      <c r="P323" s="352"/>
      <c r="Q323" s="353"/>
    </row>
    <row r="324" spans="1:17" ht="13.9">
      <c r="A324" s="96"/>
      <c r="B324" s="246">
        <v>99</v>
      </c>
      <c r="C324" s="153"/>
      <c r="D324" s="171"/>
      <c r="E324" s="247"/>
      <c r="F324" s="248"/>
      <c r="G324" s="182"/>
      <c r="H324" s="249"/>
      <c r="I324" s="351" t="str">
        <f t="shared" si="23"/>
        <v xml:space="preserve"> </v>
      </c>
      <c r="J324" s="352"/>
      <c r="K324" s="353"/>
      <c r="L324" s="351" t="str">
        <f t="shared" si="24"/>
        <v xml:space="preserve"> </v>
      </c>
      <c r="M324" s="352"/>
      <c r="N324" s="353"/>
      <c r="O324" s="351" t="str">
        <f t="shared" si="25"/>
        <v xml:space="preserve"> </v>
      </c>
      <c r="P324" s="352"/>
      <c r="Q324" s="353"/>
    </row>
    <row r="325" spans="1:17" ht="13.9">
      <c r="A325" s="96"/>
      <c r="B325" s="246">
        <v>100</v>
      </c>
      <c r="C325" s="153"/>
      <c r="D325" s="171"/>
      <c r="E325" s="247"/>
      <c r="F325" s="248"/>
      <c r="G325" s="182"/>
      <c r="H325" s="249"/>
      <c r="I325" s="351" t="str">
        <f t="shared" si="23"/>
        <v xml:space="preserve"> </v>
      </c>
      <c r="J325" s="352"/>
      <c r="K325" s="353"/>
      <c r="L325" s="351" t="str">
        <f t="shared" si="24"/>
        <v xml:space="preserve"> </v>
      </c>
      <c r="M325" s="352"/>
      <c r="N325" s="353"/>
      <c r="O325" s="351" t="str">
        <f t="shared" si="25"/>
        <v xml:space="preserve"> </v>
      </c>
      <c r="P325" s="352"/>
      <c r="Q325" s="353"/>
    </row>
    <row r="326" spans="1:17" ht="13.9">
      <c r="A326" s="96"/>
      <c r="B326" s="246">
        <v>101</v>
      </c>
      <c r="C326" s="153"/>
      <c r="D326" s="171"/>
      <c r="E326" s="247"/>
      <c r="F326" s="248"/>
      <c r="G326" s="182"/>
      <c r="H326" s="249"/>
      <c r="I326" s="351" t="str">
        <f t="shared" si="23"/>
        <v xml:space="preserve"> </v>
      </c>
      <c r="J326" s="352"/>
      <c r="K326" s="353"/>
      <c r="L326" s="351" t="str">
        <f t="shared" si="24"/>
        <v xml:space="preserve"> </v>
      </c>
      <c r="M326" s="352"/>
      <c r="N326" s="353"/>
      <c r="O326" s="351" t="str">
        <f t="shared" si="25"/>
        <v xml:space="preserve"> </v>
      </c>
      <c r="P326" s="352"/>
      <c r="Q326" s="353"/>
    </row>
    <row r="327" spans="1:17" ht="13.9">
      <c r="A327" s="96"/>
      <c r="B327" s="246">
        <v>102</v>
      </c>
      <c r="C327" s="153"/>
      <c r="D327" s="171"/>
      <c r="E327" s="247"/>
      <c r="F327" s="248"/>
      <c r="G327" s="182"/>
      <c r="H327" s="249"/>
      <c r="I327" s="351" t="str">
        <f t="shared" si="23"/>
        <v xml:space="preserve"> </v>
      </c>
      <c r="J327" s="352"/>
      <c r="K327" s="353"/>
      <c r="L327" s="351" t="str">
        <f t="shared" si="24"/>
        <v xml:space="preserve"> </v>
      </c>
      <c r="M327" s="352"/>
      <c r="N327" s="353"/>
      <c r="O327" s="351" t="str">
        <f t="shared" si="25"/>
        <v xml:space="preserve"> </v>
      </c>
      <c r="P327" s="352"/>
      <c r="Q327" s="353"/>
    </row>
    <row r="328" spans="1:17" ht="13.9">
      <c r="A328" s="96"/>
      <c r="B328" s="246">
        <v>103</v>
      </c>
      <c r="C328" s="153"/>
      <c r="D328" s="171"/>
      <c r="E328" s="247"/>
      <c r="F328" s="248"/>
      <c r="G328" s="182"/>
      <c r="H328" s="249"/>
      <c r="I328" s="351" t="str">
        <f t="shared" si="23"/>
        <v xml:space="preserve"> </v>
      </c>
      <c r="J328" s="352"/>
      <c r="K328" s="353"/>
      <c r="L328" s="351" t="str">
        <f t="shared" si="24"/>
        <v xml:space="preserve"> </v>
      </c>
      <c r="M328" s="352"/>
      <c r="N328" s="353"/>
      <c r="O328" s="351" t="str">
        <f t="shared" si="25"/>
        <v xml:space="preserve"> </v>
      </c>
      <c r="P328" s="352"/>
      <c r="Q328" s="353"/>
    </row>
    <row r="329" spans="1:17" ht="13.9">
      <c r="A329" s="96"/>
      <c r="B329" s="246">
        <v>104</v>
      </c>
      <c r="C329" s="153"/>
      <c r="D329" s="171"/>
      <c r="E329" s="247"/>
      <c r="F329" s="248"/>
      <c r="G329" s="182"/>
      <c r="H329" s="249"/>
      <c r="I329" s="351" t="str">
        <f t="shared" si="23"/>
        <v xml:space="preserve"> </v>
      </c>
      <c r="J329" s="352"/>
      <c r="K329" s="353"/>
      <c r="L329" s="351" t="str">
        <f t="shared" si="24"/>
        <v xml:space="preserve"> </v>
      </c>
      <c r="M329" s="352"/>
      <c r="N329" s="353"/>
      <c r="O329" s="351" t="str">
        <f t="shared" si="25"/>
        <v xml:space="preserve"> </v>
      </c>
      <c r="P329" s="352"/>
      <c r="Q329" s="353"/>
    </row>
    <row r="330" spans="1:17" ht="13.9">
      <c r="A330" s="96"/>
      <c r="B330" s="246">
        <v>105</v>
      </c>
      <c r="C330" s="153"/>
      <c r="D330" s="171"/>
      <c r="E330" s="247"/>
      <c r="F330" s="248"/>
      <c r="G330" s="182"/>
      <c r="H330" s="249"/>
      <c r="I330" s="351" t="str">
        <f t="shared" si="23"/>
        <v xml:space="preserve"> </v>
      </c>
      <c r="J330" s="352"/>
      <c r="K330" s="353"/>
      <c r="L330" s="351" t="str">
        <f t="shared" si="24"/>
        <v xml:space="preserve"> </v>
      </c>
      <c r="M330" s="352"/>
      <c r="N330" s="353"/>
      <c r="O330" s="351" t="str">
        <f t="shared" si="25"/>
        <v xml:space="preserve"> </v>
      </c>
      <c r="P330" s="352"/>
      <c r="Q330" s="353"/>
    </row>
    <row r="331" spans="1:17" ht="13.9">
      <c r="A331" s="96"/>
      <c r="B331" s="246">
        <v>106</v>
      </c>
      <c r="C331" s="153"/>
      <c r="D331" s="171"/>
      <c r="E331" s="247"/>
      <c r="F331" s="248"/>
      <c r="G331" s="182"/>
      <c r="H331" s="249"/>
      <c r="I331" s="351" t="str">
        <f t="shared" si="23"/>
        <v xml:space="preserve"> </v>
      </c>
      <c r="J331" s="352"/>
      <c r="K331" s="353"/>
      <c r="L331" s="351" t="str">
        <f t="shared" si="24"/>
        <v xml:space="preserve"> </v>
      </c>
      <c r="M331" s="352"/>
      <c r="N331" s="353"/>
      <c r="O331" s="351" t="str">
        <f t="shared" si="25"/>
        <v xml:space="preserve"> </v>
      </c>
      <c r="P331" s="352"/>
      <c r="Q331" s="353"/>
    </row>
    <row r="332" spans="1:17" ht="13.9">
      <c r="A332" s="96"/>
      <c r="B332" s="246">
        <v>107</v>
      </c>
      <c r="C332" s="153"/>
      <c r="D332" s="171"/>
      <c r="E332" s="247"/>
      <c r="F332" s="248"/>
      <c r="G332" s="182"/>
      <c r="H332" s="249"/>
      <c r="I332" s="351" t="str">
        <f t="shared" si="23"/>
        <v xml:space="preserve"> </v>
      </c>
      <c r="J332" s="352"/>
      <c r="K332" s="353"/>
      <c r="L332" s="351" t="str">
        <f t="shared" si="24"/>
        <v xml:space="preserve"> </v>
      </c>
      <c r="M332" s="352"/>
      <c r="N332" s="353"/>
      <c r="O332" s="351" t="str">
        <f t="shared" si="25"/>
        <v xml:space="preserve"> </v>
      </c>
      <c r="P332" s="352"/>
      <c r="Q332" s="353"/>
    </row>
    <row r="333" spans="1:17" ht="13.9">
      <c r="A333" s="96"/>
      <c r="B333" s="246">
        <v>108</v>
      </c>
      <c r="C333" s="153"/>
      <c r="D333" s="171"/>
      <c r="E333" s="247"/>
      <c r="F333" s="248"/>
      <c r="G333" s="182"/>
      <c r="H333" s="249"/>
      <c r="I333" s="351" t="str">
        <f t="shared" si="23"/>
        <v xml:space="preserve"> </v>
      </c>
      <c r="J333" s="352"/>
      <c r="K333" s="353"/>
      <c r="L333" s="351" t="str">
        <f t="shared" si="24"/>
        <v xml:space="preserve"> </v>
      </c>
      <c r="M333" s="352"/>
      <c r="N333" s="353"/>
      <c r="O333" s="351" t="str">
        <f t="shared" si="25"/>
        <v xml:space="preserve"> </v>
      </c>
      <c r="P333" s="352"/>
      <c r="Q333" s="353"/>
    </row>
    <row r="334" spans="1:17" ht="13.9">
      <c r="A334" s="96"/>
      <c r="B334" s="246">
        <v>109</v>
      </c>
      <c r="C334" s="153"/>
      <c r="D334" s="171"/>
      <c r="E334" s="247"/>
      <c r="F334" s="248"/>
      <c r="G334" s="182"/>
      <c r="H334" s="249"/>
      <c r="I334" s="351" t="str">
        <f t="shared" si="23"/>
        <v xml:space="preserve"> </v>
      </c>
      <c r="J334" s="352"/>
      <c r="K334" s="353"/>
      <c r="L334" s="351" t="str">
        <f t="shared" si="24"/>
        <v xml:space="preserve"> </v>
      </c>
      <c r="M334" s="352"/>
      <c r="N334" s="353"/>
      <c r="O334" s="351" t="str">
        <f t="shared" si="25"/>
        <v xml:space="preserve"> </v>
      </c>
      <c r="P334" s="352"/>
      <c r="Q334" s="353"/>
    </row>
    <row r="335" spans="1:17" ht="13.9">
      <c r="A335" s="96"/>
      <c r="B335" s="246">
        <v>110</v>
      </c>
      <c r="C335" s="153"/>
      <c r="D335" s="171"/>
      <c r="E335" s="247"/>
      <c r="F335" s="248"/>
      <c r="G335" s="182"/>
      <c r="H335" s="249"/>
      <c r="I335" s="351" t="str">
        <f t="shared" si="23"/>
        <v xml:space="preserve"> </v>
      </c>
      <c r="J335" s="352"/>
      <c r="K335" s="353"/>
      <c r="L335" s="351" t="str">
        <f t="shared" si="24"/>
        <v xml:space="preserve"> </v>
      </c>
      <c r="M335" s="352"/>
      <c r="N335" s="353"/>
      <c r="O335" s="351" t="str">
        <f t="shared" si="25"/>
        <v xml:space="preserve"> </v>
      </c>
      <c r="P335" s="352"/>
      <c r="Q335" s="353"/>
    </row>
    <row r="336" spans="1:17" ht="13.9">
      <c r="A336" s="96"/>
      <c r="B336" s="246">
        <v>111</v>
      </c>
      <c r="C336" s="153"/>
      <c r="D336" s="171"/>
      <c r="E336" s="247"/>
      <c r="F336" s="248"/>
      <c r="G336" s="182"/>
      <c r="H336" s="249"/>
      <c r="I336" s="351" t="str">
        <f t="shared" si="23"/>
        <v xml:space="preserve"> </v>
      </c>
      <c r="J336" s="352"/>
      <c r="K336" s="353"/>
      <c r="L336" s="351" t="str">
        <f t="shared" si="24"/>
        <v xml:space="preserve"> </v>
      </c>
      <c r="M336" s="352"/>
      <c r="N336" s="353"/>
      <c r="O336" s="351" t="str">
        <f t="shared" si="25"/>
        <v xml:space="preserve"> </v>
      </c>
      <c r="P336" s="352"/>
      <c r="Q336" s="353"/>
    </row>
    <row r="337" spans="1:17" ht="13.9">
      <c r="A337" s="96"/>
      <c r="B337" s="246">
        <v>112</v>
      </c>
      <c r="C337" s="153"/>
      <c r="D337" s="171"/>
      <c r="E337" s="247"/>
      <c r="F337" s="248"/>
      <c r="G337" s="182"/>
      <c r="H337" s="249"/>
      <c r="I337" s="351" t="str">
        <f t="shared" si="23"/>
        <v xml:space="preserve"> </v>
      </c>
      <c r="J337" s="352"/>
      <c r="K337" s="353"/>
      <c r="L337" s="351" t="str">
        <f t="shared" si="24"/>
        <v xml:space="preserve"> </v>
      </c>
      <c r="M337" s="352"/>
      <c r="N337" s="353"/>
      <c r="O337" s="351" t="str">
        <f t="shared" si="25"/>
        <v xml:space="preserve"> </v>
      </c>
      <c r="P337" s="352"/>
      <c r="Q337" s="353"/>
    </row>
    <row r="338" spans="1:17" ht="13.9">
      <c r="A338" s="96"/>
      <c r="B338" s="246">
        <v>113</v>
      </c>
      <c r="C338" s="153"/>
      <c r="D338" s="171"/>
      <c r="E338" s="247"/>
      <c r="F338" s="248"/>
      <c r="G338" s="182"/>
      <c r="H338" s="249"/>
      <c r="I338" s="351" t="str">
        <f t="shared" si="23"/>
        <v xml:space="preserve"> </v>
      </c>
      <c r="J338" s="352"/>
      <c r="K338" s="353"/>
      <c r="L338" s="351" t="str">
        <f t="shared" si="24"/>
        <v xml:space="preserve"> </v>
      </c>
      <c r="M338" s="352"/>
      <c r="N338" s="353"/>
      <c r="O338" s="351" t="str">
        <f t="shared" si="25"/>
        <v xml:space="preserve"> </v>
      </c>
      <c r="P338" s="352"/>
      <c r="Q338" s="353"/>
    </row>
    <row r="339" spans="1:17" ht="13.9">
      <c r="A339" s="96"/>
      <c r="B339" s="246">
        <v>114</v>
      </c>
      <c r="C339" s="153"/>
      <c r="D339" s="171"/>
      <c r="E339" s="247"/>
      <c r="F339" s="248"/>
      <c r="G339" s="182"/>
      <c r="H339" s="249"/>
      <c r="I339" s="351" t="str">
        <f t="shared" si="23"/>
        <v xml:space="preserve"> </v>
      </c>
      <c r="J339" s="352"/>
      <c r="K339" s="353"/>
      <c r="L339" s="351" t="str">
        <f t="shared" si="24"/>
        <v xml:space="preserve"> </v>
      </c>
      <c r="M339" s="352"/>
      <c r="N339" s="353"/>
      <c r="O339" s="351" t="str">
        <f t="shared" si="25"/>
        <v xml:space="preserve"> </v>
      </c>
      <c r="P339" s="352"/>
      <c r="Q339" s="353"/>
    </row>
    <row r="340" spans="1:17" ht="13.9">
      <c r="A340" s="96"/>
      <c r="B340" s="246">
        <v>115</v>
      </c>
      <c r="C340" s="153"/>
      <c r="D340" s="171"/>
      <c r="E340" s="247"/>
      <c r="F340" s="248"/>
      <c r="G340" s="182"/>
      <c r="H340" s="249"/>
      <c r="I340" s="351" t="str">
        <f t="shared" si="23"/>
        <v xml:space="preserve"> </v>
      </c>
      <c r="J340" s="352"/>
      <c r="K340" s="353"/>
      <c r="L340" s="351" t="str">
        <f t="shared" si="24"/>
        <v xml:space="preserve"> </v>
      </c>
      <c r="M340" s="352"/>
      <c r="N340" s="353"/>
      <c r="O340" s="351" t="str">
        <f t="shared" si="25"/>
        <v xml:space="preserve"> </v>
      </c>
      <c r="P340" s="352"/>
      <c r="Q340" s="353"/>
    </row>
    <row r="341" spans="1:17" ht="13.9">
      <c r="A341" s="96"/>
      <c r="B341" s="246">
        <v>116</v>
      </c>
      <c r="C341" s="153"/>
      <c r="D341" s="171"/>
      <c r="E341" s="247"/>
      <c r="F341" s="248"/>
      <c r="G341" s="182"/>
      <c r="H341" s="249"/>
      <c r="I341" s="351" t="str">
        <f t="shared" si="23"/>
        <v xml:space="preserve"> </v>
      </c>
      <c r="J341" s="352"/>
      <c r="K341" s="353"/>
      <c r="L341" s="351" t="str">
        <f t="shared" si="24"/>
        <v xml:space="preserve"> </v>
      </c>
      <c r="M341" s="352"/>
      <c r="N341" s="353"/>
      <c r="O341" s="351" t="str">
        <f t="shared" si="25"/>
        <v xml:space="preserve"> </v>
      </c>
      <c r="P341" s="352"/>
      <c r="Q341" s="353"/>
    </row>
    <row r="342" spans="1:17" ht="13.9">
      <c r="A342" s="96"/>
      <c r="B342" s="246">
        <v>117</v>
      </c>
      <c r="C342" s="153"/>
      <c r="D342" s="171"/>
      <c r="E342" s="247"/>
      <c r="F342" s="248"/>
      <c r="G342" s="182"/>
      <c r="H342" s="249"/>
      <c r="I342" s="351" t="str">
        <f t="shared" si="23"/>
        <v xml:space="preserve"> </v>
      </c>
      <c r="J342" s="352"/>
      <c r="K342" s="353"/>
      <c r="L342" s="351" t="str">
        <f t="shared" si="24"/>
        <v xml:space="preserve"> </v>
      </c>
      <c r="M342" s="352"/>
      <c r="N342" s="353"/>
      <c r="O342" s="351" t="str">
        <f t="shared" si="25"/>
        <v xml:space="preserve"> </v>
      </c>
      <c r="P342" s="352"/>
      <c r="Q342" s="353"/>
    </row>
    <row r="343" spans="1:17" ht="13.9">
      <c r="A343" s="96"/>
      <c r="B343" s="246">
        <v>118</v>
      </c>
      <c r="C343" s="153"/>
      <c r="D343" s="171"/>
      <c r="E343" s="247"/>
      <c r="F343" s="248"/>
      <c r="G343" s="182"/>
      <c r="H343" s="249"/>
      <c r="I343" s="351" t="str">
        <f t="shared" si="23"/>
        <v xml:space="preserve"> </v>
      </c>
      <c r="J343" s="352"/>
      <c r="K343" s="353"/>
      <c r="L343" s="351" t="str">
        <f t="shared" si="24"/>
        <v xml:space="preserve"> </v>
      </c>
      <c r="M343" s="352"/>
      <c r="N343" s="353"/>
      <c r="O343" s="351" t="str">
        <f t="shared" si="25"/>
        <v xml:space="preserve"> </v>
      </c>
      <c r="P343" s="352"/>
      <c r="Q343" s="353"/>
    </row>
    <row r="344" spans="1:17" ht="13.9">
      <c r="A344" s="96"/>
      <c r="B344" s="246">
        <v>119</v>
      </c>
      <c r="C344" s="153"/>
      <c r="D344" s="171"/>
      <c r="E344" s="247"/>
      <c r="F344" s="248"/>
      <c r="G344" s="182"/>
      <c r="H344" s="249"/>
      <c r="I344" s="351" t="str">
        <f t="shared" si="23"/>
        <v xml:space="preserve"> </v>
      </c>
      <c r="J344" s="352"/>
      <c r="K344" s="353"/>
      <c r="L344" s="351" t="str">
        <f t="shared" si="24"/>
        <v xml:space="preserve"> </v>
      </c>
      <c r="M344" s="352"/>
      <c r="N344" s="353"/>
      <c r="O344" s="351" t="str">
        <f t="shared" si="25"/>
        <v xml:space="preserve"> </v>
      </c>
      <c r="P344" s="352"/>
      <c r="Q344" s="353"/>
    </row>
    <row r="345" spans="1:17" ht="13.9">
      <c r="A345" s="96"/>
      <c r="B345" s="246">
        <v>120</v>
      </c>
      <c r="C345" s="153"/>
      <c r="D345" s="171"/>
      <c r="E345" s="247"/>
      <c r="F345" s="248"/>
      <c r="G345" s="182"/>
      <c r="H345" s="249"/>
      <c r="I345" s="351" t="str">
        <f t="shared" si="23"/>
        <v xml:space="preserve"> </v>
      </c>
      <c r="J345" s="352"/>
      <c r="K345" s="353"/>
      <c r="L345" s="351" t="str">
        <f t="shared" si="24"/>
        <v xml:space="preserve"> </v>
      </c>
      <c r="M345" s="352"/>
      <c r="N345" s="353"/>
      <c r="O345" s="351" t="str">
        <f t="shared" si="25"/>
        <v xml:space="preserve"> </v>
      </c>
      <c r="P345" s="352"/>
      <c r="Q345" s="353"/>
    </row>
    <row r="346" spans="1:17" ht="13.9">
      <c r="A346" s="96"/>
      <c r="B346" s="246">
        <v>121</v>
      </c>
      <c r="C346" s="153"/>
      <c r="D346" s="171"/>
      <c r="E346" s="247"/>
      <c r="F346" s="248"/>
      <c r="G346" s="182"/>
      <c r="H346" s="249"/>
      <c r="I346" s="351" t="str">
        <f t="shared" si="23"/>
        <v xml:space="preserve"> </v>
      </c>
      <c r="J346" s="352"/>
      <c r="K346" s="353"/>
      <c r="L346" s="351" t="str">
        <f t="shared" si="24"/>
        <v xml:space="preserve"> </v>
      </c>
      <c r="M346" s="352"/>
      <c r="N346" s="353"/>
      <c r="O346" s="351" t="str">
        <f t="shared" si="25"/>
        <v xml:space="preserve"> </v>
      </c>
      <c r="P346" s="352"/>
      <c r="Q346" s="353"/>
    </row>
    <row r="347" spans="1:17" ht="13.9">
      <c r="A347" s="96"/>
      <c r="B347" s="246">
        <v>122</v>
      </c>
      <c r="C347" s="153"/>
      <c r="D347" s="171"/>
      <c r="E347" s="247"/>
      <c r="F347" s="248"/>
      <c r="G347" s="182"/>
      <c r="H347" s="249"/>
      <c r="I347" s="351" t="str">
        <f t="shared" si="23"/>
        <v xml:space="preserve"> </v>
      </c>
      <c r="J347" s="352"/>
      <c r="K347" s="353"/>
      <c r="L347" s="351" t="str">
        <f t="shared" si="24"/>
        <v xml:space="preserve"> </v>
      </c>
      <c r="M347" s="352"/>
      <c r="N347" s="353"/>
      <c r="O347" s="351" t="str">
        <f t="shared" si="25"/>
        <v xml:space="preserve"> </v>
      </c>
      <c r="P347" s="352"/>
      <c r="Q347" s="353"/>
    </row>
    <row r="348" spans="1:17" ht="13.9">
      <c r="A348" s="96"/>
      <c r="B348" s="246">
        <v>123</v>
      </c>
      <c r="C348" s="153"/>
      <c r="D348" s="171"/>
      <c r="E348" s="247"/>
      <c r="F348" s="248"/>
      <c r="G348" s="182"/>
      <c r="H348" s="249"/>
      <c r="I348" s="351" t="str">
        <f t="shared" si="23"/>
        <v xml:space="preserve"> </v>
      </c>
      <c r="J348" s="352"/>
      <c r="K348" s="353"/>
      <c r="L348" s="351" t="str">
        <f t="shared" si="24"/>
        <v xml:space="preserve"> </v>
      </c>
      <c r="M348" s="352"/>
      <c r="N348" s="353"/>
      <c r="O348" s="351" t="str">
        <f t="shared" si="25"/>
        <v xml:space="preserve"> </v>
      </c>
      <c r="P348" s="352"/>
      <c r="Q348" s="353"/>
    </row>
    <row r="349" spans="1:17" ht="13.9">
      <c r="A349" s="96"/>
      <c r="B349" s="246">
        <v>124</v>
      </c>
      <c r="C349" s="153"/>
      <c r="D349" s="171"/>
      <c r="E349" s="247"/>
      <c r="F349" s="248"/>
      <c r="G349" s="182"/>
      <c r="H349" s="249"/>
      <c r="I349" s="351" t="str">
        <f t="shared" si="23"/>
        <v xml:space="preserve"> </v>
      </c>
      <c r="J349" s="352"/>
      <c r="K349" s="353"/>
      <c r="L349" s="351" t="str">
        <f t="shared" si="24"/>
        <v xml:space="preserve"> </v>
      </c>
      <c r="M349" s="352"/>
      <c r="N349" s="353"/>
      <c r="O349" s="351" t="str">
        <f t="shared" si="25"/>
        <v xml:space="preserve"> </v>
      </c>
      <c r="P349" s="352"/>
      <c r="Q349" s="353"/>
    </row>
    <row r="350" spans="1:17" ht="13.9">
      <c r="A350" s="96"/>
      <c r="B350" s="246">
        <v>125</v>
      </c>
      <c r="C350" s="153"/>
      <c r="D350" s="171"/>
      <c r="E350" s="247"/>
      <c r="F350" s="248"/>
      <c r="G350" s="182"/>
      <c r="H350" s="249"/>
      <c r="I350" s="351" t="str">
        <f t="shared" si="23"/>
        <v xml:space="preserve"> </v>
      </c>
      <c r="J350" s="352"/>
      <c r="K350" s="353"/>
      <c r="L350" s="351" t="str">
        <f t="shared" si="24"/>
        <v xml:space="preserve"> </v>
      </c>
      <c r="M350" s="352"/>
      <c r="N350" s="353"/>
      <c r="O350" s="351" t="str">
        <f t="shared" si="25"/>
        <v xml:space="preserve"> </v>
      </c>
      <c r="P350" s="352"/>
      <c r="Q350" s="353"/>
    </row>
    <row r="351" spans="1:17" ht="13.9">
      <c r="A351" s="96"/>
      <c r="B351" s="246">
        <v>126</v>
      </c>
      <c r="C351" s="153"/>
      <c r="D351" s="171"/>
      <c r="E351" s="247"/>
      <c r="F351" s="248"/>
      <c r="G351" s="182"/>
      <c r="H351" s="249"/>
      <c r="I351" s="351" t="str">
        <f t="shared" si="23"/>
        <v xml:space="preserve"> </v>
      </c>
      <c r="J351" s="352"/>
      <c r="K351" s="353"/>
      <c r="L351" s="351" t="str">
        <f t="shared" si="24"/>
        <v xml:space="preserve"> </v>
      </c>
      <c r="M351" s="352"/>
      <c r="N351" s="353"/>
      <c r="O351" s="351" t="str">
        <f t="shared" si="25"/>
        <v xml:space="preserve"> </v>
      </c>
      <c r="P351" s="352"/>
      <c r="Q351" s="353"/>
    </row>
    <row r="352" spans="1:17" ht="13.9">
      <c r="A352" s="96"/>
      <c r="B352" s="246">
        <v>127</v>
      </c>
      <c r="C352" s="153"/>
      <c r="D352" s="171"/>
      <c r="E352" s="247"/>
      <c r="F352" s="248"/>
      <c r="G352" s="182"/>
      <c r="H352" s="249"/>
      <c r="I352" s="351" t="str">
        <f t="shared" si="23"/>
        <v xml:space="preserve"> </v>
      </c>
      <c r="J352" s="352"/>
      <c r="K352" s="353"/>
      <c r="L352" s="351" t="str">
        <f t="shared" si="24"/>
        <v xml:space="preserve"> </v>
      </c>
      <c r="M352" s="352"/>
      <c r="N352" s="353"/>
      <c r="O352" s="351" t="str">
        <f t="shared" si="25"/>
        <v xml:space="preserve"> </v>
      </c>
      <c r="P352" s="352"/>
      <c r="Q352" s="353"/>
    </row>
    <row r="353" spans="1:17" ht="13.9">
      <c r="A353" s="96"/>
      <c r="B353" s="246">
        <v>128</v>
      </c>
      <c r="C353" s="153"/>
      <c r="D353" s="171"/>
      <c r="E353" s="247"/>
      <c r="F353" s="248"/>
      <c r="G353" s="182"/>
      <c r="H353" s="249"/>
      <c r="I353" s="351" t="str">
        <f t="shared" si="23"/>
        <v xml:space="preserve"> </v>
      </c>
      <c r="J353" s="352"/>
      <c r="K353" s="353"/>
      <c r="L353" s="351" t="str">
        <f t="shared" si="24"/>
        <v xml:space="preserve"> </v>
      </c>
      <c r="M353" s="352"/>
      <c r="N353" s="353"/>
      <c r="O353" s="351" t="str">
        <f t="shared" si="25"/>
        <v xml:space="preserve"> </v>
      </c>
      <c r="P353" s="352"/>
      <c r="Q353" s="353"/>
    </row>
    <row r="354" spans="1:17" ht="13.9">
      <c r="A354" s="96"/>
      <c r="B354" s="246">
        <v>129</v>
      </c>
      <c r="C354" s="153"/>
      <c r="D354" s="171"/>
      <c r="E354" s="247"/>
      <c r="F354" s="248"/>
      <c r="G354" s="182"/>
      <c r="H354" s="249"/>
      <c r="I354" s="351" t="str">
        <f t="shared" ref="I354:I385" si="26">+IF(I$13="No Bid","No Bid"," ")</f>
        <v xml:space="preserve"> </v>
      </c>
      <c r="J354" s="352"/>
      <c r="K354" s="353"/>
      <c r="L354" s="351" t="str">
        <f t="shared" ref="L354:L385" si="27">+IF(L$13="No Bid","No Bid"," ")</f>
        <v xml:space="preserve"> </v>
      </c>
      <c r="M354" s="352"/>
      <c r="N354" s="353"/>
      <c r="O354" s="351" t="str">
        <f t="shared" ref="O354:O385" si="28">+IF(O$13="No Bid","No Bid"," ")</f>
        <v xml:space="preserve"> </v>
      </c>
      <c r="P354" s="352"/>
      <c r="Q354" s="353"/>
    </row>
    <row r="355" spans="1:17" ht="13.9">
      <c r="A355" s="96"/>
      <c r="B355" s="246">
        <v>130</v>
      </c>
      <c r="C355" s="153"/>
      <c r="D355" s="171"/>
      <c r="E355" s="247"/>
      <c r="F355" s="248"/>
      <c r="G355" s="182"/>
      <c r="H355" s="249"/>
      <c r="I355" s="351" t="str">
        <f t="shared" si="26"/>
        <v xml:space="preserve"> </v>
      </c>
      <c r="J355" s="352"/>
      <c r="K355" s="353"/>
      <c r="L355" s="351" t="str">
        <f t="shared" si="27"/>
        <v xml:space="preserve"> </v>
      </c>
      <c r="M355" s="352"/>
      <c r="N355" s="353"/>
      <c r="O355" s="351" t="str">
        <f t="shared" si="28"/>
        <v xml:space="preserve"> </v>
      </c>
      <c r="P355" s="352"/>
      <c r="Q355" s="353"/>
    </row>
    <row r="356" spans="1:17" ht="13.9">
      <c r="A356" s="96"/>
      <c r="B356" s="246">
        <v>131</v>
      </c>
      <c r="C356" s="153"/>
      <c r="D356" s="171"/>
      <c r="E356" s="247"/>
      <c r="F356" s="248"/>
      <c r="G356" s="182"/>
      <c r="H356" s="249"/>
      <c r="I356" s="351" t="str">
        <f t="shared" si="26"/>
        <v xml:space="preserve"> </v>
      </c>
      <c r="J356" s="352"/>
      <c r="K356" s="353"/>
      <c r="L356" s="351" t="str">
        <f t="shared" si="27"/>
        <v xml:space="preserve"> </v>
      </c>
      <c r="M356" s="352"/>
      <c r="N356" s="353"/>
      <c r="O356" s="351" t="str">
        <f t="shared" si="28"/>
        <v xml:space="preserve"> </v>
      </c>
      <c r="P356" s="352"/>
      <c r="Q356" s="353"/>
    </row>
    <row r="357" spans="1:17" ht="13.9">
      <c r="A357" s="96"/>
      <c r="B357" s="246">
        <v>132</v>
      </c>
      <c r="C357" s="153"/>
      <c r="D357" s="171"/>
      <c r="E357" s="247"/>
      <c r="F357" s="248"/>
      <c r="G357" s="182"/>
      <c r="H357" s="249"/>
      <c r="I357" s="351" t="str">
        <f t="shared" si="26"/>
        <v xml:space="preserve"> </v>
      </c>
      <c r="J357" s="352"/>
      <c r="K357" s="353"/>
      <c r="L357" s="351" t="str">
        <f t="shared" si="27"/>
        <v xml:space="preserve"> </v>
      </c>
      <c r="M357" s="352"/>
      <c r="N357" s="353"/>
      <c r="O357" s="351" t="str">
        <f t="shared" si="28"/>
        <v xml:space="preserve"> </v>
      </c>
      <c r="P357" s="352"/>
      <c r="Q357" s="353"/>
    </row>
    <row r="358" spans="1:17" ht="13.9">
      <c r="A358" s="96"/>
      <c r="B358" s="246">
        <v>133</v>
      </c>
      <c r="C358" s="153"/>
      <c r="D358" s="171"/>
      <c r="E358" s="247"/>
      <c r="F358" s="248"/>
      <c r="G358" s="182"/>
      <c r="H358" s="249"/>
      <c r="I358" s="351" t="str">
        <f t="shared" si="26"/>
        <v xml:space="preserve"> </v>
      </c>
      <c r="J358" s="352"/>
      <c r="K358" s="353"/>
      <c r="L358" s="351" t="str">
        <f t="shared" si="27"/>
        <v xml:space="preserve"> </v>
      </c>
      <c r="M358" s="352"/>
      <c r="N358" s="353"/>
      <c r="O358" s="351" t="str">
        <f t="shared" si="28"/>
        <v xml:space="preserve"> </v>
      </c>
      <c r="P358" s="352"/>
      <c r="Q358" s="353"/>
    </row>
    <row r="359" spans="1:17" ht="13.9">
      <c r="A359" s="96"/>
      <c r="B359" s="246">
        <v>134</v>
      </c>
      <c r="C359" s="153"/>
      <c r="D359" s="171"/>
      <c r="E359" s="247"/>
      <c r="F359" s="248"/>
      <c r="G359" s="182"/>
      <c r="H359" s="249"/>
      <c r="I359" s="351" t="str">
        <f t="shared" si="26"/>
        <v xml:space="preserve"> </v>
      </c>
      <c r="J359" s="352"/>
      <c r="K359" s="353"/>
      <c r="L359" s="351" t="str">
        <f t="shared" si="27"/>
        <v xml:space="preserve"> </v>
      </c>
      <c r="M359" s="352"/>
      <c r="N359" s="353"/>
      <c r="O359" s="351" t="str">
        <f t="shared" si="28"/>
        <v xml:space="preserve"> </v>
      </c>
      <c r="P359" s="352"/>
      <c r="Q359" s="353"/>
    </row>
    <row r="360" spans="1:17" ht="13.9">
      <c r="A360" s="96"/>
      <c r="B360" s="246">
        <v>135</v>
      </c>
      <c r="C360" s="153"/>
      <c r="D360" s="171"/>
      <c r="E360" s="247"/>
      <c r="F360" s="248"/>
      <c r="G360" s="182"/>
      <c r="H360" s="249"/>
      <c r="I360" s="351" t="str">
        <f t="shared" si="26"/>
        <v xml:space="preserve"> </v>
      </c>
      <c r="J360" s="352"/>
      <c r="K360" s="353"/>
      <c r="L360" s="351" t="str">
        <f t="shared" si="27"/>
        <v xml:space="preserve"> </v>
      </c>
      <c r="M360" s="352"/>
      <c r="N360" s="353"/>
      <c r="O360" s="351" t="str">
        <f t="shared" si="28"/>
        <v xml:space="preserve"> </v>
      </c>
      <c r="P360" s="352"/>
      <c r="Q360" s="353"/>
    </row>
    <row r="361" spans="1:17" ht="13.9">
      <c r="A361" s="96"/>
      <c r="B361" s="246">
        <v>136</v>
      </c>
      <c r="C361" s="153"/>
      <c r="D361" s="171"/>
      <c r="E361" s="247"/>
      <c r="F361" s="248"/>
      <c r="G361" s="182"/>
      <c r="H361" s="249"/>
      <c r="I361" s="351" t="str">
        <f t="shared" si="26"/>
        <v xml:space="preserve"> </v>
      </c>
      <c r="J361" s="352"/>
      <c r="K361" s="353"/>
      <c r="L361" s="351" t="str">
        <f t="shared" si="27"/>
        <v xml:space="preserve"> </v>
      </c>
      <c r="M361" s="352"/>
      <c r="N361" s="353"/>
      <c r="O361" s="351" t="str">
        <f t="shared" si="28"/>
        <v xml:space="preserve"> </v>
      </c>
      <c r="P361" s="352"/>
      <c r="Q361" s="353"/>
    </row>
    <row r="362" spans="1:17" ht="13.9">
      <c r="A362" s="96"/>
      <c r="B362" s="246">
        <v>137</v>
      </c>
      <c r="C362" s="153"/>
      <c r="D362" s="171"/>
      <c r="E362" s="247"/>
      <c r="F362" s="248"/>
      <c r="G362" s="182"/>
      <c r="H362" s="249"/>
      <c r="I362" s="351" t="str">
        <f t="shared" si="26"/>
        <v xml:space="preserve"> </v>
      </c>
      <c r="J362" s="352"/>
      <c r="K362" s="353"/>
      <c r="L362" s="351" t="str">
        <f t="shared" si="27"/>
        <v xml:space="preserve"> </v>
      </c>
      <c r="M362" s="352"/>
      <c r="N362" s="353"/>
      <c r="O362" s="351" t="str">
        <f t="shared" si="28"/>
        <v xml:space="preserve"> </v>
      </c>
      <c r="P362" s="352"/>
      <c r="Q362" s="353"/>
    </row>
    <row r="363" spans="1:17" ht="13.9">
      <c r="A363" s="96"/>
      <c r="B363" s="246">
        <v>138</v>
      </c>
      <c r="C363" s="153"/>
      <c r="D363" s="171"/>
      <c r="E363" s="247"/>
      <c r="F363" s="248"/>
      <c r="G363" s="182"/>
      <c r="H363" s="249"/>
      <c r="I363" s="351" t="str">
        <f t="shared" si="26"/>
        <v xml:space="preserve"> </v>
      </c>
      <c r="J363" s="352"/>
      <c r="K363" s="353"/>
      <c r="L363" s="351" t="str">
        <f t="shared" si="27"/>
        <v xml:space="preserve"> </v>
      </c>
      <c r="M363" s="352"/>
      <c r="N363" s="353"/>
      <c r="O363" s="351" t="str">
        <f t="shared" si="28"/>
        <v xml:space="preserve"> </v>
      </c>
      <c r="P363" s="352"/>
      <c r="Q363" s="353"/>
    </row>
    <row r="364" spans="1:17" ht="13.9">
      <c r="A364" s="96"/>
      <c r="B364" s="246">
        <v>139</v>
      </c>
      <c r="C364" s="153"/>
      <c r="D364" s="171"/>
      <c r="E364" s="247"/>
      <c r="F364" s="248"/>
      <c r="G364" s="182"/>
      <c r="H364" s="249"/>
      <c r="I364" s="351" t="str">
        <f t="shared" si="26"/>
        <v xml:space="preserve"> </v>
      </c>
      <c r="J364" s="352"/>
      <c r="K364" s="353"/>
      <c r="L364" s="351" t="str">
        <f t="shared" si="27"/>
        <v xml:space="preserve"> </v>
      </c>
      <c r="M364" s="352"/>
      <c r="N364" s="353"/>
      <c r="O364" s="351" t="str">
        <f t="shared" si="28"/>
        <v xml:space="preserve"> </v>
      </c>
      <c r="P364" s="352"/>
      <c r="Q364" s="353"/>
    </row>
    <row r="365" spans="1:17" ht="13.9">
      <c r="A365" s="96"/>
      <c r="B365" s="246">
        <v>140</v>
      </c>
      <c r="C365" s="153"/>
      <c r="D365" s="171"/>
      <c r="E365" s="247"/>
      <c r="F365" s="248"/>
      <c r="G365" s="182"/>
      <c r="H365" s="249"/>
      <c r="I365" s="351" t="str">
        <f t="shared" si="26"/>
        <v xml:space="preserve"> </v>
      </c>
      <c r="J365" s="352"/>
      <c r="K365" s="353"/>
      <c r="L365" s="351" t="str">
        <f t="shared" si="27"/>
        <v xml:space="preserve"> </v>
      </c>
      <c r="M365" s="352"/>
      <c r="N365" s="353"/>
      <c r="O365" s="351" t="str">
        <f t="shared" si="28"/>
        <v xml:space="preserve"> </v>
      </c>
      <c r="P365" s="352"/>
      <c r="Q365" s="353"/>
    </row>
    <row r="366" spans="1:17" ht="13.9">
      <c r="A366" s="96"/>
      <c r="B366" s="246">
        <v>141</v>
      </c>
      <c r="C366" s="153"/>
      <c r="D366" s="171"/>
      <c r="E366" s="247"/>
      <c r="F366" s="248"/>
      <c r="G366" s="182"/>
      <c r="H366" s="249"/>
      <c r="I366" s="351" t="str">
        <f t="shared" si="26"/>
        <v xml:space="preserve"> </v>
      </c>
      <c r="J366" s="352"/>
      <c r="K366" s="353"/>
      <c r="L366" s="351" t="str">
        <f t="shared" si="27"/>
        <v xml:space="preserve"> </v>
      </c>
      <c r="M366" s="352"/>
      <c r="N366" s="353"/>
      <c r="O366" s="351" t="str">
        <f t="shared" si="28"/>
        <v xml:space="preserve"> </v>
      </c>
      <c r="P366" s="352"/>
      <c r="Q366" s="353"/>
    </row>
    <row r="367" spans="1:17" ht="13.9">
      <c r="A367" s="96"/>
      <c r="B367" s="246">
        <v>142</v>
      </c>
      <c r="C367" s="153"/>
      <c r="D367" s="171"/>
      <c r="E367" s="247"/>
      <c r="F367" s="248"/>
      <c r="G367" s="182"/>
      <c r="H367" s="249"/>
      <c r="I367" s="351" t="str">
        <f t="shared" si="26"/>
        <v xml:space="preserve"> </v>
      </c>
      <c r="J367" s="352"/>
      <c r="K367" s="353"/>
      <c r="L367" s="351" t="str">
        <f t="shared" si="27"/>
        <v xml:space="preserve"> </v>
      </c>
      <c r="M367" s="352"/>
      <c r="N367" s="353"/>
      <c r="O367" s="351" t="str">
        <f t="shared" si="28"/>
        <v xml:space="preserve"> </v>
      </c>
      <c r="P367" s="352"/>
      <c r="Q367" s="353"/>
    </row>
    <row r="368" spans="1:17" ht="13.9">
      <c r="A368" s="96"/>
      <c r="B368" s="246">
        <v>143</v>
      </c>
      <c r="C368" s="153"/>
      <c r="D368" s="171"/>
      <c r="E368" s="247"/>
      <c r="F368" s="248"/>
      <c r="G368" s="182"/>
      <c r="H368" s="249"/>
      <c r="I368" s="351" t="str">
        <f t="shared" si="26"/>
        <v xml:space="preserve"> </v>
      </c>
      <c r="J368" s="352"/>
      <c r="K368" s="353"/>
      <c r="L368" s="351" t="str">
        <f t="shared" si="27"/>
        <v xml:space="preserve"> </v>
      </c>
      <c r="M368" s="352"/>
      <c r="N368" s="353"/>
      <c r="O368" s="351" t="str">
        <f t="shared" si="28"/>
        <v xml:space="preserve"> </v>
      </c>
      <c r="P368" s="352"/>
      <c r="Q368" s="353"/>
    </row>
    <row r="369" spans="1:17" ht="13.9">
      <c r="A369" s="96"/>
      <c r="B369" s="246">
        <v>144</v>
      </c>
      <c r="C369" s="153"/>
      <c r="D369" s="171"/>
      <c r="E369" s="247"/>
      <c r="F369" s="248"/>
      <c r="G369" s="182"/>
      <c r="H369" s="249"/>
      <c r="I369" s="351" t="str">
        <f t="shared" si="26"/>
        <v xml:space="preserve"> </v>
      </c>
      <c r="J369" s="352"/>
      <c r="K369" s="353"/>
      <c r="L369" s="351" t="str">
        <f t="shared" si="27"/>
        <v xml:space="preserve"> </v>
      </c>
      <c r="M369" s="352"/>
      <c r="N369" s="353"/>
      <c r="O369" s="351" t="str">
        <f t="shared" si="28"/>
        <v xml:space="preserve"> </v>
      </c>
      <c r="P369" s="352"/>
      <c r="Q369" s="353"/>
    </row>
    <row r="370" spans="1:17" ht="13.9">
      <c r="A370" s="96"/>
      <c r="B370" s="246">
        <v>145</v>
      </c>
      <c r="C370" s="153"/>
      <c r="D370" s="171"/>
      <c r="E370" s="247"/>
      <c r="F370" s="248"/>
      <c r="G370" s="182"/>
      <c r="H370" s="249"/>
      <c r="I370" s="351" t="str">
        <f t="shared" si="26"/>
        <v xml:space="preserve"> </v>
      </c>
      <c r="J370" s="352"/>
      <c r="K370" s="353"/>
      <c r="L370" s="351" t="str">
        <f t="shared" si="27"/>
        <v xml:space="preserve"> </v>
      </c>
      <c r="M370" s="352"/>
      <c r="N370" s="353"/>
      <c r="O370" s="351" t="str">
        <f t="shared" si="28"/>
        <v xml:space="preserve"> </v>
      </c>
      <c r="P370" s="352"/>
      <c r="Q370" s="353"/>
    </row>
    <row r="371" spans="1:17" ht="13.9">
      <c r="A371" s="96"/>
      <c r="B371" s="246">
        <v>146</v>
      </c>
      <c r="C371" s="153"/>
      <c r="D371" s="171"/>
      <c r="E371" s="247"/>
      <c r="F371" s="248"/>
      <c r="G371" s="182"/>
      <c r="H371" s="249"/>
      <c r="I371" s="351" t="str">
        <f t="shared" si="26"/>
        <v xml:space="preserve"> </v>
      </c>
      <c r="J371" s="352"/>
      <c r="K371" s="353"/>
      <c r="L371" s="351" t="str">
        <f t="shared" si="27"/>
        <v xml:space="preserve"> </v>
      </c>
      <c r="M371" s="352"/>
      <c r="N371" s="353"/>
      <c r="O371" s="351" t="str">
        <f t="shared" si="28"/>
        <v xml:space="preserve"> </v>
      </c>
      <c r="P371" s="352"/>
      <c r="Q371" s="353"/>
    </row>
    <row r="372" spans="1:17" ht="13.9">
      <c r="A372" s="96"/>
      <c r="B372" s="246">
        <v>147</v>
      </c>
      <c r="C372" s="153"/>
      <c r="D372" s="171"/>
      <c r="E372" s="247"/>
      <c r="F372" s="248"/>
      <c r="G372" s="182"/>
      <c r="H372" s="249"/>
      <c r="I372" s="351" t="str">
        <f t="shared" si="26"/>
        <v xml:space="preserve"> </v>
      </c>
      <c r="J372" s="352"/>
      <c r="K372" s="353"/>
      <c r="L372" s="351" t="str">
        <f t="shared" si="27"/>
        <v xml:space="preserve"> </v>
      </c>
      <c r="M372" s="352"/>
      <c r="N372" s="353"/>
      <c r="O372" s="351" t="str">
        <f t="shared" si="28"/>
        <v xml:space="preserve"> </v>
      </c>
      <c r="P372" s="352"/>
      <c r="Q372" s="353"/>
    </row>
    <row r="373" spans="1:17" ht="13.9">
      <c r="A373" s="96"/>
      <c r="B373" s="246">
        <v>148</v>
      </c>
      <c r="C373" s="153"/>
      <c r="D373" s="171"/>
      <c r="E373" s="247"/>
      <c r="F373" s="248"/>
      <c r="G373" s="182"/>
      <c r="H373" s="249"/>
      <c r="I373" s="351" t="str">
        <f t="shared" si="26"/>
        <v xml:space="preserve"> </v>
      </c>
      <c r="J373" s="352"/>
      <c r="K373" s="353"/>
      <c r="L373" s="351" t="str">
        <f t="shared" si="27"/>
        <v xml:space="preserve"> </v>
      </c>
      <c r="M373" s="352"/>
      <c r="N373" s="353"/>
      <c r="O373" s="351" t="str">
        <f t="shared" si="28"/>
        <v xml:space="preserve"> </v>
      </c>
      <c r="P373" s="352"/>
      <c r="Q373" s="353"/>
    </row>
    <row r="374" spans="1:17" ht="13.9">
      <c r="A374" s="96"/>
      <c r="B374" s="246">
        <v>149</v>
      </c>
      <c r="C374" s="153"/>
      <c r="D374" s="171"/>
      <c r="E374" s="247"/>
      <c r="F374" s="248"/>
      <c r="G374" s="182"/>
      <c r="H374" s="249"/>
      <c r="I374" s="351" t="str">
        <f t="shared" si="26"/>
        <v xml:space="preserve"> </v>
      </c>
      <c r="J374" s="352"/>
      <c r="K374" s="353"/>
      <c r="L374" s="351" t="str">
        <f t="shared" si="27"/>
        <v xml:space="preserve"> </v>
      </c>
      <c r="M374" s="352"/>
      <c r="N374" s="353"/>
      <c r="O374" s="351" t="str">
        <f t="shared" si="28"/>
        <v xml:space="preserve"> </v>
      </c>
      <c r="P374" s="352"/>
      <c r="Q374" s="353"/>
    </row>
    <row r="375" spans="1:17" ht="13.9">
      <c r="A375" s="96"/>
      <c r="B375" s="246">
        <v>150</v>
      </c>
      <c r="C375" s="153"/>
      <c r="D375" s="171"/>
      <c r="E375" s="247"/>
      <c r="F375" s="248"/>
      <c r="G375" s="182"/>
      <c r="H375" s="249"/>
      <c r="I375" s="351" t="str">
        <f t="shared" si="26"/>
        <v xml:space="preserve"> </v>
      </c>
      <c r="J375" s="352"/>
      <c r="K375" s="353"/>
      <c r="L375" s="351" t="str">
        <f t="shared" si="27"/>
        <v xml:space="preserve"> </v>
      </c>
      <c r="M375" s="352"/>
      <c r="N375" s="353"/>
      <c r="O375" s="351" t="str">
        <f t="shared" si="28"/>
        <v xml:space="preserve"> </v>
      </c>
      <c r="P375" s="352"/>
      <c r="Q375" s="353"/>
    </row>
    <row r="376" spans="1:17" ht="13.9">
      <c r="A376" s="96"/>
      <c r="B376" s="246">
        <v>151</v>
      </c>
      <c r="C376" s="153"/>
      <c r="D376" s="171"/>
      <c r="E376" s="247"/>
      <c r="F376" s="248"/>
      <c r="G376" s="182"/>
      <c r="H376" s="249"/>
      <c r="I376" s="351" t="str">
        <f t="shared" si="26"/>
        <v xml:space="preserve"> </v>
      </c>
      <c r="J376" s="352"/>
      <c r="K376" s="353"/>
      <c r="L376" s="351" t="str">
        <f t="shared" si="27"/>
        <v xml:space="preserve"> </v>
      </c>
      <c r="M376" s="352"/>
      <c r="N376" s="353"/>
      <c r="O376" s="351" t="str">
        <f t="shared" si="28"/>
        <v xml:space="preserve"> </v>
      </c>
      <c r="P376" s="352"/>
      <c r="Q376" s="353"/>
    </row>
    <row r="377" spans="1:17" ht="13.9">
      <c r="A377" s="96"/>
      <c r="B377" s="246">
        <v>152</v>
      </c>
      <c r="C377" s="153"/>
      <c r="D377" s="171"/>
      <c r="E377" s="247"/>
      <c r="F377" s="248"/>
      <c r="G377" s="182"/>
      <c r="H377" s="249"/>
      <c r="I377" s="351" t="str">
        <f t="shared" si="26"/>
        <v xml:space="preserve"> </v>
      </c>
      <c r="J377" s="352"/>
      <c r="K377" s="353"/>
      <c r="L377" s="351" t="str">
        <f t="shared" si="27"/>
        <v xml:space="preserve"> </v>
      </c>
      <c r="M377" s="352"/>
      <c r="N377" s="353"/>
      <c r="O377" s="351" t="str">
        <f t="shared" si="28"/>
        <v xml:space="preserve"> </v>
      </c>
      <c r="P377" s="352"/>
      <c r="Q377" s="353"/>
    </row>
    <row r="378" spans="1:17" ht="13.9">
      <c r="A378" s="96"/>
      <c r="B378" s="246">
        <v>153</v>
      </c>
      <c r="C378" s="153"/>
      <c r="D378" s="171"/>
      <c r="E378" s="247"/>
      <c r="F378" s="248"/>
      <c r="G378" s="182"/>
      <c r="H378" s="249"/>
      <c r="I378" s="351" t="str">
        <f t="shared" si="26"/>
        <v xml:space="preserve"> </v>
      </c>
      <c r="J378" s="352"/>
      <c r="K378" s="353"/>
      <c r="L378" s="351" t="str">
        <f t="shared" si="27"/>
        <v xml:space="preserve"> </v>
      </c>
      <c r="M378" s="352"/>
      <c r="N378" s="353"/>
      <c r="O378" s="351" t="str">
        <f t="shared" si="28"/>
        <v xml:space="preserve"> </v>
      </c>
      <c r="P378" s="352"/>
      <c r="Q378" s="353"/>
    </row>
    <row r="379" spans="1:17" ht="13.9">
      <c r="A379" s="96"/>
      <c r="B379" s="246">
        <v>154</v>
      </c>
      <c r="C379" s="153"/>
      <c r="D379" s="171"/>
      <c r="E379" s="247"/>
      <c r="F379" s="248"/>
      <c r="G379" s="182"/>
      <c r="H379" s="249"/>
      <c r="I379" s="351" t="str">
        <f t="shared" si="26"/>
        <v xml:space="preserve"> </v>
      </c>
      <c r="J379" s="352"/>
      <c r="K379" s="353"/>
      <c r="L379" s="351" t="str">
        <f t="shared" si="27"/>
        <v xml:space="preserve"> </v>
      </c>
      <c r="M379" s="352"/>
      <c r="N379" s="353"/>
      <c r="O379" s="351" t="str">
        <f t="shared" si="28"/>
        <v xml:space="preserve"> </v>
      </c>
      <c r="P379" s="352"/>
      <c r="Q379" s="353"/>
    </row>
    <row r="380" spans="1:17" ht="13.9">
      <c r="A380" s="96"/>
      <c r="B380" s="246">
        <v>155</v>
      </c>
      <c r="C380" s="153"/>
      <c r="D380" s="171"/>
      <c r="E380" s="247"/>
      <c r="F380" s="248"/>
      <c r="G380" s="182"/>
      <c r="H380" s="249"/>
      <c r="I380" s="351" t="str">
        <f t="shared" si="26"/>
        <v xml:space="preserve"> </v>
      </c>
      <c r="J380" s="352"/>
      <c r="K380" s="353"/>
      <c r="L380" s="351" t="str">
        <f t="shared" si="27"/>
        <v xml:space="preserve"> </v>
      </c>
      <c r="M380" s="352"/>
      <c r="N380" s="353"/>
      <c r="O380" s="351" t="str">
        <f t="shared" si="28"/>
        <v xml:space="preserve"> </v>
      </c>
      <c r="P380" s="352"/>
      <c r="Q380" s="353"/>
    </row>
    <row r="381" spans="1:17" ht="13.9">
      <c r="A381" s="96"/>
      <c r="B381" s="246">
        <v>156</v>
      </c>
      <c r="C381" s="153"/>
      <c r="D381" s="171"/>
      <c r="E381" s="247"/>
      <c r="F381" s="248"/>
      <c r="G381" s="182"/>
      <c r="H381" s="249"/>
      <c r="I381" s="351" t="str">
        <f t="shared" si="26"/>
        <v xml:space="preserve"> </v>
      </c>
      <c r="J381" s="352"/>
      <c r="K381" s="353"/>
      <c r="L381" s="351" t="str">
        <f t="shared" si="27"/>
        <v xml:space="preserve"> </v>
      </c>
      <c r="M381" s="352"/>
      <c r="N381" s="353"/>
      <c r="O381" s="351" t="str">
        <f t="shared" si="28"/>
        <v xml:space="preserve"> </v>
      </c>
      <c r="P381" s="352"/>
      <c r="Q381" s="353"/>
    </row>
    <row r="382" spans="1:17" ht="13.9">
      <c r="A382" s="96"/>
      <c r="B382" s="246">
        <v>157</v>
      </c>
      <c r="C382" s="153"/>
      <c r="D382" s="171"/>
      <c r="E382" s="247"/>
      <c r="F382" s="248"/>
      <c r="G382" s="182"/>
      <c r="H382" s="249"/>
      <c r="I382" s="351" t="str">
        <f t="shared" si="26"/>
        <v xml:space="preserve"> </v>
      </c>
      <c r="J382" s="352"/>
      <c r="K382" s="353"/>
      <c r="L382" s="351" t="str">
        <f t="shared" si="27"/>
        <v xml:space="preserve"> </v>
      </c>
      <c r="M382" s="352"/>
      <c r="N382" s="353"/>
      <c r="O382" s="351" t="str">
        <f t="shared" si="28"/>
        <v xml:space="preserve"> </v>
      </c>
      <c r="P382" s="352"/>
      <c r="Q382" s="353"/>
    </row>
    <row r="383" spans="1:17" ht="13.9">
      <c r="A383" s="96"/>
      <c r="B383" s="246">
        <v>158</v>
      </c>
      <c r="C383" s="153"/>
      <c r="D383" s="171"/>
      <c r="E383" s="247"/>
      <c r="F383" s="248"/>
      <c r="G383" s="182"/>
      <c r="H383" s="249"/>
      <c r="I383" s="351" t="str">
        <f t="shared" si="26"/>
        <v xml:space="preserve"> </v>
      </c>
      <c r="J383" s="352"/>
      <c r="K383" s="353"/>
      <c r="L383" s="351" t="str">
        <f t="shared" si="27"/>
        <v xml:space="preserve"> </v>
      </c>
      <c r="M383" s="352"/>
      <c r="N383" s="353"/>
      <c r="O383" s="351" t="str">
        <f t="shared" si="28"/>
        <v xml:space="preserve"> </v>
      </c>
      <c r="P383" s="352"/>
      <c r="Q383" s="353"/>
    </row>
    <row r="384" spans="1:17" ht="13.9">
      <c r="A384" s="96"/>
      <c r="B384" s="246">
        <v>159</v>
      </c>
      <c r="C384" s="153"/>
      <c r="D384" s="171"/>
      <c r="E384" s="247"/>
      <c r="F384" s="248"/>
      <c r="G384" s="182"/>
      <c r="H384" s="249"/>
      <c r="I384" s="351" t="str">
        <f t="shared" si="26"/>
        <v xml:space="preserve"> </v>
      </c>
      <c r="J384" s="352"/>
      <c r="K384" s="353"/>
      <c r="L384" s="351" t="str">
        <f t="shared" si="27"/>
        <v xml:space="preserve"> </v>
      </c>
      <c r="M384" s="352"/>
      <c r="N384" s="353"/>
      <c r="O384" s="351" t="str">
        <f t="shared" si="28"/>
        <v xml:space="preserve"> </v>
      </c>
      <c r="P384" s="352"/>
      <c r="Q384" s="353"/>
    </row>
    <row r="385" spans="1:17" ht="13.9">
      <c r="A385" s="96"/>
      <c r="B385" s="246">
        <v>160</v>
      </c>
      <c r="C385" s="153"/>
      <c r="D385" s="171"/>
      <c r="E385" s="247"/>
      <c r="F385" s="248"/>
      <c r="G385" s="182"/>
      <c r="H385" s="249"/>
      <c r="I385" s="351" t="str">
        <f t="shared" si="26"/>
        <v xml:space="preserve"> </v>
      </c>
      <c r="J385" s="352"/>
      <c r="K385" s="353"/>
      <c r="L385" s="351" t="str">
        <f t="shared" si="27"/>
        <v xml:space="preserve"> </v>
      </c>
      <c r="M385" s="352"/>
      <c r="N385" s="353"/>
      <c r="O385" s="351" t="str">
        <f t="shared" si="28"/>
        <v xml:space="preserve"> </v>
      </c>
      <c r="P385" s="352"/>
      <c r="Q385" s="353"/>
    </row>
    <row r="386" spans="1:17" ht="13.9">
      <c r="A386" s="96"/>
      <c r="B386" s="246">
        <v>161</v>
      </c>
      <c r="C386" s="153"/>
      <c r="D386" s="171"/>
      <c r="E386" s="247"/>
      <c r="F386" s="248"/>
      <c r="G386" s="182"/>
      <c r="H386" s="249"/>
      <c r="I386" s="351" t="str">
        <f t="shared" ref="I386:I417" si="29">+IF(I$13="No Bid","No Bid"," ")</f>
        <v xml:space="preserve"> </v>
      </c>
      <c r="J386" s="352"/>
      <c r="K386" s="353"/>
      <c r="L386" s="351" t="str">
        <f t="shared" ref="L386:L417" si="30">+IF(L$13="No Bid","No Bid"," ")</f>
        <v xml:space="preserve"> </v>
      </c>
      <c r="M386" s="352"/>
      <c r="N386" s="353"/>
      <c r="O386" s="351" t="str">
        <f t="shared" ref="O386:O417" si="31">+IF(O$13="No Bid","No Bid"," ")</f>
        <v xml:space="preserve"> </v>
      </c>
      <c r="P386" s="352"/>
      <c r="Q386" s="353"/>
    </row>
    <row r="387" spans="1:17" ht="13.9">
      <c r="A387" s="96"/>
      <c r="B387" s="246">
        <v>162</v>
      </c>
      <c r="C387" s="153"/>
      <c r="D387" s="171"/>
      <c r="E387" s="247"/>
      <c r="F387" s="248"/>
      <c r="G387" s="182"/>
      <c r="H387" s="249"/>
      <c r="I387" s="351" t="str">
        <f t="shared" si="29"/>
        <v xml:space="preserve"> </v>
      </c>
      <c r="J387" s="352"/>
      <c r="K387" s="353"/>
      <c r="L387" s="351" t="str">
        <f t="shared" si="30"/>
        <v xml:space="preserve"> </v>
      </c>
      <c r="M387" s="352"/>
      <c r="N387" s="353"/>
      <c r="O387" s="351" t="str">
        <f t="shared" si="31"/>
        <v xml:space="preserve"> </v>
      </c>
      <c r="P387" s="352"/>
      <c r="Q387" s="353"/>
    </row>
    <row r="388" spans="1:17" ht="13.9">
      <c r="A388" s="96"/>
      <c r="B388" s="246">
        <v>163</v>
      </c>
      <c r="C388" s="153"/>
      <c r="D388" s="171"/>
      <c r="E388" s="247"/>
      <c r="F388" s="248"/>
      <c r="G388" s="182"/>
      <c r="H388" s="249"/>
      <c r="I388" s="351" t="str">
        <f t="shared" si="29"/>
        <v xml:space="preserve"> </v>
      </c>
      <c r="J388" s="352"/>
      <c r="K388" s="353"/>
      <c r="L388" s="351" t="str">
        <f t="shared" si="30"/>
        <v xml:space="preserve"> </v>
      </c>
      <c r="M388" s="352"/>
      <c r="N388" s="353"/>
      <c r="O388" s="351" t="str">
        <f t="shared" si="31"/>
        <v xml:space="preserve"> </v>
      </c>
      <c r="P388" s="352"/>
      <c r="Q388" s="353"/>
    </row>
    <row r="389" spans="1:17" ht="13.9">
      <c r="A389" s="96"/>
      <c r="B389" s="246">
        <v>164</v>
      </c>
      <c r="C389" s="153"/>
      <c r="D389" s="171"/>
      <c r="E389" s="247"/>
      <c r="F389" s="248"/>
      <c r="G389" s="182"/>
      <c r="H389" s="249"/>
      <c r="I389" s="351" t="str">
        <f t="shared" si="29"/>
        <v xml:space="preserve"> </v>
      </c>
      <c r="J389" s="352"/>
      <c r="K389" s="353"/>
      <c r="L389" s="351" t="str">
        <f t="shared" si="30"/>
        <v xml:space="preserve"> </v>
      </c>
      <c r="M389" s="352"/>
      <c r="N389" s="353"/>
      <c r="O389" s="351" t="str">
        <f t="shared" si="31"/>
        <v xml:space="preserve"> </v>
      </c>
      <c r="P389" s="352"/>
      <c r="Q389" s="353"/>
    </row>
    <row r="390" spans="1:17" ht="13.9">
      <c r="A390" s="96"/>
      <c r="B390" s="246">
        <v>165</v>
      </c>
      <c r="C390" s="153"/>
      <c r="D390" s="171"/>
      <c r="E390" s="247"/>
      <c r="F390" s="248"/>
      <c r="G390" s="182"/>
      <c r="H390" s="249"/>
      <c r="I390" s="351" t="str">
        <f t="shared" si="29"/>
        <v xml:space="preserve"> </v>
      </c>
      <c r="J390" s="352"/>
      <c r="K390" s="353"/>
      <c r="L390" s="351" t="str">
        <f t="shared" si="30"/>
        <v xml:space="preserve"> </v>
      </c>
      <c r="M390" s="352"/>
      <c r="N390" s="353"/>
      <c r="O390" s="351" t="str">
        <f t="shared" si="31"/>
        <v xml:space="preserve"> </v>
      </c>
      <c r="P390" s="352"/>
      <c r="Q390" s="353"/>
    </row>
    <row r="391" spans="1:17" ht="13.9">
      <c r="A391" s="96"/>
      <c r="B391" s="246">
        <v>166</v>
      </c>
      <c r="C391" s="153"/>
      <c r="D391" s="171"/>
      <c r="E391" s="247"/>
      <c r="F391" s="248"/>
      <c r="G391" s="182"/>
      <c r="H391" s="249"/>
      <c r="I391" s="351" t="str">
        <f t="shared" si="29"/>
        <v xml:space="preserve"> </v>
      </c>
      <c r="J391" s="352"/>
      <c r="K391" s="353"/>
      <c r="L391" s="351" t="str">
        <f t="shared" si="30"/>
        <v xml:space="preserve"> </v>
      </c>
      <c r="M391" s="352"/>
      <c r="N391" s="353"/>
      <c r="O391" s="351" t="str">
        <f t="shared" si="31"/>
        <v xml:space="preserve"> </v>
      </c>
      <c r="P391" s="352"/>
      <c r="Q391" s="353"/>
    </row>
    <row r="392" spans="1:17" ht="13.9">
      <c r="A392" s="96"/>
      <c r="B392" s="246">
        <v>167</v>
      </c>
      <c r="C392" s="153"/>
      <c r="D392" s="171"/>
      <c r="E392" s="247"/>
      <c r="F392" s="248"/>
      <c r="G392" s="182"/>
      <c r="H392" s="249"/>
      <c r="I392" s="351" t="str">
        <f t="shared" si="29"/>
        <v xml:space="preserve"> </v>
      </c>
      <c r="J392" s="352"/>
      <c r="K392" s="353"/>
      <c r="L392" s="351" t="str">
        <f t="shared" si="30"/>
        <v xml:space="preserve"> </v>
      </c>
      <c r="M392" s="352"/>
      <c r="N392" s="353"/>
      <c r="O392" s="351" t="str">
        <f t="shared" si="31"/>
        <v xml:space="preserve"> </v>
      </c>
      <c r="P392" s="352"/>
      <c r="Q392" s="353"/>
    </row>
    <row r="393" spans="1:17" ht="13.9">
      <c r="A393" s="96"/>
      <c r="B393" s="246">
        <v>168</v>
      </c>
      <c r="C393" s="153"/>
      <c r="D393" s="171"/>
      <c r="E393" s="247"/>
      <c r="F393" s="248"/>
      <c r="G393" s="182"/>
      <c r="H393" s="249"/>
      <c r="I393" s="351" t="str">
        <f t="shared" si="29"/>
        <v xml:space="preserve"> </v>
      </c>
      <c r="J393" s="352"/>
      <c r="K393" s="353"/>
      <c r="L393" s="351" t="str">
        <f t="shared" si="30"/>
        <v xml:space="preserve"> </v>
      </c>
      <c r="M393" s="352"/>
      <c r="N393" s="353"/>
      <c r="O393" s="351" t="str">
        <f t="shared" si="31"/>
        <v xml:space="preserve"> </v>
      </c>
      <c r="P393" s="352"/>
      <c r="Q393" s="353"/>
    </row>
    <row r="394" spans="1:17" ht="13.9">
      <c r="A394" s="96"/>
      <c r="B394" s="246">
        <v>169</v>
      </c>
      <c r="C394" s="153"/>
      <c r="D394" s="171"/>
      <c r="E394" s="247"/>
      <c r="F394" s="248"/>
      <c r="G394" s="182"/>
      <c r="H394" s="249"/>
      <c r="I394" s="351" t="str">
        <f t="shared" si="29"/>
        <v xml:space="preserve"> </v>
      </c>
      <c r="J394" s="352"/>
      <c r="K394" s="353"/>
      <c r="L394" s="351" t="str">
        <f t="shared" si="30"/>
        <v xml:space="preserve"> </v>
      </c>
      <c r="M394" s="352"/>
      <c r="N394" s="353"/>
      <c r="O394" s="351" t="str">
        <f t="shared" si="31"/>
        <v xml:space="preserve"> </v>
      </c>
      <c r="P394" s="352"/>
      <c r="Q394" s="353"/>
    </row>
    <row r="395" spans="1:17" ht="13.9">
      <c r="A395" s="96"/>
      <c r="B395" s="246">
        <v>170</v>
      </c>
      <c r="C395" s="153"/>
      <c r="D395" s="171"/>
      <c r="E395" s="247"/>
      <c r="F395" s="248"/>
      <c r="G395" s="182"/>
      <c r="H395" s="249"/>
      <c r="I395" s="351" t="str">
        <f t="shared" si="29"/>
        <v xml:space="preserve"> </v>
      </c>
      <c r="J395" s="352"/>
      <c r="K395" s="353"/>
      <c r="L395" s="351" t="str">
        <f t="shared" si="30"/>
        <v xml:space="preserve"> </v>
      </c>
      <c r="M395" s="352"/>
      <c r="N395" s="353"/>
      <c r="O395" s="351" t="str">
        <f t="shared" si="31"/>
        <v xml:space="preserve"> </v>
      </c>
      <c r="P395" s="352"/>
      <c r="Q395" s="353"/>
    </row>
    <row r="396" spans="1:17" ht="13.9">
      <c r="A396" s="96"/>
      <c r="B396" s="246">
        <v>171</v>
      </c>
      <c r="C396" s="153"/>
      <c r="D396" s="171"/>
      <c r="E396" s="247"/>
      <c r="F396" s="248"/>
      <c r="G396" s="182"/>
      <c r="H396" s="249"/>
      <c r="I396" s="351" t="str">
        <f t="shared" si="29"/>
        <v xml:space="preserve"> </v>
      </c>
      <c r="J396" s="352"/>
      <c r="K396" s="353"/>
      <c r="L396" s="351" t="str">
        <f t="shared" si="30"/>
        <v xml:space="preserve"> </v>
      </c>
      <c r="M396" s="352"/>
      <c r="N396" s="353"/>
      <c r="O396" s="351" t="str">
        <f t="shared" si="31"/>
        <v xml:space="preserve"> </v>
      </c>
      <c r="P396" s="352"/>
      <c r="Q396" s="353"/>
    </row>
    <row r="397" spans="1:17" ht="13.9">
      <c r="A397" s="96"/>
      <c r="B397" s="246">
        <v>172</v>
      </c>
      <c r="C397" s="153"/>
      <c r="D397" s="171"/>
      <c r="E397" s="247"/>
      <c r="F397" s="248"/>
      <c r="G397" s="182"/>
      <c r="H397" s="249"/>
      <c r="I397" s="351" t="str">
        <f t="shared" si="29"/>
        <v xml:space="preserve"> </v>
      </c>
      <c r="J397" s="352"/>
      <c r="K397" s="353"/>
      <c r="L397" s="351" t="str">
        <f t="shared" si="30"/>
        <v xml:space="preserve"> </v>
      </c>
      <c r="M397" s="352"/>
      <c r="N397" s="353"/>
      <c r="O397" s="351" t="str">
        <f t="shared" si="31"/>
        <v xml:space="preserve"> </v>
      </c>
      <c r="P397" s="352"/>
      <c r="Q397" s="353"/>
    </row>
    <row r="398" spans="1:17" ht="13.9">
      <c r="A398" s="96"/>
      <c r="B398" s="246">
        <v>173</v>
      </c>
      <c r="C398" s="153"/>
      <c r="D398" s="171"/>
      <c r="E398" s="247"/>
      <c r="F398" s="248"/>
      <c r="G398" s="182"/>
      <c r="H398" s="249"/>
      <c r="I398" s="351" t="str">
        <f t="shared" si="29"/>
        <v xml:space="preserve"> </v>
      </c>
      <c r="J398" s="352"/>
      <c r="K398" s="353"/>
      <c r="L398" s="351" t="str">
        <f t="shared" si="30"/>
        <v xml:space="preserve"> </v>
      </c>
      <c r="M398" s="352"/>
      <c r="N398" s="353"/>
      <c r="O398" s="351" t="str">
        <f t="shared" si="31"/>
        <v xml:space="preserve"> </v>
      </c>
      <c r="P398" s="352"/>
      <c r="Q398" s="353"/>
    </row>
    <row r="399" spans="1:17" ht="13.9">
      <c r="A399" s="96"/>
      <c r="B399" s="246">
        <v>174</v>
      </c>
      <c r="C399" s="153"/>
      <c r="D399" s="171"/>
      <c r="E399" s="247"/>
      <c r="F399" s="248"/>
      <c r="G399" s="182"/>
      <c r="H399" s="249"/>
      <c r="I399" s="351" t="str">
        <f t="shared" si="29"/>
        <v xml:space="preserve"> </v>
      </c>
      <c r="J399" s="352"/>
      <c r="K399" s="353"/>
      <c r="L399" s="351" t="str">
        <f t="shared" si="30"/>
        <v xml:space="preserve"> </v>
      </c>
      <c r="M399" s="352"/>
      <c r="N399" s="353"/>
      <c r="O399" s="351" t="str">
        <f t="shared" si="31"/>
        <v xml:space="preserve"> </v>
      </c>
      <c r="P399" s="352"/>
      <c r="Q399" s="353"/>
    </row>
    <row r="400" spans="1:17" ht="13.9">
      <c r="A400" s="96"/>
      <c r="B400" s="246">
        <v>175</v>
      </c>
      <c r="C400" s="153"/>
      <c r="D400" s="171"/>
      <c r="E400" s="247"/>
      <c r="F400" s="248"/>
      <c r="G400" s="182"/>
      <c r="H400" s="249"/>
      <c r="I400" s="351" t="str">
        <f t="shared" si="29"/>
        <v xml:space="preserve"> </v>
      </c>
      <c r="J400" s="352"/>
      <c r="K400" s="353"/>
      <c r="L400" s="351" t="str">
        <f t="shared" si="30"/>
        <v xml:space="preserve"> </v>
      </c>
      <c r="M400" s="352"/>
      <c r="N400" s="353"/>
      <c r="O400" s="351" t="str">
        <f t="shared" si="31"/>
        <v xml:space="preserve"> </v>
      </c>
      <c r="P400" s="352"/>
      <c r="Q400" s="353"/>
    </row>
    <row r="401" spans="1:17" ht="13.9">
      <c r="A401" s="96"/>
      <c r="B401" s="246">
        <v>176</v>
      </c>
      <c r="C401" s="153"/>
      <c r="D401" s="171"/>
      <c r="E401" s="247"/>
      <c r="F401" s="248"/>
      <c r="G401" s="182"/>
      <c r="H401" s="249"/>
      <c r="I401" s="351" t="str">
        <f t="shared" si="29"/>
        <v xml:space="preserve"> </v>
      </c>
      <c r="J401" s="352"/>
      <c r="K401" s="353"/>
      <c r="L401" s="351" t="str">
        <f t="shared" si="30"/>
        <v xml:space="preserve"> </v>
      </c>
      <c r="M401" s="352"/>
      <c r="N401" s="353"/>
      <c r="O401" s="351" t="str">
        <f t="shared" si="31"/>
        <v xml:space="preserve"> </v>
      </c>
      <c r="P401" s="352"/>
      <c r="Q401" s="353"/>
    </row>
    <row r="402" spans="1:17" ht="13.9">
      <c r="A402" s="96"/>
      <c r="B402" s="246">
        <v>177</v>
      </c>
      <c r="C402" s="153"/>
      <c r="D402" s="171"/>
      <c r="E402" s="247"/>
      <c r="F402" s="248"/>
      <c r="G402" s="182"/>
      <c r="H402" s="249"/>
      <c r="I402" s="351" t="str">
        <f t="shared" si="29"/>
        <v xml:space="preserve"> </v>
      </c>
      <c r="J402" s="352"/>
      <c r="K402" s="353"/>
      <c r="L402" s="351" t="str">
        <f t="shared" si="30"/>
        <v xml:space="preserve"> </v>
      </c>
      <c r="M402" s="352"/>
      <c r="N402" s="353"/>
      <c r="O402" s="351" t="str">
        <f t="shared" si="31"/>
        <v xml:space="preserve"> </v>
      </c>
      <c r="P402" s="352"/>
      <c r="Q402" s="353"/>
    </row>
    <row r="403" spans="1:17" ht="13.9">
      <c r="A403" s="96"/>
      <c r="B403" s="246">
        <v>178</v>
      </c>
      <c r="C403" s="153"/>
      <c r="D403" s="171"/>
      <c r="E403" s="247"/>
      <c r="F403" s="248"/>
      <c r="G403" s="182"/>
      <c r="H403" s="249"/>
      <c r="I403" s="351" t="str">
        <f t="shared" si="29"/>
        <v xml:space="preserve"> </v>
      </c>
      <c r="J403" s="352"/>
      <c r="K403" s="353"/>
      <c r="L403" s="351" t="str">
        <f t="shared" si="30"/>
        <v xml:space="preserve"> </v>
      </c>
      <c r="M403" s="352"/>
      <c r="N403" s="353"/>
      <c r="O403" s="351" t="str">
        <f t="shared" si="31"/>
        <v xml:space="preserve"> </v>
      </c>
      <c r="P403" s="352"/>
      <c r="Q403" s="353"/>
    </row>
    <row r="404" spans="1:17" ht="13.9">
      <c r="A404" s="96"/>
      <c r="B404" s="246">
        <v>179</v>
      </c>
      <c r="C404" s="153"/>
      <c r="D404" s="171"/>
      <c r="E404" s="247"/>
      <c r="F404" s="248"/>
      <c r="G404" s="182"/>
      <c r="H404" s="249"/>
      <c r="I404" s="351" t="str">
        <f t="shared" si="29"/>
        <v xml:space="preserve"> </v>
      </c>
      <c r="J404" s="352"/>
      <c r="K404" s="353"/>
      <c r="L404" s="351" t="str">
        <f t="shared" si="30"/>
        <v xml:space="preserve"> </v>
      </c>
      <c r="M404" s="352"/>
      <c r="N404" s="353"/>
      <c r="O404" s="351" t="str">
        <f t="shared" si="31"/>
        <v xml:space="preserve"> </v>
      </c>
      <c r="P404" s="352"/>
      <c r="Q404" s="353"/>
    </row>
    <row r="405" spans="1:17" ht="13.9">
      <c r="A405" s="96"/>
      <c r="B405" s="246">
        <v>180</v>
      </c>
      <c r="C405" s="153"/>
      <c r="D405" s="171"/>
      <c r="E405" s="247"/>
      <c r="F405" s="248"/>
      <c r="G405" s="182"/>
      <c r="H405" s="249"/>
      <c r="I405" s="351" t="str">
        <f t="shared" si="29"/>
        <v xml:space="preserve"> </v>
      </c>
      <c r="J405" s="352"/>
      <c r="K405" s="353"/>
      <c r="L405" s="351" t="str">
        <f t="shared" si="30"/>
        <v xml:space="preserve"> </v>
      </c>
      <c r="M405" s="352"/>
      <c r="N405" s="353"/>
      <c r="O405" s="351" t="str">
        <f t="shared" si="31"/>
        <v xml:space="preserve"> </v>
      </c>
      <c r="P405" s="352"/>
      <c r="Q405" s="353"/>
    </row>
    <row r="406" spans="1:17" ht="13.9">
      <c r="A406" s="96"/>
      <c r="B406" s="246">
        <v>181</v>
      </c>
      <c r="C406" s="153"/>
      <c r="D406" s="171"/>
      <c r="E406" s="247"/>
      <c r="F406" s="248"/>
      <c r="G406" s="182"/>
      <c r="H406" s="249"/>
      <c r="I406" s="351" t="str">
        <f t="shared" si="29"/>
        <v xml:space="preserve"> </v>
      </c>
      <c r="J406" s="352"/>
      <c r="K406" s="353"/>
      <c r="L406" s="351" t="str">
        <f t="shared" si="30"/>
        <v xml:space="preserve"> </v>
      </c>
      <c r="M406" s="352"/>
      <c r="N406" s="353"/>
      <c r="O406" s="351" t="str">
        <f t="shared" si="31"/>
        <v xml:space="preserve"> </v>
      </c>
      <c r="P406" s="352"/>
      <c r="Q406" s="353"/>
    </row>
    <row r="407" spans="1:17" ht="13.9">
      <c r="A407" s="96"/>
      <c r="B407" s="246">
        <v>182</v>
      </c>
      <c r="C407" s="153"/>
      <c r="D407" s="171"/>
      <c r="E407" s="247"/>
      <c r="F407" s="248"/>
      <c r="G407" s="182"/>
      <c r="H407" s="249"/>
      <c r="I407" s="351" t="str">
        <f t="shared" si="29"/>
        <v xml:space="preserve"> </v>
      </c>
      <c r="J407" s="352"/>
      <c r="K407" s="353"/>
      <c r="L407" s="351" t="str">
        <f t="shared" si="30"/>
        <v xml:space="preserve"> </v>
      </c>
      <c r="M407" s="352"/>
      <c r="N407" s="353"/>
      <c r="O407" s="351" t="str">
        <f t="shared" si="31"/>
        <v xml:space="preserve"> </v>
      </c>
      <c r="P407" s="352"/>
      <c r="Q407" s="353"/>
    </row>
    <row r="408" spans="1:17" ht="13.9">
      <c r="A408" s="96"/>
      <c r="B408" s="246">
        <v>183</v>
      </c>
      <c r="C408" s="153"/>
      <c r="D408" s="171"/>
      <c r="E408" s="247"/>
      <c r="F408" s="248"/>
      <c r="G408" s="182"/>
      <c r="H408" s="249"/>
      <c r="I408" s="351" t="str">
        <f t="shared" si="29"/>
        <v xml:space="preserve"> </v>
      </c>
      <c r="J408" s="352"/>
      <c r="K408" s="353"/>
      <c r="L408" s="351" t="str">
        <f t="shared" si="30"/>
        <v xml:space="preserve"> </v>
      </c>
      <c r="M408" s="352"/>
      <c r="N408" s="353"/>
      <c r="O408" s="351" t="str">
        <f t="shared" si="31"/>
        <v xml:space="preserve"> </v>
      </c>
      <c r="P408" s="352"/>
      <c r="Q408" s="353"/>
    </row>
    <row r="409" spans="1:17" ht="13.9">
      <c r="A409" s="96"/>
      <c r="B409" s="246">
        <v>184</v>
      </c>
      <c r="C409" s="153"/>
      <c r="D409" s="171"/>
      <c r="E409" s="247"/>
      <c r="F409" s="248"/>
      <c r="G409" s="182"/>
      <c r="H409" s="249"/>
      <c r="I409" s="351" t="str">
        <f t="shared" si="29"/>
        <v xml:space="preserve"> </v>
      </c>
      <c r="J409" s="352"/>
      <c r="K409" s="353"/>
      <c r="L409" s="351" t="str">
        <f t="shared" si="30"/>
        <v xml:space="preserve"> </v>
      </c>
      <c r="M409" s="352"/>
      <c r="N409" s="353"/>
      <c r="O409" s="351" t="str">
        <f t="shared" si="31"/>
        <v xml:space="preserve"> </v>
      </c>
      <c r="P409" s="352"/>
      <c r="Q409" s="353"/>
    </row>
    <row r="410" spans="1:17" ht="13.9">
      <c r="A410" s="96"/>
      <c r="B410" s="246">
        <v>185</v>
      </c>
      <c r="C410" s="153"/>
      <c r="D410" s="171"/>
      <c r="E410" s="247"/>
      <c r="F410" s="248"/>
      <c r="G410" s="182"/>
      <c r="H410" s="249"/>
      <c r="I410" s="351" t="str">
        <f t="shared" si="29"/>
        <v xml:space="preserve"> </v>
      </c>
      <c r="J410" s="352"/>
      <c r="K410" s="353"/>
      <c r="L410" s="351" t="str">
        <f t="shared" si="30"/>
        <v xml:space="preserve"> </v>
      </c>
      <c r="M410" s="352"/>
      <c r="N410" s="353"/>
      <c r="O410" s="351" t="str">
        <f t="shared" si="31"/>
        <v xml:space="preserve"> </v>
      </c>
      <c r="P410" s="352"/>
      <c r="Q410" s="353"/>
    </row>
    <row r="411" spans="1:17" ht="13.9">
      <c r="A411" s="96"/>
      <c r="B411" s="246">
        <v>186</v>
      </c>
      <c r="C411" s="153"/>
      <c r="D411" s="171"/>
      <c r="E411" s="247"/>
      <c r="F411" s="248"/>
      <c r="G411" s="182"/>
      <c r="H411" s="249"/>
      <c r="I411" s="351" t="str">
        <f t="shared" si="29"/>
        <v xml:space="preserve"> </v>
      </c>
      <c r="J411" s="352"/>
      <c r="K411" s="353"/>
      <c r="L411" s="351" t="str">
        <f t="shared" si="30"/>
        <v xml:space="preserve"> </v>
      </c>
      <c r="M411" s="352"/>
      <c r="N411" s="353"/>
      <c r="O411" s="351" t="str">
        <f t="shared" si="31"/>
        <v xml:space="preserve"> </v>
      </c>
      <c r="P411" s="352"/>
      <c r="Q411" s="353"/>
    </row>
    <row r="412" spans="1:17" ht="13.9">
      <c r="A412" s="96"/>
      <c r="B412" s="246">
        <v>187</v>
      </c>
      <c r="C412" s="153"/>
      <c r="D412" s="171"/>
      <c r="E412" s="247"/>
      <c r="F412" s="248"/>
      <c r="G412" s="182"/>
      <c r="H412" s="249"/>
      <c r="I412" s="351" t="str">
        <f t="shared" si="29"/>
        <v xml:space="preserve"> </v>
      </c>
      <c r="J412" s="352"/>
      <c r="K412" s="353"/>
      <c r="L412" s="351" t="str">
        <f t="shared" si="30"/>
        <v xml:space="preserve"> </v>
      </c>
      <c r="M412" s="352"/>
      <c r="N412" s="353"/>
      <c r="O412" s="351" t="str">
        <f t="shared" si="31"/>
        <v xml:space="preserve"> </v>
      </c>
      <c r="P412" s="352"/>
      <c r="Q412" s="353"/>
    </row>
    <row r="413" spans="1:17" ht="13.9">
      <c r="A413" s="96"/>
      <c r="B413" s="246">
        <v>188</v>
      </c>
      <c r="C413" s="153"/>
      <c r="D413" s="171"/>
      <c r="E413" s="247"/>
      <c r="F413" s="248"/>
      <c r="G413" s="182"/>
      <c r="H413" s="249"/>
      <c r="I413" s="351" t="str">
        <f t="shared" si="29"/>
        <v xml:space="preserve"> </v>
      </c>
      <c r="J413" s="352"/>
      <c r="K413" s="353"/>
      <c r="L413" s="351" t="str">
        <f t="shared" si="30"/>
        <v xml:space="preserve"> </v>
      </c>
      <c r="M413" s="352"/>
      <c r="N413" s="353"/>
      <c r="O413" s="351" t="str">
        <f t="shared" si="31"/>
        <v xml:space="preserve"> </v>
      </c>
      <c r="P413" s="352"/>
      <c r="Q413" s="353"/>
    </row>
    <row r="414" spans="1:17" ht="13.9">
      <c r="A414" s="96"/>
      <c r="B414" s="246">
        <v>189</v>
      </c>
      <c r="C414" s="153"/>
      <c r="D414" s="171"/>
      <c r="E414" s="247"/>
      <c r="F414" s="248"/>
      <c r="G414" s="182"/>
      <c r="H414" s="249"/>
      <c r="I414" s="351" t="str">
        <f t="shared" si="29"/>
        <v xml:space="preserve"> </v>
      </c>
      <c r="J414" s="352"/>
      <c r="K414" s="353"/>
      <c r="L414" s="351" t="str">
        <f t="shared" si="30"/>
        <v xml:space="preserve"> </v>
      </c>
      <c r="M414" s="352"/>
      <c r="N414" s="353"/>
      <c r="O414" s="351" t="str">
        <f t="shared" si="31"/>
        <v xml:space="preserve"> </v>
      </c>
      <c r="P414" s="352"/>
      <c r="Q414" s="353"/>
    </row>
    <row r="415" spans="1:17" ht="13.9">
      <c r="A415" s="96"/>
      <c r="B415" s="246">
        <v>190</v>
      </c>
      <c r="C415" s="153"/>
      <c r="D415" s="171"/>
      <c r="E415" s="247"/>
      <c r="F415" s="248"/>
      <c r="G415" s="182"/>
      <c r="H415" s="249"/>
      <c r="I415" s="351" t="str">
        <f t="shared" si="29"/>
        <v xml:space="preserve"> </v>
      </c>
      <c r="J415" s="352"/>
      <c r="K415" s="353"/>
      <c r="L415" s="351" t="str">
        <f t="shared" si="30"/>
        <v xml:space="preserve"> </v>
      </c>
      <c r="M415" s="352"/>
      <c r="N415" s="353"/>
      <c r="O415" s="351" t="str">
        <f t="shared" si="31"/>
        <v xml:space="preserve"> </v>
      </c>
      <c r="P415" s="352"/>
      <c r="Q415" s="353"/>
    </row>
    <row r="416" spans="1:17" ht="13.9">
      <c r="A416" s="96"/>
      <c r="B416" s="246">
        <v>191</v>
      </c>
      <c r="C416" s="153"/>
      <c r="D416" s="171"/>
      <c r="E416" s="247"/>
      <c r="F416" s="248"/>
      <c r="G416" s="182"/>
      <c r="H416" s="249"/>
      <c r="I416" s="351" t="str">
        <f t="shared" si="29"/>
        <v xml:space="preserve"> </v>
      </c>
      <c r="J416" s="352"/>
      <c r="K416" s="353"/>
      <c r="L416" s="351" t="str">
        <f t="shared" si="30"/>
        <v xml:space="preserve"> </v>
      </c>
      <c r="M416" s="352"/>
      <c r="N416" s="353"/>
      <c r="O416" s="351" t="str">
        <f t="shared" si="31"/>
        <v xml:space="preserve"> </v>
      </c>
      <c r="P416" s="352"/>
      <c r="Q416" s="353"/>
    </row>
    <row r="417" spans="1:17" ht="13.9">
      <c r="A417" s="96"/>
      <c r="B417" s="246">
        <v>192</v>
      </c>
      <c r="C417" s="153"/>
      <c r="D417" s="171"/>
      <c r="E417" s="247"/>
      <c r="F417" s="248"/>
      <c r="G417" s="182"/>
      <c r="H417" s="249"/>
      <c r="I417" s="351" t="str">
        <f t="shared" si="29"/>
        <v xml:space="preserve"> </v>
      </c>
      <c r="J417" s="352"/>
      <c r="K417" s="353"/>
      <c r="L417" s="351" t="str">
        <f t="shared" si="30"/>
        <v xml:space="preserve"> </v>
      </c>
      <c r="M417" s="352"/>
      <c r="N417" s="353"/>
      <c r="O417" s="351" t="str">
        <f t="shared" si="31"/>
        <v xml:space="preserve"> </v>
      </c>
      <c r="P417" s="352"/>
      <c r="Q417" s="353"/>
    </row>
    <row r="418" spans="1:17" ht="13.9">
      <c r="A418" s="96"/>
      <c r="B418" s="246">
        <v>193</v>
      </c>
      <c r="C418" s="153"/>
      <c r="D418" s="171"/>
      <c r="E418" s="247"/>
      <c r="F418" s="248"/>
      <c r="G418" s="182"/>
      <c r="H418" s="249"/>
      <c r="I418" s="351" t="str">
        <f t="shared" ref="I418:I425" si="32">+IF(I$13="No Bid","No Bid"," ")</f>
        <v xml:space="preserve"> </v>
      </c>
      <c r="J418" s="352"/>
      <c r="K418" s="353"/>
      <c r="L418" s="351" t="str">
        <f t="shared" ref="L418:L425" si="33">+IF(L$13="No Bid","No Bid"," ")</f>
        <v xml:space="preserve"> </v>
      </c>
      <c r="M418" s="352"/>
      <c r="N418" s="353"/>
      <c r="O418" s="351" t="str">
        <f t="shared" ref="O418:O425" si="34">+IF(O$13="No Bid","No Bid"," ")</f>
        <v xml:space="preserve"> </v>
      </c>
      <c r="P418" s="352"/>
      <c r="Q418" s="353"/>
    </row>
    <row r="419" spans="1:17" ht="13.9">
      <c r="A419" s="96"/>
      <c r="B419" s="246">
        <v>194</v>
      </c>
      <c r="C419" s="153"/>
      <c r="D419" s="171"/>
      <c r="E419" s="247"/>
      <c r="F419" s="248"/>
      <c r="G419" s="182"/>
      <c r="H419" s="249"/>
      <c r="I419" s="351" t="str">
        <f t="shared" si="32"/>
        <v xml:space="preserve"> </v>
      </c>
      <c r="J419" s="352"/>
      <c r="K419" s="353"/>
      <c r="L419" s="351" t="str">
        <f t="shared" si="33"/>
        <v xml:space="preserve"> </v>
      </c>
      <c r="M419" s="352"/>
      <c r="N419" s="353"/>
      <c r="O419" s="351" t="str">
        <f t="shared" si="34"/>
        <v xml:space="preserve"> </v>
      </c>
      <c r="P419" s="352"/>
      <c r="Q419" s="353"/>
    </row>
    <row r="420" spans="1:17" ht="13.9">
      <c r="A420" s="96"/>
      <c r="B420" s="246">
        <v>195</v>
      </c>
      <c r="C420" s="153"/>
      <c r="D420" s="171"/>
      <c r="E420" s="247"/>
      <c r="F420" s="248"/>
      <c r="G420" s="182"/>
      <c r="H420" s="249"/>
      <c r="I420" s="351" t="str">
        <f t="shared" si="32"/>
        <v xml:space="preserve"> </v>
      </c>
      <c r="J420" s="352"/>
      <c r="K420" s="353"/>
      <c r="L420" s="351" t="str">
        <f t="shared" si="33"/>
        <v xml:space="preserve"> </v>
      </c>
      <c r="M420" s="352"/>
      <c r="N420" s="353"/>
      <c r="O420" s="351" t="str">
        <f t="shared" si="34"/>
        <v xml:space="preserve"> </v>
      </c>
      <c r="P420" s="352"/>
      <c r="Q420" s="353"/>
    </row>
    <row r="421" spans="1:17" ht="13.9">
      <c r="A421" s="96"/>
      <c r="B421" s="246">
        <v>196</v>
      </c>
      <c r="C421" s="153"/>
      <c r="D421" s="171"/>
      <c r="E421" s="247"/>
      <c r="F421" s="248"/>
      <c r="G421" s="182"/>
      <c r="H421" s="249"/>
      <c r="I421" s="351" t="str">
        <f t="shared" si="32"/>
        <v xml:space="preserve"> </v>
      </c>
      <c r="J421" s="352"/>
      <c r="K421" s="353"/>
      <c r="L421" s="351" t="str">
        <f t="shared" si="33"/>
        <v xml:space="preserve"> </v>
      </c>
      <c r="M421" s="352"/>
      <c r="N421" s="353"/>
      <c r="O421" s="351" t="str">
        <f t="shared" si="34"/>
        <v xml:space="preserve"> </v>
      </c>
      <c r="P421" s="352"/>
      <c r="Q421" s="353"/>
    </row>
    <row r="422" spans="1:17" ht="13.9">
      <c r="A422" s="96"/>
      <c r="B422" s="246">
        <v>197</v>
      </c>
      <c r="C422" s="153"/>
      <c r="D422" s="171"/>
      <c r="E422" s="247"/>
      <c r="F422" s="248"/>
      <c r="G422" s="182"/>
      <c r="H422" s="249"/>
      <c r="I422" s="351" t="str">
        <f t="shared" si="32"/>
        <v xml:space="preserve"> </v>
      </c>
      <c r="J422" s="352"/>
      <c r="K422" s="353"/>
      <c r="L422" s="351" t="str">
        <f t="shared" si="33"/>
        <v xml:space="preserve"> </v>
      </c>
      <c r="M422" s="352"/>
      <c r="N422" s="353"/>
      <c r="O422" s="351" t="str">
        <f t="shared" si="34"/>
        <v xml:space="preserve"> </v>
      </c>
      <c r="P422" s="352"/>
      <c r="Q422" s="353"/>
    </row>
    <row r="423" spans="1:17" ht="13.9">
      <c r="A423" s="96"/>
      <c r="B423" s="246">
        <v>198</v>
      </c>
      <c r="C423" s="153"/>
      <c r="D423" s="171"/>
      <c r="E423" s="247"/>
      <c r="F423" s="248"/>
      <c r="G423" s="182"/>
      <c r="H423" s="249"/>
      <c r="I423" s="351" t="str">
        <f t="shared" si="32"/>
        <v xml:space="preserve"> </v>
      </c>
      <c r="J423" s="352"/>
      <c r="K423" s="353"/>
      <c r="L423" s="351" t="str">
        <f t="shared" si="33"/>
        <v xml:space="preserve"> </v>
      </c>
      <c r="M423" s="352"/>
      <c r="N423" s="353"/>
      <c r="O423" s="351" t="str">
        <f t="shared" si="34"/>
        <v xml:space="preserve"> </v>
      </c>
      <c r="P423" s="352"/>
      <c r="Q423" s="353"/>
    </row>
    <row r="424" spans="1:17" ht="13.9">
      <c r="A424" s="96"/>
      <c r="B424" s="246">
        <v>199</v>
      </c>
      <c r="C424" s="153"/>
      <c r="D424" s="171"/>
      <c r="E424" s="247"/>
      <c r="F424" s="248"/>
      <c r="G424" s="182"/>
      <c r="H424" s="249"/>
      <c r="I424" s="351" t="str">
        <f t="shared" si="32"/>
        <v xml:space="preserve"> </v>
      </c>
      <c r="J424" s="352"/>
      <c r="K424" s="353"/>
      <c r="L424" s="351" t="str">
        <f t="shared" si="33"/>
        <v xml:space="preserve"> </v>
      </c>
      <c r="M424" s="352"/>
      <c r="N424" s="353"/>
      <c r="O424" s="351" t="str">
        <f t="shared" si="34"/>
        <v xml:space="preserve"> </v>
      </c>
      <c r="P424" s="352"/>
      <c r="Q424" s="353"/>
    </row>
    <row r="425" spans="1:17" ht="14.45" thickBot="1">
      <c r="A425" s="96"/>
      <c r="B425" s="250">
        <v>200</v>
      </c>
      <c r="C425" s="251"/>
      <c r="D425" s="252"/>
      <c r="E425" s="253"/>
      <c r="F425" s="254"/>
      <c r="G425" s="255"/>
      <c r="H425" s="256"/>
      <c r="I425" s="366" t="str">
        <f t="shared" si="32"/>
        <v xml:space="preserve"> </v>
      </c>
      <c r="J425" s="367"/>
      <c r="K425" s="368"/>
      <c r="L425" s="366" t="str">
        <f t="shared" si="33"/>
        <v xml:space="preserve"> </v>
      </c>
      <c r="M425" s="367"/>
      <c r="N425" s="368"/>
      <c r="O425" s="366" t="str">
        <f t="shared" si="34"/>
        <v xml:space="preserve"> </v>
      </c>
      <c r="P425" s="367"/>
      <c r="Q425" s="368"/>
    </row>
    <row r="426" spans="1:17" ht="15.6">
      <c r="A426" s="96"/>
      <c r="B426" s="349" t="s">
        <v>292</v>
      </c>
      <c r="C426" s="349"/>
      <c r="D426" s="349"/>
      <c r="E426" s="349"/>
      <c r="F426" s="349"/>
      <c r="G426" s="349"/>
      <c r="H426" s="349"/>
      <c r="I426" s="350" t="s">
        <v>165</v>
      </c>
      <c r="J426" s="350"/>
      <c r="K426" s="350"/>
      <c r="L426" s="350" t="s">
        <v>165</v>
      </c>
      <c r="M426" s="350"/>
      <c r="N426" s="350"/>
      <c r="O426" s="350" t="s">
        <v>165</v>
      </c>
      <c r="P426" s="350"/>
      <c r="Q426" s="350"/>
    </row>
    <row r="427" spans="1:17" ht="13.9">
      <c r="A427" s="96"/>
      <c r="B427" s="246">
        <v>1</v>
      </c>
      <c r="C427" s="153"/>
      <c r="D427" s="171"/>
      <c r="E427" s="171"/>
      <c r="F427" s="171"/>
      <c r="G427" s="171"/>
      <c r="H427" s="247"/>
      <c r="I427" s="351" t="str">
        <f>+IF(I$13="No Bid","No Bid"," ")</f>
        <v xml:space="preserve"> </v>
      </c>
      <c r="J427" s="352"/>
      <c r="K427" s="353"/>
      <c r="L427" s="351" t="str">
        <f>+IF(L$13="No Bid","No Bid"," ")</f>
        <v xml:space="preserve"> </v>
      </c>
      <c r="M427" s="352"/>
      <c r="N427" s="353"/>
      <c r="O427" s="351" t="s">
        <v>293</v>
      </c>
      <c r="P427" s="352"/>
      <c r="Q427" s="353"/>
    </row>
    <row r="428" spans="1:17" ht="13.9">
      <c r="A428" s="96"/>
      <c r="B428" s="246">
        <v>2</v>
      </c>
      <c r="C428" s="153"/>
      <c r="D428" s="171"/>
      <c r="E428" s="171"/>
      <c r="F428" s="171"/>
      <c r="G428" s="171"/>
      <c r="H428" s="247"/>
      <c r="I428" s="351" t="str">
        <f>+IF(I$13="No Bid","No Bid"," ")</f>
        <v xml:space="preserve"> </v>
      </c>
      <c r="J428" s="352"/>
      <c r="K428" s="353"/>
      <c r="L428" s="351" t="str">
        <f>+IF(L$13="No Bid","No Bid"," ")</f>
        <v xml:space="preserve"> </v>
      </c>
      <c r="M428" s="352"/>
      <c r="N428" s="353"/>
      <c r="O428" s="351" t="str">
        <f>+IF(O$13="No Bid","No Bid"," ")</f>
        <v xml:space="preserve"> </v>
      </c>
      <c r="P428" s="352"/>
      <c r="Q428" s="353"/>
    </row>
    <row r="429" spans="1:17" ht="13.9">
      <c r="A429" s="96"/>
      <c r="B429" s="246">
        <v>3</v>
      </c>
      <c r="C429" s="153"/>
      <c r="D429" s="171"/>
      <c r="E429" s="171"/>
      <c r="F429" s="171"/>
      <c r="G429" s="171"/>
      <c r="H429" s="247"/>
      <c r="I429" s="351" t="str">
        <f>+IF(I$13="No Bid","No Bid"," ")</f>
        <v xml:space="preserve"> </v>
      </c>
      <c r="J429" s="352"/>
      <c r="K429" s="353"/>
      <c r="L429" s="351" t="str">
        <f>+IF(L$13="No Bid","No Bid"," ")</f>
        <v xml:space="preserve"> </v>
      </c>
      <c r="M429" s="352"/>
      <c r="N429" s="353"/>
      <c r="O429" s="351" t="str">
        <f>+IF(O$13="No Bid","No Bid"," ")</f>
        <v xml:space="preserve"> </v>
      </c>
      <c r="P429" s="352"/>
      <c r="Q429" s="353"/>
    </row>
    <row r="430" spans="1:17" ht="13.9">
      <c r="A430" s="96"/>
      <c r="B430" s="246">
        <v>4</v>
      </c>
      <c r="C430" s="153"/>
      <c r="D430" s="171"/>
      <c r="E430" s="171"/>
      <c r="F430" s="171"/>
      <c r="G430" s="171"/>
      <c r="H430" s="247"/>
      <c r="I430" s="351" t="str">
        <f>+IF(I$13="No Bid","No Bid"," ")</f>
        <v xml:space="preserve"> </v>
      </c>
      <c r="J430" s="352"/>
      <c r="K430" s="353"/>
      <c r="L430" s="351" t="str">
        <f>+IF(L$13="No Bid","No Bid"," ")</f>
        <v xml:space="preserve"> </v>
      </c>
      <c r="M430" s="352"/>
      <c r="N430" s="353"/>
      <c r="O430" s="351" t="str">
        <f>+IF(O$13="No Bid","No Bid"," ")</f>
        <v xml:space="preserve"> </v>
      </c>
      <c r="P430" s="352"/>
      <c r="Q430" s="353"/>
    </row>
    <row r="431" spans="1:17" ht="14.45" thickBot="1">
      <c r="A431" s="96"/>
      <c r="B431" s="246">
        <v>5</v>
      </c>
      <c r="C431" s="257"/>
      <c r="D431" s="258"/>
      <c r="E431" s="258"/>
      <c r="F431" s="258"/>
      <c r="G431" s="258"/>
      <c r="H431" s="259"/>
      <c r="I431" s="351" t="str">
        <f>+IF(I$13="No Bid","No Bid"," ")</f>
        <v xml:space="preserve"> </v>
      </c>
      <c r="J431" s="352"/>
      <c r="K431" s="353"/>
      <c r="L431" s="351" t="str">
        <f>+IF(L$13="No Bid","No Bid"," ")</f>
        <v xml:space="preserve"> </v>
      </c>
      <c r="M431" s="352"/>
      <c r="N431" s="353"/>
      <c r="O431" s="351" t="str">
        <f>+IF(O$13="No Bid","No Bid"," ")</f>
        <v xml:space="preserve"> </v>
      </c>
      <c r="P431" s="352"/>
      <c r="Q431" s="353"/>
    </row>
    <row r="432" spans="1:17" ht="16.149999999999999" thickTop="1">
      <c r="A432" s="96"/>
      <c r="B432" s="365" t="s">
        <v>294</v>
      </c>
      <c r="C432" s="365"/>
      <c r="D432" s="365"/>
      <c r="E432" s="365"/>
      <c r="F432" s="365"/>
      <c r="G432" s="365"/>
      <c r="H432" s="365"/>
      <c r="I432" s="340" t="s">
        <v>165</v>
      </c>
      <c r="J432" s="341"/>
      <c r="K432" s="342"/>
      <c r="L432" s="340" t="s">
        <v>165</v>
      </c>
      <c r="M432" s="341"/>
      <c r="N432" s="342"/>
      <c r="O432" s="340" t="s">
        <v>165</v>
      </c>
      <c r="P432" s="341"/>
      <c r="Q432" s="342"/>
    </row>
    <row r="433" spans="1:17" ht="13.9">
      <c r="A433" s="96"/>
      <c r="B433" s="260">
        <v>1</v>
      </c>
      <c r="C433" s="293"/>
      <c r="D433" s="293"/>
      <c r="E433" s="293"/>
      <c r="F433" s="293"/>
      <c r="G433" s="293"/>
      <c r="H433" s="261" t="s">
        <v>295</v>
      </c>
      <c r="I433" s="262"/>
      <c r="J433" s="263"/>
      <c r="K433" s="264">
        <f>IF(K$158=0, "", IFERROR(K$158-MIN($N$158:$V$158),""))</f>
        <v>818390.57280000008</v>
      </c>
      <c r="L433" s="262"/>
      <c r="M433" s="263"/>
      <c r="N433" s="264" t="str">
        <f>IF(N$158=0, "", IFERROR(N$158-MIN($N$158:$V$158),""))</f>
        <v/>
      </c>
      <c r="O433" s="262"/>
      <c r="P433" s="263"/>
      <c r="Q433" s="264" t="str">
        <f>IF(Q$158=0, "", IFERROR(Q$158-MIN($N$158:$V$158),""))</f>
        <v/>
      </c>
    </row>
    <row r="434" spans="1:17" ht="14.45" thickBot="1">
      <c r="A434" s="96"/>
      <c r="B434" s="265">
        <v>2</v>
      </c>
      <c r="C434" s="266"/>
      <c r="D434" s="266"/>
      <c r="E434" s="266"/>
      <c r="F434" s="266"/>
      <c r="G434" s="266"/>
      <c r="H434" s="267" t="s">
        <v>296</v>
      </c>
      <c r="I434" s="268"/>
      <c r="J434" s="266"/>
      <c r="K434" s="269" t="str">
        <f>IF(K433="","",IFERROR(K$158/MIN($N$158:$V$158)-1,""))</f>
        <v/>
      </c>
      <c r="L434" s="268"/>
      <c r="M434" s="266"/>
      <c r="N434" s="269" t="str">
        <f>IF(N433="","",IFERROR(N$158/MIN($N$158:$V$158)-1,""))</f>
        <v/>
      </c>
      <c r="O434" s="268"/>
      <c r="P434" s="266"/>
      <c r="Q434" s="269" t="str">
        <f>IF(Q433="","",IFERROR(Q$158/MIN($N$158:$V$158)-1,""))</f>
        <v/>
      </c>
    </row>
    <row r="435" spans="1:17" ht="16.149999999999999" thickTop="1">
      <c r="A435" s="96"/>
      <c r="B435" s="365" t="s">
        <v>297</v>
      </c>
      <c r="C435" s="365"/>
      <c r="D435" s="365"/>
      <c r="E435" s="365"/>
      <c r="F435" s="365"/>
      <c r="G435" s="365"/>
      <c r="H435" s="365"/>
      <c r="I435" s="340" t="s">
        <v>165</v>
      </c>
      <c r="J435" s="341"/>
      <c r="K435" s="342"/>
      <c r="L435" s="340" t="s">
        <v>165</v>
      </c>
      <c r="M435" s="341"/>
      <c r="N435" s="342"/>
      <c r="O435" s="340" t="s">
        <v>165</v>
      </c>
      <c r="P435" s="341"/>
      <c r="Q435" s="342"/>
    </row>
    <row r="436" spans="1:17" ht="27.6">
      <c r="A436" s="96"/>
      <c r="B436" s="357">
        <v>1</v>
      </c>
      <c r="C436" s="359" t="s">
        <v>298</v>
      </c>
      <c r="D436" s="360"/>
      <c r="E436" s="360"/>
      <c r="F436" s="360"/>
      <c r="G436" s="360"/>
      <c r="H436" s="361"/>
      <c r="I436" s="270" t="s">
        <v>299</v>
      </c>
      <c r="J436" s="271" t="s">
        <v>300</v>
      </c>
      <c r="K436" s="272" t="s">
        <v>301</v>
      </c>
      <c r="L436" s="270" t="s">
        <v>299</v>
      </c>
      <c r="M436" s="271" t="s">
        <v>300</v>
      </c>
      <c r="N436" s="272" t="s">
        <v>301</v>
      </c>
      <c r="O436" s="270" t="s">
        <v>299</v>
      </c>
      <c r="P436" s="271" t="s">
        <v>300</v>
      </c>
      <c r="Q436" s="272" t="s">
        <v>301</v>
      </c>
    </row>
    <row r="437" spans="1:17" ht="14.45" thickBot="1">
      <c r="A437" s="96"/>
      <c r="B437" s="358"/>
      <c r="C437" s="362"/>
      <c r="D437" s="363"/>
      <c r="E437" s="363"/>
      <c r="F437" s="363"/>
      <c r="G437" s="363"/>
      <c r="H437" s="364"/>
      <c r="I437" s="273">
        <f>SUMIF(J21:J157,"PLUG",K21:K157)</f>
        <v>0</v>
      </c>
      <c r="J437" s="274">
        <f>IFERROR(I437/K437,"")</f>
        <v>0</v>
      </c>
      <c r="K437" s="275">
        <f>+K158</f>
        <v>818390.57280000008</v>
      </c>
      <c r="L437" s="273">
        <f>SUMIF(M21:M157,"PLUG",N21:N157)</f>
        <v>0</v>
      </c>
      <c r="M437" s="274" t="str">
        <f>IFERROR(L437/N437,"")</f>
        <v/>
      </c>
      <c r="N437" s="275">
        <f>+N158</f>
        <v>0</v>
      </c>
      <c r="O437" s="273">
        <f>SUMIF(P21:P157,"PLUG",Q21:Q157)</f>
        <v>0</v>
      </c>
      <c r="P437" s="274" t="str">
        <f>IFERROR(O437/Q437,"")</f>
        <v/>
      </c>
      <c r="Q437" s="275">
        <f>+Q158</f>
        <v>0</v>
      </c>
    </row>
    <row r="438" spans="1:17" ht="16.149999999999999" thickTop="1">
      <c r="A438" s="96"/>
      <c r="B438" s="365" t="s">
        <v>302</v>
      </c>
      <c r="C438" s="365"/>
      <c r="D438" s="365"/>
      <c r="E438" s="365"/>
      <c r="F438" s="365"/>
      <c r="G438" s="365"/>
      <c r="H438" s="365"/>
      <c r="I438" s="340" t="s">
        <v>165</v>
      </c>
      <c r="J438" s="341"/>
      <c r="K438" s="342"/>
      <c r="L438" s="340" t="s">
        <v>165</v>
      </c>
      <c r="M438" s="341"/>
      <c r="N438" s="342"/>
      <c r="O438" s="340" t="s">
        <v>165</v>
      </c>
      <c r="P438" s="341"/>
      <c r="Q438" s="342"/>
    </row>
    <row r="439" spans="1:17" ht="13.9">
      <c r="A439" s="96"/>
      <c r="B439" s="152">
        <v>1</v>
      </c>
      <c r="C439" s="354" t="s">
        <v>303</v>
      </c>
      <c r="D439" s="355"/>
      <c r="E439" s="355"/>
      <c r="F439" s="355"/>
      <c r="G439" s="355"/>
      <c r="H439" s="356"/>
      <c r="I439" s="337"/>
      <c r="J439" s="338"/>
      <c r="K439" s="339"/>
      <c r="L439" s="337" t="s">
        <v>229</v>
      </c>
      <c r="M439" s="338"/>
      <c r="N439" s="339"/>
      <c r="O439" s="337" t="s">
        <v>229</v>
      </c>
      <c r="P439" s="338"/>
      <c r="Q439" s="339"/>
    </row>
    <row r="440" spans="1:17" ht="13.9">
      <c r="A440" s="96"/>
      <c r="B440" s="290">
        <v>2</v>
      </c>
      <c r="C440" s="322" t="s">
        <v>304</v>
      </c>
      <c r="D440" s="323"/>
      <c r="E440" s="323"/>
      <c r="F440" s="323"/>
      <c r="G440" s="323"/>
      <c r="H440" s="324"/>
      <c r="I440" s="325"/>
      <c r="J440" s="326"/>
      <c r="K440" s="327"/>
      <c r="L440" s="325"/>
      <c r="M440" s="326"/>
      <c r="N440" s="327"/>
      <c r="O440" s="325"/>
      <c r="P440" s="326"/>
      <c r="Q440" s="327"/>
    </row>
    <row r="441" spans="1:17" ht="13.9">
      <c r="A441" s="96"/>
      <c r="B441" s="152">
        <v>3</v>
      </c>
      <c r="C441" s="343" t="s">
        <v>305</v>
      </c>
      <c r="D441" s="344"/>
      <c r="E441" s="344"/>
      <c r="F441" s="344"/>
      <c r="G441" s="344"/>
      <c r="H441" s="345"/>
      <c r="I441" s="346"/>
      <c r="J441" s="347"/>
      <c r="K441" s="348"/>
      <c r="L441" s="346" t="s">
        <v>229</v>
      </c>
      <c r="M441" s="347"/>
      <c r="N441" s="348"/>
      <c r="O441" s="346" t="s">
        <v>229</v>
      </c>
      <c r="P441" s="347"/>
      <c r="Q441" s="348"/>
    </row>
    <row r="442" spans="1:17" ht="13.9">
      <c r="A442" s="96"/>
      <c r="B442" s="290">
        <v>4</v>
      </c>
      <c r="C442" s="322" t="s">
        <v>304</v>
      </c>
      <c r="D442" s="323"/>
      <c r="E442" s="323"/>
      <c r="F442" s="323"/>
      <c r="G442" s="323"/>
      <c r="H442" s="324"/>
      <c r="I442" s="325"/>
      <c r="J442" s="326"/>
      <c r="K442" s="327"/>
      <c r="L442" s="325"/>
      <c r="M442" s="326"/>
      <c r="N442" s="327"/>
      <c r="O442" s="325"/>
      <c r="P442" s="326"/>
      <c r="Q442" s="327"/>
    </row>
    <row r="443" spans="1:17" ht="13.9">
      <c r="A443" s="96"/>
      <c r="B443" s="152">
        <v>5</v>
      </c>
      <c r="C443" s="334" t="s">
        <v>306</v>
      </c>
      <c r="D443" s="335"/>
      <c r="E443" s="335"/>
      <c r="F443" s="335"/>
      <c r="G443" s="335"/>
      <c r="H443" s="336"/>
      <c r="I443" s="337"/>
      <c r="J443" s="338"/>
      <c r="K443" s="339"/>
      <c r="L443" s="337"/>
      <c r="M443" s="338"/>
      <c r="N443" s="339"/>
      <c r="O443" s="337"/>
      <c r="P443" s="338"/>
      <c r="Q443" s="339"/>
    </row>
    <row r="444" spans="1:17" ht="13.9">
      <c r="A444" s="96"/>
      <c r="B444" s="290">
        <v>6</v>
      </c>
      <c r="C444" s="322" t="s">
        <v>307</v>
      </c>
      <c r="D444" s="323"/>
      <c r="E444" s="323"/>
      <c r="F444" s="323"/>
      <c r="G444" s="323"/>
      <c r="H444" s="324"/>
      <c r="I444" s="325"/>
      <c r="J444" s="326"/>
      <c r="K444" s="327"/>
      <c r="L444" s="325"/>
      <c r="M444" s="326"/>
      <c r="N444" s="327"/>
      <c r="O444" s="325"/>
      <c r="P444" s="326"/>
      <c r="Q444" s="327"/>
    </row>
    <row r="445" spans="1:17" ht="13.9">
      <c r="A445" s="96"/>
      <c r="B445" s="152">
        <v>7</v>
      </c>
      <c r="C445" s="334" t="s">
        <v>308</v>
      </c>
      <c r="D445" s="335"/>
      <c r="E445" s="335"/>
      <c r="F445" s="335"/>
      <c r="G445" s="335"/>
      <c r="H445" s="336"/>
      <c r="I445" s="337"/>
      <c r="J445" s="338"/>
      <c r="K445" s="339"/>
      <c r="L445" s="337"/>
      <c r="M445" s="338"/>
      <c r="N445" s="339"/>
      <c r="O445" s="337"/>
      <c r="P445" s="338"/>
      <c r="Q445" s="339"/>
    </row>
    <row r="446" spans="1:17" ht="13.9">
      <c r="A446" s="96"/>
      <c r="B446" s="290">
        <v>8</v>
      </c>
      <c r="C446" s="322" t="s">
        <v>309</v>
      </c>
      <c r="D446" s="323"/>
      <c r="E446" s="323"/>
      <c r="F446" s="323"/>
      <c r="G446" s="323"/>
      <c r="H446" s="324"/>
      <c r="I446" s="325"/>
      <c r="J446" s="326"/>
      <c r="K446" s="327"/>
      <c r="L446" s="325"/>
      <c r="M446" s="326"/>
      <c r="N446" s="327"/>
      <c r="O446" s="325"/>
      <c r="P446" s="326"/>
      <c r="Q446" s="327"/>
    </row>
    <row r="447" spans="1:17" ht="14.45" thickBot="1">
      <c r="A447" s="96"/>
      <c r="B447" s="276">
        <v>9</v>
      </c>
      <c r="C447" s="328" t="s">
        <v>310</v>
      </c>
      <c r="D447" s="329"/>
      <c r="E447" s="329"/>
      <c r="F447" s="329"/>
      <c r="G447" s="329"/>
      <c r="H447" s="330"/>
      <c r="I447" s="331"/>
      <c r="J447" s="332"/>
      <c r="K447" s="333"/>
      <c r="L447" s="331"/>
      <c r="M447" s="332"/>
      <c r="N447" s="333"/>
      <c r="O447" s="331"/>
      <c r="P447" s="332"/>
      <c r="Q447" s="333"/>
    </row>
    <row r="448" spans="1:17" ht="13.9" thickTop="1"/>
  </sheetData>
  <mergeCells count="911">
    <mergeCell ref="I4:K4"/>
    <mergeCell ref="L4:N4"/>
    <mergeCell ref="O4:Q4"/>
    <mergeCell ref="I5:K5"/>
    <mergeCell ref="I6:K6"/>
    <mergeCell ref="L6:N6"/>
    <mergeCell ref="O6:Q6"/>
    <mergeCell ref="B1:H1"/>
    <mergeCell ref="I2:K2"/>
    <mergeCell ref="L2:N2"/>
    <mergeCell ref="O2:Q2"/>
    <mergeCell ref="I3:K3"/>
    <mergeCell ref="L3:N3"/>
    <mergeCell ref="O3:Q3"/>
    <mergeCell ref="I7:K7"/>
    <mergeCell ref="L7:N7"/>
    <mergeCell ref="O7:Q7"/>
    <mergeCell ref="I8:K8"/>
    <mergeCell ref="L8:N8"/>
    <mergeCell ref="O8:Q8"/>
    <mergeCell ref="I17:K17"/>
    <mergeCell ref="L17:N17"/>
    <mergeCell ref="O17:Q17"/>
    <mergeCell ref="I11:K11"/>
    <mergeCell ref="L11:N11"/>
    <mergeCell ref="O11:Q11"/>
    <mergeCell ref="I12:K12"/>
    <mergeCell ref="L12:N12"/>
    <mergeCell ref="O12:Q12"/>
    <mergeCell ref="I9:K9"/>
    <mergeCell ref="L9:N9"/>
    <mergeCell ref="O9:Q9"/>
    <mergeCell ref="I10:K10"/>
    <mergeCell ref="L10:N10"/>
    <mergeCell ref="O10:Q10"/>
    <mergeCell ref="B18:F18"/>
    <mergeCell ref="B19:F19"/>
    <mergeCell ref="I15:K15"/>
    <mergeCell ref="L15:N15"/>
    <mergeCell ref="O15:Q15"/>
    <mergeCell ref="I16:K16"/>
    <mergeCell ref="L16:N16"/>
    <mergeCell ref="O16:Q16"/>
    <mergeCell ref="I13:K13"/>
    <mergeCell ref="L13:N13"/>
    <mergeCell ref="O13:Q13"/>
    <mergeCell ref="I14:K14"/>
    <mergeCell ref="L14:N14"/>
    <mergeCell ref="O14:Q14"/>
    <mergeCell ref="O175:Q175"/>
    <mergeCell ref="B176:H176"/>
    <mergeCell ref="I176:K176"/>
    <mergeCell ref="L176:N176"/>
    <mergeCell ref="O176:Q176"/>
    <mergeCell ref="B159:F159"/>
    <mergeCell ref="B160:F160"/>
    <mergeCell ref="B161:F161"/>
    <mergeCell ref="B162:F162"/>
    <mergeCell ref="B168:F168"/>
    <mergeCell ref="B169:F169"/>
    <mergeCell ref="B20:F20"/>
    <mergeCell ref="B121:F121"/>
    <mergeCell ref="B132:E132"/>
    <mergeCell ref="B146:F146"/>
    <mergeCell ref="B152:F152"/>
    <mergeCell ref="B158:F158"/>
    <mergeCell ref="C179:H179"/>
    <mergeCell ref="I179:K179"/>
    <mergeCell ref="L179:N179"/>
    <mergeCell ref="B175:H175"/>
    <mergeCell ref="I175:K175"/>
    <mergeCell ref="L175:N175"/>
    <mergeCell ref="O179:Q179"/>
    <mergeCell ref="C180:H180"/>
    <mergeCell ref="I180:K180"/>
    <mergeCell ref="L180:N180"/>
    <mergeCell ref="O180:Q180"/>
    <mergeCell ref="C177:H177"/>
    <mergeCell ref="I177:K177"/>
    <mergeCell ref="L177:N177"/>
    <mergeCell ref="O177:Q177"/>
    <mergeCell ref="I178:K178"/>
    <mergeCell ref="L178:N178"/>
    <mergeCell ref="O178:Q178"/>
    <mergeCell ref="I183:K184"/>
    <mergeCell ref="L183:N184"/>
    <mergeCell ref="O183:Q184"/>
    <mergeCell ref="B185:H185"/>
    <mergeCell ref="I185:K185"/>
    <mergeCell ref="L185:N185"/>
    <mergeCell ref="O185:Q185"/>
    <mergeCell ref="B181:H181"/>
    <mergeCell ref="I181:K181"/>
    <mergeCell ref="L181:N181"/>
    <mergeCell ref="O181:Q181"/>
    <mergeCell ref="C182:H182"/>
    <mergeCell ref="I182:K182"/>
    <mergeCell ref="L182:N182"/>
    <mergeCell ref="O182:Q182"/>
    <mergeCell ref="C188:H188"/>
    <mergeCell ref="I188:K188"/>
    <mergeCell ref="L188:N188"/>
    <mergeCell ref="O188:Q188"/>
    <mergeCell ref="I189:K189"/>
    <mergeCell ref="L189:N189"/>
    <mergeCell ref="O189:Q189"/>
    <mergeCell ref="C186:H186"/>
    <mergeCell ref="I186:K186"/>
    <mergeCell ref="L186:N186"/>
    <mergeCell ref="O186:Q186"/>
    <mergeCell ref="C187:H187"/>
    <mergeCell ref="I187:K187"/>
    <mergeCell ref="L187:N187"/>
    <mergeCell ref="O187:Q187"/>
    <mergeCell ref="C192:H192"/>
    <mergeCell ref="I192:K192"/>
    <mergeCell ref="L192:N192"/>
    <mergeCell ref="O192:Q192"/>
    <mergeCell ref="C193:H193"/>
    <mergeCell ref="I193:K193"/>
    <mergeCell ref="L193:N193"/>
    <mergeCell ref="O193:Q193"/>
    <mergeCell ref="I190:K190"/>
    <mergeCell ref="L190:N190"/>
    <mergeCell ref="O190:Q190"/>
    <mergeCell ref="B191:H191"/>
    <mergeCell ref="I191:K191"/>
    <mergeCell ref="L191:N191"/>
    <mergeCell ref="O191:Q191"/>
    <mergeCell ref="I196:K196"/>
    <mergeCell ref="L196:N196"/>
    <mergeCell ref="O196:Q196"/>
    <mergeCell ref="I197:K197"/>
    <mergeCell ref="L197:N197"/>
    <mergeCell ref="O197:Q197"/>
    <mergeCell ref="C194:H194"/>
    <mergeCell ref="I194:K194"/>
    <mergeCell ref="L194:N194"/>
    <mergeCell ref="O194:Q194"/>
    <mergeCell ref="I195:K195"/>
    <mergeCell ref="L195:N195"/>
    <mergeCell ref="O195:Q195"/>
    <mergeCell ref="B200:H200"/>
    <mergeCell ref="I200:K200"/>
    <mergeCell ref="L200:N200"/>
    <mergeCell ref="O200:Q200"/>
    <mergeCell ref="C201:H201"/>
    <mergeCell ref="I201:K201"/>
    <mergeCell ref="L201:N201"/>
    <mergeCell ref="O201:Q201"/>
    <mergeCell ref="I198:K198"/>
    <mergeCell ref="L198:N198"/>
    <mergeCell ref="O198:Q198"/>
    <mergeCell ref="I199:K199"/>
    <mergeCell ref="L199:N199"/>
    <mergeCell ref="O199:Q199"/>
    <mergeCell ref="C206:H206"/>
    <mergeCell ref="I206:K206"/>
    <mergeCell ref="L206:N206"/>
    <mergeCell ref="O206:Q206"/>
    <mergeCell ref="C207:H207"/>
    <mergeCell ref="C204:H204"/>
    <mergeCell ref="I204:K204"/>
    <mergeCell ref="L204:N204"/>
    <mergeCell ref="O204:Q204"/>
    <mergeCell ref="C205:H205"/>
    <mergeCell ref="I205:K205"/>
    <mergeCell ref="L205:N205"/>
    <mergeCell ref="O205:Q205"/>
    <mergeCell ref="C202:H202"/>
    <mergeCell ref="I202:K202"/>
    <mergeCell ref="L202:N202"/>
    <mergeCell ref="O202:Q202"/>
    <mergeCell ref="B203:H203"/>
    <mergeCell ref="I203:K203"/>
    <mergeCell ref="L203:N203"/>
    <mergeCell ref="O203:Q203"/>
    <mergeCell ref="B214:H214"/>
    <mergeCell ref="I214:J214"/>
    <mergeCell ref="L214:M214"/>
    <mergeCell ref="O214:P214"/>
    <mergeCell ref="B212:H212"/>
    <mergeCell ref="I212:K212"/>
    <mergeCell ref="L212:N212"/>
    <mergeCell ref="O212:Q212"/>
    <mergeCell ref="C213:H213"/>
    <mergeCell ref="I213:K213"/>
    <mergeCell ref="L213:N213"/>
    <mergeCell ref="O213:Q213"/>
    <mergeCell ref="C210:H210"/>
    <mergeCell ref="I210:K210"/>
    <mergeCell ref="L210:N210"/>
    <mergeCell ref="O210:Q210"/>
    <mergeCell ref="C211:H211"/>
    <mergeCell ref="I211:K211"/>
    <mergeCell ref="L211:N211"/>
    <mergeCell ref="O211:Q211"/>
    <mergeCell ref="C217:H217"/>
    <mergeCell ref="I217:J217"/>
    <mergeCell ref="L217:M217"/>
    <mergeCell ref="O217:P217"/>
    <mergeCell ref="C216:H216"/>
    <mergeCell ref="I216:J216"/>
    <mergeCell ref="L216:M216"/>
    <mergeCell ref="O216:P216"/>
    <mergeCell ref="C215:H215"/>
    <mergeCell ref="I215:J215"/>
    <mergeCell ref="L215:M215"/>
    <mergeCell ref="O215:P215"/>
    <mergeCell ref="C220:H220"/>
    <mergeCell ref="I220:J220"/>
    <mergeCell ref="L220:M220"/>
    <mergeCell ref="O220:P220"/>
    <mergeCell ref="C219:H219"/>
    <mergeCell ref="I219:J219"/>
    <mergeCell ref="L219:M219"/>
    <mergeCell ref="O219:P219"/>
    <mergeCell ref="C218:H218"/>
    <mergeCell ref="I218:J218"/>
    <mergeCell ref="L218:M218"/>
    <mergeCell ref="O218:P218"/>
    <mergeCell ref="C223:H223"/>
    <mergeCell ref="I223:J223"/>
    <mergeCell ref="L223:M223"/>
    <mergeCell ref="O223:P223"/>
    <mergeCell ref="C222:H222"/>
    <mergeCell ref="I222:J222"/>
    <mergeCell ref="L222:M222"/>
    <mergeCell ref="O222:P222"/>
    <mergeCell ref="C221:H221"/>
    <mergeCell ref="I221:J221"/>
    <mergeCell ref="L221:M221"/>
    <mergeCell ref="O221:P221"/>
    <mergeCell ref="O229:Q229"/>
    <mergeCell ref="I226:K226"/>
    <mergeCell ref="L226:N226"/>
    <mergeCell ref="O226:Q226"/>
    <mergeCell ref="I227:K227"/>
    <mergeCell ref="L227:N227"/>
    <mergeCell ref="O227:Q227"/>
    <mergeCell ref="B225:E225"/>
    <mergeCell ref="F225:H225"/>
    <mergeCell ref="I225:K225"/>
    <mergeCell ref="L225:N225"/>
    <mergeCell ref="O225:Q225"/>
    <mergeCell ref="I237:K237"/>
    <mergeCell ref="L237:N237"/>
    <mergeCell ref="O237:Q237"/>
    <mergeCell ref="C224:H224"/>
    <mergeCell ref="I224:J224"/>
    <mergeCell ref="L224:M224"/>
    <mergeCell ref="O224:P224"/>
    <mergeCell ref="I232:K232"/>
    <mergeCell ref="L232:N232"/>
    <mergeCell ref="O232:Q232"/>
    <mergeCell ref="I233:K233"/>
    <mergeCell ref="L233:N233"/>
    <mergeCell ref="O233:Q233"/>
    <mergeCell ref="I230:K230"/>
    <mergeCell ref="L230:N230"/>
    <mergeCell ref="O230:Q230"/>
    <mergeCell ref="I231:K231"/>
    <mergeCell ref="L231:N231"/>
    <mergeCell ref="O231:Q231"/>
    <mergeCell ref="I228:K228"/>
    <mergeCell ref="L228:N228"/>
    <mergeCell ref="O228:Q228"/>
    <mergeCell ref="I229:K229"/>
    <mergeCell ref="L229:N229"/>
    <mergeCell ref="I234:K234"/>
    <mergeCell ref="L234:N234"/>
    <mergeCell ref="O234:Q234"/>
    <mergeCell ref="I235:K235"/>
    <mergeCell ref="L235:N235"/>
    <mergeCell ref="O235:Q235"/>
    <mergeCell ref="I244:K244"/>
    <mergeCell ref="L244:N244"/>
    <mergeCell ref="O244:Q244"/>
    <mergeCell ref="I240:K240"/>
    <mergeCell ref="L240:N240"/>
    <mergeCell ref="O240:Q240"/>
    <mergeCell ref="I241:K241"/>
    <mergeCell ref="L241:N241"/>
    <mergeCell ref="O241:Q241"/>
    <mergeCell ref="I238:K238"/>
    <mergeCell ref="L238:N238"/>
    <mergeCell ref="O238:Q238"/>
    <mergeCell ref="I239:K239"/>
    <mergeCell ref="L239:N239"/>
    <mergeCell ref="O239:Q239"/>
    <mergeCell ref="I236:K236"/>
    <mergeCell ref="L236:N236"/>
    <mergeCell ref="O236:Q236"/>
    <mergeCell ref="I249:K249"/>
    <mergeCell ref="L249:N249"/>
    <mergeCell ref="O249:Q249"/>
    <mergeCell ref="I245:K245"/>
    <mergeCell ref="L245:N245"/>
    <mergeCell ref="O245:Q245"/>
    <mergeCell ref="I242:K242"/>
    <mergeCell ref="L242:N242"/>
    <mergeCell ref="O242:Q242"/>
    <mergeCell ref="I243:K243"/>
    <mergeCell ref="L243:N243"/>
    <mergeCell ref="O243:Q243"/>
    <mergeCell ref="I246:K246"/>
    <mergeCell ref="L246:N246"/>
    <mergeCell ref="O246:Q246"/>
    <mergeCell ref="I247:K247"/>
    <mergeCell ref="L247:N247"/>
    <mergeCell ref="O247:Q247"/>
    <mergeCell ref="I256:K256"/>
    <mergeCell ref="L256:N256"/>
    <mergeCell ref="O256:Q256"/>
    <mergeCell ref="I252:K252"/>
    <mergeCell ref="L252:N252"/>
    <mergeCell ref="O252:Q252"/>
    <mergeCell ref="I253:K253"/>
    <mergeCell ref="L253:N253"/>
    <mergeCell ref="O253:Q253"/>
    <mergeCell ref="I250:K250"/>
    <mergeCell ref="L250:N250"/>
    <mergeCell ref="O250:Q250"/>
    <mergeCell ref="I251:K251"/>
    <mergeCell ref="L251:N251"/>
    <mergeCell ref="O251:Q251"/>
    <mergeCell ref="I248:K248"/>
    <mergeCell ref="L248:N248"/>
    <mergeCell ref="O248:Q248"/>
    <mergeCell ref="I261:K261"/>
    <mergeCell ref="L261:N261"/>
    <mergeCell ref="O261:Q261"/>
    <mergeCell ref="I257:K257"/>
    <mergeCell ref="L257:N257"/>
    <mergeCell ref="O257:Q257"/>
    <mergeCell ref="I254:K254"/>
    <mergeCell ref="L254:N254"/>
    <mergeCell ref="O254:Q254"/>
    <mergeCell ref="I255:K255"/>
    <mergeCell ref="L255:N255"/>
    <mergeCell ref="O255:Q255"/>
    <mergeCell ref="I258:K258"/>
    <mergeCell ref="L258:N258"/>
    <mergeCell ref="O258:Q258"/>
    <mergeCell ref="I259:K259"/>
    <mergeCell ref="L259:N259"/>
    <mergeCell ref="O259:Q259"/>
    <mergeCell ref="I268:K268"/>
    <mergeCell ref="L268:N268"/>
    <mergeCell ref="O268:Q268"/>
    <mergeCell ref="I264:K264"/>
    <mergeCell ref="L264:N264"/>
    <mergeCell ref="O264:Q264"/>
    <mergeCell ref="I265:K265"/>
    <mergeCell ref="L265:N265"/>
    <mergeCell ref="O265:Q265"/>
    <mergeCell ref="I262:K262"/>
    <mergeCell ref="L262:N262"/>
    <mergeCell ref="O262:Q262"/>
    <mergeCell ref="I263:K263"/>
    <mergeCell ref="L263:N263"/>
    <mergeCell ref="O263:Q263"/>
    <mergeCell ref="I260:K260"/>
    <mergeCell ref="L260:N260"/>
    <mergeCell ref="O260:Q260"/>
    <mergeCell ref="I273:K273"/>
    <mergeCell ref="L273:N273"/>
    <mergeCell ref="O273:Q273"/>
    <mergeCell ref="I269:K269"/>
    <mergeCell ref="L269:N269"/>
    <mergeCell ref="O269:Q269"/>
    <mergeCell ref="I266:K266"/>
    <mergeCell ref="L266:N266"/>
    <mergeCell ref="O266:Q266"/>
    <mergeCell ref="I267:K267"/>
    <mergeCell ref="L267:N267"/>
    <mergeCell ref="O267:Q267"/>
    <mergeCell ref="I270:K270"/>
    <mergeCell ref="L270:N270"/>
    <mergeCell ref="O270:Q270"/>
    <mergeCell ref="I271:K271"/>
    <mergeCell ref="L271:N271"/>
    <mergeCell ref="O271:Q271"/>
    <mergeCell ref="I280:K280"/>
    <mergeCell ref="L280:N280"/>
    <mergeCell ref="O280:Q280"/>
    <mergeCell ref="I276:K276"/>
    <mergeCell ref="L276:N276"/>
    <mergeCell ref="O276:Q276"/>
    <mergeCell ref="I277:K277"/>
    <mergeCell ref="L277:N277"/>
    <mergeCell ref="O277:Q277"/>
    <mergeCell ref="I274:K274"/>
    <mergeCell ref="L274:N274"/>
    <mergeCell ref="O274:Q274"/>
    <mergeCell ref="I275:K275"/>
    <mergeCell ref="L275:N275"/>
    <mergeCell ref="O275:Q275"/>
    <mergeCell ref="I272:K272"/>
    <mergeCell ref="L272:N272"/>
    <mergeCell ref="O272:Q272"/>
    <mergeCell ref="I285:K285"/>
    <mergeCell ref="L285:N285"/>
    <mergeCell ref="O285:Q285"/>
    <mergeCell ref="I281:K281"/>
    <mergeCell ref="L281:N281"/>
    <mergeCell ref="O281:Q281"/>
    <mergeCell ref="I278:K278"/>
    <mergeCell ref="L278:N278"/>
    <mergeCell ref="O278:Q278"/>
    <mergeCell ref="I279:K279"/>
    <mergeCell ref="L279:N279"/>
    <mergeCell ref="O279:Q279"/>
    <mergeCell ref="I282:K282"/>
    <mergeCell ref="L282:N282"/>
    <mergeCell ref="O282:Q282"/>
    <mergeCell ref="I283:K283"/>
    <mergeCell ref="L283:N283"/>
    <mergeCell ref="O283:Q283"/>
    <mergeCell ref="I292:K292"/>
    <mergeCell ref="L292:N292"/>
    <mergeCell ref="O292:Q292"/>
    <mergeCell ref="I288:K288"/>
    <mergeCell ref="L288:N288"/>
    <mergeCell ref="O288:Q288"/>
    <mergeCell ref="I289:K289"/>
    <mergeCell ref="L289:N289"/>
    <mergeCell ref="O289:Q289"/>
    <mergeCell ref="I286:K286"/>
    <mergeCell ref="L286:N286"/>
    <mergeCell ref="O286:Q286"/>
    <mergeCell ref="I287:K287"/>
    <mergeCell ref="L287:N287"/>
    <mergeCell ref="O287:Q287"/>
    <mergeCell ref="I284:K284"/>
    <mergeCell ref="L284:N284"/>
    <mergeCell ref="O284:Q284"/>
    <mergeCell ref="I297:K297"/>
    <mergeCell ref="L297:N297"/>
    <mergeCell ref="O297:Q297"/>
    <mergeCell ref="I293:K293"/>
    <mergeCell ref="L293:N293"/>
    <mergeCell ref="O293:Q293"/>
    <mergeCell ref="I290:K290"/>
    <mergeCell ref="L290:N290"/>
    <mergeCell ref="O290:Q290"/>
    <mergeCell ref="I291:K291"/>
    <mergeCell ref="L291:N291"/>
    <mergeCell ref="O291:Q291"/>
    <mergeCell ref="I294:K294"/>
    <mergeCell ref="L294:N294"/>
    <mergeCell ref="O294:Q294"/>
    <mergeCell ref="I295:K295"/>
    <mergeCell ref="L295:N295"/>
    <mergeCell ref="O295:Q295"/>
    <mergeCell ref="I304:K304"/>
    <mergeCell ref="L304:N304"/>
    <mergeCell ref="O304:Q304"/>
    <mergeCell ref="I300:K300"/>
    <mergeCell ref="L300:N300"/>
    <mergeCell ref="O300:Q300"/>
    <mergeCell ref="I301:K301"/>
    <mergeCell ref="L301:N301"/>
    <mergeCell ref="O301:Q301"/>
    <mergeCell ref="I298:K298"/>
    <mergeCell ref="L298:N298"/>
    <mergeCell ref="O298:Q298"/>
    <mergeCell ref="I299:K299"/>
    <mergeCell ref="L299:N299"/>
    <mergeCell ref="O299:Q299"/>
    <mergeCell ref="I296:K296"/>
    <mergeCell ref="L296:N296"/>
    <mergeCell ref="O296:Q296"/>
    <mergeCell ref="I309:K309"/>
    <mergeCell ref="L309:N309"/>
    <mergeCell ref="O309:Q309"/>
    <mergeCell ref="I305:K305"/>
    <mergeCell ref="L305:N305"/>
    <mergeCell ref="O305:Q305"/>
    <mergeCell ref="I302:K302"/>
    <mergeCell ref="L302:N302"/>
    <mergeCell ref="O302:Q302"/>
    <mergeCell ref="I303:K303"/>
    <mergeCell ref="L303:N303"/>
    <mergeCell ref="O303:Q303"/>
    <mergeCell ref="I306:K306"/>
    <mergeCell ref="L306:N306"/>
    <mergeCell ref="O306:Q306"/>
    <mergeCell ref="I307:K307"/>
    <mergeCell ref="L307:N307"/>
    <mergeCell ref="O307:Q307"/>
    <mergeCell ref="I316:K316"/>
    <mergeCell ref="L316:N316"/>
    <mergeCell ref="O316:Q316"/>
    <mergeCell ref="I312:K312"/>
    <mergeCell ref="L312:N312"/>
    <mergeCell ref="O312:Q312"/>
    <mergeCell ref="I313:K313"/>
    <mergeCell ref="L313:N313"/>
    <mergeCell ref="O313:Q313"/>
    <mergeCell ref="I310:K310"/>
    <mergeCell ref="L310:N310"/>
    <mergeCell ref="O310:Q310"/>
    <mergeCell ref="I311:K311"/>
    <mergeCell ref="L311:N311"/>
    <mergeCell ref="O311:Q311"/>
    <mergeCell ref="I308:K308"/>
    <mergeCell ref="L308:N308"/>
    <mergeCell ref="O308:Q308"/>
    <mergeCell ref="I321:K321"/>
    <mergeCell ref="L321:N321"/>
    <mergeCell ref="O321:Q321"/>
    <mergeCell ref="I317:K317"/>
    <mergeCell ref="L317:N317"/>
    <mergeCell ref="O317:Q317"/>
    <mergeCell ref="I314:K314"/>
    <mergeCell ref="L314:N314"/>
    <mergeCell ref="O314:Q314"/>
    <mergeCell ref="I315:K315"/>
    <mergeCell ref="L315:N315"/>
    <mergeCell ref="O315:Q315"/>
    <mergeCell ref="I318:K318"/>
    <mergeCell ref="L318:N318"/>
    <mergeCell ref="O318:Q318"/>
    <mergeCell ref="I319:K319"/>
    <mergeCell ref="L319:N319"/>
    <mergeCell ref="O319:Q319"/>
    <mergeCell ref="I328:K328"/>
    <mergeCell ref="L328:N328"/>
    <mergeCell ref="O328:Q328"/>
    <mergeCell ref="I324:K324"/>
    <mergeCell ref="L324:N324"/>
    <mergeCell ref="O324:Q324"/>
    <mergeCell ref="I325:K325"/>
    <mergeCell ref="L325:N325"/>
    <mergeCell ref="O325:Q325"/>
    <mergeCell ref="I322:K322"/>
    <mergeCell ref="L322:N322"/>
    <mergeCell ref="O322:Q322"/>
    <mergeCell ref="I323:K323"/>
    <mergeCell ref="L323:N323"/>
    <mergeCell ref="O323:Q323"/>
    <mergeCell ref="I320:K320"/>
    <mergeCell ref="L320:N320"/>
    <mergeCell ref="O320:Q320"/>
    <mergeCell ref="I333:K333"/>
    <mergeCell ref="L333:N333"/>
    <mergeCell ref="O333:Q333"/>
    <mergeCell ref="I329:K329"/>
    <mergeCell ref="L329:N329"/>
    <mergeCell ref="O329:Q329"/>
    <mergeCell ref="I326:K326"/>
    <mergeCell ref="L326:N326"/>
    <mergeCell ref="O326:Q326"/>
    <mergeCell ref="I327:K327"/>
    <mergeCell ref="L327:N327"/>
    <mergeCell ref="O327:Q327"/>
    <mergeCell ref="I330:K330"/>
    <mergeCell ref="L330:N330"/>
    <mergeCell ref="O330:Q330"/>
    <mergeCell ref="I331:K331"/>
    <mergeCell ref="L331:N331"/>
    <mergeCell ref="O331:Q331"/>
    <mergeCell ref="I340:K340"/>
    <mergeCell ref="L340:N340"/>
    <mergeCell ref="O340:Q340"/>
    <mergeCell ref="I336:K336"/>
    <mergeCell ref="L336:N336"/>
    <mergeCell ref="O336:Q336"/>
    <mergeCell ref="I337:K337"/>
    <mergeCell ref="L337:N337"/>
    <mergeCell ref="O337:Q337"/>
    <mergeCell ref="I334:K334"/>
    <mergeCell ref="L334:N334"/>
    <mergeCell ref="O334:Q334"/>
    <mergeCell ref="I335:K335"/>
    <mergeCell ref="L335:N335"/>
    <mergeCell ref="O335:Q335"/>
    <mergeCell ref="I332:K332"/>
    <mergeCell ref="L332:N332"/>
    <mergeCell ref="O332:Q332"/>
    <mergeCell ref="I345:K345"/>
    <mergeCell ref="L345:N345"/>
    <mergeCell ref="O345:Q345"/>
    <mergeCell ref="I341:K341"/>
    <mergeCell ref="L341:N341"/>
    <mergeCell ref="O341:Q341"/>
    <mergeCell ref="I338:K338"/>
    <mergeCell ref="L338:N338"/>
    <mergeCell ref="O338:Q338"/>
    <mergeCell ref="I339:K339"/>
    <mergeCell ref="L339:N339"/>
    <mergeCell ref="O339:Q339"/>
    <mergeCell ref="I342:K342"/>
    <mergeCell ref="L342:N342"/>
    <mergeCell ref="O342:Q342"/>
    <mergeCell ref="I343:K343"/>
    <mergeCell ref="L343:N343"/>
    <mergeCell ref="O343:Q343"/>
    <mergeCell ref="I352:K352"/>
    <mergeCell ref="L352:N352"/>
    <mergeCell ref="O352:Q352"/>
    <mergeCell ref="I348:K348"/>
    <mergeCell ref="L348:N348"/>
    <mergeCell ref="O348:Q348"/>
    <mergeCell ref="I349:K349"/>
    <mergeCell ref="L349:N349"/>
    <mergeCell ref="O349:Q349"/>
    <mergeCell ref="I346:K346"/>
    <mergeCell ref="L346:N346"/>
    <mergeCell ref="O346:Q346"/>
    <mergeCell ref="I347:K347"/>
    <mergeCell ref="L347:N347"/>
    <mergeCell ref="O347:Q347"/>
    <mergeCell ref="I344:K344"/>
    <mergeCell ref="L344:N344"/>
    <mergeCell ref="O344:Q344"/>
    <mergeCell ref="I357:K357"/>
    <mergeCell ref="L357:N357"/>
    <mergeCell ref="O357:Q357"/>
    <mergeCell ref="I353:K353"/>
    <mergeCell ref="L353:N353"/>
    <mergeCell ref="O353:Q353"/>
    <mergeCell ref="I350:K350"/>
    <mergeCell ref="L350:N350"/>
    <mergeCell ref="O350:Q350"/>
    <mergeCell ref="I351:K351"/>
    <mergeCell ref="L351:N351"/>
    <mergeCell ref="O351:Q351"/>
    <mergeCell ref="I354:K354"/>
    <mergeCell ref="L354:N354"/>
    <mergeCell ref="O354:Q354"/>
    <mergeCell ref="I355:K355"/>
    <mergeCell ref="L355:N355"/>
    <mergeCell ref="O355:Q355"/>
    <mergeCell ref="I364:K364"/>
    <mergeCell ref="L364:N364"/>
    <mergeCell ref="O364:Q364"/>
    <mergeCell ref="I360:K360"/>
    <mergeCell ref="L360:N360"/>
    <mergeCell ref="O360:Q360"/>
    <mergeCell ref="I361:K361"/>
    <mergeCell ref="L361:N361"/>
    <mergeCell ref="O361:Q361"/>
    <mergeCell ref="I358:K358"/>
    <mergeCell ref="L358:N358"/>
    <mergeCell ref="O358:Q358"/>
    <mergeCell ref="I359:K359"/>
    <mergeCell ref="L359:N359"/>
    <mergeCell ref="O359:Q359"/>
    <mergeCell ref="I356:K356"/>
    <mergeCell ref="L356:N356"/>
    <mergeCell ref="O356:Q356"/>
    <mergeCell ref="I369:K369"/>
    <mergeCell ref="L369:N369"/>
    <mergeCell ref="O369:Q369"/>
    <mergeCell ref="I365:K365"/>
    <mergeCell ref="L365:N365"/>
    <mergeCell ref="O365:Q365"/>
    <mergeCell ref="I362:K362"/>
    <mergeCell ref="L362:N362"/>
    <mergeCell ref="O362:Q362"/>
    <mergeCell ref="I363:K363"/>
    <mergeCell ref="L363:N363"/>
    <mergeCell ref="O363:Q363"/>
    <mergeCell ref="I366:K366"/>
    <mergeCell ref="L366:N366"/>
    <mergeCell ref="O366:Q366"/>
    <mergeCell ref="I367:K367"/>
    <mergeCell ref="L367:N367"/>
    <mergeCell ref="O367:Q367"/>
    <mergeCell ref="I376:K376"/>
    <mergeCell ref="L376:N376"/>
    <mergeCell ref="O376:Q376"/>
    <mergeCell ref="I372:K372"/>
    <mergeCell ref="L372:N372"/>
    <mergeCell ref="O372:Q372"/>
    <mergeCell ref="I373:K373"/>
    <mergeCell ref="L373:N373"/>
    <mergeCell ref="O373:Q373"/>
    <mergeCell ref="I370:K370"/>
    <mergeCell ref="L370:N370"/>
    <mergeCell ref="O370:Q370"/>
    <mergeCell ref="I371:K371"/>
    <mergeCell ref="L371:N371"/>
    <mergeCell ref="O371:Q371"/>
    <mergeCell ref="I368:K368"/>
    <mergeCell ref="L368:N368"/>
    <mergeCell ref="O368:Q368"/>
    <mergeCell ref="I381:K381"/>
    <mergeCell ref="L381:N381"/>
    <mergeCell ref="O381:Q381"/>
    <mergeCell ref="I377:K377"/>
    <mergeCell ref="L377:N377"/>
    <mergeCell ref="O377:Q377"/>
    <mergeCell ref="I374:K374"/>
    <mergeCell ref="L374:N374"/>
    <mergeCell ref="O374:Q374"/>
    <mergeCell ref="I375:K375"/>
    <mergeCell ref="L375:N375"/>
    <mergeCell ref="O375:Q375"/>
    <mergeCell ref="I378:K378"/>
    <mergeCell ref="L378:N378"/>
    <mergeCell ref="O378:Q378"/>
    <mergeCell ref="I379:K379"/>
    <mergeCell ref="L379:N379"/>
    <mergeCell ref="O379:Q379"/>
    <mergeCell ref="I388:K388"/>
    <mergeCell ref="L388:N388"/>
    <mergeCell ref="O388:Q388"/>
    <mergeCell ref="I384:K384"/>
    <mergeCell ref="L384:N384"/>
    <mergeCell ref="O384:Q384"/>
    <mergeCell ref="I385:K385"/>
    <mergeCell ref="L385:N385"/>
    <mergeCell ref="O385:Q385"/>
    <mergeCell ref="I382:K382"/>
    <mergeCell ref="L382:N382"/>
    <mergeCell ref="O382:Q382"/>
    <mergeCell ref="I383:K383"/>
    <mergeCell ref="L383:N383"/>
    <mergeCell ref="O383:Q383"/>
    <mergeCell ref="I380:K380"/>
    <mergeCell ref="L380:N380"/>
    <mergeCell ref="O380:Q380"/>
    <mergeCell ref="I393:K393"/>
    <mergeCell ref="L393:N393"/>
    <mergeCell ref="O393:Q393"/>
    <mergeCell ref="I389:K389"/>
    <mergeCell ref="L389:N389"/>
    <mergeCell ref="O389:Q389"/>
    <mergeCell ref="I386:K386"/>
    <mergeCell ref="L386:N386"/>
    <mergeCell ref="O386:Q386"/>
    <mergeCell ref="I387:K387"/>
    <mergeCell ref="L387:N387"/>
    <mergeCell ref="O387:Q387"/>
    <mergeCell ref="I390:K390"/>
    <mergeCell ref="L390:N390"/>
    <mergeCell ref="O390:Q390"/>
    <mergeCell ref="I391:K391"/>
    <mergeCell ref="L391:N391"/>
    <mergeCell ref="O391:Q391"/>
    <mergeCell ref="I400:K400"/>
    <mergeCell ref="L400:N400"/>
    <mergeCell ref="O400:Q400"/>
    <mergeCell ref="I396:K396"/>
    <mergeCell ref="L396:N396"/>
    <mergeCell ref="O396:Q396"/>
    <mergeCell ref="I397:K397"/>
    <mergeCell ref="L397:N397"/>
    <mergeCell ref="O397:Q397"/>
    <mergeCell ref="I394:K394"/>
    <mergeCell ref="L394:N394"/>
    <mergeCell ref="O394:Q394"/>
    <mergeCell ref="I395:K395"/>
    <mergeCell ref="L395:N395"/>
    <mergeCell ref="O395:Q395"/>
    <mergeCell ref="I392:K392"/>
    <mergeCell ref="L392:N392"/>
    <mergeCell ref="O392:Q392"/>
    <mergeCell ref="I405:K405"/>
    <mergeCell ref="L405:N405"/>
    <mergeCell ref="O405:Q405"/>
    <mergeCell ref="I401:K401"/>
    <mergeCell ref="L401:N401"/>
    <mergeCell ref="O401:Q401"/>
    <mergeCell ref="I398:K398"/>
    <mergeCell ref="L398:N398"/>
    <mergeCell ref="O398:Q398"/>
    <mergeCell ref="I399:K399"/>
    <mergeCell ref="L399:N399"/>
    <mergeCell ref="O399:Q399"/>
    <mergeCell ref="I402:K402"/>
    <mergeCell ref="L402:N402"/>
    <mergeCell ref="O402:Q402"/>
    <mergeCell ref="I403:K403"/>
    <mergeCell ref="L403:N403"/>
    <mergeCell ref="O403:Q403"/>
    <mergeCell ref="I412:K412"/>
    <mergeCell ref="L412:N412"/>
    <mergeCell ref="O412:Q412"/>
    <mergeCell ref="I408:K408"/>
    <mergeCell ref="L408:N408"/>
    <mergeCell ref="O408:Q408"/>
    <mergeCell ref="I409:K409"/>
    <mergeCell ref="L409:N409"/>
    <mergeCell ref="O409:Q409"/>
    <mergeCell ref="I406:K406"/>
    <mergeCell ref="L406:N406"/>
    <mergeCell ref="O406:Q406"/>
    <mergeCell ref="I407:K407"/>
    <mergeCell ref="L407:N407"/>
    <mergeCell ref="O407:Q407"/>
    <mergeCell ref="I404:K404"/>
    <mergeCell ref="L404:N404"/>
    <mergeCell ref="O404:Q404"/>
    <mergeCell ref="I417:K417"/>
    <mergeCell ref="L417:N417"/>
    <mergeCell ref="O417:Q417"/>
    <mergeCell ref="I413:K413"/>
    <mergeCell ref="L413:N413"/>
    <mergeCell ref="O413:Q413"/>
    <mergeCell ref="I410:K410"/>
    <mergeCell ref="L410:N410"/>
    <mergeCell ref="O410:Q410"/>
    <mergeCell ref="I411:K411"/>
    <mergeCell ref="L411:N411"/>
    <mergeCell ref="O411:Q411"/>
    <mergeCell ref="I414:K414"/>
    <mergeCell ref="L414:N414"/>
    <mergeCell ref="O414:Q414"/>
    <mergeCell ref="I415:K415"/>
    <mergeCell ref="L415:N415"/>
    <mergeCell ref="O415:Q415"/>
    <mergeCell ref="I424:K424"/>
    <mergeCell ref="L424:N424"/>
    <mergeCell ref="O424:Q424"/>
    <mergeCell ref="I420:K420"/>
    <mergeCell ref="L420:N420"/>
    <mergeCell ref="O420:Q420"/>
    <mergeCell ref="I421:K421"/>
    <mergeCell ref="L421:N421"/>
    <mergeCell ref="O421:Q421"/>
    <mergeCell ref="I418:K418"/>
    <mergeCell ref="L418:N418"/>
    <mergeCell ref="O418:Q418"/>
    <mergeCell ref="I419:K419"/>
    <mergeCell ref="L419:N419"/>
    <mergeCell ref="O419:Q419"/>
    <mergeCell ref="I416:K416"/>
    <mergeCell ref="L416:N416"/>
    <mergeCell ref="O416:Q416"/>
    <mergeCell ref="I425:K425"/>
    <mergeCell ref="L425:N425"/>
    <mergeCell ref="O425:Q425"/>
    <mergeCell ref="I422:K422"/>
    <mergeCell ref="L422:N422"/>
    <mergeCell ref="O422:Q422"/>
    <mergeCell ref="I423:K423"/>
    <mergeCell ref="L423:N423"/>
    <mergeCell ref="O423:Q423"/>
    <mergeCell ref="I430:K430"/>
    <mergeCell ref="L430:N430"/>
    <mergeCell ref="O430:Q430"/>
    <mergeCell ref="I431:K431"/>
    <mergeCell ref="L431:N431"/>
    <mergeCell ref="O431:Q431"/>
    <mergeCell ref="I428:K428"/>
    <mergeCell ref="L428:N428"/>
    <mergeCell ref="O428:Q428"/>
    <mergeCell ref="I429:K429"/>
    <mergeCell ref="L429:N429"/>
    <mergeCell ref="O429:Q429"/>
    <mergeCell ref="B426:H426"/>
    <mergeCell ref="I426:K426"/>
    <mergeCell ref="L426:N426"/>
    <mergeCell ref="O426:Q426"/>
    <mergeCell ref="I427:K427"/>
    <mergeCell ref="L427:N427"/>
    <mergeCell ref="O427:Q427"/>
    <mergeCell ref="C439:H439"/>
    <mergeCell ref="I439:K439"/>
    <mergeCell ref="L439:N439"/>
    <mergeCell ref="O439:Q439"/>
    <mergeCell ref="B436:B437"/>
    <mergeCell ref="C436:H437"/>
    <mergeCell ref="B438:H438"/>
    <mergeCell ref="I438:K438"/>
    <mergeCell ref="L438:N438"/>
    <mergeCell ref="O438:Q438"/>
    <mergeCell ref="B432:H432"/>
    <mergeCell ref="I432:K432"/>
    <mergeCell ref="L432:N432"/>
    <mergeCell ref="O432:Q432"/>
    <mergeCell ref="B435:H435"/>
    <mergeCell ref="I435:K435"/>
    <mergeCell ref="L435:N435"/>
    <mergeCell ref="O435:Q435"/>
    <mergeCell ref="C442:H442"/>
    <mergeCell ref="I442:K442"/>
    <mergeCell ref="L442:N442"/>
    <mergeCell ref="O442:Q442"/>
    <mergeCell ref="C443:H443"/>
    <mergeCell ref="I443:K443"/>
    <mergeCell ref="L443:N443"/>
    <mergeCell ref="O443:Q443"/>
    <mergeCell ref="C440:H440"/>
    <mergeCell ref="I440:K440"/>
    <mergeCell ref="L440:N440"/>
    <mergeCell ref="O440:Q440"/>
    <mergeCell ref="C441:H441"/>
    <mergeCell ref="I441:K441"/>
    <mergeCell ref="L441:N441"/>
    <mergeCell ref="O441:Q441"/>
    <mergeCell ref="C446:H446"/>
    <mergeCell ref="I446:K446"/>
    <mergeCell ref="L446:N446"/>
    <mergeCell ref="O446:Q446"/>
    <mergeCell ref="C447:H447"/>
    <mergeCell ref="I447:K447"/>
    <mergeCell ref="L447:N447"/>
    <mergeCell ref="O447:Q447"/>
    <mergeCell ref="C444:H444"/>
    <mergeCell ref="I444:K444"/>
    <mergeCell ref="L444:N444"/>
    <mergeCell ref="O444:Q444"/>
    <mergeCell ref="C445:H445"/>
    <mergeCell ref="I445:K445"/>
    <mergeCell ref="L445:N445"/>
    <mergeCell ref="O445:Q445"/>
  </mergeCells>
  <conditionalFormatting sqref="L7:N8">
    <cfRule type="expression" dxfId="105" priority="134">
      <formula>L$441="NO"</formula>
    </cfRule>
    <cfRule type="expression" dxfId="104" priority="135">
      <formula>L$439="NO"</formula>
    </cfRule>
    <cfRule type="expression" dxfId="103" priority="136">
      <formula>IF(L$443="YES", IF(L$445="YES",1,0),0)</formula>
    </cfRule>
    <cfRule type="expression" dxfId="102" priority="137">
      <formula>L$443="YES"</formula>
    </cfRule>
    <cfRule type="expression" dxfId="101" priority="138">
      <formula>L$445="YES"</formula>
    </cfRule>
  </conditionalFormatting>
  <conditionalFormatting sqref="L168">
    <cfRule type="expression" dxfId="100" priority="126">
      <formula>M168="EXCL"</formula>
    </cfRule>
    <cfRule type="expression" dxfId="99" priority="127">
      <formula>M168="PLUG"</formula>
    </cfRule>
  </conditionalFormatting>
  <conditionalFormatting sqref="L76:L93">
    <cfRule type="expression" dxfId="98" priority="118">
      <formula>M76="EXCL"</formula>
    </cfRule>
    <cfRule type="expression" dxfId="97" priority="119">
      <formula>M76="PLUG"</formula>
    </cfRule>
  </conditionalFormatting>
  <conditionalFormatting sqref="L18">
    <cfRule type="expression" dxfId="96" priority="110">
      <formula>M18="EXCL"</formula>
    </cfRule>
    <cfRule type="expression" dxfId="95" priority="111">
      <formula>M18="PLUG"</formula>
    </cfRule>
  </conditionalFormatting>
  <conditionalFormatting sqref="L158">
    <cfRule type="expression" dxfId="94" priority="112">
      <formula>M158="EXCL"</formula>
    </cfRule>
    <cfRule type="expression" dxfId="93" priority="113">
      <formula>M158="PLUG"</formula>
    </cfRule>
  </conditionalFormatting>
  <conditionalFormatting sqref="L169:L174 L112:L123 L145:L157 L159 L126:L142 L21:L43">
    <cfRule type="expression" dxfId="92" priority="132">
      <formula>M21="EXCL"</formula>
    </cfRule>
    <cfRule type="expression" dxfId="91" priority="133">
      <formula>M21="PLUG"</formula>
    </cfRule>
  </conditionalFormatting>
  <conditionalFormatting sqref="L160">
    <cfRule type="expression" dxfId="90" priority="130">
      <formula>M160="EXCL"</formula>
    </cfRule>
    <cfRule type="expression" dxfId="89" priority="131">
      <formula>M160="PLUG"</formula>
    </cfRule>
  </conditionalFormatting>
  <conditionalFormatting sqref="L162:L167">
    <cfRule type="expression" dxfId="88" priority="128">
      <formula>M162="EXCL"</formula>
    </cfRule>
    <cfRule type="expression" dxfId="87" priority="129">
      <formula>M162="PLUG"</formula>
    </cfRule>
  </conditionalFormatting>
  <conditionalFormatting sqref="L161">
    <cfRule type="expression" dxfId="86" priority="124">
      <formula>M161="EXCL"</formula>
    </cfRule>
    <cfRule type="expression" dxfId="85" priority="125">
      <formula>M161="PLUG"</formula>
    </cfRule>
  </conditionalFormatting>
  <conditionalFormatting sqref="L40:L57">
    <cfRule type="expression" dxfId="84" priority="122">
      <formula>M40="EXCL"</formula>
    </cfRule>
    <cfRule type="expression" dxfId="83" priority="123">
      <formula>M40="PLUG"</formula>
    </cfRule>
  </conditionalFormatting>
  <conditionalFormatting sqref="L58:L75">
    <cfRule type="expression" dxfId="82" priority="120">
      <formula>M58="EXCL"</formula>
    </cfRule>
    <cfRule type="expression" dxfId="81" priority="121">
      <formula>M58="PLUG"</formula>
    </cfRule>
  </conditionalFormatting>
  <conditionalFormatting sqref="L94:L97 L99:L111">
    <cfRule type="expression" dxfId="80" priority="116">
      <formula>M94="EXCL"</formula>
    </cfRule>
    <cfRule type="expression" dxfId="79" priority="117">
      <formula>M94="PLUG"</formula>
    </cfRule>
  </conditionalFormatting>
  <conditionalFormatting sqref="L143:L144">
    <cfRule type="expression" dxfId="78" priority="114">
      <formula>M143="EXCL"</formula>
    </cfRule>
    <cfRule type="expression" dxfId="77" priority="115">
      <formula>M143="PLUG"</formula>
    </cfRule>
  </conditionalFormatting>
  <conditionalFormatting sqref="L98">
    <cfRule type="expression" dxfId="76" priority="108">
      <formula>M98="EXCL"</formula>
    </cfRule>
    <cfRule type="expression" dxfId="75" priority="109">
      <formula>M98="PLUG"</formula>
    </cfRule>
  </conditionalFormatting>
  <conditionalFormatting sqref="I7:K8">
    <cfRule type="expression" dxfId="74" priority="103">
      <formula>I$441="NO"</formula>
    </cfRule>
    <cfRule type="expression" dxfId="73" priority="104">
      <formula>I$439="NO"</formula>
    </cfRule>
    <cfRule type="expression" dxfId="72" priority="105">
      <formula>IF(I$443="YES", IF(I$445="YES",1,0),0)</formula>
    </cfRule>
    <cfRule type="expression" dxfId="71" priority="106">
      <formula>I$443="YES"</formula>
    </cfRule>
    <cfRule type="expression" dxfId="70" priority="107">
      <formula>I$445="YES"</formula>
    </cfRule>
  </conditionalFormatting>
  <conditionalFormatting sqref="I18">
    <cfRule type="expression" dxfId="69" priority="79">
      <formula>J18="EXCL"</formula>
    </cfRule>
    <cfRule type="expression" dxfId="68" priority="80">
      <formula>J18="PLUG"</formula>
    </cfRule>
  </conditionalFormatting>
  <conditionalFormatting sqref="I168">
    <cfRule type="expression" dxfId="67" priority="95">
      <formula>J168="EXCL"</formula>
    </cfRule>
    <cfRule type="expression" dxfId="66" priority="96">
      <formula>J168="PLUG"</formula>
    </cfRule>
  </conditionalFormatting>
  <conditionalFormatting sqref="I76:I93">
    <cfRule type="expression" dxfId="65" priority="87">
      <formula>J76="EXCL"</formula>
    </cfRule>
    <cfRule type="expression" dxfId="64" priority="88">
      <formula>J76="PLUG"</formula>
    </cfRule>
  </conditionalFormatting>
  <conditionalFormatting sqref="I94:I97 I99:I111">
    <cfRule type="expression" dxfId="63" priority="85">
      <formula>J94="EXCL"</formula>
    </cfRule>
    <cfRule type="expression" dxfId="62" priority="86">
      <formula>J94="PLUG"</formula>
    </cfRule>
  </conditionalFormatting>
  <conditionalFormatting sqref="I158">
    <cfRule type="expression" dxfId="61" priority="81">
      <formula>J158="EXCL"</formula>
    </cfRule>
    <cfRule type="expression" dxfId="60" priority="82">
      <formula>J158="PLUG"</formula>
    </cfRule>
  </conditionalFormatting>
  <conditionalFormatting sqref="I98">
    <cfRule type="expression" dxfId="59" priority="77">
      <formula>J98="EXCL"</formula>
    </cfRule>
    <cfRule type="expression" dxfId="58" priority="78">
      <formula>J98="PLUG"</formula>
    </cfRule>
  </conditionalFormatting>
  <conditionalFormatting sqref="I161">
    <cfRule type="expression" dxfId="57" priority="93">
      <formula>J161="EXCL"</formula>
    </cfRule>
    <cfRule type="expression" dxfId="56" priority="94">
      <formula>J161="PLUG"</formula>
    </cfRule>
  </conditionalFormatting>
  <conditionalFormatting sqref="I40:I57">
    <cfRule type="expression" dxfId="55" priority="91">
      <formula>J40="EXCL"</formula>
    </cfRule>
    <cfRule type="expression" dxfId="54" priority="92">
      <formula>J40="PLUG"</formula>
    </cfRule>
  </conditionalFormatting>
  <conditionalFormatting sqref="I58:I75">
    <cfRule type="expression" dxfId="53" priority="89">
      <formula>J58="EXCL"</formula>
    </cfRule>
    <cfRule type="expression" dxfId="52" priority="90">
      <formula>J58="PLUG"</formula>
    </cfRule>
  </conditionalFormatting>
  <conditionalFormatting sqref="I143:I144">
    <cfRule type="expression" dxfId="51" priority="83">
      <formula>J143="EXCL"</formula>
    </cfRule>
    <cfRule type="expression" dxfId="50" priority="84">
      <formula>J143="PLUG"</formula>
    </cfRule>
  </conditionalFormatting>
  <conditionalFormatting sqref="I169:I174 I112:I142 I145:I157 I159 I21:I43">
    <cfRule type="expression" dxfId="49" priority="101">
      <formula>J21="EXCL"</formula>
    </cfRule>
    <cfRule type="expression" dxfId="48" priority="102">
      <formula>J21="PLUG"</formula>
    </cfRule>
  </conditionalFormatting>
  <conditionalFormatting sqref="I160">
    <cfRule type="expression" dxfId="47" priority="99">
      <formula>J160="EXCL"</formula>
    </cfRule>
    <cfRule type="expression" dxfId="46" priority="100">
      <formula>J160="PLUG"</formula>
    </cfRule>
  </conditionalFormatting>
  <conditionalFormatting sqref="I162:I167">
    <cfRule type="expression" dxfId="45" priority="97">
      <formula>J162="EXCL"</formula>
    </cfRule>
    <cfRule type="expression" dxfId="44" priority="98">
      <formula>J162="PLUG"</formula>
    </cfRule>
  </conditionalFormatting>
  <conditionalFormatting sqref="K215:K224">
    <cfRule type="expression" dxfId="43" priority="76">
      <formula>SUM(K215:K224)&gt;100%</formula>
    </cfRule>
  </conditionalFormatting>
  <conditionalFormatting sqref="N215:N224">
    <cfRule type="expression" dxfId="42" priority="75">
      <formula>SUM(N215:N224)&gt;100%</formula>
    </cfRule>
  </conditionalFormatting>
  <conditionalFormatting sqref="O7:Q8">
    <cfRule type="expression" dxfId="41" priority="69">
      <formula>O$441="NO"</formula>
    </cfRule>
    <cfRule type="expression" dxfId="40" priority="70">
      <formula>O$439="NO"</formula>
    </cfRule>
    <cfRule type="expression" dxfId="39" priority="71">
      <formula>IF(O$443="YES", IF(O$445="YES",1,0),0)</formula>
    </cfRule>
    <cfRule type="expression" dxfId="38" priority="72">
      <formula>O$443="YES"</formula>
    </cfRule>
    <cfRule type="expression" dxfId="37" priority="73">
      <formula>O$445="YES"</formula>
    </cfRule>
  </conditionalFormatting>
  <conditionalFormatting sqref="O168">
    <cfRule type="expression" dxfId="36" priority="61">
      <formula>P168="EXCL"</formula>
    </cfRule>
    <cfRule type="expression" dxfId="35" priority="62">
      <formula>P168="PLUG"</formula>
    </cfRule>
  </conditionalFormatting>
  <conditionalFormatting sqref="O76:O93">
    <cfRule type="expression" dxfId="34" priority="53">
      <formula>P76="EXCL"</formula>
    </cfRule>
    <cfRule type="expression" dxfId="33" priority="54">
      <formula>P76="PLUG"</formula>
    </cfRule>
  </conditionalFormatting>
  <conditionalFormatting sqref="O18">
    <cfRule type="expression" dxfId="32" priority="45">
      <formula>P18="EXCL"</formula>
    </cfRule>
    <cfRule type="expression" dxfId="31" priority="46">
      <formula>P18="PLUG"</formula>
    </cfRule>
  </conditionalFormatting>
  <conditionalFormatting sqref="O158">
    <cfRule type="expression" dxfId="30" priority="47">
      <formula>P158="EXCL"</formula>
    </cfRule>
    <cfRule type="expression" dxfId="29" priority="48">
      <formula>P158="PLUG"</formula>
    </cfRule>
  </conditionalFormatting>
  <conditionalFormatting sqref="O169:O174 O112:O122 O145:O157 O159 O126:O142 O21:O43">
    <cfRule type="expression" dxfId="28" priority="67">
      <formula>P21="EXCL"</formula>
    </cfRule>
    <cfRule type="expression" dxfId="27" priority="68">
      <formula>P21="PLUG"</formula>
    </cfRule>
  </conditionalFormatting>
  <conditionalFormatting sqref="O160">
    <cfRule type="expression" dxfId="26" priority="65">
      <formula>P160="EXCL"</formula>
    </cfRule>
    <cfRule type="expression" dxfId="25" priority="66">
      <formula>P160="PLUG"</formula>
    </cfRule>
  </conditionalFormatting>
  <conditionalFormatting sqref="O162:O167">
    <cfRule type="expression" dxfId="24" priority="63">
      <formula>P162="EXCL"</formula>
    </cfRule>
    <cfRule type="expression" dxfId="23" priority="64">
      <formula>P162="PLUG"</formula>
    </cfRule>
  </conditionalFormatting>
  <conditionalFormatting sqref="O161">
    <cfRule type="expression" dxfId="22" priority="59">
      <formula>P161="EXCL"</formula>
    </cfRule>
    <cfRule type="expression" dxfId="21" priority="60">
      <formula>P161="PLUG"</formula>
    </cfRule>
  </conditionalFormatting>
  <conditionalFormatting sqref="O40:O57">
    <cfRule type="expression" dxfId="20" priority="57">
      <formula>P40="EXCL"</formula>
    </cfRule>
    <cfRule type="expression" dxfId="19" priority="58">
      <formula>P40="PLUG"</formula>
    </cfRule>
  </conditionalFormatting>
  <conditionalFormatting sqref="O58:O75">
    <cfRule type="expression" dxfId="18" priority="55">
      <formula>P58="EXCL"</formula>
    </cfRule>
    <cfRule type="expression" dxfId="17" priority="56">
      <formula>P58="PLUG"</formula>
    </cfRule>
  </conditionalFormatting>
  <conditionalFormatting sqref="O94:O97 O99:O111">
    <cfRule type="expression" dxfId="16" priority="51">
      <formula>P94="EXCL"</formula>
    </cfRule>
    <cfRule type="expression" dxfId="15" priority="52">
      <formula>P94="PLUG"</formula>
    </cfRule>
  </conditionalFormatting>
  <conditionalFormatting sqref="O143:O144">
    <cfRule type="expression" dxfId="14" priority="49">
      <formula>P143="EXCL"</formula>
    </cfRule>
    <cfRule type="expression" dxfId="13" priority="50">
      <formula>P143="PLUG"</formula>
    </cfRule>
  </conditionalFormatting>
  <conditionalFormatting sqref="O98">
    <cfRule type="expression" dxfId="12" priority="43">
      <formula>P98="EXCL"</formula>
    </cfRule>
    <cfRule type="expression" dxfId="11" priority="44">
      <formula>P98="PLUG"</formula>
    </cfRule>
  </conditionalFormatting>
  <conditionalFormatting sqref="Q215:Q224">
    <cfRule type="expression" dxfId="10" priority="42">
      <formula>SUM(Q215:Q224)&gt;100%</formula>
    </cfRule>
  </conditionalFormatting>
  <conditionalFormatting sqref="O123">
    <cfRule type="expression" dxfId="9" priority="40">
      <formula>P123="EXCL"</formula>
    </cfRule>
    <cfRule type="expression" dxfId="8" priority="41">
      <formula>P123="PLUG"</formula>
    </cfRule>
  </conditionalFormatting>
  <conditionalFormatting sqref="O29">
    <cfRule type="expression" dxfId="7" priority="38">
      <formula>P29="EXCL"</formula>
    </cfRule>
    <cfRule type="expression" dxfId="6" priority="39">
      <formula>P29="PLUG"</formula>
    </cfRule>
  </conditionalFormatting>
  <conditionalFormatting sqref="O30">
    <cfRule type="expression" dxfId="5" priority="36">
      <formula>P30="EXCL"</formula>
    </cfRule>
    <cfRule type="expression" dxfId="4" priority="37">
      <formula>P30="PLUG"</formula>
    </cfRule>
  </conditionalFormatting>
  <conditionalFormatting sqref="O30">
    <cfRule type="expression" dxfId="3" priority="34">
      <formula>P30="EXCL"</formula>
    </cfRule>
    <cfRule type="expression" dxfId="2" priority="35">
      <formula>P30="PLUG"</formula>
    </cfRule>
  </conditionalFormatting>
  <conditionalFormatting sqref="O31">
    <cfRule type="expression" dxfId="1" priority="32">
      <formula>P31="EXCL"</formula>
    </cfRule>
    <cfRule type="expression" dxfId="0" priority="33">
      <formula>P31="PLUG"</formula>
    </cfRule>
  </conditionalFormatting>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Project Estimate ES-03" ma:contentTypeID="0x010100F67935030963E344B2D6443E349B383100E85796468D2B3A4783E2B15F77D13D6A69010087D48EC773564F4086BFE42BE2383970" ma:contentTypeVersion="37" ma:contentTypeDescription="" ma:contentTypeScope="" ma:versionID="44d65b2dbb716c4a1a5de6028202f2d9">
  <xsd:schema xmlns:xsd="http://www.w3.org/2001/XMLSchema" xmlns:xs="http://www.w3.org/2001/XMLSchema" xmlns:p="http://schemas.microsoft.com/office/2006/metadata/properties" xmlns:ns2="3b3663a6-f29f-4d3a-8b65-d75a6b5d9c03" xmlns:ns3="25a88295-8a17-448b-a839-b699cbfad62b" targetNamespace="http://schemas.microsoft.com/office/2006/metadata/properties" ma:root="true" ma:fieldsID="239f6bc14044ec7977c1a5db89cbd64e" ns2:_="" ns3:_="">
    <xsd:import namespace="3b3663a6-f29f-4d3a-8b65-d75a6b5d9c03"/>
    <xsd:import namespace="25a88295-8a17-448b-a839-b699cbfad62b"/>
    <xsd:element name="properties">
      <xsd:complexType>
        <xsd:sequence>
          <xsd:element name="documentManagement">
            <xsd:complexType>
              <xsd:all>
                <xsd:element ref="ns2:District" minOccurs="0"/>
                <xsd:element ref="ns2:ProfitCenter" minOccurs="0"/>
                <xsd:element ref="ns2:OpportunityID" minOccurs="0"/>
                <xsd:element ref="ns2:ProjectCompletion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3663a6-f29f-4d3a-8b65-d75a6b5d9c03" elementFormDefault="qualified">
    <xsd:import namespace="http://schemas.microsoft.com/office/2006/documentManagement/types"/>
    <xsd:import namespace="http://schemas.microsoft.com/office/infopath/2007/PartnerControls"/>
    <xsd:element name="District" ma:index="8" nillable="true" ma:displayName="District" ma:format="Dropdown" ma:internalName="District" ma:readOnly="false">
      <xsd:simpleType>
        <xsd:restriction base="dms:Choice">
          <xsd:enumeration value="Aero Automatic/Jet Pipe"/>
          <xsd:enumeration value="Central"/>
          <xsd:enumeration value="Cherne Contracting"/>
          <xsd:enumeration value="Continental Fire Alarm"/>
          <xsd:enumeration value="Crane"/>
          <xsd:enumeration value="Eastern"/>
          <xsd:enumeration value="Eastern Canada"/>
          <xsd:enumeration value="Federal"/>
          <xsd:enumeration value="Ganotec"/>
          <xsd:enumeration value="Ganotec West"/>
          <xsd:enumeration value="Ibberson District"/>
          <xsd:enumeration value="KECo"/>
          <xsd:enumeration value="Kiewit Australia"/>
          <xsd:enumeration value="Kiewit Bridge and Marine"/>
          <xsd:enumeration value="Kiewit Building Group"/>
          <xsd:enumeration value="Kiewit Energy - Canada"/>
          <xsd:enumeration value="Kiewit Energy - US"/>
          <xsd:enumeration value="Kiewit Power Constructors"/>
          <xsd:enumeration value="Kiewit Engineering &amp; Design Co"/>
          <xsd:enumeration value="Kiewit Power Nuclear"/>
          <xsd:enumeration value="Kiewit Energy Group Shared Services"/>
          <xsd:enumeration value="Kiewit Infrastructure Engineers"/>
          <xsd:enumeration value="Kiewit Infrastructure Procurement"/>
          <xsd:enumeration value="Kiewit Infrastructure Proposal Group"/>
          <xsd:enumeration value="Kiewit Offshore Services"/>
          <xsd:enumeration value="Kiewit Operations General Construction"/>
          <xsd:enumeration value="MEC Industrial"/>
          <xsd:enumeration value="MEC Transportation"/>
          <xsd:enumeration value="Midwest Aviation"/>
          <xsd:enumeration value="Mining"/>
          <xsd:enumeration value="Northern California"/>
          <xsd:enumeration value="Northwest"/>
          <xsd:enumeration value="South Central"/>
          <xsd:enumeration value="Southeast"/>
          <xsd:enumeration value="Southern California"/>
          <xsd:enumeration value="Southwest"/>
          <xsd:enumeration value="Ganotec West"/>
          <xsd:enumeration value="TIC - Corporate"/>
          <xsd:enumeration value="TIC - Marine &amp; Heavy Civil"/>
          <xsd:enumeration value="TIC - Southern"/>
          <xsd:enumeration value="TIC - Southwest"/>
          <xsd:enumeration value="TIC - Western"/>
          <xsd:enumeration value="TIC - Wyoming"/>
          <xsd:enumeration value="Underground"/>
          <xsd:enumeration value="Western Canada"/>
          <xsd:enumeration value="Western Summit"/>
          <xsd:enumeration value="Accounting"/>
          <xsd:enumeration value="Building and Administration"/>
          <xsd:enumeration value="Corporate Communication"/>
          <xsd:enumeration value="Corporate Tax"/>
          <xsd:enumeration value="Environmental"/>
          <xsd:enumeration value="Ethics and Compliance"/>
          <xsd:enumeration value="Executive Management"/>
          <xsd:enumeration value="HO-Business Management Group"/>
          <xsd:enumeration value="Home Office Equipment"/>
          <xsd:enumeration value="Human Resources"/>
          <xsd:enumeration value="Information Management"/>
          <xsd:enumeration value="Internal Audit"/>
          <xsd:enumeration value="KieCore"/>
          <xsd:enumeration value="KieCore Continuous Improvement"/>
          <xsd:enumeration value="Kiewit Business Services"/>
          <xsd:enumeration value="Kiewit University"/>
          <xsd:enumeration value="Leadership Development"/>
          <xsd:enumeration value="Legal"/>
          <xsd:enumeration value="P3"/>
          <xsd:enumeration value="Procurement"/>
          <xsd:enumeration value="Purchasing &amp; Sales"/>
          <xsd:enumeration value="Quality"/>
          <xsd:enumeration value="Real Estate"/>
          <xsd:enumeration value="Risk Management"/>
          <xsd:enumeration value="Safety"/>
          <xsd:enumeration value="Stock Registrar"/>
          <xsd:enumeration value="Strategy and Development"/>
          <xsd:enumeration value="Travel"/>
          <xsd:enumeration value="Treasury"/>
        </xsd:restriction>
      </xsd:simpleType>
    </xsd:element>
    <xsd:element name="ProfitCenter" ma:index="9" nillable="true" ma:displayName="ProfitCenter" ma:internalName="ProfitCenter">
      <xsd:simpleType>
        <xsd:restriction base="dms:Text">
          <xsd:maxLength value="255"/>
        </xsd:restriction>
      </xsd:simpleType>
    </xsd:element>
    <xsd:element name="OpportunityID" ma:index="10" nillable="true" ma:displayName="OpportunityID" ma:internalName="OpportunityID">
      <xsd:simpleType>
        <xsd:restriction base="dms:Text">
          <xsd:maxLength value="255"/>
        </xsd:restriction>
      </xsd:simpleType>
    </xsd:element>
    <xsd:element name="ProjectCompletionDate" ma:index="11" nillable="true" ma:displayName="ProjectCompletionDate" ma:format="DateOnly" ma:internalName="ProjectCompletion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5a88295-8a17-448b-a839-b699cbfad62b" elementFormDefault="qualified">
    <xsd:import namespace="http://schemas.microsoft.com/office/2006/documentManagement/types"/>
    <xsd:import namespace="http://schemas.microsoft.com/office/infopath/2007/PartnerControls"/>
    <xsd:element name="_dlc_DocId" ma:index="12" nillable="true" ma:displayName="Document ID Value" ma:description="The value of the document ID assigned to this item." ma:internalName="_dlc_DocId" ma:readOnly="true">
      <xsd:simpleType>
        <xsd:restriction base="dms:Text"/>
      </xsd:simpleType>
    </xsd:element>
    <xsd:element name="_dlc_DocIdUrl" ma:index="1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4"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OpportunityID xmlns="3b3663a6-f29f-4d3a-8b65-d75a6b5d9c03" xsi:nil="true"/>
    <ProfitCenter xmlns="3b3663a6-f29f-4d3a-8b65-d75a6b5d9c03">Elect/Inst (EI)</ProfitCenter>
    <District xmlns="3b3663a6-f29f-4d3a-8b65-d75a6b5d9c03">Kiewit Power Constructors</District>
    <_dlc_DocId xmlns="25a88295-8a17-448b-a839-b699cbfad62b">KPCLENEXA-15-3050</_dlc_DocId>
    <_dlc_DocIdUrl xmlns="25a88295-8a17-448b-a839-b699cbfad62b">
      <Url>https://portal.kiewit.com/sites/KPCEIHome/_layouts/15/DocIdRedir.aspx?ID=KPCLENEXA-15-3050</Url>
      <Description>KPCLENEXA-15-3050</Description>
    </_dlc_DocIdUrl>
    <ProjectCompletionDate xmlns="3b3663a6-f29f-4d3a-8b65-d75a6b5d9c0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5.xml><?xml version="1.0" encoding="utf-8"?>
<?mso-contentType ?>
<SharedContentType xmlns="Microsoft.SharePoint.Taxonomy.ContentTypeSync" SourceId="f80ea469-1d81-4d10-a97e-7dfee9d60b6a" ContentTypeId="0x010100F67935030963E344B2D6443E349B383100E85796468D2B3A4783E2B15F77D13D6A6901" PreviousValue="false"/>
</file>

<file path=customXml/itemProps1.xml><?xml version="1.0" encoding="utf-8"?>
<ds:datastoreItem xmlns:ds="http://schemas.openxmlformats.org/officeDocument/2006/customXml" ds:itemID="{1512D3FE-457D-44E9-97A0-1A321F3673F7}"/>
</file>

<file path=customXml/itemProps2.xml><?xml version="1.0" encoding="utf-8"?>
<ds:datastoreItem xmlns:ds="http://schemas.openxmlformats.org/officeDocument/2006/customXml" ds:itemID="{FF071C62-5046-4428-8E3B-2C44A0344684}"/>
</file>

<file path=customXml/itemProps3.xml><?xml version="1.0" encoding="utf-8"?>
<ds:datastoreItem xmlns:ds="http://schemas.openxmlformats.org/officeDocument/2006/customXml" ds:itemID="{88A1E44B-2F3E-477A-BD9B-B27648265D94}"/>
</file>

<file path=customXml/itemProps4.xml><?xml version="1.0" encoding="utf-8"?>
<ds:datastoreItem xmlns:ds="http://schemas.openxmlformats.org/officeDocument/2006/customXml" ds:itemID="{7A52BBE5-D7E1-4ECA-AC62-39EE68BC6F07}"/>
</file>

<file path=customXml/itemProps5.xml><?xml version="1.0" encoding="utf-8"?>
<ds:datastoreItem xmlns:ds="http://schemas.openxmlformats.org/officeDocument/2006/customXml" ds:itemID="{297CA219-C75C-49E0-B50E-9ABB22960FCC}"/>
</file>

<file path=docProps/app.xml><?xml version="1.0" encoding="utf-8"?>
<Properties xmlns="http://schemas.openxmlformats.org/officeDocument/2006/extended-properties" xmlns:vt="http://schemas.openxmlformats.org/officeDocument/2006/docPropsVTypes">
  <Application>Microsoft Excel Web App</Application>
  <Manager/>
  <Company>Kiewit Power</Company>
  <HyperlinkBase/>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Iso_phase Bus Duct Self Perform Template</dc:title>
  <dc:subject/>
  <dc:creator>Nolan.Kellerman</dc:creator>
  <cp:keywords/>
  <dc:description/>
  <cp:lastModifiedBy>Duong.Nguyen</cp:lastModifiedBy>
  <dcterms:created xsi:type="dcterms:W3CDTF">2014-05-07T21:03:14Z</dcterms:created>
  <dcterms:modified xsi:type="dcterms:W3CDTF">2017-01-17T22:42:48Z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ed710c44-ce89-46a4-8116-e8489dbac191</vt:lpwstr>
  </property>
  <property fmtid="{D5CDD505-2E9C-101B-9397-08002B2CF9AE}" pid="3" name="ContentTypeId">
    <vt:lpwstr>0x010100F67935030963E344B2D6443E349B383100E85796468D2B3A4783E2B15F77D13D6A69010087D48EC773564F4086BFE42BE2383970</vt:lpwstr>
  </property>
</Properties>
</file>